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1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3.xml" ContentType="application/vnd.openxmlformats-officedocument.drawing+xml"/>
  <Override PartName="/xl/charts/chart42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3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4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4.xml" ContentType="application/vnd.openxmlformats-officedocument.drawing+xml"/>
  <Override PartName="/xl/charts/chart45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6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7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5.xml" ContentType="application/vnd.openxmlformats-officedocument.drawing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6.xml" ContentType="application/vnd.openxmlformats-officedocument.drawing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7.xml" ContentType="application/vnd.openxmlformats-officedocument.drawing+xml"/>
  <Override PartName="/xl/charts/chart5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xl/charts/chart5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9.xml" ContentType="application/vnd.openxmlformats-officedocument.drawing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0.xml" ContentType="application/vnd.openxmlformats-officedocument.drawing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1.xml" ContentType="application/vnd.openxmlformats-officedocument.drawing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2.xml" ContentType="application/vnd.openxmlformats-officedocument.drawing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r/Desktop/optimal-vaccination/control result copy/"/>
    </mc:Choice>
  </mc:AlternateContent>
  <xr:revisionPtr revIDLastSave="0" documentId="13_ncr:1_{E8C99BA8-B05A-CD4C-B5ED-5EE2E66ABFED}" xr6:coauthVersionLast="47" xr6:coauthVersionMax="47" xr10:uidLastSave="{00000000-0000-0000-0000-000000000000}"/>
  <bookViews>
    <workbookView xWindow="0" yWindow="1980" windowWidth="30240" windowHeight="17660" firstSheet="1" activeTab="5" xr2:uid="{7013EA96-086A-F54B-A467-9F3C1C077DFC}"/>
  </bookViews>
  <sheets>
    <sheet name="sensitivity&gt;&gt;" sheetId="72" r:id="rId1"/>
    <sheet name="cost_hyper" sheetId="63" r:id="rId2"/>
    <sheet name="para_val" sheetId="74" r:id="rId3"/>
    <sheet name="Results&gt;&gt;" sheetId="78" r:id="rId4"/>
    <sheet name="reg control" sheetId="94" r:id="rId5"/>
    <sheet name="reg cost" sheetId="95" r:id="rId6"/>
    <sheet name="range" sheetId="84" r:id="rId7"/>
    <sheet name="range (2)" sheetId="91" r:id="rId8"/>
    <sheet name="range_setting" sheetId="64" r:id="rId9"/>
    <sheet name="init_popn" sheetId="86" r:id="rId10"/>
    <sheet name="beta" sheetId="77" r:id="rId11"/>
    <sheet name="beta (2)" sheetId="92" r:id="rId12"/>
    <sheet name="noise" sheetId="83" r:id="rId13"/>
    <sheet name="delta" sheetId="87" r:id="rId14"/>
    <sheet name="sigma" sheetId="82" r:id="rId15"/>
    <sheet name="noise_sim" sheetId="90" r:id="rId16"/>
    <sheet name="vacc_cost" sheetId="81" r:id="rId17"/>
    <sheet name="econ_cost" sheetId="79" r:id="rId18"/>
    <sheet name="hosp_cost" sheetId="80" r:id="rId19"/>
    <sheet name="Fitting&gt;&gt;" sheetId="29" r:id="rId20"/>
    <sheet name="Data fitting_calibrated noise" sheetId="85" r:id="rId21"/>
    <sheet name="RMSE&amp;MAPE" sheetId="53" r:id="rId22"/>
    <sheet name="Cost&gt;&gt;" sheetId="28" r:id="rId23"/>
    <sheet name="Model Cost" sheetId="54" r:id="rId24"/>
    <sheet name="Actual Loss" sheetId="1" r:id="rId25"/>
    <sheet name="Ori Table A1" sheetId="27" r:id="rId26"/>
    <sheet name="Settings&gt;&gt;" sheetId="18" r:id="rId27"/>
    <sheet name="birth+death" sheetId="62" r:id="rId28"/>
    <sheet name="key dates" sheetId="40" r:id="rId29"/>
    <sheet name="Sensitivity test&gt;&gt;" sheetId="3" r:id="rId30"/>
    <sheet name="base_setting" sheetId="19" r:id="rId31"/>
    <sheet name="diff noise" sheetId="5" r:id="rId32"/>
    <sheet name="standard noise&gt;&gt;" sheetId="15" r:id="rId33"/>
    <sheet name="base_vacc" sheetId="16" r:id="rId34"/>
    <sheet name="loss_sigma0.1" sheetId="17" r:id="rId35"/>
    <sheet name="Regression&gt;&gt;" sheetId="34" r:id="rId36"/>
    <sheet name="Reg_30days" sheetId="33" r:id="rId37"/>
    <sheet name="ori data" sheetId="2" r:id="rId38"/>
    <sheet name="EINN_60day" sheetId="89" r:id="rId39"/>
    <sheet name="EINN_21day" sheetId="88" r:id="rId40"/>
  </sheets>
  <externalReferences>
    <externalReference r:id="rId41"/>
  </externalReferences>
  <definedNames>
    <definedName name="_xlnm._FilterDatabase" localSheetId="25" hidden="1">'Ori Table A1'!$A$2:$H$56</definedName>
    <definedName name="Full">#REF!</definedName>
    <definedName name="Glossary">#REF!</definedName>
    <definedName name="scope">#REF!</definedName>
    <definedName name="TopOfTable_Table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5" l="1"/>
  <c r="J3" i="95"/>
  <c r="AH15" i="91"/>
  <c r="AE16" i="91"/>
  <c r="AF16" i="91"/>
  <c r="AG16" i="91"/>
  <c r="AE17" i="91"/>
  <c r="AF17" i="91"/>
  <c r="AG17" i="91"/>
  <c r="AE18" i="91"/>
  <c r="AF18" i="91"/>
  <c r="AG18" i="91"/>
  <c r="AE19" i="91"/>
  <c r="AF19" i="91"/>
  <c r="AG19" i="91"/>
  <c r="AF15" i="91"/>
  <c r="AG15" i="91"/>
  <c r="AE15" i="91"/>
  <c r="AT15" i="91"/>
  <c r="AQ16" i="91"/>
  <c r="AR16" i="91"/>
  <c r="AS16" i="91"/>
  <c r="AQ17" i="91"/>
  <c r="AR17" i="91"/>
  <c r="AS17" i="91"/>
  <c r="AQ18" i="91"/>
  <c r="AR18" i="91"/>
  <c r="AS18" i="91"/>
  <c r="AQ19" i="91"/>
  <c r="AR19" i="91"/>
  <c r="AS19" i="91"/>
  <c r="AR15" i="91"/>
  <c r="AS15" i="91"/>
  <c r="AQ15" i="91"/>
  <c r="P15" i="91"/>
  <c r="AN15" i="91"/>
  <c r="AK16" i="91"/>
  <c r="AL16" i="91"/>
  <c r="AM16" i="91"/>
  <c r="AK17" i="91"/>
  <c r="AL17" i="91"/>
  <c r="AM17" i="91"/>
  <c r="AK18" i="91"/>
  <c r="AL18" i="91"/>
  <c r="AM18" i="91"/>
  <c r="AK19" i="91"/>
  <c r="AL19" i="91"/>
  <c r="AM19" i="91"/>
  <c r="AL15" i="91"/>
  <c r="AM15" i="91"/>
  <c r="AK15" i="91"/>
  <c r="AK13" i="91"/>
  <c r="S13" i="91"/>
  <c r="T13" i="91"/>
  <c r="U13" i="91"/>
  <c r="Y13" i="91"/>
  <c r="Z13" i="91"/>
  <c r="AA13" i="91"/>
  <c r="AE13" i="91"/>
  <c r="AF13" i="91"/>
  <c r="AG13" i="91"/>
  <c r="AL13" i="91"/>
  <c r="AM13" i="91"/>
  <c r="AQ13" i="91"/>
  <c r="AR13" i="91"/>
  <c r="AS13" i="91"/>
  <c r="M15" i="91"/>
  <c r="M16" i="91"/>
  <c r="N16" i="91"/>
  <c r="O16" i="91"/>
  <c r="M17" i="91"/>
  <c r="N17" i="91"/>
  <c r="O17" i="91"/>
  <c r="M18" i="91"/>
  <c r="N18" i="91"/>
  <c r="O18" i="91"/>
  <c r="M19" i="91"/>
  <c r="N19" i="91"/>
  <c r="O19" i="91"/>
  <c r="N15" i="91"/>
  <c r="O15" i="91"/>
  <c r="N9" i="91"/>
  <c r="M13" i="91"/>
  <c r="N13" i="91"/>
  <c r="O13" i="91"/>
  <c r="B3" i="91"/>
  <c r="C3" i="91"/>
  <c r="F3" i="91"/>
  <c r="G3" i="91"/>
  <c r="B4" i="91"/>
  <c r="C4" i="91"/>
  <c r="F4" i="91"/>
  <c r="G4" i="91"/>
  <c r="B5" i="91"/>
  <c r="C5" i="91"/>
  <c r="F5" i="91"/>
  <c r="G5" i="91"/>
  <c r="B6" i="91"/>
  <c r="C6" i="91"/>
  <c r="F6" i="91"/>
  <c r="G6" i="91"/>
  <c r="F2" i="91"/>
  <c r="G2" i="91"/>
  <c r="C2" i="91"/>
  <c r="B2" i="91"/>
  <c r="AE9" i="91"/>
  <c r="AF9" i="91"/>
  <c r="AG9" i="91"/>
  <c r="BE4" i="91"/>
  <c r="D2" i="92"/>
  <c r="B3" i="92"/>
  <c r="C3" i="92"/>
  <c r="D3" i="92"/>
  <c r="E3" i="92"/>
  <c r="B4" i="92"/>
  <c r="C4" i="92"/>
  <c r="D4" i="92"/>
  <c r="E4" i="92"/>
  <c r="B5" i="92"/>
  <c r="C5" i="92"/>
  <c r="D5" i="92"/>
  <c r="E5" i="92"/>
  <c r="B6" i="92"/>
  <c r="C6" i="92"/>
  <c r="D6" i="92"/>
  <c r="E6" i="92"/>
  <c r="E2" i="92"/>
  <c r="C2" i="92"/>
  <c r="B2" i="92"/>
  <c r="O15" i="92"/>
  <c r="T15" i="92"/>
  <c r="AD15" i="92"/>
  <c r="Y15" i="92"/>
  <c r="L13" i="92"/>
  <c r="M13" i="92"/>
  <c r="N13" i="92"/>
  <c r="Q13" i="92"/>
  <c r="R13" i="92"/>
  <c r="S13" i="92"/>
  <c r="V13" i="92"/>
  <c r="W13" i="92"/>
  <c r="X13" i="92"/>
  <c r="AA13" i="92"/>
  <c r="AB13" i="92"/>
  <c r="AC13" i="92"/>
  <c r="AA16" i="92"/>
  <c r="AB16" i="92"/>
  <c r="AC16" i="92"/>
  <c r="AA17" i="92"/>
  <c r="AB17" i="92"/>
  <c r="AC17" i="92"/>
  <c r="AA18" i="92"/>
  <c r="AB18" i="92"/>
  <c r="AC18" i="92"/>
  <c r="AA19" i="92"/>
  <c r="AB19" i="92"/>
  <c r="AC19" i="92"/>
  <c r="AB15" i="92"/>
  <c r="AC15" i="92"/>
  <c r="AA15" i="92"/>
  <c r="V16" i="92"/>
  <c r="W16" i="92"/>
  <c r="X16" i="92"/>
  <c r="V17" i="92"/>
  <c r="W17" i="92"/>
  <c r="X17" i="92"/>
  <c r="V18" i="92"/>
  <c r="W18" i="92"/>
  <c r="X18" i="92"/>
  <c r="V19" i="92"/>
  <c r="W19" i="92"/>
  <c r="X19" i="92"/>
  <c r="W15" i="92"/>
  <c r="X15" i="92"/>
  <c r="V15" i="92"/>
  <c r="Q16" i="92"/>
  <c r="R16" i="92"/>
  <c r="S16" i="92"/>
  <c r="Q17" i="92"/>
  <c r="R17" i="92"/>
  <c r="S17" i="92"/>
  <c r="Q18" i="92"/>
  <c r="R18" i="92"/>
  <c r="S18" i="92"/>
  <c r="Q19" i="92"/>
  <c r="R19" i="92"/>
  <c r="S19" i="92"/>
  <c r="R15" i="92"/>
  <c r="S15" i="92"/>
  <c r="Q15" i="92"/>
  <c r="L16" i="92"/>
  <c r="M16" i="92"/>
  <c r="N16" i="92"/>
  <c r="L17" i="92"/>
  <c r="M17" i="92"/>
  <c r="N17" i="92"/>
  <c r="L18" i="92"/>
  <c r="M18" i="92"/>
  <c r="N18" i="92"/>
  <c r="L19" i="92"/>
  <c r="M19" i="92"/>
  <c r="N19" i="92"/>
  <c r="M15" i="92"/>
  <c r="N15" i="92"/>
  <c r="L15" i="92"/>
  <c r="M9" i="92"/>
  <c r="AY3" i="92"/>
  <c r="AY5" i="92"/>
  <c r="M10" i="92"/>
  <c r="R9" i="92"/>
  <c r="AO9" i="92" s="1"/>
  <c r="N12" i="92"/>
  <c r="M12" i="92"/>
  <c r="L12" i="92"/>
  <c r="N11" i="92"/>
  <c r="M11" i="92"/>
  <c r="L11" i="92"/>
  <c r="N10" i="92"/>
  <c r="L10" i="92"/>
  <c r="N9" i="92"/>
  <c r="L9" i="92"/>
  <c r="AP16" i="95"/>
  <c r="AP15" i="95"/>
  <c r="F153" i="94"/>
  <c r="E153" i="94"/>
  <c r="G152" i="94"/>
  <c r="F152" i="94"/>
  <c r="E152" i="94"/>
  <c r="D152" i="94"/>
  <c r="G150" i="94"/>
  <c r="F150" i="94"/>
  <c r="E150" i="94"/>
  <c r="G149" i="94"/>
  <c r="F149" i="94"/>
  <c r="E149" i="94"/>
  <c r="AW145" i="94"/>
  <c r="BI144" i="94"/>
  <c r="AW144" i="94"/>
  <c r="AK144" i="94"/>
  <c r="BI143" i="94"/>
  <c r="AK143" i="94"/>
  <c r="Y141" i="94"/>
  <c r="D150" i="94" s="1"/>
  <c r="Y140" i="94"/>
  <c r="D149" i="94" s="1"/>
  <c r="L140" i="94"/>
  <c r="C150" i="94" s="1"/>
  <c r="L139" i="94"/>
  <c r="C149" i="94" s="1"/>
  <c r="N123" i="94"/>
  <c r="M123" i="94"/>
  <c r="L123" i="94"/>
  <c r="K123" i="94"/>
  <c r="N122" i="94"/>
  <c r="M122" i="94"/>
  <c r="L122" i="94"/>
  <c r="K122" i="94"/>
  <c r="AM117" i="94"/>
  <c r="E154" i="94" s="1"/>
  <c r="AL117" i="94"/>
  <c r="AK117" i="94"/>
  <c r="AJ117" i="94"/>
  <c r="N117" i="94"/>
  <c r="C154" i="94" s="1"/>
  <c r="M117" i="94"/>
  <c r="C152" i="94" s="1"/>
  <c r="L117" i="94"/>
  <c r="K117" i="94"/>
  <c r="AM116" i="94"/>
  <c r="AL116" i="94"/>
  <c r="E151" i="94" s="1"/>
  <c r="AK116" i="94"/>
  <c r="AJ116" i="94"/>
  <c r="AA116" i="94"/>
  <c r="D154" i="94" s="1"/>
  <c r="Z116" i="94"/>
  <c r="Y116" i="94"/>
  <c r="X116" i="94"/>
  <c r="N116" i="94"/>
  <c r="C153" i="94" s="1"/>
  <c r="M116" i="94"/>
  <c r="C151" i="94" s="1"/>
  <c r="L116" i="94"/>
  <c r="K116" i="94"/>
  <c r="AA115" i="94"/>
  <c r="D153" i="94" s="1"/>
  <c r="Z115" i="94"/>
  <c r="D151" i="94" s="1"/>
  <c r="Y115" i="94"/>
  <c r="X115" i="94"/>
  <c r="BK114" i="94"/>
  <c r="G154" i="94" s="1"/>
  <c r="BJ114" i="94"/>
  <c r="BI114" i="94"/>
  <c r="BH114" i="94"/>
  <c r="AY114" i="94"/>
  <c r="F154" i="94" s="1"/>
  <c r="AX114" i="94"/>
  <c r="AW114" i="94"/>
  <c r="AV114" i="94"/>
  <c r="BK113" i="94"/>
  <c r="G153" i="94" s="1"/>
  <c r="BJ113" i="94"/>
  <c r="G151" i="94" s="1"/>
  <c r="BI113" i="94"/>
  <c r="BH113" i="94"/>
  <c r="AY113" i="94"/>
  <c r="AX113" i="94"/>
  <c r="F151" i="94" s="1"/>
  <c r="AW113" i="94"/>
  <c r="AV113" i="94"/>
  <c r="L86" i="94"/>
  <c r="L85" i="94"/>
  <c r="AB63" i="94"/>
  <c r="M63" i="94" s="1"/>
  <c r="T63" i="94"/>
  <c r="S63" i="94"/>
  <c r="K63" i="94"/>
  <c r="AB62" i="94"/>
  <c r="M62" i="94" s="1"/>
  <c r="T62" i="94"/>
  <c r="S62" i="94"/>
  <c r="K62" i="94"/>
  <c r="AB61" i="94"/>
  <c r="T61" i="94"/>
  <c r="S61" i="94"/>
  <c r="M61" i="94"/>
  <c r="K61" i="94"/>
  <c r="AB60" i="94"/>
  <c r="M60" i="94" s="1"/>
  <c r="T60" i="94"/>
  <c r="S60" i="94"/>
  <c r="K60" i="94"/>
  <c r="AB59" i="94"/>
  <c r="M59" i="94" s="1"/>
  <c r="T59" i="94"/>
  <c r="S59" i="94"/>
  <c r="K59" i="94"/>
  <c r="AB58" i="94"/>
  <c r="T58" i="94"/>
  <c r="S58" i="94"/>
  <c r="M58" i="94"/>
  <c r="K58" i="94"/>
  <c r="AB57" i="94"/>
  <c r="T57" i="94"/>
  <c r="S57" i="94"/>
  <c r="M57" i="94"/>
  <c r="K57" i="94"/>
  <c r="AB56" i="94"/>
  <c r="M56" i="94" s="1"/>
  <c r="T56" i="94"/>
  <c r="S56" i="94"/>
  <c r="K56" i="94"/>
  <c r="AB55" i="94"/>
  <c r="T55" i="94"/>
  <c r="S55" i="94"/>
  <c r="M55" i="94"/>
  <c r="K55" i="94"/>
  <c r="AB54" i="94"/>
  <c r="T54" i="94"/>
  <c r="S54" i="94"/>
  <c r="M54" i="94"/>
  <c r="K54" i="94"/>
  <c r="AB53" i="94"/>
  <c r="T53" i="94"/>
  <c r="S53" i="94"/>
  <c r="M53" i="94"/>
  <c r="K53" i="94"/>
  <c r="AB52" i="94"/>
  <c r="T52" i="94"/>
  <c r="S52" i="94"/>
  <c r="M52" i="94"/>
  <c r="K52" i="94"/>
  <c r="AB51" i="94"/>
  <c r="T51" i="94"/>
  <c r="S51" i="94"/>
  <c r="M51" i="94"/>
  <c r="K51" i="94"/>
  <c r="AB50" i="94"/>
  <c r="T50" i="94"/>
  <c r="S50" i="94"/>
  <c r="M50" i="94"/>
  <c r="K50" i="94"/>
  <c r="AB49" i="94"/>
  <c r="M49" i="94" s="1"/>
  <c r="T49" i="94"/>
  <c r="S49" i="94"/>
  <c r="K49" i="94"/>
  <c r="AB48" i="94"/>
  <c r="M48" i="94" s="1"/>
  <c r="T48" i="94"/>
  <c r="S48" i="94"/>
  <c r="K48" i="94"/>
  <c r="AB47" i="94"/>
  <c r="T47" i="94"/>
  <c r="S47" i="94"/>
  <c r="M47" i="94"/>
  <c r="K47" i="94"/>
  <c r="AB46" i="94"/>
  <c r="M46" i="94" s="1"/>
  <c r="T46" i="94"/>
  <c r="S46" i="94"/>
  <c r="K46" i="94"/>
  <c r="AB45" i="94"/>
  <c r="M45" i="94" s="1"/>
  <c r="T45" i="94"/>
  <c r="S45" i="94"/>
  <c r="K45" i="94"/>
  <c r="AB44" i="94"/>
  <c r="T44" i="94"/>
  <c r="S44" i="94"/>
  <c r="M44" i="94"/>
  <c r="K44" i="94"/>
  <c r="AB43" i="94"/>
  <c r="T43" i="94"/>
  <c r="S43" i="94"/>
  <c r="M43" i="94"/>
  <c r="K43" i="94"/>
  <c r="AB42" i="94"/>
  <c r="M42" i="94" s="1"/>
  <c r="T42" i="94"/>
  <c r="S42" i="94"/>
  <c r="K42" i="94"/>
  <c r="AB41" i="94"/>
  <c r="T41" i="94"/>
  <c r="S41" i="94"/>
  <c r="M41" i="94"/>
  <c r="K41" i="94"/>
  <c r="AB40" i="94"/>
  <c r="T40" i="94"/>
  <c r="S40" i="94"/>
  <c r="M40" i="94"/>
  <c r="K40" i="94"/>
  <c r="AB39" i="94"/>
  <c r="T39" i="94"/>
  <c r="S39" i="94"/>
  <c r="M39" i="94"/>
  <c r="K39" i="94"/>
  <c r="AB38" i="94"/>
  <c r="M38" i="94" s="1"/>
  <c r="T38" i="94"/>
  <c r="S38" i="94"/>
  <c r="K38" i="94"/>
  <c r="AB37" i="94"/>
  <c r="T37" i="94"/>
  <c r="S37" i="94"/>
  <c r="M37" i="94"/>
  <c r="K37" i="94"/>
  <c r="AB36" i="94"/>
  <c r="T36" i="94"/>
  <c r="S36" i="94"/>
  <c r="M36" i="94"/>
  <c r="K36" i="94"/>
  <c r="AB35" i="94"/>
  <c r="M35" i="94" s="1"/>
  <c r="T35" i="94"/>
  <c r="S35" i="94"/>
  <c r="K35" i="94"/>
  <c r="AB34" i="94"/>
  <c r="M34" i="94" s="1"/>
  <c r="T34" i="94"/>
  <c r="S34" i="94"/>
  <c r="K34" i="94"/>
  <c r="AB33" i="94"/>
  <c r="T33" i="94"/>
  <c r="S33" i="94"/>
  <c r="M33" i="94"/>
  <c r="K33" i="94"/>
  <c r="AB32" i="94"/>
  <c r="M32" i="94" s="1"/>
  <c r="T32" i="94"/>
  <c r="S32" i="94"/>
  <c r="K32" i="94"/>
  <c r="AB31" i="94"/>
  <c r="M31" i="94" s="1"/>
  <c r="T31" i="94"/>
  <c r="S31" i="94"/>
  <c r="K31" i="94"/>
  <c r="AB30" i="94"/>
  <c r="T30" i="94"/>
  <c r="S30" i="94"/>
  <c r="M30" i="94"/>
  <c r="K30" i="94"/>
  <c r="AB29" i="94"/>
  <c r="T29" i="94"/>
  <c r="S29" i="94"/>
  <c r="M29" i="94"/>
  <c r="K29" i="94"/>
  <c r="AB28" i="94"/>
  <c r="M28" i="94" s="1"/>
  <c r="T28" i="94"/>
  <c r="S28" i="94"/>
  <c r="K28" i="94"/>
  <c r="AB27" i="94"/>
  <c r="T27" i="94"/>
  <c r="S27" i="94"/>
  <c r="M27" i="94"/>
  <c r="K27" i="94"/>
  <c r="AB26" i="94"/>
  <c r="T26" i="94"/>
  <c r="S26" i="94"/>
  <c r="M26" i="94"/>
  <c r="K26" i="94"/>
  <c r="AB25" i="94"/>
  <c r="T25" i="94"/>
  <c r="S25" i="94"/>
  <c r="M25" i="94"/>
  <c r="K25" i="94"/>
  <c r="AB24" i="94"/>
  <c r="M24" i="94" s="1"/>
  <c r="T24" i="94"/>
  <c r="S24" i="94"/>
  <c r="K24" i="94"/>
  <c r="AB23" i="94"/>
  <c r="T23" i="94"/>
  <c r="S23" i="94"/>
  <c r="M23" i="94"/>
  <c r="K23" i="94"/>
  <c r="AB22" i="94"/>
  <c r="T22" i="94"/>
  <c r="S22" i="94"/>
  <c r="M22" i="94"/>
  <c r="K22" i="94"/>
  <c r="AB21" i="94"/>
  <c r="M21" i="94" s="1"/>
  <c r="T21" i="94"/>
  <c r="S21" i="94"/>
  <c r="K21" i="94"/>
  <c r="AB20" i="94"/>
  <c r="M20" i="94" s="1"/>
  <c r="T20" i="94"/>
  <c r="S20" i="94"/>
  <c r="K20" i="94"/>
  <c r="AB19" i="94"/>
  <c r="T19" i="94"/>
  <c r="S19" i="94"/>
  <c r="M19" i="94"/>
  <c r="K19" i="94"/>
  <c r="AB18" i="94"/>
  <c r="M18" i="94" s="1"/>
  <c r="T18" i="94"/>
  <c r="S18" i="94"/>
  <c r="K18" i="94"/>
  <c r="AB17" i="94"/>
  <c r="M17" i="94" s="1"/>
  <c r="T17" i="94"/>
  <c r="S17" i="94"/>
  <c r="K17" i="94"/>
  <c r="AB16" i="94"/>
  <c r="T16" i="94"/>
  <c r="S16" i="94"/>
  <c r="M16" i="94"/>
  <c r="K16" i="94"/>
  <c r="AB15" i="94"/>
  <c r="T15" i="94"/>
  <c r="S15" i="94"/>
  <c r="M15" i="94"/>
  <c r="K15" i="94"/>
  <c r="AB14" i="94"/>
  <c r="M14" i="94" s="1"/>
  <c r="T14" i="94"/>
  <c r="S14" i="94"/>
  <c r="K14" i="94"/>
  <c r="AB13" i="94"/>
  <c r="T13" i="94"/>
  <c r="S13" i="94"/>
  <c r="M13" i="94"/>
  <c r="K13" i="94"/>
  <c r="AB12" i="94"/>
  <c r="T12" i="94"/>
  <c r="S12" i="94"/>
  <c r="M12" i="94"/>
  <c r="K12" i="94"/>
  <c r="AB11" i="94"/>
  <c r="T11" i="94"/>
  <c r="S11" i="94"/>
  <c r="M11" i="94"/>
  <c r="K11" i="94"/>
  <c r="AB10" i="94"/>
  <c r="T10" i="94"/>
  <c r="S10" i="94"/>
  <c r="M10" i="94"/>
  <c r="K10" i="94"/>
  <c r="AB9" i="94"/>
  <c r="T9" i="94"/>
  <c r="S9" i="94"/>
  <c r="M9" i="94"/>
  <c r="K9" i="94"/>
  <c r="AB8" i="94"/>
  <c r="T8" i="94"/>
  <c r="S8" i="94"/>
  <c r="M8" i="94"/>
  <c r="K8" i="94"/>
  <c r="AB7" i="94"/>
  <c r="M7" i="94" s="1"/>
  <c r="T7" i="94"/>
  <c r="S7" i="94"/>
  <c r="K7" i="94"/>
  <c r="AB6" i="94"/>
  <c r="M6" i="94" s="1"/>
  <c r="T6" i="94"/>
  <c r="S6" i="94"/>
  <c r="K6" i="94"/>
  <c r="AB5" i="94"/>
  <c r="T5" i="94"/>
  <c r="S5" i="94"/>
  <c r="M5" i="94"/>
  <c r="K5" i="94"/>
  <c r="AB4" i="94"/>
  <c r="M4" i="94" s="1"/>
  <c r="T4" i="94"/>
  <c r="S4" i="94"/>
  <c r="K4" i="94"/>
  <c r="G6" i="90"/>
  <c r="G3" i="90"/>
  <c r="G4" i="90"/>
  <c r="G5" i="90"/>
  <c r="G2" i="90"/>
  <c r="F6" i="92"/>
  <c r="F3" i="92"/>
  <c r="F4" i="92"/>
  <c r="F5" i="92"/>
  <c r="F2" i="92"/>
  <c r="E6" i="90"/>
  <c r="C6" i="90"/>
  <c r="D6" i="90"/>
  <c r="F6" i="90"/>
  <c r="C5" i="90"/>
  <c r="D5" i="90"/>
  <c r="E5" i="90"/>
  <c r="F5" i="90"/>
  <c r="C2" i="90"/>
  <c r="C4" i="90"/>
  <c r="F80" i="92"/>
  <c r="E80" i="92"/>
  <c r="D80" i="92"/>
  <c r="G80" i="92" s="1"/>
  <c r="C80" i="92"/>
  <c r="B80" i="92"/>
  <c r="F79" i="92"/>
  <c r="E79" i="92"/>
  <c r="D79" i="92"/>
  <c r="G79" i="92" s="1"/>
  <c r="C79" i="92"/>
  <c r="B79" i="92"/>
  <c r="F78" i="92"/>
  <c r="E78" i="92"/>
  <c r="D78" i="92"/>
  <c r="G78" i="92" s="1"/>
  <c r="C78" i="92"/>
  <c r="B78" i="92"/>
  <c r="F77" i="92"/>
  <c r="E77" i="92"/>
  <c r="D77" i="92"/>
  <c r="G77" i="92" s="1"/>
  <c r="C77" i="92"/>
  <c r="B77" i="92"/>
  <c r="F76" i="92"/>
  <c r="E76" i="92"/>
  <c r="D76" i="92"/>
  <c r="G76" i="92" s="1"/>
  <c r="C76" i="92"/>
  <c r="B76" i="92"/>
  <c r="F75" i="92"/>
  <c r="E75" i="92"/>
  <c r="D75" i="92"/>
  <c r="G75" i="92" s="1"/>
  <c r="C75" i="92"/>
  <c r="B75" i="92"/>
  <c r="F74" i="92"/>
  <c r="E74" i="92"/>
  <c r="D74" i="92"/>
  <c r="G74" i="92" s="1"/>
  <c r="C74" i="92"/>
  <c r="B74" i="92"/>
  <c r="F73" i="92"/>
  <c r="E73" i="92"/>
  <c r="D73" i="92"/>
  <c r="G73" i="92" s="1"/>
  <c r="C73" i="92"/>
  <c r="B73" i="92"/>
  <c r="F72" i="92"/>
  <c r="E72" i="92"/>
  <c r="D72" i="92"/>
  <c r="G72" i="92" s="1"/>
  <c r="C72" i="92"/>
  <c r="B72" i="92"/>
  <c r="F71" i="92"/>
  <c r="E71" i="92"/>
  <c r="D71" i="92"/>
  <c r="G71" i="92" s="1"/>
  <c r="C71" i="92"/>
  <c r="B71" i="92"/>
  <c r="F70" i="92"/>
  <c r="E70" i="92"/>
  <c r="D70" i="92"/>
  <c r="G70" i="92" s="1"/>
  <c r="C70" i="92"/>
  <c r="B70" i="92"/>
  <c r="F69" i="92"/>
  <c r="E69" i="92"/>
  <c r="D69" i="92"/>
  <c r="G69" i="92" s="1"/>
  <c r="C69" i="92"/>
  <c r="B69" i="92"/>
  <c r="F68" i="92"/>
  <c r="E68" i="92"/>
  <c r="D68" i="92"/>
  <c r="G68" i="92" s="1"/>
  <c r="C68" i="92"/>
  <c r="B68" i="92"/>
  <c r="F67" i="92"/>
  <c r="E67" i="92"/>
  <c r="D67" i="92"/>
  <c r="G67" i="92" s="1"/>
  <c r="C67" i="92"/>
  <c r="B67" i="92"/>
  <c r="F66" i="92"/>
  <c r="E66" i="92"/>
  <c r="D66" i="92"/>
  <c r="G66" i="92" s="1"/>
  <c r="C66" i="92"/>
  <c r="B66" i="92"/>
  <c r="F65" i="92"/>
  <c r="E65" i="92"/>
  <c r="D65" i="92"/>
  <c r="G65" i="92" s="1"/>
  <c r="C65" i="92"/>
  <c r="B65" i="92"/>
  <c r="F64" i="92"/>
  <c r="E64" i="92"/>
  <c r="D64" i="92"/>
  <c r="G64" i="92" s="1"/>
  <c r="C64" i="92"/>
  <c r="B64" i="92"/>
  <c r="F63" i="92"/>
  <c r="E63" i="92"/>
  <c r="D63" i="92"/>
  <c r="G63" i="92" s="1"/>
  <c r="C63" i="92"/>
  <c r="B63" i="92"/>
  <c r="F62" i="92"/>
  <c r="E62" i="92"/>
  <c r="D62" i="92"/>
  <c r="G62" i="92" s="1"/>
  <c r="C62" i="92"/>
  <c r="B62" i="92"/>
  <c r="F61" i="92"/>
  <c r="E61" i="92"/>
  <c r="D61" i="92"/>
  <c r="G61" i="92" s="1"/>
  <c r="C61" i="92"/>
  <c r="B61" i="92"/>
  <c r="F60" i="92"/>
  <c r="E60" i="92"/>
  <c r="D60" i="92"/>
  <c r="G60" i="92" s="1"/>
  <c r="C60" i="92"/>
  <c r="B60" i="92"/>
  <c r="F59" i="92"/>
  <c r="E59" i="92"/>
  <c r="D59" i="92"/>
  <c r="G59" i="92" s="1"/>
  <c r="C59" i="92"/>
  <c r="B59" i="92"/>
  <c r="F58" i="92"/>
  <c r="E58" i="92"/>
  <c r="D58" i="92"/>
  <c r="G58" i="92" s="1"/>
  <c r="C58" i="92"/>
  <c r="B58" i="92"/>
  <c r="F57" i="92"/>
  <c r="E57" i="92"/>
  <c r="D57" i="92"/>
  <c r="G57" i="92" s="1"/>
  <c r="C57" i="92"/>
  <c r="B57" i="92"/>
  <c r="F56" i="92"/>
  <c r="E56" i="92"/>
  <c r="D56" i="92"/>
  <c r="G56" i="92" s="1"/>
  <c r="C56" i="92"/>
  <c r="B56" i="92"/>
  <c r="F55" i="92"/>
  <c r="E55" i="92"/>
  <c r="D55" i="92"/>
  <c r="G55" i="92" s="1"/>
  <c r="C55" i="92"/>
  <c r="B55" i="92"/>
  <c r="F54" i="92"/>
  <c r="E54" i="92"/>
  <c r="D54" i="92"/>
  <c r="G54" i="92" s="1"/>
  <c r="C54" i="92"/>
  <c r="B54" i="92"/>
  <c r="F53" i="92"/>
  <c r="E53" i="92"/>
  <c r="D53" i="92"/>
  <c r="G53" i="92" s="1"/>
  <c r="C53" i="92"/>
  <c r="B53" i="92"/>
  <c r="F52" i="92"/>
  <c r="E52" i="92"/>
  <c r="D52" i="92"/>
  <c r="G52" i="92" s="1"/>
  <c r="C52" i="92"/>
  <c r="B52" i="92"/>
  <c r="F51" i="92"/>
  <c r="E51" i="92"/>
  <c r="D51" i="92"/>
  <c r="G51" i="92" s="1"/>
  <c r="C51" i="92"/>
  <c r="B51" i="92"/>
  <c r="F50" i="92"/>
  <c r="E50" i="92"/>
  <c r="D50" i="92"/>
  <c r="G50" i="92" s="1"/>
  <c r="C50" i="92"/>
  <c r="B50" i="92"/>
  <c r="F49" i="92"/>
  <c r="E49" i="92"/>
  <c r="D49" i="92"/>
  <c r="G49" i="92" s="1"/>
  <c r="C49" i="92"/>
  <c r="B49" i="92"/>
  <c r="F48" i="92"/>
  <c r="E48" i="92"/>
  <c r="D48" i="92"/>
  <c r="G48" i="92" s="1"/>
  <c r="C48" i="92"/>
  <c r="B48" i="92"/>
  <c r="F47" i="92"/>
  <c r="E47" i="92"/>
  <c r="D47" i="92"/>
  <c r="G47" i="92" s="1"/>
  <c r="C47" i="92"/>
  <c r="B47" i="92"/>
  <c r="F46" i="92"/>
  <c r="E46" i="92"/>
  <c r="D46" i="92"/>
  <c r="G46" i="92" s="1"/>
  <c r="C46" i="92"/>
  <c r="B46" i="92"/>
  <c r="F45" i="92"/>
  <c r="E45" i="92"/>
  <c r="D45" i="92"/>
  <c r="G45" i="92" s="1"/>
  <c r="C45" i="92"/>
  <c r="B45" i="92"/>
  <c r="F44" i="92"/>
  <c r="E44" i="92"/>
  <c r="D44" i="92"/>
  <c r="G44" i="92" s="1"/>
  <c r="C44" i="92"/>
  <c r="B44" i="92"/>
  <c r="F43" i="92"/>
  <c r="E43" i="92"/>
  <c r="D43" i="92"/>
  <c r="G43" i="92" s="1"/>
  <c r="C43" i="92"/>
  <c r="B43" i="92"/>
  <c r="F42" i="92"/>
  <c r="E42" i="92"/>
  <c r="D42" i="92"/>
  <c r="G42" i="92" s="1"/>
  <c r="C42" i="92"/>
  <c r="B42" i="92"/>
  <c r="F41" i="92"/>
  <c r="E41" i="92"/>
  <c r="D41" i="92"/>
  <c r="G41" i="92" s="1"/>
  <c r="C41" i="92"/>
  <c r="B41" i="92"/>
  <c r="F40" i="92"/>
  <c r="E40" i="92"/>
  <c r="D40" i="92"/>
  <c r="G40" i="92" s="1"/>
  <c r="C40" i="92"/>
  <c r="B40" i="92"/>
  <c r="F39" i="92"/>
  <c r="E39" i="92"/>
  <c r="D39" i="92"/>
  <c r="G39" i="92" s="1"/>
  <c r="C39" i="92"/>
  <c r="B39" i="92"/>
  <c r="F38" i="92"/>
  <c r="E38" i="92"/>
  <c r="D38" i="92"/>
  <c r="G38" i="92" s="1"/>
  <c r="C38" i="92"/>
  <c r="B38" i="92"/>
  <c r="F37" i="92"/>
  <c r="E37" i="92"/>
  <c r="D37" i="92"/>
  <c r="G37" i="92" s="1"/>
  <c r="C37" i="92"/>
  <c r="B37" i="92"/>
  <c r="F36" i="92"/>
  <c r="E36" i="92"/>
  <c r="D36" i="92"/>
  <c r="G36" i="92" s="1"/>
  <c r="C36" i="92"/>
  <c r="B36" i="92"/>
  <c r="F35" i="92"/>
  <c r="E35" i="92"/>
  <c r="D35" i="92"/>
  <c r="G35" i="92" s="1"/>
  <c r="C35" i="92"/>
  <c r="B35" i="92"/>
  <c r="F34" i="92"/>
  <c r="E34" i="92"/>
  <c r="D34" i="92"/>
  <c r="G34" i="92" s="1"/>
  <c r="C34" i="92"/>
  <c r="B34" i="92"/>
  <c r="F33" i="92"/>
  <c r="E33" i="92"/>
  <c r="D33" i="92"/>
  <c r="G33" i="92" s="1"/>
  <c r="C33" i="92"/>
  <c r="B33" i="92"/>
  <c r="F32" i="92"/>
  <c r="E32" i="92"/>
  <c r="D32" i="92"/>
  <c r="G32" i="92" s="1"/>
  <c r="C32" i="92"/>
  <c r="B32" i="92"/>
  <c r="F31" i="92"/>
  <c r="E31" i="92"/>
  <c r="D31" i="92"/>
  <c r="G31" i="92" s="1"/>
  <c r="C31" i="92"/>
  <c r="B31" i="92"/>
  <c r="F30" i="92"/>
  <c r="E30" i="92"/>
  <c r="D30" i="92"/>
  <c r="G30" i="92" s="1"/>
  <c r="C30" i="92"/>
  <c r="B30" i="92"/>
  <c r="F29" i="92"/>
  <c r="E29" i="92"/>
  <c r="D29" i="92"/>
  <c r="G29" i="92" s="1"/>
  <c r="C29" i="92"/>
  <c r="B29" i="92"/>
  <c r="F28" i="92"/>
  <c r="E28" i="92"/>
  <c r="D28" i="92"/>
  <c r="G28" i="92" s="1"/>
  <c r="C28" i="92"/>
  <c r="B28" i="92"/>
  <c r="F27" i="92"/>
  <c r="E27" i="92"/>
  <c r="D27" i="92"/>
  <c r="G27" i="92" s="1"/>
  <c r="C27" i="92"/>
  <c r="B27" i="92"/>
  <c r="F26" i="92"/>
  <c r="E26" i="92"/>
  <c r="D26" i="92"/>
  <c r="G26" i="92" s="1"/>
  <c r="C26" i="92"/>
  <c r="B26" i="92"/>
  <c r="F25" i="92"/>
  <c r="E25" i="92"/>
  <c r="D25" i="92"/>
  <c r="G25" i="92" s="1"/>
  <c r="C25" i="92"/>
  <c r="B25" i="92"/>
  <c r="F24" i="92"/>
  <c r="E24" i="92"/>
  <c r="D24" i="92"/>
  <c r="G24" i="92" s="1"/>
  <c r="C24" i="92"/>
  <c r="B24" i="92"/>
  <c r="F23" i="92"/>
  <c r="E23" i="92"/>
  <c r="D23" i="92"/>
  <c r="G23" i="92" s="1"/>
  <c r="C23" i="92"/>
  <c r="B23" i="92"/>
  <c r="F22" i="92"/>
  <c r="E22" i="92"/>
  <c r="D22" i="92"/>
  <c r="G22" i="92" s="1"/>
  <c r="C22" i="92"/>
  <c r="B22" i="92"/>
  <c r="F21" i="92"/>
  <c r="E21" i="92"/>
  <c r="D21" i="92"/>
  <c r="G21" i="92" s="1"/>
  <c r="C21" i="92"/>
  <c r="B21" i="92"/>
  <c r="AC12" i="92"/>
  <c r="AB12" i="92"/>
  <c r="AA12" i="92"/>
  <c r="X12" i="92"/>
  <c r="W12" i="92"/>
  <c r="V12" i="92"/>
  <c r="S12" i="92"/>
  <c r="R12" i="92"/>
  <c r="Q12" i="92"/>
  <c r="AY11" i="92"/>
  <c r="AX11" i="92"/>
  <c r="AW11" i="92"/>
  <c r="AC11" i="92"/>
  <c r="AU11" i="92" s="1"/>
  <c r="AB11" i="92"/>
  <c r="AQ11" i="92" s="1"/>
  <c r="AA11" i="92"/>
  <c r="AM11" i="92" s="1"/>
  <c r="X11" i="92"/>
  <c r="AT11" i="92" s="1"/>
  <c r="W11" i="92"/>
  <c r="AP11" i="92" s="1"/>
  <c r="V11" i="92"/>
  <c r="AL11" i="92" s="1"/>
  <c r="S11" i="92"/>
  <c r="AS11" i="92" s="1"/>
  <c r="R11" i="92"/>
  <c r="AO11" i="92" s="1"/>
  <c r="Q11" i="92"/>
  <c r="AK11" i="92" s="1"/>
  <c r="AY10" i="92"/>
  <c r="AX10" i="92"/>
  <c r="AW10" i="92"/>
  <c r="AC10" i="92"/>
  <c r="AU10" i="92" s="1"/>
  <c r="AB10" i="92"/>
  <c r="AQ10" i="92" s="1"/>
  <c r="AA10" i="92"/>
  <c r="AM10" i="92" s="1"/>
  <c r="X10" i="92"/>
  <c r="AT10" i="92" s="1"/>
  <c r="W10" i="92"/>
  <c r="AP10" i="92" s="1"/>
  <c r="V10" i="92"/>
  <c r="AL10" i="92" s="1"/>
  <c r="S10" i="92"/>
  <c r="AS10" i="92" s="1"/>
  <c r="R10" i="92"/>
  <c r="AO10" i="92" s="1"/>
  <c r="Q10" i="92"/>
  <c r="AK10" i="92" s="1"/>
  <c r="AY9" i="92"/>
  <c r="AX9" i="92"/>
  <c r="AW9" i="92"/>
  <c r="AC9" i="92"/>
  <c r="AU9" i="92" s="1"/>
  <c r="AB9" i="92"/>
  <c r="AQ9" i="92" s="1"/>
  <c r="AA9" i="92"/>
  <c r="AM9" i="92" s="1"/>
  <c r="X9" i="92"/>
  <c r="AT9" i="92" s="1"/>
  <c r="W9" i="92"/>
  <c r="AP9" i="92" s="1"/>
  <c r="V9" i="92"/>
  <c r="AL9" i="92" s="1"/>
  <c r="S9" i="92"/>
  <c r="AS9" i="92" s="1"/>
  <c r="Q9" i="92"/>
  <c r="AK9" i="92" s="1"/>
  <c r="AY6" i="92"/>
  <c r="AX6" i="92"/>
  <c r="AW6" i="92"/>
  <c r="AU6" i="92"/>
  <c r="AT6" i="92"/>
  <c r="AS6" i="92"/>
  <c r="AQ6" i="92"/>
  <c r="AP6" i="92"/>
  <c r="AO6" i="92"/>
  <c r="AM6" i="92"/>
  <c r="AL6" i="92"/>
  <c r="AK6" i="92"/>
  <c r="AX5" i="92"/>
  <c r="AW5" i="92"/>
  <c r="AU5" i="92"/>
  <c r="AT5" i="92"/>
  <c r="AS5" i="92"/>
  <c r="AQ5" i="92"/>
  <c r="AP5" i="92"/>
  <c r="AO5" i="92"/>
  <c r="AM5" i="92"/>
  <c r="AL5" i="92"/>
  <c r="AK5" i="92"/>
  <c r="AY4" i="92"/>
  <c r="AX4" i="92"/>
  <c r="AW4" i="92"/>
  <c r="AU4" i="92"/>
  <c r="AT4" i="92"/>
  <c r="AS4" i="92"/>
  <c r="AQ4" i="92"/>
  <c r="AP4" i="92"/>
  <c r="AO4" i="92"/>
  <c r="AM4" i="92"/>
  <c r="AL4" i="92"/>
  <c r="AK4" i="92"/>
  <c r="AX3" i="92"/>
  <c r="AW3" i="92"/>
  <c r="AU3" i="92"/>
  <c r="AT3" i="92"/>
  <c r="AS3" i="92"/>
  <c r="AQ3" i="92"/>
  <c r="AP3" i="92"/>
  <c r="AO3" i="92"/>
  <c r="AM3" i="92"/>
  <c r="AL3" i="92"/>
  <c r="AK3" i="92"/>
  <c r="G81" i="91"/>
  <c r="F81" i="91"/>
  <c r="E81" i="91"/>
  <c r="H81" i="91" s="1"/>
  <c r="D81" i="91"/>
  <c r="C81" i="91"/>
  <c r="B81" i="91"/>
  <c r="G80" i="91"/>
  <c r="F80" i="91"/>
  <c r="E80" i="91"/>
  <c r="H80" i="91" s="1"/>
  <c r="D80" i="91"/>
  <c r="C80" i="91"/>
  <c r="B80" i="91"/>
  <c r="G79" i="91"/>
  <c r="F79" i="91"/>
  <c r="E79" i="91"/>
  <c r="H79" i="91" s="1"/>
  <c r="D79" i="91"/>
  <c r="C79" i="91"/>
  <c r="B79" i="91"/>
  <c r="G78" i="91"/>
  <c r="F78" i="91"/>
  <c r="E78" i="91"/>
  <c r="H78" i="91" s="1"/>
  <c r="D78" i="91"/>
  <c r="C78" i="91"/>
  <c r="B78" i="91"/>
  <c r="G77" i="91"/>
  <c r="F77" i="91"/>
  <c r="E77" i="91"/>
  <c r="H77" i="91" s="1"/>
  <c r="D77" i="91"/>
  <c r="C77" i="91"/>
  <c r="B77" i="91"/>
  <c r="G76" i="91"/>
  <c r="F76" i="91"/>
  <c r="E76" i="91"/>
  <c r="H76" i="91" s="1"/>
  <c r="D76" i="91"/>
  <c r="C76" i="91"/>
  <c r="B76" i="91"/>
  <c r="G75" i="91"/>
  <c r="F75" i="91"/>
  <c r="E75" i="91"/>
  <c r="H75" i="91" s="1"/>
  <c r="D75" i="91"/>
  <c r="C75" i="91"/>
  <c r="B75" i="91"/>
  <c r="G74" i="91"/>
  <c r="F74" i="91"/>
  <c r="E74" i="91"/>
  <c r="H74" i="91" s="1"/>
  <c r="D74" i="91"/>
  <c r="C74" i="91"/>
  <c r="B74" i="91"/>
  <c r="G73" i="91"/>
  <c r="F73" i="91"/>
  <c r="E73" i="91"/>
  <c r="H73" i="91" s="1"/>
  <c r="D73" i="91"/>
  <c r="C73" i="91"/>
  <c r="B73" i="91"/>
  <c r="G72" i="91"/>
  <c r="F72" i="91"/>
  <c r="E72" i="91"/>
  <c r="H72" i="91" s="1"/>
  <c r="D72" i="91"/>
  <c r="C72" i="91"/>
  <c r="B72" i="91"/>
  <c r="G71" i="91"/>
  <c r="F71" i="91"/>
  <c r="E71" i="91"/>
  <c r="H71" i="91" s="1"/>
  <c r="D71" i="91"/>
  <c r="C71" i="91"/>
  <c r="B71" i="91"/>
  <c r="G70" i="91"/>
  <c r="F70" i="91"/>
  <c r="E70" i="91"/>
  <c r="H70" i="91" s="1"/>
  <c r="D70" i="91"/>
  <c r="C70" i="91"/>
  <c r="B70" i="91"/>
  <c r="G69" i="91"/>
  <c r="F69" i="91"/>
  <c r="E69" i="91"/>
  <c r="H69" i="91" s="1"/>
  <c r="D69" i="91"/>
  <c r="C69" i="91"/>
  <c r="B69" i="91"/>
  <c r="G68" i="91"/>
  <c r="F68" i="91"/>
  <c r="E68" i="91"/>
  <c r="H68" i="91" s="1"/>
  <c r="D68" i="91"/>
  <c r="C68" i="91"/>
  <c r="B68" i="91"/>
  <c r="G67" i="91"/>
  <c r="F67" i="91"/>
  <c r="E67" i="91"/>
  <c r="H67" i="91" s="1"/>
  <c r="D67" i="91"/>
  <c r="C67" i="91"/>
  <c r="B67" i="91"/>
  <c r="G66" i="91"/>
  <c r="F66" i="91"/>
  <c r="E66" i="91"/>
  <c r="H66" i="91" s="1"/>
  <c r="D66" i="91"/>
  <c r="C66" i="91"/>
  <c r="B66" i="91"/>
  <c r="G65" i="91"/>
  <c r="F65" i="91"/>
  <c r="E65" i="91"/>
  <c r="H65" i="91" s="1"/>
  <c r="D65" i="91"/>
  <c r="C65" i="91"/>
  <c r="B65" i="91"/>
  <c r="G64" i="91"/>
  <c r="F64" i="91"/>
  <c r="E64" i="91"/>
  <c r="H64" i="91" s="1"/>
  <c r="D64" i="91"/>
  <c r="C64" i="91"/>
  <c r="B64" i="91"/>
  <c r="G63" i="91"/>
  <c r="F63" i="91"/>
  <c r="E63" i="91"/>
  <c r="H63" i="91" s="1"/>
  <c r="D63" i="91"/>
  <c r="C63" i="91"/>
  <c r="B63" i="91"/>
  <c r="G62" i="91"/>
  <c r="F62" i="91"/>
  <c r="E62" i="91"/>
  <c r="H62" i="91" s="1"/>
  <c r="D62" i="91"/>
  <c r="C62" i="91"/>
  <c r="B62" i="91"/>
  <c r="G61" i="91"/>
  <c r="F61" i="91"/>
  <c r="E61" i="91"/>
  <c r="H61" i="91" s="1"/>
  <c r="D61" i="91"/>
  <c r="C61" i="91"/>
  <c r="B61" i="91"/>
  <c r="G60" i="91"/>
  <c r="F60" i="91"/>
  <c r="E60" i="91"/>
  <c r="H60" i="91" s="1"/>
  <c r="D60" i="91"/>
  <c r="C60" i="91"/>
  <c r="B60" i="91"/>
  <c r="G59" i="91"/>
  <c r="F59" i="91"/>
  <c r="E59" i="91"/>
  <c r="H59" i="91" s="1"/>
  <c r="D59" i="91"/>
  <c r="C59" i="91"/>
  <c r="B59" i="91"/>
  <c r="G58" i="91"/>
  <c r="F58" i="91"/>
  <c r="E58" i="91"/>
  <c r="H58" i="91" s="1"/>
  <c r="D58" i="91"/>
  <c r="C58" i="91"/>
  <c r="B58" i="91"/>
  <c r="G57" i="91"/>
  <c r="F57" i="91"/>
  <c r="E57" i="91"/>
  <c r="H57" i="91" s="1"/>
  <c r="D57" i="91"/>
  <c r="C57" i="91"/>
  <c r="B57" i="91"/>
  <c r="G56" i="91"/>
  <c r="F56" i="91"/>
  <c r="E56" i="91"/>
  <c r="H56" i="91" s="1"/>
  <c r="D56" i="91"/>
  <c r="C56" i="91"/>
  <c r="B56" i="91"/>
  <c r="G55" i="91"/>
  <c r="F55" i="91"/>
  <c r="E55" i="91"/>
  <c r="H55" i="91" s="1"/>
  <c r="D55" i="91"/>
  <c r="C55" i="91"/>
  <c r="B55" i="91"/>
  <c r="G54" i="91"/>
  <c r="F54" i="91"/>
  <c r="E54" i="91"/>
  <c r="H54" i="91" s="1"/>
  <c r="D54" i="91"/>
  <c r="C54" i="91"/>
  <c r="B54" i="91"/>
  <c r="G53" i="91"/>
  <c r="F53" i="91"/>
  <c r="E53" i="91"/>
  <c r="H53" i="91" s="1"/>
  <c r="D53" i="91"/>
  <c r="C53" i="91"/>
  <c r="B53" i="91"/>
  <c r="G52" i="91"/>
  <c r="F52" i="91"/>
  <c r="E52" i="91"/>
  <c r="H52" i="91" s="1"/>
  <c r="D52" i="91"/>
  <c r="C52" i="91"/>
  <c r="B52" i="91"/>
  <c r="G51" i="91"/>
  <c r="F51" i="91"/>
  <c r="E51" i="91"/>
  <c r="H51" i="91" s="1"/>
  <c r="D51" i="91"/>
  <c r="C51" i="91"/>
  <c r="B51" i="91"/>
  <c r="G50" i="91"/>
  <c r="F50" i="91"/>
  <c r="E50" i="91"/>
  <c r="H50" i="91" s="1"/>
  <c r="D50" i="91"/>
  <c r="C50" i="91"/>
  <c r="B50" i="91"/>
  <c r="G49" i="91"/>
  <c r="F49" i="91"/>
  <c r="E49" i="91"/>
  <c r="H49" i="91" s="1"/>
  <c r="D49" i="91"/>
  <c r="C49" i="91"/>
  <c r="B49" i="91"/>
  <c r="G48" i="91"/>
  <c r="F48" i="91"/>
  <c r="E48" i="91"/>
  <c r="H48" i="91" s="1"/>
  <c r="D48" i="91"/>
  <c r="C48" i="91"/>
  <c r="B48" i="91"/>
  <c r="G47" i="91"/>
  <c r="F47" i="91"/>
  <c r="E47" i="91"/>
  <c r="H47" i="91" s="1"/>
  <c r="D47" i="91"/>
  <c r="C47" i="91"/>
  <c r="B47" i="91"/>
  <c r="G46" i="91"/>
  <c r="F46" i="91"/>
  <c r="E46" i="91"/>
  <c r="H46" i="91" s="1"/>
  <c r="D46" i="91"/>
  <c r="C46" i="91"/>
  <c r="B46" i="91"/>
  <c r="G45" i="91"/>
  <c r="F45" i="91"/>
  <c r="E45" i="91"/>
  <c r="H45" i="91" s="1"/>
  <c r="D45" i="91"/>
  <c r="C45" i="91"/>
  <c r="B45" i="91"/>
  <c r="G44" i="91"/>
  <c r="F44" i="91"/>
  <c r="E44" i="91"/>
  <c r="H44" i="91" s="1"/>
  <c r="D44" i="91"/>
  <c r="C44" i="91"/>
  <c r="B44" i="91"/>
  <c r="G43" i="91"/>
  <c r="F43" i="91"/>
  <c r="E43" i="91"/>
  <c r="H43" i="91" s="1"/>
  <c r="D43" i="91"/>
  <c r="C43" i="91"/>
  <c r="B43" i="91"/>
  <c r="G42" i="91"/>
  <c r="F42" i="91"/>
  <c r="E42" i="91"/>
  <c r="H42" i="91" s="1"/>
  <c r="D42" i="91"/>
  <c r="C42" i="91"/>
  <c r="B42" i="91"/>
  <c r="G41" i="91"/>
  <c r="F41" i="91"/>
  <c r="E41" i="91"/>
  <c r="H41" i="91" s="1"/>
  <c r="D41" i="91"/>
  <c r="C41" i="91"/>
  <c r="B41" i="91"/>
  <c r="G40" i="91"/>
  <c r="F40" i="91"/>
  <c r="E40" i="91"/>
  <c r="H40" i="91" s="1"/>
  <c r="D40" i="91"/>
  <c r="C40" i="91"/>
  <c r="B40" i="91"/>
  <c r="G39" i="91"/>
  <c r="F39" i="91"/>
  <c r="E39" i="91"/>
  <c r="H39" i="91" s="1"/>
  <c r="D39" i="91"/>
  <c r="C39" i="91"/>
  <c r="B39" i="91"/>
  <c r="G38" i="91"/>
  <c r="F38" i="91"/>
  <c r="E38" i="91"/>
  <c r="H38" i="91" s="1"/>
  <c r="D38" i="91"/>
  <c r="C38" i="91"/>
  <c r="B38" i="91"/>
  <c r="G37" i="91"/>
  <c r="F37" i="91"/>
  <c r="E37" i="91"/>
  <c r="H37" i="91" s="1"/>
  <c r="D37" i="91"/>
  <c r="C37" i="91"/>
  <c r="B37" i="91"/>
  <c r="G36" i="91"/>
  <c r="F36" i="91"/>
  <c r="E36" i="91"/>
  <c r="H36" i="91" s="1"/>
  <c r="D36" i="91"/>
  <c r="C36" i="91"/>
  <c r="B36" i="91"/>
  <c r="G35" i="91"/>
  <c r="F35" i="91"/>
  <c r="E35" i="91"/>
  <c r="H35" i="91" s="1"/>
  <c r="D35" i="91"/>
  <c r="C35" i="91"/>
  <c r="B35" i="91"/>
  <c r="G34" i="91"/>
  <c r="F34" i="91"/>
  <c r="E34" i="91"/>
  <c r="H34" i="91" s="1"/>
  <c r="D34" i="91"/>
  <c r="C34" i="91"/>
  <c r="B34" i="91"/>
  <c r="G33" i="91"/>
  <c r="F33" i="91"/>
  <c r="E33" i="91"/>
  <c r="H33" i="91" s="1"/>
  <c r="D33" i="91"/>
  <c r="C33" i="91"/>
  <c r="B33" i="91"/>
  <c r="G32" i="91"/>
  <c r="F32" i="91"/>
  <c r="E32" i="91"/>
  <c r="H32" i="91" s="1"/>
  <c r="D32" i="91"/>
  <c r="C32" i="91"/>
  <c r="B32" i="91"/>
  <c r="G31" i="91"/>
  <c r="F31" i="91"/>
  <c r="E31" i="91"/>
  <c r="H31" i="91" s="1"/>
  <c r="D31" i="91"/>
  <c r="C31" i="91"/>
  <c r="B31" i="91"/>
  <c r="G30" i="91"/>
  <c r="F30" i="91"/>
  <c r="E30" i="91"/>
  <c r="H30" i="91" s="1"/>
  <c r="D30" i="91"/>
  <c r="C30" i="91"/>
  <c r="B30" i="91"/>
  <c r="G29" i="91"/>
  <c r="F29" i="91"/>
  <c r="E29" i="91"/>
  <c r="H29" i="91" s="1"/>
  <c r="D29" i="91"/>
  <c r="C29" i="91"/>
  <c r="B29" i="91"/>
  <c r="G28" i="91"/>
  <c r="F28" i="91"/>
  <c r="E28" i="91"/>
  <c r="H28" i="91" s="1"/>
  <c r="D28" i="91"/>
  <c r="C28" i="91"/>
  <c r="B28" i="91"/>
  <c r="G27" i="91"/>
  <c r="F27" i="91"/>
  <c r="E27" i="91"/>
  <c r="H27" i="91" s="1"/>
  <c r="D27" i="91"/>
  <c r="C27" i="91"/>
  <c r="B27" i="91"/>
  <c r="G26" i="91"/>
  <c r="F26" i="91"/>
  <c r="E26" i="91"/>
  <c r="H26" i="91" s="1"/>
  <c r="D26" i="91"/>
  <c r="C26" i="91"/>
  <c r="B26" i="91"/>
  <c r="G25" i="91"/>
  <c r="F25" i="91"/>
  <c r="E25" i="91"/>
  <c r="H25" i="91" s="1"/>
  <c r="D25" i="91"/>
  <c r="C25" i="91"/>
  <c r="B25" i="91"/>
  <c r="G24" i="91"/>
  <c r="F24" i="91"/>
  <c r="E24" i="91"/>
  <c r="H24" i="91" s="1"/>
  <c r="D24" i="91"/>
  <c r="C24" i="91"/>
  <c r="B24" i="91"/>
  <c r="G23" i="91"/>
  <c r="F23" i="91"/>
  <c r="E23" i="91"/>
  <c r="H23" i="91" s="1"/>
  <c r="D23" i="91"/>
  <c r="C23" i="91"/>
  <c r="B23" i="91"/>
  <c r="G22" i="91"/>
  <c r="F22" i="91"/>
  <c r="E22" i="91"/>
  <c r="H22" i="91" s="1"/>
  <c r="D22" i="91"/>
  <c r="C22" i="91"/>
  <c r="B22" i="91"/>
  <c r="AS12" i="91"/>
  <c r="AR12" i="91"/>
  <c r="AQ12" i="91"/>
  <c r="AM12" i="91"/>
  <c r="AL12" i="91"/>
  <c r="AK12" i="91"/>
  <c r="AG12" i="91"/>
  <c r="AF12" i="91"/>
  <c r="AE12" i="91"/>
  <c r="AA12" i="91"/>
  <c r="Z12" i="91"/>
  <c r="Y12" i="91"/>
  <c r="U12" i="91"/>
  <c r="T12" i="91"/>
  <c r="S12" i="91"/>
  <c r="O12" i="91"/>
  <c r="N12" i="91"/>
  <c r="M12" i="91"/>
  <c r="AS11" i="91"/>
  <c r="AR11" i="91"/>
  <c r="AQ11" i="91"/>
  <c r="AM11" i="91"/>
  <c r="AL11" i="91"/>
  <c r="AK11" i="91"/>
  <c r="AG11" i="91"/>
  <c r="AF11" i="91"/>
  <c r="AE11" i="91"/>
  <c r="AA11" i="91"/>
  <c r="Z11" i="91"/>
  <c r="Y11" i="91"/>
  <c r="U11" i="91"/>
  <c r="T11" i="91"/>
  <c r="S11" i="91"/>
  <c r="O11" i="91"/>
  <c r="N11" i="91"/>
  <c r="M11" i="91"/>
  <c r="AS10" i="91"/>
  <c r="AR10" i="91"/>
  <c r="AQ10" i="91"/>
  <c r="AM10" i="91"/>
  <c r="AL10" i="91"/>
  <c r="AK10" i="91"/>
  <c r="AG10" i="91"/>
  <c r="AF10" i="91"/>
  <c r="AE10" i="91"/>
  <c r="AA10" i="91"/>
  <c r="Z10" i="91"/>
  <c r="Y10" i="91"/>
  <c r="U10" i="91"/>
  <c r="T10" i="91"/>
  <c r="S10" i="91"/>
  <c r="O10" i="91"/>
  <c r="N10" i="91"/>
  <c r="M10" i="91"/>
  <c r="AS9" i="91"/>
  <c r="AR9" i="91"/>
  <c r="AQ9" i="91"/>
  <c r="AM9" i="91"/>
  <c r="AL9" i="91"/>
  <c r="AK9" i="91"/>
  <c r="AA9" i="91"/>
  <c r="Z9" i="91"/>
  <c r="Y9" i="91"/>
  <c r="U9" i="91"/>
  <c r="T9" i="91"/>
  <c r="S9" i="91"/>
  <c r="O9" i="91"/>
  <c r="M9" i="91"/>
  <c r="BF6" i="91"/>
  <c r="BE6" i="91"/>
  <c r="BD6" i="91"/>
  <c r="BC6" i="91"/>
  <c r="BB6" i="91"/>
  <c r="BA6" i="91"/>
  <c r="AZ6" i="91"/>
  <c r="BF5" i="91"/>
  <c r="BE5" i="91"/>
  <c r="BD5" i="91"/>
  <c r="BC5" i="91"/>
  <c r="BB5" i="91"/>
  <c r="BA5" i="91"/>
  <c r="AZ5" i="91"/>
  <c r="BF4" i="91"/>
  <c r="BD4" i="91"/>
  <c r="BC4" i="91"/>
  <c r="BB4" i="91"/>
  <c r="BA4" i="91"/>
  <c r="AZ4" i="91"/>
  <c r="BF3" i="91"/>
  <c r="BE3" i="91"/>
  <c r="BD3" i="91"/>
  <c r="BC3" i="91"/>
  <c r="BB3" i="91"/>
  <c r="BA3" i="91"/>
  <c r="AZ3" i="91"/>
  <c r="S8" i="90"/>
  <c r="G73" i="90"/>
  <c r="H73" i="90" s="1"/>
  <c r="F73" i="90"/>
  <c r="E73" i="90"/>
  <c r="D73" i="90"/>
  <c r="C73" i="90"/>
  <c r="B73" i="90"/>
  <c r="G72" i="90"/>
  <c r="H72" i="90" s="1"/>
  <c r="F72" i="90"/>
  <c r="E72" i="90"/>
  <c r="D72" i="90"/>
  <c r="C72" i="90"/>
  <c r="B72" i="90"/>
  <c r="G71" i="90"/>
  <c r="H71" i="90" s="1"/>
  <c r="F71" i="90"/>
  <c r="E71" i="90"/>
  <c r="D71" i="90"/>
  <c r="C71" i="90"/>
  <c r="B71" i="90"/>
  <c r="G70" i="90"/>
  <c r="H70" i="90" s="1"/>
  <c r="F70" i="90"/>
  <c r="E70" i="90"/>
  <c r="D70" i="90"/>
  <c r="C70" i="90"/>
  <c r="B70" i="90"/>
  <c r="G69" i="90"/>
  <c r="H69" i="90" s="1"/>
  <c r="F69" i="90"/>
  <c r="E69" i="90"/>
  <c r="D69" i="90"/>
  <c r="C69" i="90"/>
  <c r="B69" i="90"/>
  <c r="G68" i="90"/>
  <c r="H68" i="90" s="1"/>
  <c r="F68" i="90"/>
  <c r="E68" i="90"/>
  <c r="D68" i="90"/>
  <c r="C68" i="90"/>
  <c r="B68" i="90"/>
  <c r="G67" i="90"/>
  <c r="H67" i="90" s="1"/>
  <c r="F67" i="90"/>
  <c r="E67" i="90"/>
  <c r="D67" i="90"/>
  <c r="C67" i="90"/>
  <c r="B67" i="90"/>
  <c r="G66" i="90"/>
  <c r="H66" i="90" s="1"/>
  <c r="F66" i="90"/>
  <c r="E66" i="90"/>
  <c r="D66" i="90"/>
  <c r="C66" i="90"/>
  <c r="B66" i="90"/>
  <c r="G65" i="90"/>
  <c r="H65" i="90" s="1"/>
  <c r="F65" i="90"/>
  <c r="E65" i="90"/>
  <c r="D65" i="90"/>
  <c r="C65" i="90"/>
  <c r="B65" i="90"/>
  <c r="G64" i="90"/>
  <c r="H64" i="90" s="1"/>
  <c r="F64" i="90"/>
  <c r="E64" i="90"/>
  <c r="D64" i="90"/>
  <c r="C64" i="90"/>
  <c r="B64" i="90"/>
  <c r="G63" i="90"/>
  <c r="H63" i="90" s="1"/>
  <c r="F63" i="90"/>
  <c r="E63" i="90"/>
  <c r="D63" i="90"/>
  <c r="C63" i="90"/>
  <c r="B63" i="90"/>
  <c r="G62" i="90"/>
  <c r="H62" i="90" s="1"/>
  <c r="F62" i="90"/>
  <c r="E62" i="90"/>
  <c r="D62" i="90"/>
  <c r="C62" i="90"/>
  <c r="B62" i="90"/>
  <c r="G61" i="90"/>
  <c r="H61" i="90" s="1"/>
  <c r="F61" i="90"/>
  <c r="E61" i="90"/>
  <c r="D61" i="90"/>
  <c r="C61" i="90"/>
  <c r="B61" i="90"/>
  <c r="G60" i="90"/>
  <c r="H60" i="90" s="1"/>
  <c r="F60" i="90"/>
  <c r="E60" i="90"/>
  <c r="D60" i="90"/>
  <c r="C60" i="90"/>
  <c r="B60" i="90"/>
  <c r="G59" i="90"/>
  <c r="H59" i="90" s="1"/>
  <c r="F59" i="90"/>
  <c r="E59" i="90"/>
  <c r="D59" i="90"/>
  <c r="C59" i="90"/>
  <c r="B59" i="90"/>
  <c r="G58" i="90"/>
  <c r="H58" i="90" s="1"/>
  <c r="F58" i="90"/>
  <c r="E58" i="90"/>
  <c r="D58" i="90"/>
  <c r="C58" i="90"/>
  <c r="B58" i="90"/>
  <c r="G57" i="90"/>
  <c r="H57" i="90" s="1"/>
  <c r="F57" i="90"/>
  <c r="E57" i="90"/>
  <c r="D57" i="90"/>
  <c r="C57" i="90"/>
  <c r="B57" i="90"/>
  <c r="G56" i="90"/>
  <c r="H56" i="90" s="1"/>
  <c r="F56" i="90"/>
  <c r="E56" i="90"/>
  <c r="D56" i="90"/>
  <c r="C56" i="90"/>
  <c r="B56" i="90"/>
  <c r="G55" i="90"/>
  <c r="H55" i="90" s="1"/>
  <c r="F55" i="90"/>
  <c r="E55" i="90"/>
  <c r="D55" i="90"/>
  <c r="C55" i="90"/>
  <c r="B55" i="90"/>
  <c r="G54" i="90"/>
  <c r="H54" i="90" s="1"/>
  <c r="F54" i="90"/>
  <c r="E54" i="90"/>
  <c r="D54" i="90"/>
  <c r="C54" i="90"/>
  <c r="B54" i="90"/>
  <c r="G53" i="90"/>
  <c r="H53" i="90" s="1"/>
  <c r="F53" i="90"/>
  <c r="E53" i="90"/>
  <c r="D53" i="90"/>
  <c r="C53" i="90"/>
  <c r="B53" i="90"/>
  <c r="G52" i="90"/>
  <c r="H52" i="90" s="1"/>
  <c r="F52" i="90"/>
  <c r="E52" i="90"/>
  <c r="D52" i="90"/>
  <c r="C52" i="90"/>
  <c r="B52" i="90"/>
  <c r="G51" i="90"/>
  <c r="H51" i="90" s="1"/>
  <c r="F51" i="90"/>
  <c r="E51" i="90"/>
  <c r="D51" i="90"/>
  <c r="C51" i="90"/>
  <c r="B51" i="90"/>
  <c r="G50" i="90"/>
  <c r="H50" i="90" s="1"/>
  <c r="F50" i="90"/>
  <c r="E50" i="90"/>
  <c r="D50" i="90"/>
  <c r="C50" i="90"/>
  <c r="B50" i="90"/>
  <c r="G49" i="90"/>
  <c r="H49" i="90" s="1"/>
  <c r="F49" i="90"/>
  <c r="E49" i="90"/>
  <c r="D49" i="90"/>
  <c r="C49" i="90"/>
  <c r="B49" i="90"/>
  <c r="G48" i="90"/>
  <c r="H48" i="90" s="1"/>
  <c r="F48" i="90"/>
  <c r="E48" i="90"/>
  <c r="D48" i="90"/>
  <c r="C48" i="90"/>
  <c r="B48" i="90"/>
  <c r="G47" i="90"/>
  <c r="H47" i="90" s="1"/>
  <c r="F47" i="90"/>
  <c r="E47" i="90"/>
  <c r="D47" i="90"/>
  <c r="C47" i="90"/>
  <c r="B47" i="90"/>
  <c r="G46" i="90"/>
  <c r="H46" i="90" s="1"/>
  <c r="F46" i="90"/>
  <c r="E46" i="90"/>
  <c r="D46" i="90"/>
  <c r="C46" i="90"/>
  <c r="B46" i="90"/>
  <c r="G45" i="90"/>
  <c r="H45" i="90" s="1"/>
  <c r="F45" i="90"/>
  <c r="E45" i="90"/>
  <c r="D45" i="90"/>
  <c r="C45" i="90"/>
  <c r="B45" i="90"/>
  <c r="G44" i="90"/>
  <c r="H44" i="90" s="1"/>
  <c r="F44" i="90"/>
  <c r="E44" i="90"/>
  <c r="D44" i="90"/>
  <c r="C44" i="90"/>
  <c r="B44" i="90"/>
  <c r="G43" i="90"/>
  <c r="H43" i="90" s="1"/>
  <c r="F43" i="90"/>
  <c r="E43" i="90"/>
  <c r="D43" i="90"/>
  <c r="C43" i="90"/>
  <c r="B43" i="90"/>
  <c r="G42" i="90"/>
  <c r="H42" i="90" s="1"/>
  <c r="F42" i="90"/>
  <c r="E42" i="90"/>
  <c r="D42" i="90"/>
  <c r="C42" i="90"/>
  <c r="B42" i="90"/>
  <c r="G41" i="90"/>
  <c r="H41" i="90" s="1"/>
  <c r="F41" i="90"/>
  <c r="E41" i="90"/>
  <c r="D41" i="90"/>
  <c r="C41" i="90"/>
  <c r="B41" i="90"/>
  <c r="G40" i="90"/>
  <c r="H40" i="90" s="1"/>
  <c r="F40" i="90"/>
  <c r="E40" i="90"/>
  <c r="D40" i="90"/>
  <c r="C40" i="90"/>
  <c r="B40" i="90"/>
  <c r="G39" i="90"/>
  <c r="H39" i="90" s="1"/>
  <c r="F39" i="90"/>
  <c r="E39" i="90"/>
  <c r="D39" i="90"/>
  <c r="C39" i="90"/>
  <c r="B39" i="90"/>
  <c r="G38" i="90"/>
  <c r="H38" i="90" s="1"/>
  <c r="F38" i="90"/>
  <c r="E38" i="90"/>
  <c r="D38" i="90"/>
  <c r="C38" i="90"/>
  <c r="B38" i="90"/>
  <c r="G37" i="90"/>
  <c r="H37" i="90" s="1"/>
  <c r="F37" i="90"/>
  <c r="E37" i="90"/>
  <c r="D37" i="90"/>
  <c r="C37" i="90"/>
  <c r="B37" i="90"/>
  <c r="G36" i="90"/>
  <c r="H36" i="90" s="1"/>
  <c r="F36" i="90"/>
  <c r="E36" i="90"/>
  <c r="D36" i="90"/>
  <c r="C36" i="90"/>
  <c r="B36" i="90"/>
  <c r="G35" i="90"/>
  <c r="H35" i="90" s="1"/>
  <c r="F35" i="90"/>
  <c r="E35" i="90"/>
  <c r="D35" i="90"/>
  <c r="C35" i="90"/>
  <c r="B35" i="90"/>
  <c r="G34" i="90"/>
  <c r="H34" i="90" s="1"/>
  <c r="F34" i="90"/>
  <c r="E34" i="90"/>
  <c r="D34" i="90"/>
  <c r="C34" i="90"/>
  <c r="B34" i="90"/>
  <c r="G33" i="90"/>
  <c r="H33" i="90" s="1"/>
  <c r="F33" i="90"/>
  <c r="E33" i="90"/>
  <c r="D33" i="90"/>
  <c r="C33" i="90"/>
  <c r="B33" i="90"/>
  <c r="G32" i="90"/>
  <c r="H32" i="90" s="1"/>
  <c r="F32" i="90"/>
  <c r="E32" i="90"/>
  <c r="D32" i="90"/>
  <c r="C32" i="90"/>
  <c r="B32" i="90"/>
  <c r="G31" i="90"/>
  <c r="H31" i="90" s="1"/>
  <c r="F31" i="90"/>
  <c r="E31" i="90"/>
  <c r="D31" i="90"/>
  <c r="C31" i="90"/>
  <c r="B31" i="90"/>
  <c r="G30" i="90"/>
  <c r="H30" i="90" s="1"/>
  <c r="F30" i="90"/>
  <c r="E30" i="90"/>
  <c r="D30" i="90"/>
  <c r="C30" i="90"/>
  <c r="B30" i="90"/>
  <c r="G29" i="90"/>
  <c r="H29" i="90" s="1"/>
  <c r="F29" i="90"/>
  <c r="E29" i="90"/>
  <c r="D29" i="90"/>
  <c r="C29" i="90"/>
  <c r="B29" i="90"/>
  <c r="G28" i="90"/>
  <c r="H28" i="90" s="1"/>
  <c r="F28" i="90"/>
  <c r="E28" i="90"/>
  <c r="D28" i="90"/>
  <c r="C28" i="90"/>
  <c r="B28" i="90"/>
  <c r="G27" i="90"/>
  <c r="H27" i="90" s="1"/>
  <c r="F27" i="90"/>
  <c r="E27" i="90"/>
  <c r="D27" i="90"/>
  <c r="C27" i="90"/>
  <c r="B27" i="90"/>
  <c r="G26" i="90"/>
  <c r="H26" i="90" s="1"/>
  <c r="F26" i="90"/>
  <c r="E26" i="90"/>
  <c r="D26" i="90"/>
  <c r="C26" i="90"/>
  <c r="B26" i="90"/>
  <c r="G25" i="90"/>
  <c r="H25" i="90" s="1"/>
  <c r="F25" i="90"/>
  <c r="E25" i="90"/>
  <c r="D25" i="90"/>
  <c r="C25" i="90"/>
  <c r="B25" i="90"/>
  <c r="G24" i="90"/>
  <c r="H24" i="90" s="1"/>
  <c r="F24" i="90"/>
  <c r="E24" i="90"/>
  <c r="D24" i="90"/>
  <c r="C24" i="90"/>
  <c r="B24" i="90"/>
  <c r="G23" i="90"/>
  <c r="H23" i="90" s="1"/>
  <c r="F23" i="90"/>
  <c r="E23" i="90"/>
  <c r="D23" i="90"/>
  <c r="C23" i="90"/>
  <c r="B23" i="90"/>
  <c r="G22" i="90"/>
  <c r="H22" i="90" s="1"/>
  <c r="F22" i="90"/>
  <c r="E22" i="90"/>
  <c r="D22" i="90"/>
  <c r="C22" i="90"/>
  <c r="B22" i="90"/>
  <c r="G21" i="90"/>
  <c r="H21" i="90" s="1"/>
  <c r="F21" i="90"/>
  <c r="E21" i="90"/>
  <c r="D21" i="90"/>
  <c r="C21" i="90"/>
  <c r="B21" i="90"/>
  <c r="G20" i="90"/>
  <c r="H20" i="90" s="1"/>
  <c r="F20" i="90"/>
  <c r="E20" i="90"/>
  <c r="D20" i="90"/>
  <c r="C20" i="90"/>
  <c r="B20" i="90"/>
  <c r="G19" i="90"/>
  <c r="H19" i="90" s="1"/>
  <c r="F19" i="90"/>
  <c r="E19" i="90"/>
  <c r="D19" i="90"/>
  <c r="C19" i="90"/>
  <c r="B19" i="90"/>
  <c r="G18" i="90"/>
  <c r="H18" i="90" s="1"/>
  <c r="F18" i="90"/>
  <c r="E18" i="90"/>
  <c r="D18" i="90"/>
  <c r="C18" i="90"/>
  <c r="B18" i="90"/>
  <c r="G17" i="90"/>
  <c r="H17" i="90" s="1"/>
  <c r="F17" i="90"/>
  <c r="E17" i="90"/>
  <c r="D17" i="90"/>
  <c r="C17" i="90"/>
  <c r="B17" i="90"/>
  <c r="G16" i="90"/>
  <c r="H16" i="90" s="1"/>
  <c r="F16" i="90"/>
  <c r="E16" i="90"/>
  <c r="D16" i="90"/>
  <c r="C16" i="90"/>
  <c r="B16" i="90"/>
  <c r="G15" i="90"/>
  <c r="H15" i="90" s="1"/>
  <c r="F15" i="90"/>
  <c r="E15" i="90"/>
  <c r="D15" i="90"/>
  <c r="C15" i="90"/>
  <c r="B15" i="90"/>
  <c r="G14" i="90"/>
  <c r="H14" i="90" s="1"/>
  <c r="F14" i="90"/>
  <c r="E14" i="90"/>
  <c r="D14" i="90"/>
  <c r="C14" i="90"/>
  <c r="B14" i="90"/>
  <c r="AM11" i="90"/>
  <c r="AL11" i="90"/>
  <c r="AK11" i="90"/>
  <c r="AG11" i="90"/>
  <c r="AF11" i="90"/>
  <c r="AE11" i="90"/>
  <c r="AA11" i="90"/>
  <c r="Z11" i="90"/>
  <c r="Y11" i="90"/>
  <c r="U11" i="90"/>
  <c r="T11" i="90"/>
  <c r="S11" i="90"/>
  <c r="O11" i="90"/>
  <c r="N11" i="90"/>
  <c r="M11" i="90"/>
  <c r="AM10" i="90"/>
  <c r="AL10" i="90"/>
  <c r="AK10" i="90"/>
  <c r="AG10" i="90"/>
  <c r="AF10" i="90"/>
  <c r="AE10" i="90"/>
  <c r="AA10" i="90"/>
  <c r="Z10" i="90"/>
  <c r="Y10" i="90"/>
  <c r="U10" i="90"/>
  <c r="T10" i="90"/>
  <c r="S10" i="90"/>
  <c r="O10" i="90"/>
  <c r="N10" i="90"/>
  <c r="M10" i="90"/>
  <c r="AM9" i="90"/>
  <c r="AL9" i="90"/>
  <c r="AK9" i="90"/>
  <c r="AG9" i="90"/>
  <c r="AF9" i="90"/>
  <c r="AE9" i="90"/>
  <c r="AA9" i="90"/>
  <c r="Z9" i="90"/>
  <c r="Y9" i="90"/>
  <c r="U9" i="90"/>
  <c r="T9" i="90"/>
  <c r="S9" i="90"/>
  <c r="O9" i="90"/>
  <c r="N9" i="90"/>
  <c r="M9" i="90"/>
  <c r="AM8" i="90"/>
  <c r="AL8" i="90"/>
  <c r="AK8" i="90"/>
  <c r="AG8" i="90"/>
  <c r="AF8" i="90"/>
  <c r="AE8" i="90"/>
  <c r="AA8" i="90"/>
  <c r="Z8" i="90"/>
  <c r="Y8" i="90"/>
  <c r="U8" i="90"/>
  <c r="T8" i="90"/>
  <c r="O8" i="90"/>
  <c r="N8" i="90"/>
  <c r="M8" i="90"/>
  <c r="BR6" i="90"/>
  <c r="BQ6" i="90"/>
  <c r="BP6" i="90"/>
  <c r="BO6" i="90"/>
  <c r="BN6" i="90"/>
  <c r="BL6" i="90"/>
  <c r="BK6" i="90"/>
  <c r="BJ6" i="90"/>
  <c r="BI6" i="90"/>
  <c r="BH6" i="90"/>
  <c r="BF6" i="90"/>
  <c r="BE6" i="90"/>
  <c r="BD6" i="90"/>
  <c r="BC6" i="90"/>
  <c r="BB6" i="90"/>
  <c r="AZ6" i="90"/>
  <c r="AY6" i="90"/>
  <c r="AX6" i="90"/>
  <c r="AW6" i="90"/>
  <c r="AV6" i="90"/>
  <c r="BR5" i="90"/>
  <c r="BQ5" i="90"/>
  <c r="BP5" i="90"/>
  <c r="BO5" i="90"/>
  <c r="BN5" i="90"/>
  <c r="BL5" i="90"/>
  <c r="BK5" i="90"/>
  <c r="BJ5" i="90"/>
  <c r="BI5" i="90"/>
  <c r="BH5" i="90"/>
  <c r="BF5" i="90"/>
  <c r="BE5" i="90"/>
  <c r="BD5" i="90"/>
  <c r="BC5" i="90"/>
  <c r="BB5" i="90"/>
  <c r="AZ5" i="90"/>
  <c r="AY5" i="90"/>
  <c r="AX5" i="90"/>
  <c r="AW5" i="90"/>
  <c r="AV5" i="90"/>
  <c r="BR4" i="90"/>
  <c r="BQ4" i="90"/>
  <c r="BP4" i="90"/>
  <c r="BO4" i="90"/>
  <c r="BN4" i="90"/>
  <c r="BL4" i="90"/>
  <c r="BK4" i="90"/>
  <c r="BJ4" i="90"/>
  <c r="BI4" i="90"/>
  <c r="BH4" i="90"/>
  <c r="BF4" i="90"/>
  <c r="BE4" i="90"/>
  <c r="BD4" i="90"/>
  <c r="BC4" i="90"/>
  <c r="BB4" i="90"/>
  <c r="AZ4" i="90"/>
  <c r="AY4" i="90"/>
  <c r="AX4" i="90"/>
  <c r="AW4" i="90"/>
  <c r="AV4" i="90"/>
  <c r="F4" i="90"/>
  <c r="E4" i="90"/>
  <c r="D4" i="90"/>
  <c r="BR3" i="90"/>
  <c r="BQ3" i="90"/>
  <c r="BP3" i="90"/>
  <c r="BO3" i="90"/>
  <c r="BN3" i="90"/>
  <c r="BL3" i="90"/>
  <c r="BK3" i="90"/>
  <c r="BJ3" i="90"/>
  <c r="BI3" i="90"/>
  <c r="BH3" i="90"/>
  <c r="BF3" i="90"/>
  <c r="BE3" i="90"/>
  <c r="BD3" i="90"/>
  <c r="BC3" i="90"/>
  <c r="BB3" i="90"/>
  <c r="AZ3" i="90"/>
  <c r="AY3" i="90"/>
  <c r="AX3" i="90"/>
  <c r="AW3" i="90"/>
  <c r="AV3" i="90"/>
  <c r="F3" i="90"/>
  <c r="E3" i="90"/>
  <c r="D3" i="90"/>
  <c r="C3" i="90"/>
  <c r="F2" i="90"/>
  <c r="E2" i="90"/>
  <c r="D2" i="90"/>
  <c r="Y8" i="83"/>
  <c r="S8" i="83"/>
  <c r="M8" i="83"/>
  <c r="E3" i="83"/>
  <c r="G15" i="84" l="1"/>
  <c r="G16" i="84"/>
  <c r="G17" i="84"/>
  <c r="G18" i="84"/>
  <c r="G19" i="84"/>
  <c r="G20" i="84"/>
  <c r="G21" i="84"/>
  <c r="G22" i="84"/>
  <c r="G23" i="84"/>
  <c r="G24" i="84"/>
  <c r="G25" i="84"/>
  <c r="G26" i="84"/>
  <c r="G27" i="84"/>
  <c r="G28" i="84"/>
  <c r="G29" i="84"/>
  <c r="G30" i="84"/>
  <c r="G31" i="84"/>
  <c r="G32" i="84"/>
  <c r="G33" i="84"/>
  <c r="G34" i="84"/>
  <c r="G35" i="84"/>
  <c r="G36" i="84"/>
  <c r="G37" i="84"/>
  <c r="G38" i="84"/>
  <c r="G39" i="84"/>
  <c r="G40" i="84"/>
  <c r="G41" i="84"/>
  <c r="G42" i="84"/>
  <c r="G43" i="84"/>
  <c r="G44" i="84"/>
  <c r="G45" i="84"/>
  <c r="G46" i="84"/>
  <c r="G47" i="84"/>
  <c r="G48" i="84"/>
  <c r="G49" i="84"/>
  <c r="G50" i="84"/>
  <c r="G51" i="84"/>
  <c r="G52" i="84"/>
  <c r="G53" i="84"/>
  <c r="G54" i="84"/>
  <c r="G55" i="84"/>
  <c r="G56" i="84"/>
  <c r="G57" i="84"/>
  <c r="G58" i="84"/>
  <c r="G59" i="84"/>
  <c r="G60" i="84"/>
  <c r="G61" i="84"/>
  <c r="G62" i="84"/>
  <c r="G63" i="84"/>
  <c r="G64" i="84"/>
  <c r="G65" i="84"/>
  <c r="G66" i="84"/>
  <c r="G67" i="84"/>
  <c r="G68" i="84"/>
  <c r="G69" i="84"/>
  <c r="G70" i="84"/>
  <c r="G71" i="84"/>
  <c r="G72" i="84"/>
  <c r="G73" i="84"/>
  <c r="D15" i="84"/>
  <c r="D16" i="84"/>
  <c r="D17" i="84"/>
  <c r="D18" i="84"/>
  <c r="D19" i="84"/>
  <c r="D20" i="84"/>
  <c r="D21" i="84"/>
  <c r="D22" i="84"/>
  <c r="D23" i="84"/>
  <c r="D24" i="84"/>
  <c r="D25" i="84"/>
  <c r="D26" i="84"/>
  <c r="D27" i="84"/>
  <c r="D28" i="84"/>
  <c r="D29" i="84"/>
  <c r="D30" i="84"/>
  <c r="D31" i="84"/>
  <c r="D32" i="84"/>
  <c r="D33" i="84"/>
  <c r="D34" i="84"/>
  <c r="D35" i="84"/>
  <c r="D36" i="84"/>
  <c r="D37" i="84"/>
  <c r="D38" i="84"/>
  <c r="D39" i="84"/>
  <c r="D40" i="84"/>
  <c r="D41" i="84"/>
  <c r="D42" i="84"/>
  <c r="D43" i="84"/>
  <c r="D44" i="84"/>
  <c r="D45" i="84"/>
  <c r="D46" i="84"/>
  <c r="D47" i="84"/>
  <c r="D48" i="84"/>
  <c r="D49" i="84"/>
  <c r="D50" i="84"/>
  <c r="D51" i="84"/>
  <c r="D52" i="84"/>
  <c r="D53" i="84"/>
  <c r="D54" i="84"/>
  <c r="D55" i="84"/>
  <c r="D56" i="84"/>
  <c r="D57" i="84"/>
  <c r="D58" i="84"/>
  <c r="D59" i="84"/>
  <c r="D60" i="84"/>
  <c r="D61" i="84"/>
  <c r="D62" i="84"/>
  <c r="D63" i="84"/>
  <c r="D64" i="84"/>
  <c r="D65" i="84"/>
  <c r="D66" i="84"/>
  <c r="D67" i="84"/>
  <c r="D68" i="84"/>
  <c r="D69" i="84"/>
  <c r="D70" i="84"/>
  <c r="D71" i="84"/>
  <c r="D72" i="84"/>
  <c r="D73" i="84"/>
  <c r="G14" i="84"/>
  <c r="D14" i="84"/>
  <c r="AS11" i="84"/>
  <c r="AR11" i="84"/>
  <c r="AQ11" i="84"/>
  <c r="AS10" i="84"/>
  <c r="AR10" i="84"/>
  <c r="AQ10" i="84"/>
  <c r="AS9" i="84"/>
  <c r="AR9" i="84"/>
  <c r="AQ9" i="84"/>
  <c r="AS8" i="84"/>
  <c r="AR8" i="84"/>
  <c r="AQ8" i="84"/>
  <c r="AM11" i="84"/>
  <c r="AL11" i="84"/>
  <c r="AK11" i="84"/>
  <c r="AM10" i="84"/>
  <c r="AL10" i="84"/>
  <c r="AK10" i="84"/>
  <c r="AM9" i="84"/>
  <c r="AL9" i="84"/>
  <c r="AK9" i="84"/>
  <c r="AM8" i="84"/>
  <c r="AL8" i="84"/>
  <c r="AK8" i="84"/>
  <c r="S4" i="16"/>
  <c r="S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L3" i="16"/>
  <c r="N3" i="16" s="1"/>
  <c r="I3" i="17"/>
  <c r="I4" i="17"/>
  <c r="I5" i="17"/>
  <c r="I6" i="17"/>
  <c r="I7" i="17"/>
  <c r="I8" i="17"/>
  <c r="H28" i="85"/>
  <c r="H50" i="85"/>
  <c r="H6" i="85"/>
  <c r="H184" i="85"/>
  <c r="H162" i="85"/>
  <c r="H140" i="85"/>
  <c r="H73" i="85"/>
  <c r="H117" i="85"/>
  <c r="H385" i="85"/>
  <c r="H251" i="85"/>
  <c r="H207" i="85"/>
  <c r="H229" i="85"/>
  <c r="H363" i="85"/>
  <c r="H341" i="85"/>
  <c r="H318" i="85"/>
  <c r="H296" i="85"/>
  <c r="H274" i="85"/>
  <c r="H95" i="85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14" i="77"/>
  <c r="C5" i="86"/>
  <c r="D5" i="86"/>
  <c r="E5" i="86"/>
  <c r="F5" i="86"/>
  <c r="G5" i="86"/>
  <c r="H5" i="86"/>
  <c r="I5" i="86"/>
  <c r="J5" i="86"/>
  <c r="K5" i="86"/>
  <c r="L5" i="86"/>
  <c r="M5" i="86"/>
  <c r="N5" i="86"/>
  <c r="O5" i="86"/>
  <c r="P5" i="86"/>
  <c r="Q5" i="86"/>
  <c r="R5" i="86"/>
  <c r="S5" i="86"/>
  <c r="T5" i="86"/>
  <c r="B5" i="86"/>
  <c r="B5" i="87"/>
  <c r="C5" i="87"/>
  <c r="D5" i="87"/>
  <c r="E5" i="87"/>
  <c r="G3" i="86"/>
  <c r="G4" i="86"/>
  <c r="G2" i="86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I27" i="87"/>
  <c r="I28" i="87"/>
  <c r="I29" i="87"/>
  <c r="I30" i="87"/>
  <c r="I31" i="87"/>
  <c r="I32" i="87"/>
  <c r="I33" i="87"/>
  <c r="I34" i="87"/>
  <c r="I35" i="87"/>
  <c r="I36" i="87"/>
  <c r="I37" i="87"/>
  <c r="I38" i="87"/>
  <c r="I39" i="87"/>
  <c r="I40" i="87"/>
  <c r="I41" i="87"/>
  <c r="I42" i="87"/>
  <c r="I43" i="87"/>
  <c r="I44" i="87"/>
  <c r="I45" i="87"/>
  <c r="I46" i="87"/>
  <c r="I47" i="87"/>
  <c r="I48" i="87"/>
  <c r="I49" i="87"/>
  <c r="I50" i="87"/>
  <c r="I51" i="87"/>
  <c r="I52" i="87"/>
  <c r="I53" i="87"/>
  <c r="I54" i="87"/>
  <c r="I55" i="87"/>
  <c r="I56" i="87"/>
  <c r="I57" i="87"/>
  <c r="I58" i="87"/>
  <c r="I59" i="87"/>
  <c r="I60" i="87"/>
  <c r="I61" i="87"/>
  <c r="I62" i="87"/>
  <c r="I63" i="87"/>
  <c r="I64" i="87"/>
  <c r="I65" i="87"/>
  <c r="I66" i="87"/>
  <c r="I67" i="87"/>
  <c r="I68" i="87"/>
  <c r="I69" i="87"/>
  <c r="I70" i="87"/>
  <c r="I71" i="87"/>
  <c r="I72" i="87"/>
  <c r="I73" i="87"/>
  <c r="H15" i="83"/>
  <c r="H16" i="83"/>
  <c r="H17" i="83"/>
  <c r="H18" i="83"/>
  <c r="H19" i="83"/>
  <c r="H20" i="83"/>
  <c r="H21" i="83"/>
  <c r="H22" i="83"/>
  <c r="H23" i="83"/>
  <c r="H24" i="83"/>
  <c r="H25" i="83"/>
  <c r="H26" i="83"/>
  <c r="H27" i="83"/>
  <c r="H28" i="83"/>
  <c r="H29" i="83"/>
  <c r="H30" i="83"/>
  <c r="H31" i="83"/>
  <c r="H32" i="83"/>
  <c r="H33" i="83"/>
  <c r="H34" i="83"/>
  <c r="H35" i="83"/>
  <c r="H36" i="83"/>
  <c r="H37" i="83"/>
  <c r="H38" i="83"/>
  <c r="H39" i="83"/>
  <c r="H40" i="83"/>
  <c r="H41" i="83"/>
  <c r="H42" i="83"/>
  <c r="H43" i="83"/>
  <c r="H44" i="83"/>
  <c r="H45" i="83"/>
  <c r="H46" i="83"/>
  <c r="H47" i="83"/>
  <c r="H48" i="83"/>
  <c r="H49" i="83"/>
  <c r="H50" i="83"/>
  <c r="H51" i="83"/>
  <c r="H52" i="83"/>
  <c r="H53" i="83"/>
  <c r="H54" i="83"/>
  <c r="H55" i="83"/>
  <c r="H56" i="83"/>
  <c r="H57" i="83"/>
  <c r="H58" i="83"/>
  <c r="H59" i="83"/>
  <c r="H60" i="83"/>
  <c r="H61" i="83"/>
  <c r="H62" i="83"/>
  <c r="H63" i="83"/>
  <c r="H64" i="83"/>
  <c r="H65" i="83"/>
  <c r="H66" i="83"/>
  <c r="H67" i="83"/>
  <c r="H68" i="83"/>
  <c r="H69" i="83"/>
  <c r="H70" i="83"/>
  <c r="H71" i="83"/>
  <c r="H72" i="83"/>
  <c r="H73" i="83"/>
  <c r="H14" i="83"/>
  <c r="H15" i="79"/>
  <c r="H16" i="79"/>
  <c r="H17" i="79"/>
  <c r="H18" i="79"/>
  <c r="H19" i="79"/>
  <c r="H20" i="79"/>
  <c r="H21" i="79"/>
  <c r="H22" i="79"/>
  <c r="H23" i="79"/>
  <c r="H24" i="79"/>
  <c r="H25" i="79"/>
  <c r="H26" i="79"/>
  <c r="H27" i="79"/>
  <c r="H28" i="79"/>
  <c r="H29" i="79"/>
  <c r="H30" i="79"/>
  <c r="H31" i="79"/>
  <c r="H32" i="79"/>
  <c r="H33" i="79"/>
  <c r="H34" i="79"/>
  <c r="H35" i="79"/>
  <c r="H36" i="79"/>
  <c r="H37" i="79"/>
  <c r="H38" i="79"/>
  <c r="H39" i="79"/>
  <c r="H40" i="79"/>
  <c r="H41" i="79"/>
  <c r="H42" i="79"/>
  <c r="H43" i="79"/>
  <c r="H44" i="79"/>
  <c r="H45" i="79"/>
  <c r="H46" i="79"/>
  <c r="H47" i="79"/>
  <c r="H48" i="79"/>
  <c r="H49" i="79"/>
  <c r="H50" i="79"/>
  <c r="H51" i="79"/>
  <c r="H52" i="79"/>
  <c r="H53" i="79"/>
  <c r="H54" i="79"/>
  <c r="H55" i="79"/>
  <c r="H56" i="79"/>
  <c r="H57" i="79"/>
  <c r="H58" i="79"/>
  <c r="H59" i="79"/>
  <c r="H60" i="79"/>
  <c r="H61" i="79"/>
  <c r="H62" i="79"/>
  <c r="H63" i="79"/>
  <c r="H64" i="79"/>
  <c r="H65" i="79"/>
  <c r="H66" i="79"/>
  <c r="H67" i="79"/>
  <c r="H68" i="79"/>
  <c r="H69" i="79"/>
  <c r="H70" i="79"/>
  <c r="H71" i="79"/>
  <c r="H72" i="79"/>
  <c r="H73" i="79"/>
  <c r="H14" i="79"/>
  <c r="E5" i="79"/>
  <c r="C5" i="79"/>
  <c r="B5" i="79"/>
  <c r="C14" i="79"/>
  <c r="G5" i="83"/>
  <c r="M10" i="86"/>
  <c r="M15" i="86"/>
  <c r="M18" i="86"/>
  <c r="M24" i="86"/>
  <c r="M29" i="86"/>
  <c r="M32" i="86"/>
  <c r="M38" i="86"/>
  <c r="M43" i="86"/>
  <c r="M46" i="86"/>
  <c r="M52" i="86"/>
  <c r="M57" i="86"/>
  <c r="M60" i="86"/>
  <c r="M66" i="86"/>
  <c r="T9" i="86"/>
  <c r="T10" i="86"/>
  <c r="T11" i="86"/>
  <c r="T12" i="86"/>
  <c r="T13" i="86"/>
  <c r="T14" i="86"/>
  <c r="T15" i="86"/>
  <c r="T16" i="86"/>
  <c r="T17" i="86"/>
  <c r="T18" i="86"/>
  <c r="T19" i="86"/>
  <c r="T20" i="86"/>
  <c r="T21" i="86"/>
  <c r="T22" i="86"/>
  <c r="T23" i="86"/>
  <c r="T24" i="86"/>
  <c r="T25" i="86"/>
  <c r="T26" i="86"/>
  <c r="T27" i="86"/>
  <c r="T28" i="86"/>
  <c r="T29" i="86"/>
  <c r="T30" i="86"/>
  <c r="T31" i="86"/>
  <c r="T32" i="86"/>
  <c r="T33" i="86"/>
  <c r="T34" i="86"/>
  <c r="T35" i="86"/>
  <c r="T36" i="86"/>
  <c r="T37" i="86"/>
  <c r="T38" i="86"/>
  <c r="T39" i="86"/>
  <c r="T40" i="86"/>
  <c r="T41" i="86"/>
  <c r="T42" i="86"/>
  <c r="T43" i="86"/>
  <c r="T44" i="86"/>
  <c r="T45" i="86"/>
  <c r="T46" i="86"/>
  <c r="T47" i="86"/>
  <c r="T48" i="86"/>
  <c r="T49" i="86"/>
  <c r="T50" i="86"/>
  <c r="T51" i="86"/>
  <c r="T52" i="86"/>
  <c r="T53" i="86"/>
  <c r="T54" i="86"/>
  <c r="T55" i="86"/>
  <c r="T56" i="86"/>
  <c r="T57" i="86"/>
  <c r="T58" i="86"/>
  <c r="T59" i="86"/>
  <c r="T60" i="86"/>
  <c r="T61" i="86"/>
  <c r="T62" i="86"/>
  <c r="T63" i="86"/>
  <c r="T64" i="86"/>
  <c r="T65" i="86"/>
  <c r="T66" i="86"/>
  <c r="T67" i="86"/>
  <c r="S9" i="86"/>
  <c r="S10" i="86"/>
  <c r="S11" i="86"/>
  <c r="S12" i="86"/>
  <c r="S13" i="86"/>
  <c r="S14" i="86"/>
  <c r="S15" i="86"/>
  <c r="S16" i="86"/>
  <c r="S17" i="86"/>
  <c r="S18" i="86"/>
  <c r="S19" i="86"/>
  <c r="S20" i="86"/>
  <c r="S21" i="86"/>
  <c r="S22" i="86"/>
  <c r="S23" i="86"/>
  <c r="S24" i="86"/>
  <c r="S25" i="86"/>
  <c r="S26" i="86"/>
  <c r="S27" i="86"/>
  <c r="S28" i="86"/>
  <c r="S29" i="86"/>
  <c r="S30" i="86"/>
  <c r="S31" i="86"/>
  <c r="S32" i="86"/>
  <c r="S33" i="86"/>
  <c r="S34" i="86"/>
  <c r="S35" i="86"/>
  <c r="S36" i="86"/>
  <c r="S37" i="86"/>
  <c r="S38" i="86"/>
  <c r="S39" i="86"/>
  <c r="S40" i="86"/>
  <c r="S41" i="86"/>
  <c r="S42" i="86"/>
  <c r="S43" i="86"/>
  <c r="S44" i="86"/>
  <c r="S45" i="86"/>
  <c r="S46" i="86"/>
  <c r="S47" i="86"/>
  <c r="S48" i="86"/>
  <c r="S49" i="86"/>
  <c r="S50" i="86"/>
  <c r="S51" i="86"/>
  <c r="S52" i="86"/>
  <c r="S53" i="86"/>
  <c r="S54" i="86"/>
  <c r="S55" i="86"/>
  <c r="S56" i="86"/>
  <c r="S57" i="86"/>
  <c r="S58" i="86"/>
  <c r="S59" i="86"/>
  <c r="S60" i="86"/>
  <c r="S61" i="86"/>
  <c r="S62" i="86"/>
  <c r="S63" i="86"/>
  <c r="S64" i="86"/>
  <c r="S65" i="86"/>
  <c r="S66" i="86"/>
  <c r="S67" i="86"/>
  <c r="Q9" i="86"/>
  <c r="Q10" i="86"/>
  <c r="Q11" i="86"/>
  <c r="Q12" i="86"/>
  <c r="Q13" i="86"/>
  <c r="Q14" i="86"/>
  <c r="Q15" i="86"/>
  <c r="Q16" i="86"/>
  <c r="Q17" i="86"/>
  <c r="Q18" i="86"/>
  <c r="Q19" i="86"/>
  <c r="Q20" i="86"/>
  <c r="Q21" i="86"/>
  <c r="Q22" i="86"/>
  <c r="Q23" i="86"/>
  <c r="Q24" i="86"/>
  <c r="Q25" i="86"/>
  <c r="Q26" i="86"/>
  <c r="Q27" i="86"/>
  <c r="Q28" i="86"/>
  <c r="Q29" i="86"/>
  <c r="Q30" i="86"/>
  <c r="Q31" i="86"/>
  <c r="Q32" i="86"/>
  <c r="Q33" i="86"/>
  <c r="Q34" i="86"/>
  <c r="Q35" i="86"/>
  <c r="Q36" i="86"/>
  <c r="Q37" i="86"/>
  <c r="Q38" i="86"/>
  <c r="Q39" i="86"/>
  <c r="Q40" i="86"/>
  <c r="Q41" i="86"/>
  <c r="Q42" i="86"/>
  <c r="Q43" i="86"/>
  <c r="Q44" i="86"/>
  <c r="Q45" i="86"/>
  <c r="Q46" i="86"/>
  <c r="Q47" i="86"/>
  <c r="Q48" i="86"/>
  <c r="Q49" i="86"/>
  <c r="Q50" i="86"/>
  <c r="Q51" i="86"/>
  <c r="Q52" i="86"/>
  <c r="Q53" i="86"/>
  <c r="Q54" i="86"/>
  <c r="Q55" i="86"/>
  <c r="Q56" i="86"/>
  <c r="Q57" i="86"/>
  <c r="Q58" i="86"/>
  <c r="Q59" i="86"/>
  <c r="Q60" i="86"/>
  <c r="Q61" i="86"/>
  <c r="Q62" i="86"/>
  <c r="Q63" i="86"/>
  <c r="Q64" i="86"/>
  <c r="Q65" i="86"/>
  <c r="Q66" i="86"/>
  <c r="Q67" i="86"/>
  <c r="O9" i="86"/>
  <c r="O10" i="86"/>
  <c r="O11" i="86"/>
  <c r="O12" i="86"/>
  <c r="O13" i="86"/>
  <c r="O14" i="86"/>
  <c r="O15" i="86"/>
  <c r="O16" i="86"/>
  <c r="O17" i="86"/>
  <c r="O18" i="86"/>
  <c r="O19" i="86"/>
  <c r="O20" i="86"/>
  <c r="O21" i="86"/>
  <c r="O22" i="86"/>
  <c r="O23" i="86"/>
  <c r="O24" i="86"/>
  <c r="O25" i="86"/>
  <c r="O26" i="86"/>
  <c r="O27" i="86"/>
  <c r="O28" i="86"/>
  <c r="O29" i="86"/>
  <c r="O30" i="86"/>
  <c r="O31" i="86"/>
  <c r="O32" i="86"/>
  <c r="O33" i="86"/>
  <c r="O34" i="86"/>
  <c r="O35" i="86"/>
  <c r="O36" i="86"/>
  <c r="O37" i="86"/>
  <c r="O38" i="86"/>
  <c r="O39" i="86"/>
  <c r="O40" i="86"/>
  <c r="O41" i="86"/>
  <c r="O42" i="86"/>
  <c r="O43" i="86"/>
  <c r="O44" i="86"/>
  <c r="O45" i="86"/>
  <c r="O46" i="86"/>
  <c r="O47" i="86"/>
  <c r="O48" i="86"/>
  <c r="O49" i="86"/>
  <c r="O50" i="86"/>
  <c r="O51" i="86"/>
  <c r="O52" i="86"/>
  <c r="O53" i="86"/>
  <c r="O54" i="86"/>
  <c r="O55" i="86"/>
  <c r="O56" i="86"/>
  <c r="O57" i="86"/>
  <c r="O58" i="86"/>
  <c r="O59" i="86"/>
  <c r="O60" i="86"/>
  <c r="O61" i="86"/>
  <c r="O62" i="86"/>
  <c r="O63" i="86"/>
  <c r="O64" i="86"/>
  <c r="O65" i="86"/>
  <c r="O66" i="86"/>
  <c r="O67" i="86"/>
  <c r="L9" i="86"/>
  <c r="M9" i="86" s="1"/>
  <c r="L10" i="86"/>
  <c r="L11" i="86"/>
  <c r="M11" i="86" s="1"/>
  <c r="L12" i="86"/>
  <c r="M12" i="86" s="1"/>
  <c r="L13" i="86"/>
  <c r="M13" i="86" s="1"/>
  <c r="L14" i="86"/>
  <c r="M14" i="86" s="1"/>
  <c r="L15" i="86"/>
  <c r="L16" i="86"/>
  <c r="M16" i="86" s="1"/>
  <c r="L17" i="86"/>
  <c r="M17" i="86" s="1"/>
  <c r="L18" i="86"/>
  <c r="L19" i="86"/>
  <c r="M19" i="86" s="1"/>
  <c r="L20" i="86"/>
  <c r="M20" i="86" s="1"/>
  <c r="L21" i="86"/>
  <c r="M21" i="86" s="1"/>
  <c r="L22" i="86"/>
  <c r="M22" i="86" s="1"/>
  <c r="L23" i="86"/>
  <c r="M23" i="86" s="1"/>
  <c r="L24" i="86"/>
  <c r="L25" i="86"/>
  <c r="M25" i="86" s="1"/>
  <c r="L26" i="86"/>
  <c r="M26" i="86" s="1"/>
  <c r="L27" i="86"/>
  <c r="M27" i="86" s="1"/>
  <c r="L28" i="86"/>
  <c r="M28" i="86" s="1"/>
  <c r="L29" i="86"/>
  <c r="L30" i="86"/>
  <c r="M30" i="86" s="1"/>
  <c r="L31" i="86"/>
  <c r="M31" i="86" s="1"/>
  <c r="L32" i="86"/>
  <c r="L33" i="86"/>
  <c r="M33" i="86" s="1"/>
  <c r="L34" i="86"/>
  <c r="M34" i="86" s="1"/>
  <c r="L35" i="86"/>
  <c r="M35" i="86" s="1"/>
  <c r="L36" i="86"/>
  <c r="M36" i="86" s="1"/>
  <c r="L37" i="86"/>
  <c r="M37" i="86" s="1"/>
  <c r="L38" i="86"/>
  <c r="L39" i="86"/>
  <c r="M39" i="86" s="1"/>
  <c r="L40" i="86"/>
  <c r="M40" i="86" s="1"/>
  <c r="L41" i="86"/>
  <c r="M41" i="86" s="1"/>
  <c r="L42" i="86"/>
  <c r="M42" i="86" s="1"/>
  <c r="L43" i="86"/>
  <c r="L44" i="86"/>
  <c r="M44" i="86" s="1"/>
  <c r="L45" i="86"/>
  <c r="M45" i="86" s="1"/>
  <c r="L46" i="86"/>
  <c r="L47" i="86"/>
  <c r="M47" i="86" s="1"/>
  <c r="L48" i="86"/>
  <c r="M48" i="86" s="1"/>
  <c r="L49" i="86"/>
  <c r="M49" i="86" s="1"/>
  <c r="L50" i="86"/>
  <c r="M50" i="86" s="1"/>
  <c r="L51" i="86"/>
  <c r="M51" i="86" s="1"/>
  <c r="L52" i="86"/>
  <c r="L53" i="86"/>
  <c r="M53" i="86" s="1"/>
  <c r="L54" i="86"/>
  <c r="M54" i="86" s="1"/>
  <c r="L55" i="86"/>
  <c r="M55" i="86" s="1"/>
  <c r="L56" i="86"/>
  <c r="M56" i="86" s="1"/>
  <c r="L57" i="86"/>
  <c r="L58" i="86"/>
  <c r="M58" i="86" s="1"/>
  <c r="L59" i="86"/>
  <c r="M59" i="86" s="1"/>
  <c r="L60" i="86"/>
  <c r="L61" i="86"/>
  <c r="M61" i="86" s="1"/>
  <c r="L62" i="86"/>
  <c r="M62" i="86" s="1"/>
  <c r="L63" i="86"/>
  <c r="M63" i="86" s="1"/>
  <c r="L64" i="86"/>
  <c r="M64" i="86" s="1"/>
  <c r="L65" i="86"/>
  <c r="M65" i="86" s="1"/>
  <c r="L66" i="86"/>
  <c r="L67" i="86"/>
  <c r="M67" i="86" s="1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1" i="86"/>
  <c r="K42" i="86"/>
  <c r="K43" i="86"/>
  <c r="K44" i="86"/>
  <c r="K45" i="86"/>
  <c r="K46" i="86"/>
  <c r="K47" i="86"/>
  <c r="K48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T8" i="86"/>
  <c r="S8" i="86"/>
  <c r="Q8" i="86"/>
  <c r="O8" i="86"/>
  <c r="L8" i="86"/>
  <c r="M8" i="86" s="1"/>
  <c r="K8" i="86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14" i="87"/>
  <c r="D15" i="87"/>
  <c r="D16" i="87"/>
  <c r="D17" i="87"/>
  <c r="D18" i="87"/>
  <c r="D19" i="87"/>
  <c r="D20" i="87"/>
  <c r="D21" i="87"/>
  <c r="D22" i="87"/>
  <c r="D23" i="87"/>
  <c r="D24" i="87"/>
  <c r="D25" i="87"/>
  <c r="D26" i="87"/>
  <c r="D27" i="87"/>
  <c r="D28" i="87"/>
  <c r="D29" i="87"/>
  <c r="D30" i="87"/>
  <c r="D31" i="87"/>
  <c r="D32" i="87"/>
  <c r="D33" i="87"/>
  <c r="D34" i="87"/>
  <c r="D35" i="87"/>
  <c r="D36" i="87"/>
  <c r="D37" i="87"/>
  <c r="D38" i="87"/>
  <c r="D39" i="87"/>
  <c r="D40" i="87"/>
  <c r="D41" i="87"/>
  <c r="D42" i="87"/>
  <c r="D43" i="87"/>
  <c r="D44" i="87"/>
  <c r="D45" i="87"/>
  <c r="D46" i="87"/>
  <c r="D47" i="87"/>
  <c r="D48" i="87"/>
  <c r="D49" i="87"/>
  <c r="D50" i="87"/>
  <c r="D51" i="87"/>
  <c r="D52" i="87"/>
  <c r="D53" i="87"/>
  <c r="D54" i="87"/>
  <c r="D55" i="87"/>
  <c r="D56" i="87"/>
  <c r="D57" i="87"/>
  <c r="D58" i="87"/>
  <c r="D59" i="87"/>
  <c r="D60" i="87"/>
  <c r="D61" i="87"/>
  <c r="D62" i="87"/>
  <c r="D63" i="87"/>
  <c r="D64" i="87"/>
  <c r="D65" i="87"/>
  <c r="D66" i="87"/>
  <c r="D67" i="87"/>
  <c r="D68" i="87"/>
  <c r="D69" i="87"/>
  <c r="D70" i="87"/>
  <c r="D71" i="87"/>
  <c r="D72" i="87"/>
  <c r="D73" i="87"/>
  <c r="D14" i="8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29" i="77"/>
  <c r="F30" i="77"/>
  <c r="F31" i="77"/>
  <c r="F32" i="77"/>
  <c r="F33" i="77"/>
  <c r="F34" i="77"/>
  <c r="F35" i="77"/>
  <c r="F36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49" i="77"/>
  <c r="F50" i="77"/>
  <c r="F51" i="77"/>
  <c r="F52" i="77"/>
  <c r="F53" i="77"/>
  <c r="F54" i="77"/>
  <c r="F55" i="77"/>
  <c r="F56" i="77"/>
  <c r="F57" i="77"/>
  <c r="F58" i="77"/>
  <c r="F59" i="77"/>
  <c r="F60" i="77"/>
  <c r="F61" i="77"/>
  <c r="F62" i="77"/>
  <c r="F63" i="77"/>
  <c r="F64" i="77"/>
  <c r="F65" i="77"/>
  <c r="F66" i="77"/>
  <c r="F67" i="77"/>
  <c r="F68" i="77"/>
  <c r="F69" i="77"/>
  <c r="F70" i="77"/>
  <c r="F71" i="77"/>
  <c r="F72" i="77"/>
  <c r="F73" i="77"/>
  <c r="F14" i="77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G33" i="83"/>
  <c r="G34" i="83"/>
  <c r="G35" i="83"/>
  <c r="G36" i="83"/>
  <c r="G37" i="83"/>
  <c r="G38" i="83"/>
  <c r="G39" i="83"/>
  <c r="G40" i="83"/>
  <c r="G41" i="83"/>
  <c r="G42" i="83"/>
  <c r="G43" i="83"/>
  <c r="G44" i="83"/>
  <c r="G45" i="83"/>
  <c r="G46" i="83"/>
  <c r="G47" i="83"/>
  <c r="G48" i="83"/>
  <c r="G49" i="83"/>
  <c r="G50" i="83"/>
  <c r="G51" i="83"/>
  <c r="G52" i="83"/>
  <c r="G53" i="83"/>
  <c r="G54" i="83"/>
  <c r="G55" i="83"/>
  <c r="G56" i="83"/>
  <c r="G57" i="83"/>
  <c r="G58" i="83"/>
  <c r="G59" i="83"/>
  <c r="G60" i="83"/>
  <c r="G61" i="83"/>
  <c r="G62" i="83"/>
  <c r="G63" i="83"/>
  <c r="G64" i="83"/>
  <c r="G65" i="83"/>
  <c r="G66" i="83"/>
  <c r="G67" i="83"/>
  <c r="G68" i="83"/>
  <c r="G69" i="83"/>
  <c r="G70" i="83"/>
  <c r="G71" i="83"/>
  <c r="G72" i="83"/>
  <c r="G73" i="83"/>
  <c r="G14" i="83"/>
  <c r="I9" i="86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I34" i="86"/>
  <c r="I35" i="86"/>
  <c r="I36" i="86"/>
  <c r="I37" i="86"/>
  <c r="I38" i="86"/>
  <c r="I39" i="86"/>
  <c r="I40" i="86"/>
  <c r="I41" i="86"/>
  <c r="I42" i="86"/>
  <c r="I43" i="86"/>
  <c r="I44" i="86"/>
  <c r="I45" i="86"/>
  <c r="I46" i="86"/>
  <c r="I47" i="86"/>
  <c r="I48" i="86"/>
  <c r="I49" i="86"/>
  <c r="I50" i="86"/>
  <c r="I51" i="86"/>
  <c r="I52" i="86"/>
  <c r="I53" i="86"/>
  <c r="I54" i="86"/>
  <c r="I55" i="86"/>
  <c r="I56" i="86"/>
  <c r="I57" i="86"/>
  <c r="I58" i="86"/>
  <c r="I59" i="86"/>
  <c r="I60" i="86"/>
  <c r="I61" i="86"/>
  <c r="I62" i="86"/>
  <c r="I63" i="86"/>
  <c r="I64" i="86"/>
  <c r="I65" i="86"/>
  <c r="I66" i="86"/>
  <c r="I67" i="86"/>
  <c r="I8" i="86"/>
  <c r="E16" i="84"/>
  <c r="H16" i="84" s="1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14" i="87"/>
  <c r="B14" i="87"/>
  <c r="B15" i="87"/>
  <c r="B16" i="87"/>
  <c r="B17" i="87"/>
  <c r="B18" i="87"/>
  <c r="B19" i="87"/>
  <c r="B20" i="87"/>
  <c r="B21" i="87"/>
  <c r="B22" i="87"/>
  <c r="B23" i="87"/>
  <c r="B24" i="87"/>
  <c r="B25" i="87"/>
  <c r="B26" i="87"/>
  <c r="B27" i="87"/>
  <c r="B28" i="87"/>
  <c r="B29" i="87"/>
  <c r="B30" i="87"/>
  <c r="B31" i="87"/>
  <c r="B32" i="87"/>
  <c r="B33" i="87"/>
  <c r="B34" i="87"/>
  <c r="B35" i="87"/>
  <c r="B36" i="87"/>
  <c r="B37" i="87"/>
  <c r="B38" i="87"/>
  <c r="B39" i="87"/>
  <c r="B40" i="87"/>
  <c r="B41" i="87"/>
  <c r="B42" i="87"/>
  <c r="B43" i="87"/>
  <c r="B44" i="87"/>
  <c r="B45" i="87"/>
  <c r="B46" i="87"/>
  <c r="B47" i="87"/>
  <c r="B48" i="87"/>
  <c r="B49" i="87"/>
  <c r="B50" i="87"/>
  <c r="B51" i="87"/>
  <c r="B52" i="87"/>
  <c r="B53" i="87"/>
  <c r="B54" i="87"/>
  <c r="B55" i="87"/>
  <c r="B56" i="87"/>
  <c r="B57" i="87"/>
  <c r="B58" i="87"/>
  <c r="B59" i="87"/>
  <c r="B60" i="87"/>
  <c r="B61" i="87"/>
  <c r="B62" i="87"/>
  <c r="B63" i="87"/>
  <c r="B64" i="87"/>
  <c r="B65" i="87"/>
  <c r="B66" i="87"/>
  <c r="B67" i="87"/>
  <c r="B68" i="87"/>
  <c r="B69" i="87"/>
  <c r="B70" i="87"/>
  <c r="B71" i="87"/>
  <c r="B72" i="87"/>
  <c r="B73" i="87"/>
  <c r="H73" i="87"/>
  <c r="G73" i="87"/>
  <c r="F73" i="87"/>
  <c r="H72" i="87"/>
  <c r="G72" i="87"/>
  <c r="F72" i="87"/>
  <c r="H71" i="87"/>
  <c r="G71" i="87"/>
  <c r="F71" i="87"/>
  <c r="H70" i="87"/>
  <c r="G70" i="87"/>
  <c r="F70" i="87"/>
  <c r="H69" i="87"/>
  <c r="G69" i="87"/>
  <c r="F69" i="87"/>
  <c r="H68" i="87"/>
  <c r="G68" i="87"/>
  <c r="F68" i="87"/>
  <c r="H67" i="87"/>
  <c r="G67" i="87"/>
  <c r="F67" i="87"/>
  <c r="H66" i="87"/>
  <c r="G66" i="87"/>
  <c r="F66" i="87"/>
  <c r="H65" i="87"/>
  <c r="G65" i="87"/>
  <c r="F65" i="87"/>
  <c r="H64" i="87"/>
  <c r="G64" i="87"/>
  <c r="F64" i="87"/>
  <c r="H63" i="87"/>
  <c r="G63" i="87"/>
  <c r="F63" i="87"/>
  <c r="H62" i="87"/>
  <c r="G62" i="87"/>
  <c r="F62" i="87"/>
  <c r="H61" i="87"/>
  <c r="G61" i="87"/>
  <c r="F61" i="87"/>
  <c r="H60" i="87"/>
  <c r="G60" i="87"/>
  <c r="F60" i="87"/>
  <c r="H59" i="87"/>
  <c r="G59" i="87"/>
  <c r="F59" i="87"/>
  <c r="H58" i="87"/>
  <c r="G58" i="87"/>
  <c r="F58" i="87"/>
  <c r="H57" i="87"/>
  <c r="G57" i="87"/>
  <c r="F57" i="87"/>
  <c r="H56" i="87"/>
  <c r="G56" i="87"/>
  <c r="F56" i="87"/>
  <c r="H55" i="87"/>
  <c r="G55" i="87"/>
  <c r="F55" i="87"/>
  <c r="H54" i="87"/>
  <c r="G54" i="87"/>
  <c r="F54" i="87"/>
  <c r="H53" i="87"/>
  <c r="G53" i="87"/>
  <c r="F53" i="87"/>
  <c r="H52" i="87"/>
  <c r="G52" i="87"/>
  <c r="F52" i="87"/>
  <c r="H51" i="87"/>
  <c r="G51" i="87"/>
  <c r="F51" i="87"/>
  <c r="H50" i="87"/>
  <c r="G50" i="87"/>
  <c r="F50" i="87"/>
  <c r="H49" i="87"/>
  <c r="G49" i="87"/>
  <c r="F49" i="87"/>
  <c r="H48" i="87"/>
  <c r="G48" i="87"/>
  <c r="F48" i="87"/>
  <c r="H47" i="87"/>
  <c r="G47" i="87"/>
  <c r="F47" i="87"/>
  <c r="H46" i="87"/>
  <c r="G46" i="87"/>
  <c r="F46" i="87"/>
  <c r="H45" i="87"/>
  <c r="G45" i="87"/>
  <c r="F45" i="87"/>
  <c r="H44" i="87"/>
  <c r="G44" i="87"/>
  <c r="F44" i="87"/>
  <c r="H43" i="87"/>
  <c r="G43" i="87"/>
  <c r="F43" i="87"/>
  <c r="H42" i="87"/>
  <c r="G42" i="87"/>
  <c r="F42" i="87"/>
  <c r="H41" i="87"/>
  <c r="G41" i="87"/>
  <c r="F41" i="87"/>
  <c r="H40" i="87"/>
  <c r="G40" i="87"/>
  <c r="F40" i="87"/>
  <c r="H39" i="87"/>
  <c r="G39" i="87"/>
  <c r="F39" i="87"/>
  <c r="H38" i="87"/>
  <c r="G38" i="87"/>
  <c r="F38" i="87"/>
  <c r="H37" i="87"/>
  <c r="G37" i="87"/>
  <c r="F37" i="87"/>
  <c r="H36" i="87"/>
  <c r="G36" i="87"/>
  <c r="F36" i="87"/>
  <c r="H35" i="87"/>
  <c r="G35" i="87"/>
  <c r="F35" i="87"/>
  <c r="H34" i="87"/>
  <c r="G34" i="87"/>
  <c r="F34" i="87"/>
  <c r="H33" i="87"/>
  <c r="G33" i="87"/>
  <c r="F33" i="87"/>
  <c r="H32" i="87"/>
  <c r="G32" i="87"/>
  <c r="F32" i="87"/>
  <c r="H31" i="87"/>
  <c r="G31" i="87"/>
  <c r="F31" i="87"/>
  <c r="H30" i="87"/>
  <c r="G30" i="87"/>
  <c r="F30" i="87"/>
  <c r="H29" i="87"/>
  <c r="G29" i="87"/>
  <c r="F29" i="87"/>
  <c r="H28" i="87"/>
  <c r="G28" i="87"/>
  <c r="F28" i="87"/>
  <c r="H27" i="87"/>
  <c r="G27" i="87"/>
  <c r="F27" i="87"/>
  <c r="H26" i="87"/>
  <c r="G26" i="87"/>
  <c r="F26" i="87"/>
  <c r="H25" i="87"/>
  <c r="G25" i="87"/>
  <c r="F25" i="87"/>
  <c r="H24" i="87"/>
  <c r="G24" i="87"/>
  <c r="F24" i="87"/>
  <c r="H23" i="87"/>
  <c r="G23" i="87"/>
  <c r="F23" i="87"/>
  <c r="H22" i="87"/>
  <c r="G22" i="87"/>
  <c r="F22" i="87"/>
  <c r="H21" i="87"/>
  <c r="G21" i="87"/>
  <c r="F21" i="87"/>
  <c r="H20" i="87"/>
  <c r="G20" i="87"/>
  <c r="F20" i="87"/>
  <c r="H19" i="87"/>
  <c r="G19" i="87"/>
  <c r="F19" i="87"/>
  <c r="H18" i="87"/>
  <c r="G18" i="87"/>
  <c r="F18" i="87"/>
  <c r="H17" i="87"/>
  <c r="G17" i="87"/>
  <c r="F17" i="87"/>
  <c r="H16" i="87"/>
  <c r="G16" i="87"/>
  <c r="F16" i="87"/>
  <c r="H15" i="87"/>
  <c r="G15" i="87"/>
  <c r="F15" i="87"/>
  <c r="H14" i="87"/>
  <c r="G14" i="87"/>
  <c r="F14" i="87"/>
  <c r="AT11" i="87"/>
  <c r="AS11" i="87"/>
  <c r="AR11" i="87"/>
  <c r="AO11" i="87"/>
  <c r="AN11" i="87"/>
  <c r="AM11" i="87"/>
  <c r="AJ11" i="87"/>
  <c r="AI11" i="87"/>
  <c r="AH11" i="87"/>
  <c r="BK10" i="87"/>
  <c r="BJ10" i="87"/>
  <c r="BI10" i="87"/>
  <c r="AT10" i="87"/>
  <c r="BG10" i="87" s="1"/>
  <c r="AS10" i="87"/>
  <c r="BC10" i="87" s="1"/>
  <c r="AR10" i="87"/>
  <c r="AY10" i="87" s="1"/>
  <c r="AO10" i="87"/>
  <c r="BF10" i="87" s="1"/>
  <c r="AN10" i="87"/>
  <c r="BB10" i="87" s="1"/>
  <c r="AM10" i="87"/>
  <c r="AX10" i="87" s="1"/>
  <c r="AJ10" i="87"/>
  <c r="BE10" i="87" s="1"/>
  <c r="AI10" i="87"/>
  <c r="BA10" i="87" s="1"/>
  <c r="AH10" i="87"/>
  <c r="AW10" i="87" s="1"/>
  <c r="BK9" i="87"/>
  <c r="BJ9" i="87"/>
  <c r="BI9" i="87"/>
  <c r="AT9" i="87"/>
  <c r="BG9" i="87" s="1"/>
  <c r="AS9" i="87"/>
  <c r="BC9" i="87" s="1"/>
  <c r="AR9" i="87"/>
  <c r="AY9" i="87" s="1"/>
  <c r="AO9" i="87"/>
  <c r="BF9" i="87" s="1"/>
  <c r="AN9" i="87"/>
  <c r="BB9" i="87" s="1"/>
  <c r="AM9" i="87"/>
  <c r="AX9" i="87" s="1"/>
  <c r="AJ9" i="87"/>
  <c r="BE9" i="87" s="1"/>
  <c r="AI9" i="87"/>
  <c r="BA9" i="87" s="1"/>
  <c r="AH9" i="87"/>
  <c r="AW9" i="87" s="1"/>
  <c r="BK8" i="87"/>
  <c r="BJ8" i="87"/>
  <c r="BI8" i="87"/>
  <c r="AT8" i="87"/>
  <c r="BG8" i="87" s="1"/>
  <c r="AS8" i="87"/>
  <c r="BC8" i="87" s="1"/>
  <c r="AR8" i="87"/>
  <c r="AY8" i="87" s="1"/>
  <c r="AO8" i="87"/>
  <c r="BF8" i="87" s="1"/>
  <c r="AN8" i="87"/>
  <c r="BB8" i="87" s="1"/>
  <c r="AM8" i="87"/>
  <c r="AX8" i="87" s="1"/>
  <c r="AJ8" i="87"/>
  <c r="BE8" i="87" s="1"/>
  <c r="AI8" i="87"/>
  <c r="BA8" i="87" s="1"/>
  <c r="AH8" i="87"/>
  <c r="AW8" i="87" s="1"/>
  <c r="BK6" i="87"/>
  <c r="BJ6" i="87"/>
  <c r="BI6" i="87"/>
  <c r="BG6" i="87"/>
  <c r="BF6" i="87"/>
  <c r="BE6" i="87"/>
  <c r="BC6" i="87"/>
  <c r="BB6" i="87"/>
  <c r="BA6" i="87"/>
  <c r="AY6" i="87"/>
  <c r="AX6" i="87"/>
  <c r="AW6" i="87"/>
  <c r="BK5" i="87"/>
  <c r="BJ5" i="87"/>
  <c r="BI5" i="87"/>
  <c r="BG5" i="87"/>
  <c r="BF5" i="87"/>
  <c r="BE5" i="87"/>
  <c r="BC5" i="87"/>
  <c r="BB5" i="87"/>
  <c r="BA5" i="87"/>
  <c r="AY5" i="87"/>
  <c r="AX5" i="87"/>
  <c r="AW5" i="87"/>
  <c r="H5" i="87"/>
  <c r="G5" i="87"/>
  <c r="F5" i="87"/>
  <c r="BK4" i="87"/>
  <c r="BJ4" i="87"/>
  <c r="BI4" i="87"/>
  <c r="BG4" i="87"/>
  <c r="BF4" i="87"/>
  <c r="BE4" i="87"/>
  <c r="BC4" i="87"/>
  <c r="BB4" i="87"/>
  <c r="BA4" i="87"/>
  <c r="AY4" i="87"/>
  <c r="AX4" i="87"/>
  <c r="AW4" i="87"/>
  <c r="H4" i="87"/>
  <c r="G4" i="87"/>
  <c r="F4" i="87"/>
  <c r="BK3" i="87"/>
  <c r="BJ3" i="87"/>
  <c r="BI3" i="87"/>
  <c r="BG3" i="87"/>
  <c r="BF3" i="87"/>
  <c r="BE3" i="87"/>
  <c r="BC3" i="87"/>
  <c r="BB3" i="87"/>
  <c r="BA3" i="87"/>
  <c r="AY3" i="87"/>
  <c r="AX3" i="87"/>
  <c r="AW3" i="87"/>
  <c r="H3" i="87"/>
  <c r="G3" i="87"/>
  <c r="F3" i="87"/>
  <c r="H2" i="87"/>
  <c r="G2" i="87"/>
  <c r="F2" i="87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B15" i="79"/>
  <c r="C15" i="79"/>
  <c r="B16" i="79"/>
  <c r="C16" i="79"/>
  <c r="B17" i="79"/>
  <c r="C17" i="79"/>
  <c r="B18" i="79"/>
  <c r="C18" i="79"/>
  <c r="B19" i="79"/>
  <c r="C19" i="79"/>
  <c r="B20" i="79"/>
  <c r="C20" i="79"/>
  <c r="B21" i="79"/>
  <c r="C21" i="79"/>
  <c r="B22" i="79"/>
  <c r="C22" i="79"/>
  <c r="B23" i="79"/>
  <c r="C23" i="79"/>
  <c r="B24" i="79"/>
  <c r="C24" i="79"/>
  <c r="B25" i="79"/>
  <c r="C25" i="79"/>
  <c r="B26" i="79"/>
  <c r="C26" i="79"/>
  <c r="B27" i="79"/>
  <c r="C27" i="79"/>
  <c r="B28" i="79"/>
  <c r="C28" i="79"/>
  <c r="B29" i="79"/>
  <c r="C29" i="79"/>
  <c r="B30" i="79"/>
  <c r="C30" i="79"/>
  <c r="B31" i="79"/>
  <c r="C31" i="79"/>
  <c r="B32" i="79"/>
  <c r="C32" i="79"/>
  <c r="B33" i="79"/>
  <c r="C33" i="79"/>
  <c r="B34" i="79"/>
  <c r="C34" i="79"/>
  <c r="B35" i="79"/>
  <c r="C35" i="79"/>
  <c r="B36" i="79"/>
  <c r="C36" i="79"/>
  <c r="B37" i="79"/>
  <c r="C37" i="79"/>
  <c r="B38" i="79"/>
  <c r="C38" i="79"/>
  <c r="B39" i="79"/>
  <c r="C39" i="79"/>
  <c r="B40" i="79"/>
  <c r="C40" i="79"/>
  <c r="B41" i="79"/>
  <c r="C41" i="79"/>
  <c r="B42" i="79"/>
  <c r="C42" i="79"/>
  <c r="B43" i="79"/>
  <c r="C43" i="79"/>
  <c r="B44" i="79"/>
  <c r="C44" i="79"/>
  <c r="B45" i="79"/>
  <c r="C45" i="79"/>
  <c r="B46" i="79"/>
  <c r="C46" i="79"/>
  <c r="B47" i="79"/>
  <c r="C47" i="79"/>
  <c r="B48" i="79"/>
  <c r="C48" i="79"/>
  <c r="B49" i="79"/>
  <c r="C49" i="79"/>
  <c r="B50" i="79"/>
  <c r="C50" i="79"/>
  <c r="B51" i="79"/>
  <c r="C51" i="79"/>
  <c r="B52" i="79"/>
  <c r="C52" i="79"/>
  <c r="B53" i="79"/>
  <c r="C53" i="79"/>
  <c r="B54" i="79"/>
  <c r="C54" i="79"/>
  <c r="B55" i="79"/>
  <c r="C55" i="79"/>
  <c r="B56" i="79"/>
  <c r="C56" i="79"/>
  <c r="B57" i="79"/>
  <c r="C57" i="79"/>
  <c r="B58" i="79"/>
  <c r="C58" i="79"/>
  <c r="B59" i="79"/>
  <c r="C59" i="79"/>
  <c r="B60" i="79"/>
  <c r="C60" i="79"/>
  <c r="B61" i="79"/>
  <c r="C61" i="79"/>
  <c r="B62" i="79"/>
  <c r="C62" i="79"/>
  <c r="B63" i="79"/>
  <c r="C63" i="79"/>
  <c r="B64" i="79"/>
  <c r="C64" i="79"/>
  <c r="B65" i="79"/>
  <c r="C65" i="79"/>
  <c r="B66" i="79"/>
  <c r="C66" i="79"/>
  <c r="B67" i="79"/>
  <c r="C67" i="79"/>
  <c r="B68" i="79"/>
  <c r="C68" i="79"/>
  <c r="B69" i="79"/>
  <c r="C69" i="79"/>
  <c r="B70" i="79"/>
  <c r="C70" i="79"/>
  <c r="B71" i="79"/>
  <c r="C71" i="79"/>
  <c r="B72" i="79"/>
  <c r="C72" i="79"/>
  <c r="B73" i="79"/>
  <c r="C73" i="79"/>
  <c r="E14" i="79"/>
  <c r="B14" i="79"/>
  <c r="B15" i="77"/>
  <c r="B16" i="77"/>
  <c r="B17" i="77"/>
  <c r="B18" i="77"/>
  <c r="B19" i="77"/>
  <c r="B20" i="77"/>
  <c r="B21" i="77"/>
  <c r="B22" i="77"/>
  <c r="B23" i="77"/>
  <c r="B24" i="77"/>
  <c r="B25" i="77"/>
  <c r="B26" i="77"/>
  <c r="B27" i="77"/>
  <c r="B28" i="77"/>
  <c r="B29" i="77"/>
  <c r="B30" i="77"/>
  <c r="B31" i="77"/>
  <c r="B32" i="77"/>
  <c r="B33" i="77"/>
  <c r="B34" i="77"/>
  <c r="B35" i="77"/>
  <c r="B36" i="77"/>
  <c r="B37" i="77"/>
  <c r="B38" i="77"/>
  <c r="B39" i="77"/>
  <c r="B40" i="77"/>
  <c r="B41" i="77"/>
  <c r="B42" i="77"/>
  <c r="B43" i="77"/>
  <c r="B44" i="77"/>
  <c r="B45" i="77"/>
  <c r="B46" i="77"/>
  <c r="B47" i="77"/>
  <c r="B48" i="77"/>
  <c r="B49" i="77"/>
  <c r="B50" i="77"/>
  <c r="B51" i="77"/>
  <c r="B52" i="77"/>
  <c r="B53" i="77"/>
  <c r="B54" i="77"/>
  <c r="B55" i="77"/>
  <c r="B56" i="77"/>
  <c r="B57" i="77"/>
  <c r="B58" i="77"/>
  <c r="B59" i="77"/>
  <c r="B60" i="77"/>
  <c r="B61" i="77"/>
  <c r="B62" i="77"/>
  <c r="B63" i="77"/>
  <c r="B64" i="77"/>
  <c r="B65" i="77"/>
  <c r="B66" i="77"/>
  <c r="B67" i="77"/>
  <c r="B68" i="77"/>
  <c r="B69" i="77"/>
  <c r="B70" i="77"/>
  <c r="B71" i="77"/>
  <c r="B72" i="77"/>
  <c r="B73" i="77"/>
  <c r="B14" i="77"/>
  <c r="R9" i="86"/>
  <c r="R10" i="86"/>
  <c r="R11" i="86"/>
  <c r="R12" i="86"/>
  <c r="R13" i="86"/>
  <c r="R14" i="86"/>
  <c r="R15" i="86"/>
  <c r="R16" i="86"/>
  <c r="R17" i="86"/>
  <c r="R18" i="86"/>
  <c r="R19" i="86"/>
  <c r="R20" i="86"/>
  <c r="R21" i="86"/>
  <c r="R22" i="86"/>
  <c r="R23" i="86"/>
  <c r="R24" i="86"/>
  <c r="R25" i="86"/>
  <c r="R26" i="86"/>
  <c r="R27" i="86"/>
  <c r="R28" i="86"/>
  <c r="R29" i="86"/>
  <c r="R30" i="86"/>
  <c r="R31" i="86"/>
  <c r="R32" i="86"/>
  <c r="R33" i="86"/>
  <c r="R34" i="86"/>
  <c r="R35" i="86"/>
  <c r="R36" i="86"/>
  <c r="R37" i="86"/>
  <c r="R38" i="86"/>
  <c r="R39" i="86"/>
  <c r="R40" i="86"/>
  <c r="R41" i="86"/>
  <c r="R42" i="86"/>
  <c r="R43" i="86"/>
  <c r="R44" i="86"/>
  <c r="R45" i="86"/>
  <c r="R46" i="86"/>
  <c r="R47" i="86"/>
  <c r="R48" i="86"/>
  <c r="R49" i="86"/>
  <c r="R50" i="86"/>
  <c r="R51" i="86"/>
  <c r="R52" i="86"/>
  <c r="R53" i="86"/>
  <c r="R54" i="86"/>
  <c r="R55" i="86"/>
  <c r="R56" i="86"/>
  <c r="R57" i="86"/>
  <c r="R58" i="86"/>
  <c r="R59" i="86"/>
  <c r="R60" i="86"/>
  <c r="R61" i="86"/>
  <c r="R62" i="86"/>
  <c r="R63" i="86"/>
  <c r="R64" i="86"/>
  <c r="R65" i="86"/>
  <c r="R66" i="86"/>
  <c r="R67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1" i="86"/>
  <c r="P42" i="86"/>
  <c r="P43" i="86"/>
  <c r="P44" i="86"/>
  <c r="P45" i="86"/>
  <c r="P46" i="86"/>
  <c r="P47" i="86"/>
  <c r="P48" i="86"/>
  <c r="P49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J9" i="86"/>
  <c r="N9" i="86"/>
  <c r="J10" i="86"/>
  <c r="N10" i="86"/>
  <c r="J11" i="86"/>
  <c r="N11" i="86"/>
  <c r="J12" i="86"/>
  <c r="N12" i="86"/>
  <c r="J13" i="86"/>
  <c r="N13" i="86"/>
  <c r="J14" i="86"/>
  <c r="N14" i="86"/>
  <c r="J15" i="86"/>
  <c r="N15" i="86"/>
  <c r="J16" i="86"/>
  <c r="N16" i="86"/>
  <c r="J17" i="86"/>
  <c r="N17" i="86"/>
  <c r="J18" i="86"/>
  <c r="N18" i="86"/>
  <c r="J19" i="86"/>
  <c r="N19" i="86"/>
  <c r="J20" i="86"/>
  <c r="N20" i="86"/>
  <c r="J21" i="86"/>
  <c r="N21" i="86"/>
  <c r="J22" i="86"/>
  <c r="N22" i="86"/>
  <c r="J23" i="86"/>
  <c r="N23" i="86"/>
  <c r="J24" i="86"/>
  <c r="N24" i="86"/>
  <c r="J25" i="86"/>
  <c r="N25" i="86"/>
  <c r="J26" i="86"/>
  <c r="N26" i="86"/>
  <c r="J27" i="86"/>
  <c r="N27" i="86"/>
  <c r="J28" i="86"/>
  <c r="N28" i="86"/>
  <c r="J29" i="86"/>
  <c r="N29" i="86"/>
  <c r="J30" i="86"/>
  <c r="N30" i="86"/>
  <c r="J31" i="86"/>
  <c r="N31" i="86"/>
  <c r="J32" i="86"/>
  <c r="N32" i="86"/>
  <c r="J33" i="86"/>
  <c r="N33" i="86"/>
  <c r="J34" i="86"/>
  <c r="N34" i="86"/>
  <c r="J35" i="86"/>
  <c r="N35" i="86"/>
  <c r="J36" i="86"/>
  <c r="N36" i="86"/>
  <c r="J37" i="86"/>
  <c r="N37" i="86"/>
  <c r="J38" i="86"/>
  <c r="N38" i="86"/>
  <c r="J39" i="86"/>
  <c r="N39" i="86"/>
  <c r="J40" i="86"/>
  <c r="N40" i="86"/>
  <c r="J41" i="86"/>
  <c r="N41" i="86"/>
  <c r="J42" i="86"/>
  <c r="N42" i="86"/>
  <c r="J43" i="86"/>
  <c r="N43" i="86"/>
  <c r="J44" i="86"/>
  <c r="N44" i="86"/>
  <c r="J45" i="86"/>
  <c r="N45" i="86"/>
  <c r="J46" i="86"/>
  <c r="N46" i="86"/>
  <c r="J47" i="86"/>
  <c r="N47" i="86"/>
  <c r="J48" i="86"/>
  <c r="N48" i="86"/>
  <c r="J49" i="86"/>
  <c r="N49" i="86"/>
  <c r="J50" i="86"/>
  <c r="N50" i="86"/>
  <c r="J51" i="86"/>
  <c r="N51" i="86"/>
  <c r="J52" i="86"/>
  <c r="N52" i="86"/>
  <c r="J53" i="86"/>
  <c r="N53" i="86"/>
  <c r="J54" i="86"/>
  <c r="N54" i="86"/>
  <c r="J55" i="86"/>
  <c r="N55" i="86"/>
  <c r="J56" i="86"/>
  <c r="N56" i="86"/>
  <c r="J57" i="86"/>
  <c r="N57" i="86"/>
  <c r="J58" i="86"/>
  <c r="N58" i="86"/>
  <c r="J59" i="86"/>
  <c r="N59" i="86"/>
  <c r="J60" i="86"/>
  <c r="N60" i="86"/>
  <c r="J61" i="86"/>
  <c r="N61" i="86"/>
  <c r="J62" i="86"/>
  <c r="N62" i="86"/>
  <c r="J63" i="86"/>
  <c r="N63" i="86"/>
  <c r="J64" i="86"/>
  <c r="N64" i="86"/>
  <c r="J65" i="86"/>
  <c r="N65" i="86"/>
  <c r="J66" i="86"/>
  <c r="N66" i="86"/>
  <c r="J67" i="86"/>
  <c r="N67" i="86"/>
  <c r="H9" i="86"/>
  <c r="H10" i="86"/>
  <c r="H11" i="86"/>
  <c r="H12" i="86"/>
  <c r="H13" i="86"/>
  <c r="H14" i="86"/>
  <c r="H15" i="86"/>
  <c r="H16" i="86"/>
  <c r="H17" i="86"/>
  <c r="H18" i="86"/>
  <c r="H19" i="86"/>
  <c r="H20" i="86"/>
  <c r="H21" i="86"/>
  <c r="H22" i="86"/>
  <c r="H23" i="86"/>
  <c r="H24" i="86"/>
  <c r="H25" i="86"/>
  <c r="H26" i="86"/>
  <c r="H27" i="86"/>
  <c r="H28" i="86"/>
  <c r="H29" i="86"/>
  <c r="H30" i="86"/>
  <c r="H31" i="86"/>
  <c r="H32" i="86"/>
  <c r="H33" i="86"/>
  <c r="H34" i="86"/>
  <c r="H35" i="86"/>
  <c r="H36" i="86"/>
  <c r="H37" i="86"/>
  <c r="H38" i="86"/>
  <c r="H39" i="86"/>
  <c r="H40" i="86"/>
  <c r="H41" i="86"/>
  <c r="H42" i="86"/>
  <c r="H43" i="86"/>
  <c r="H44" i="86"/>
  <c r="H45" i="86"/>
  <c r="H46" i="86"/>
  <c r="H47" i="86"/>
  <c r="H48" i="86"/>
  <c r="H49" i="86"/>
  <c r="H50" i="86"/>
  <c r="H51" i="86"/>
  <c r="H52" i="86"/>
  <c r="H53" i="86"/>
  <c r="H54" i="86"/>
  <c r="H55" i="86"/>
  <c r="H56" i="86"/>
  <c r="H57" i="86"/>
  <c r="H58" i="86"/>
  <c r="H59" i="86"/>
  <c r="H60" i="86"/>
  <c r="H61" i="86"/>
  <c r="H62" i="86"/>
  <c r="H63" i="86"/>
  <c r="H64" i="86"/>
  <c r="H65" i="86"/>
  <c r="H66" i="86"/>
  <c r="H67" i="86"/>
  <c r="D9" i="86"/>
  <c r="E9" i="86"/>
  <c r="F9" i="86"/>
  <c r="D10" i="86"/>
  <c r="E10" i="86"/>
  <c r="F10" i="86"/>
  <c r="D11" i="86"/>
  <c r="E11" i="86"/>
  <c r="F11" i="86"/>
  <c r="D12" i="86"/>
  <c r="E12" i="86"/>
  <c r="F12" i="86"/>
  <c r="D13" i="86"/>
  <c r="E13" i="86"/>
  <c r="F13" i="86"/>
  <c r="D14" i="86"/>
  <c r="E14" i="86"/>
  <c r="F14" i="86"/>
  <c r="D15" i="86"/>
  <c r="E15" i="86"/>
  <c r="F15" i="86"/>
  <c r="D16" i="86"/>
  <c r="E16" i="86"/>
  <c r="F16" i="86"/>
  <c r="D17" i="86"/>
  <c r="E17" i="86"/>
  <c r="F17" i="86"/>
  <c r="D18" i="86"/>
  <c r="E18" i="86"/>
  <c r="F18" i="86"/>
  <c r="D19" i="86"/>
  <c r="E19" i="86"/>
  <c r="F19" i="86"/>
  <c r="D20" i="86"/>
  <c r="E20" i="86"/>
  <c r="F20" i="86"/>
  <c r="D21" i="86"/>
  <c r="E21" i="86"/>
  <c r="F21" i="86"/>
  <c r="D22" i="86"/>
  <c r="E22" i="86"/>
  <c r="F22" i="86"/>
  <c r="D23" i="86"/>
  <c r="E23" i="86"/>
  <c r="F23" i="86"/>
  <c r="D24" i="86"/>
  <c r="E24" i="86"/>
  <c r="F24" i="86"/>
  <c r="D25" i="86"/>
  <c r="E25" i="86"/>
  <c r="F25" i="86"/>
  <c r="D26" i="86"/>
  <c r="E26" i="86"/>
  <c r="F26" i="86"/>
  <c r="D27" i="86"/>
  <c r="E27" i="86"/>
  <c r="F27" i="86"/>
  <c r="D28" i="86"/>
  <c r="E28" i="86"/>
  <c r="F28" i="86"/>
  <c r="D29" i="86"/>
  <c r="E29" i="86"/>
  <c r="F29" i="86"/>
  <c r="D30" i="86"/>
  <c r="E30" i="86"/>
  <c r="F30" i="86"/>
  <c r="D31" i="86"/>
  <c r="E31" i="86"/>
  <c r="F31" i="86"/>
  <c r="D32" i="86"/>
  <c r="E32" i="86"/>
  <c r="F32" i="86"/>
  <c r="D33" i="86"/>
  <c r="E33" i="86"/>
  <c r="F33" i="86"/>
  <c r="D34" i="86"/>
  <c r="E34" i="86"/>
  <c r="F34" i="86"/>
  <c r="D35" i="86"/>
  <c r="E35" i="86"/>
  <c r="F35" i="86"/>
  <c r="D36" i="86"/>
  <c r="E36" i="86"/>
  <c r="F36" i="86"/>
  <c r="D37" i="86"/>
  <c r="E37" i="86"/>
  <c r="F37" i="86"/>
  <c r="D38" i="86"/>
  <c r="E38" i="86"/>
  <c r="F38" i="86"/>
  <c r="D39" i="86"/>
  <c r="E39" i="86"/>
  <c r="F39" i="86"/>
  <c r="D40" i="86"/>
  <c r="E40" i="86"/>
  <c r="F40" i="86"/>
  <c r="D41" i="86"/>
  <c r="E41" i="86"/>
  <c r="F41" i="86"/>
  <c r="D42" i="86"/>
  <c r="E42" i="86"/>
  <c r="F42" i="86"/>
  <c r="D43" i="86"/>
  <c r="E43" i="86"/>
  <c r="F43" i="86"/>
  <c r="D44" i="86"/>
  <c r="E44" i="86"/>
  <c r="F44" i="86"/>
  <c r="D45" i="86"/>
  <c r="E45" i="86"/>
  <c r="F45" i="86"/>
  <c r="D46" i="86"/>
  <c r="E46" i="86"/>
  <c r="F46" i="86"/>
  <c r="D47" i="86"/>
  <c r="E47" i="86"/>
  <c r="F47" i="86"/>
  <c r="D48" i="86"/>
  <c r="E48" i="86"/>
  <c r="F48" i="86"/>
  <c r="D49" i="86"/>
  <c r="E49" i="86"/>
  <c r="F49" i="86"/>
  <c r="D50" i="86"/>
  <c r="E50" i="86"/>
  <c r="F50" i="86"/>
  <c r="D51" i="86"/>
  <c r="E51" i="86"/>
  <c r="F51" i="86"/>
  <c r="D52" i="86"/>
  <c r="E52" i="86"/>
  <c r="F52" i="86"/>
  <c r="D53" i="86"/>
  <c r="E53" i="86"/>
  <c r="F53" i="86"/>
  <c r="D54" i="86"/>
  <c r="E54" i="86"/>
  <c r="F54" i="86"/>
  <c r="D55" i="86"/>
  <c r="E55" i="86"/>
  <c r="F55" i="86"/>
  <c r="D56" i="86"/>
  <c r="E56" i="86"/>
  <c r="F56" i="86"/>
  <c r="D57" i="86"/>
  <c r="E57" i="86"/>
  <c r="F57" i="86"/>
  <c r="D58" i="86"/>
  <c r="E58" i="86"/>
  <c r="F58" i="86"/>
  <c r="D59" i="86"/>
  <c r="E59" i="86"/>
  <c r="F59" i="86"/>
  <c r="D60" i="86"/>
  <c r="E60" i="86"/>
  <c r="F60" i="86"/>
  <c r="D61" i="86"/>
  <c r="E61" i="86"/>
  <c r="F61" i="86"/>
  <c r="D62" i="86"/>
  <c r="E62" i="86"/>
  <c r="F62" i="86"/>
  <c r="D63" i="86"/>
  <c r="E63" i="86"/>
  <c r="F63" i="86"/>
  <c r="D64" i="86"/>
  <c r="E64" i="86"/>
  <c r="F64" i="86"/>
  <c r="D65" i="86"/>
  <c r="E65" i="86"/>
  <c r="F65" i="86"/>
  <c r="D66" i="86"/>
  <c r="E66" i="86"/>
  <c r="F66" i="86"/>
  <c r="D67" i="86"/>
  <c r="E67" i="86"/>
  <c r="F67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B9" i="86"/>
  <c r="B10" i="86"/>
  <c r="B11" i="86"/>
  <c r="B12" i="86"/>
  <c r="B13" i="86"/>
  <c r="B14" i="86"/>
  <c r="B15" i="86"/>
  <c r="B16" i="86"/>
  <c r="B17" i="86"/>
  <c r="B18" i="86"/>
  <c r="B19" i="86"/>
  <c r="B20" i="86"/>
  <c r="B21" i="86"/>
  <c r="B22" i="86"/>
  <c r="B23" i="86"/>
  <c r="B24" i="86"/>
  <c r="B25" i="86"/>
  <c r="B26" i="86"/>
  <c r="B27" i="86"/>
  <c r="B28" i="86"/>
  <c r="B29" i="86"/>
  <c r="B30" i="86"/>
  <c r="B31" i="86"/>
  <c r="B32" i="86"/>
  <c r="B33" i="86"/>
  <c r="B34" i="86"/>
  <c r="B35" i="86"/>
  <c r="B36" i="86"/>
  <c r="B37" i="86"/>
  <c r="B38" i="86"/>
  <c r="B39" i="86"/>
  <c r="B40" i="86"/>
  <c r="B41" i="86"/>
  <c r="B42" i="86"/>
  <c r="B43" i="86"/>
  <c r="B44" i="86"/>
  <c r="B45" i="86"/>
  <c r="B46" i="86"/>
  <c r="B47" i="86"/>
  <c r="B48" i="86"/>
  <c r="B49" i="86"/>
  <c r="B50" i="86"/>
  <c r="B51" i="86"/>
  <c r="B52" i="86"/>
  <c r="B53" i="86"/>
  <c r="B54" i="86"/>
  <c r="B55" i="86"/>
  <c r="B56" i="86"/>
  <c r="B57" i="86"/>
  <c r="B58" i="86"/>
  <c r="B59" i="86"/>
  <c r="B60" i="86"/>
  <c r="B61" i="86"/>
  <c r="B62" i="86"/>
  <c r="B63" i="86"/>
  <c r="B64" i="86"/>
  <c r="B65" i="86"/>
  <c r="B66" i="86"/>
  <c r="B67" i="86"/>
  <c r="R8" i="86"/>
  <c r="P8" i="86"/>
  <c r="N8" i="86"/>
  <c r="J8" i="86"/>
  <c r="H8" i="86"/>
  <c r="F8" i="86"/>
  <c r="E8" i="86"/>
  <c r="D8" i="86"/>
  <c r="C8" i="86"/>
  <c r="B8" i="86"/>
  <c r="AW8" i="77"/>
  <c r="AX8" i="77"/>
  <c r="AY8" i="77"/>
  <c r="AW9" i="77"/>
  <c r="AX9" i="77"/>
  <c r="AY9" i="77"/>
  <c r="AW10" i="77"/>
  <c r="AX10" i="77"/>
  <c r="AY10" i="77"/>
  <c r="B14" i="84"/>
  <c r="F14" i="84"/>
  <c r="A8" i="86" s="1"/>
  <c r="G8" i="86" s="1"/>
  <c r="U8" i="86" s="1"/>
  <c r="E14" i="84"/>
  <c r="H14" i="84" s="1"/>
  <c r="C14" i="84"/>
  <c r="E73" i="84"/>
  <c r="H73" i="84" s="1"/>
  <c r="C73" i="84"/>
  <c r="B73" i="84"/>
  <c r="F73" i="84"/>
  <c r="A67" i="86" s="1"/>
  <c r="G67" i="86" s="1"/>
  <c r="U67" i="86" s="1"/>
  <c r="E72" i="84"/>
  <c r="H72" i="84" s="1"/>
  <c r="C72" i="84"/>
  <c r="B72" i="84"/>
  <c r="F72" i="84"/>
  <c r="A66" i="86" s="1"/>
  <c r="G66" i="86" s="1"/>
  <c r="U66" i="86" s="1"/>
  <c r="E71" i="84"/>
  <c r="H71" i="84" s="1"/>
  <c r="C71" i="84"/>
  <c r="B71" i="84"/>
  <c r="F71" i="84"/>
  <c r="A65" i="86" s="1"/>
  <c r="G65" i="86" s="1"/>
  <c r="U65" i="86" s="1"/>
  <c r="E70" i="84"/>
  <c r="H70" i="84" s="1"/>
  <c r="C70" i="84"/>
  <c r="B70" i="84"/>
  <c r="F70" i="84"/>
  <c r="A64" i="86" s="1"/>
  <c r="G64" i="86" s="1"/>
  <c r="U64" i="86" s="1"/>
  <c r="E69" i="84"/>
  <c r="H69" i="84" s="1"/>
  <c r="C69" i="84"/>
  <c r="B69" i="84"/>
  <c r="F69" i="84"/>
  <c r="A63" i="86" s="1"/>
  <c r="G63" i="86" s="1"/>
  <c r="U63" i="86" s="1"/>
  <c r="E68" i="84"/>
  <c r="H68" i="84" s="1"/>
  <c r="C68" i="84"/>
  <c r="B68" i="84"/>
  <c r="F68" i="84"/>
  <c r="A62" i="86" s="1"/>
  <c r="G62" i="86" s="1"/>
  <c r="U62" i="86" s="1"/>
  <c r="E67" i="84"/>
  <c r="H67" i="84" s="1"/>
  <c r="C67" i="84"/>
  <c r="B67" i="84"/>
  <c r="F67" i="84"/>
  <c r="A61" i="86" s="1"/>
  <c r="G61" i="86" s="1"/>
  <c r="U61" i="86" s="1"/>
  <c r="E66" i="84"/>
  <c r="H66" i="84" s="1"/>
  <c r="C66" i="84"/>
  <c r="B66" i="84"/>
  <c r="F66" i="84"/>
  <c r="A60" i="86" s="1"/>
  <c r="G60" i="86" s="1"/>
  <c r="U60" i="86" s="1"/>
  <c r="E65" i="84"/>
  <c r="H65" i="84" s="1"/>
  <c r="C65" i="84"/>
  <c r="B65" i="84"/>
  <c r="F65" i="84"/>
  <c r="A59" i="86" s="1"/>
  <c r="G59" i="86" s="1"/>
  <c r="U59" i="86" s="1"/>
  <c r="E64" i="84"/>
  <c r="H64" i="84" s="1"/>
  <c r="C64" i="84"/>
  <c r="B64" i="84"/>
  <c r="F64" i="84"/>
  <c r="A58" i="86" s="1"/>
  <c r="G58" i="86" s="1"/>
  <c r="U58" i="86" s="1"/>
  <c r="E63" i="84"/>
  <c r="H63" i="84" s="1"/>
  <c r="C63" i="84"/>
  <c r="B63" i="84"/>
  <c r="F63" i="84"/>
  <c r="A57" i="86" s="1"/>
  <c r="G57" i="86" s="1"/>
  <c r="U57" i="86" s="1"/>
  <c r="E62" i="84"/>
  <c r="H62" i="84" s="1"/>
  <c r="C62" i="84"/>
  <c r="B62" i="84"/>
  <c r="F62" i="84"/>
  <c r="A56" i="86" s="1"/>
  <c r="G56" i="86" s="1"/>
  <c r="U56" i="86" s="1"/>
  <c r="E61" i="84"/>
  <c r="H61" i="84" s="1"/>
  <c r="C61" i="84"/>
  <c r="B61" i="84"/>
  <c r="F61" i="84"/>
  <c r="A55" i="86" s="1"/>
  <c r="G55" i="86" s="1"/>
  <c r="U55" i="86" s="1"/>
  <c r="E60" i="84"/>
  <c r="H60" i="84" s="1"/>
  <c r="C60" i="84"/>
  <c r="B60" i="84"/>
  <c r="F60" i="84"/>
  <c r="A54" i="86" s="1"/>
  <c r="G54" i="86" s="1"/>
  <c r="U54" i="86" s="1"/>
  <c r="E59" i="84"/>
  <c r="H59" i="84" s="1"/>
  <c r="C59" i="84"/>
  <c r="B59" i="84"/>
  <c r="F59" i="84"/>
  <c r="A53" i="86" s="1"/>
  <c r="G53" i="86" s="1"/>
  <c r="U53" i="86" s="1"/>
  <c r="E58" i="84"/>
  <c r="H58" i="84" s="1"/>
  <c r="C58" i="84"/>
  <c r="B58" i="84"/>
  <c r="F58" i="84"/>
  <c r="A52" i="86" s="1"/>
  <c r="G52" i="86" s="1"/>
  <c r="U52" i="86" s="1"/>
  <c r="E57" i="84"/>
  <c r="H57" i="84" s="1"/>
  <c r="C57" i="84"/>
  <c r="B57" i="84"/>
  <c r="F57" i="84"/>
  <c r="A51" i="86" s="1"/>
  <c r="G51" i="86" s="1"/>
  <c r="U51" i="86" s="1"/>
  <c r="E56" i="84"/>
  <c r="H56" i="84" s="1"/>
  <c r="C56" i="84"/>
  <c r="B56" i="84"/>
  <c r="F56" i="84"/>
  <c r="A50" i="86" s="1"/>
  <c r="G50" i="86" s="1"/>
  <c r="U50" i="86" s="1"/>
  <c r="E55" i="84"/>
  <c r="H55" i="84" s="1"/>
  <c r="C55" i="84"/>
  <c r="B55" i="84"/>
  <c r="F55" i="84"/>
  <c r="A49" i="86" s="1"/>
  <c r="G49" i="86" s="1"/>
  <c r="U49" i="86" s="1"/>
  <c r="E54" i="84"/>
  <c r="H54" i="84" s="1"/>
  <c r="C54" i="84"/>
  <c r="B54" i="84"/>
  <c r="F54" i="84"/>
  <c r="A48" i="86" s="1"/>
  <c r="G48" i="86" s="1"/>
  <c r="U48" i="86" s="1"/>
  <c r="E53" i="84"/>
  <c r="H53" i="84" s="1"/>
  <c r="C53" i="84"/>
  <c r="B53" i="84"/>
  <c r="F53" i="84"/>
  <c r="A47" i="86" s="1"/>
  <c r="G47" i="86" s="1"/>
  <c r="U47" i="86" s="1"/>
  <c r="E52" i="84"/>
  <c r="H52" i="84" s="1"/>
  <c r="C52" i="84"/>
  <c r="B52" i="84"/>
  <c r="F52" i="84"/>
  <c r="A46" i="86" s="1"/>
  <c r="G46" i="86" s="1"/>
  <c r="U46" i="86" s="1"/>
  <c r="E51" i="84"/>
  <c r="H51" i="84" s="1"/>
  <c r="C51" i="84"/>
  <c r="B51" i="84"/>
  <c r="F51" i="84"/>
  <c r="A45" i="86" s="1"/>
  <c r="G45" i="86" s="1"/>
  <c r="U45" i="86" s="1"/>
  <c r="E50" i="84"/>
  <c r="H50" i="84" s="1"/>
  <c r="C50" i="84"/>
  <c r="B50" i="84"/>
  <c r="F50" i="84"/>
  <c r="A44" i="86" s="1"/>
  <c r="G44" i="86" s="1"/>
  <c r="U44" i="86" s="1"/>
  <c r="E49" i="84"/>
  <c r="H49" i="84" s="1"/>
  <c r="C49" i="84"/>
  <c r="B49" i="84"/>
  <c r="F49" i="84"/>
  <c r="A43" i="86" s="1"/>
  <c r="G43" i="86" s="1"/>
  <c r="U43" i="86" s="1"/>
  <c r="E48" i="84"/>
  <c r="H48" i="84" s="1"/>
  <c r="C48" i="84"/>
  <c r="B48" i="84"/>
  <c r="F48" i="84"/>
  <c r="A42" i="86" s="1"/>
  <c r="G42" i="86" s="1"/>
  <c r="U42" i="86" s="1"/>
  <c r="E47" i="84"/>
  <c r="H47" i="84" s="1"/>
  <c r="C47" i="84"/>
  <c r="B47" i="84"/>
  <c r="F47" i="84"/>
  <c r="A41" i="86" s="1"/>
  <c r="G41" i="86" s="1"/>
  <c r="U41" i="86" s="1"/>
  <c r="E46" i="84"/>
  <c r="H46" i="84" s="1"/>
  <c r="C46" i="84"/>
  <c r="B46" i="84"/>
  <c r="F46" i="84"/>
  <c r="A40" i="86" s="1"/>
  <c r="G40" i="86" s="1"/>
  <c r="U40" i="86" s="1"/>
  <c r="E45" i="84"/>
  <c r="H45" i="84" s="1"/>
  <c r="C45" i="84"/>
  <c r="B45" i="84"/>
  <c r="F45" i="84"/>
  <c r="A39" i="86" s="1"/>
  <c r="G39" i="86" s="1"/>
  <c r="U39" i="86" s="1"/>
  <c r="E44" i="84"/>
  <c r="H44" i="84" s="1"/>
  <c r="C44" i="84"/>
  <c r="B44" i="84"/>
  <c r="F44" i="84"/>
  <c r="A38" i="86" s="1"/>
  <c r="G38" i="86" s="1"/>
  <c r="U38" i="86" s="1"/>
  <c r="E43" i="84"/>
  <c r="H43" i="84" s="1"/>
  <c r="C43" i="84"/>
  <c r="B43" i="84"/>
  <c r="F43" i="84"/>
  <c r="A37" i="86" s="1"/>
  <c r="G37" i="86" s="1"/>
  <c r="U37" i="86" s="1"/>
  <c r="E42" i="84"/>
  <c r="H42" i="84" s="1"/>
  <c r="C42" i="84"/>
  <c r="B42" i="84"/>
  <c r="F42" i="84"/>
  <c r="A36" i="86" s="1"/>
  <c r="G36" i="86" s="1"/>
  <c r="U36" i="86" s="1"/>
  <c r="E41" i="84"/>
  <c r="H41" i="84" s="1"/>
  <c r="C41" i="84"/>
  <c r="B41" i="84"/>
  <c r="F41" i="84"/>
  <c r="A35" i="86" s="1"/>
  <c r="G35" i="86" s="1"/>
  <c r="U35" i="86" s="1"/>
  <c r="E40" i="84"/>
  <c r="H40" i="84" s="1"/>
  <c r="C40" i="84"/>
  <c r="B40" i="84"/>
  <c r="F40" i="84"/>
  <c r="A34" i="86" s="1"/>
  <c r="G34" i="86" s="1"/>
  <c r="U34" i="86" s="1"/>
  <c r="E39" i="84"/>
  <c r="H39" i="84" s="1"/>
  <c r="C39" i="84"/>
  <c r="B39" i="84"/>
  <c r="F39" i="84"/>
  <c r="A33" i="86" s="1"/>
  <c r="G33" i="86" s="1"/>
  <c r="U33" i="86" s="1"/>
  <c r="E38" i="84"/>
  <c r="H38" i="84" s="1"/>
  <c r="C38" i="84"/>
  <c r="B38" i="84"/>
  <c r="F38" i="84"/>
  <c r="A32" i="86" s="1"/>
  <c r="G32" i="86" s="1"/>
  <c r="U32" i="86" s="1"/>
  <c r="E37" i="84"/>
  <c r="H37" i="84" s="1"/>
  <c r="C37" i="84"/>
  <c r="B37" i="84"/>
  <c r="F37" i="84"/>
  <c r="A31" i="86" s="1"/>
  <c r="G31" i="86" s="1"/>
  <c r="U31" i="86" s="1"/>
  <c r="E36" i="84"/>
  <c r="H36" i="84" s="1"/>
  <c r="C36" i="84"/>
  <c r="B36" i="84"/>
  <c r="F36" i="84"/>
  <c r="A30" i="86" s="1"/>
  <c r="G30" i="86" s="1"/>
  <c r="U30" i="86" s="1"/>
  <c r="E35" i="84"/>
  <c r="H35" i="84" s="1"/>
  <c r="C35" i="84"/>
  <c r="B35" i="84"/>
  <c r="F35" i="84"/>
  <c r="A29" i="86" s="1"/>
  <c r="G29" i="86" s="1"/>
  <c r="U29" i="86" s="1"/>
  <c r="E34" i="84"/>
  <c r="H34" i="84" s="1"/>
  <c r="C34" i="84"/>
  <c r="B34" i="84"/>
  <c r="F34" i="84"/>
  <c r="A28" i="86" s="1"/>
  <c r="G28" i="86" s="1"/>
  <c r="U28" i="86" s="1"/>
  <c r="E33" i="84"/>
  <c r="H33" i="84" s="1"/>
  <c r="C33" i="84"/>
  <c r="B33" i="84"/>
  <c r="F33" i="84"/>
  <c r="A27" i="86" s="1"/>
  <c r="G27" i="86" s="1"/>
  <c r="U27" i="86" s="1"/>
  <c r="E32" i="84"/>
  <c r="H32" i="84" s="1"/>
  <c r="C32" i="84"/>
  <c r="B32" i="84"/>
  <c r="F32" i="84"/>
  <c r="A26" i="86" s="1"/>
  <c r="G26" i="86" s="1"/>
  <c r="U26" i="86" s="1"/>
  <c r="E31" i="84"/>
  <c r="H31" i="84" s="1"/>
  <c r="C31" i="84"/>
  <c r="B31" i="84"/>
  <c r="F31" i="84"/>
  <c r="A25" i="86" s="1"/>
  <c r="G25" i="86" s="1"/>
  <c r="U25" i="86" s="1"/>
  <c r="E30" i="84"/>
  <c r="H30" i="84" s="1"/>
  <c r="C30" i="84"/>
  <c r="B30" i="84"/>
  <c r="F30" i="84"/>
  <c r="A24" i="86" s="1"/>
  <c r="G24" i="86" s="1"/>
  <c r="U24" i="86" s="1"/>
  <c r="E29" i="84"/>
  <c r="H29" i="84" s="1"/>
  <c r="C29" i="84"/>
  <c r="B29" i="84"/>
  <c r="F29" i="84"/>
  <c r="A23" i="86" s="1"/>
  <c r="G23" i="86" s="1"/>
  <c r="U23" i="86" s="1"/>
  <c r="E28" i="84"/>
  <c r="H28" i="84" s="1"/>
  <c r="C28" i="84"/>
  <c r="B28" i="84"/>
  <c r="F28" i="84"/>
  <c r="A22" i="86" s="1"/>
  <c r="G22" i="86" s="1"/>
  <c r="U22" i="86" s="1"/>
  <c r="E27" i="84"/>
  <c r="H27" i="84" s="1"/>
  <c r="C27" i="84"/>
  <c r="B27" i="84"/>
  <c r="F27" i="84"/>
  <c r="A21" i="86" s="1"/>
  <c r="G21" i="86" s="1"/>
  <c r="U21" i="86" s="1"/>
  <c r="E26" i="84"/>
  <c r="H26" i="84" s="1"/>
  <c r="C26" i="84"/>
  <c r="B26" i="84"/>
  <c r="F26" i="84"/>
  <c r="A20" i="86" s="1"/>
  <c r="G20" i="86" s="1"/>
  <c r="U20" i="86" s="1"/>
  <c r="E25" i="84"/>
  <c r="H25" i="84" s="1"/>
  <c r="C25" i="84"/>
  <c r="B25" i="84"/>
  <c r="F25" i="84"/>
  <c r="A19" i="86" s="1"/>
  <c r="G19" i="86" s="1"/>
  <c r="U19" i="86" s="1"/>
  <c r="E24" i="84"/>
  <c r="H24" i="84" s="1"/>
  <c r="C24" i="84"/>
  <c r="B24" i="84"/>
  <c r="F24" i="84"/>
  <c r="A18" i="86" s="1"/>
  <c r="G18" i="86" s="1"/>
  <c r="U18" i="86" s="1"/>
  <c r="E23" i="84"/>
  <c r="H23" i="84" s="1"/>
  <c r="C23" i="84"/>
  <c r="B23" i="84"/>
  <c r="F23" i="84"/>
  <c r="A17" i="86" s="1"/>
  <c r="G17" i="86" s="1"/>
  <c r="U17" i="86" s="1"/>
  <c r="E22" i="84"/>
  <c r="H22" i="84" s="1"/>
  <c r="C22" i="84"/>
  <c r="B22" i="84"/>
  <c r="F22" i="84"/>
  <c r="A16" i="86" s="1"/>
  <c r="G16" i="86" s="1"/>
  <c r="U16" i="86" s="1"/>
  <c r="E21" i="84"/>
  <c r="H21" i="84" s="1"/>
  <c r="C21" i="84"/>
  <c r="B21" i="84"/>
  <c r="F21" i="84"/>
  <c r="A15" i="86" s="1"/>
  <c r="G15" i="86" s="1"/>
  <c r="U15" i="86" s="1"/>
  <c r="E20" i="84"/>
  <c r="H20" i="84" s="1"/>
  <c r="C20" i="84"/>
  <c r="B20" i="84"/>
  <c r="F20" i="84"/>
  <c r="A14" i="86" s="1"/>
  <c r="G14" i="86" s="1"/>
  <c r="U14" i="86" s="1"/>
  <c r="E19" i="84"/>
  <c r="H19" i="84" s="1"/>
  <c r="C19" i="84"/>
  <c r="B19" i="84"/>
  <c r="F19" i="84"/>
  <c r="A13" i="86" s="1"/>
  <c r="G13" i="86" s="1"/>
  <c r="U13" i="86" s="1"/>
  <c r="E18" i="84"/>
  <c r="H18" i="84" s="1"/>
  <c r="C18" i="84"/>
  <c r="B18" i="84"/>
  <c r="F18" i="84"/>
  <c r="A12" i="86" s="1"/>
  <c r="G12" i="86" s="1"/>
  <c r="U12" i="86" s="1"/>
  <c r="E17" i="84"/>
  <c r="H17" i="84" s="1"/>
  <c r="C17" i="84"/>
  <c r="B17" i="84"/>
  <c r="F17" i="84"/>
  <c r="A11" i="86" s="1"/>
  <c r="G11" i="86" s="1"/>
  <c r="U11" i="86" s="1"/>
  <c r="C16" i="84"/>
  <c r="B16" i="84"/>
  <c r="F16" i="84"/>
  <c r="A10" i="86" s="1"/>
  <c r="G10" i="86" s="1"/>
  <c r="U10" i="86" s="1"/>
  <c r="E15" i="84"/>
  <c r="H15" i="84" s="1"/>
  <c r="C15" i="84"/>
  <c r="B15" i="84"/>
  <c r="F15" i="84"/>
  <c r="A9" i="86" s="1"/>
  <c r="G9" i="86" s="1"/>
  <c r="U9" i="86" s="1"/>
  <c r="AA11" i="84"/>
  <c r="Z11" i="84"/>
  <c r="Y11" i="84"/>
  <c r="U11" i="84"/>
  <c r="T11" i="84"/>
  <c r="S11" i="84"/>
  <c r="O11" i="84"/>
  <c r="N11" i="84"/>
  <c r="M11" i="84"/>
  <c r="AG11" i="84"/>
  <c r="AF11" i="84"/>
  <c r="AE11" i="84"/>
  <c r="AA10" i="84"/>
  <c r="Z10" i="84"/>
  <c r="Y10" i="84"/>
  <c r="U10" i="84"/>
  <c r="T10" i="84"/>
  <c r="S10" i="84"/>
  <c r="O10" i="84"/>
  <c r="N10" i="84"/>
  <c r="M10" i="84"/>
  <c r="AG10" i="84"/>
  <c r="AF10" i="84"/>
  <c r="AE10" i="84"/>
  <c r="AA9" i="84"/>
  <c r="Z9" i="84"/>
  <c r="Y9" i="84"/>
  <c r="U9" i="84"/>
  <c r="T9" i="84"/>
  <c r="S9" i="84"/>
  <c r="O9" i="84"/>
  <c r="N9" i="84"/>
  <c r="M9" i="84"/>
  <c r="AG9" i="84"/>
  <c r="AF9" i="84"/>
  <c r="AE9" i="84"/>
  <c r="AA8" i="84"/>
  <c r="Z8" i="84"/>
  <c r="Y8" i="84"/>
  <c r="U8" i="84"/>
  <c r="T8" i="84"/>
  <c r="S8" i="84"/>
  <c r="O8" i="84"/>
  <c r="N8" i="84"/>
  <c r="M8" i="84"/>
  <c r="AG8" i="84"/>
  <c r="AF8" i="84"/>
  <c r="AE8" i="84"/>
  <c r="BB6" i="84"/>
  <c r="BA6" i="84"/>
  <c r="BE6" i="84"/>
  <c r="BD6" i="84"/>
  <c r="BC6" i="84"/>
  <c r="BF6" i="84"/>
  <c r="AZ6" i="84"/>
  <c r="BB5" i="84"/>
  <c r="BA5" i="84"/>
  <c r="BE5" i="84"/>
  <c r="BD5" i="84"/>
  <c r="BC5" i="84"/>
  <c r="BF5" i="84"/>
  <c r="AZ5" i="84"/>
  <c r="E5" i="84"/>
  <c r="C5" i="84"/>
  <c r="B5" i="84"/>
  <c r="F5" i="84"/>
  <c r="BB4" i="84"/>
  <c r="BA4" i="84"/>
  <c r="BE4" i="84"/>
  <c r="BD4" i="84"/>
  <c r="BC4" i="84"/>
  <c r="BF4" i="84"/>
  <c r="AZ4" i="84"/>
  <c r="E4" i="84"/>
  <c r="C4" i="84"/>
  <c r="B4" i="84"/>
  <c r="F4" i="84"/>
  <c r="BB3" i="84"/>
  <c r="BA3" i="84"/>
  <c r="BE3" i="84"/>
  <c r="BD3" i="84"/>
  <c r="BC3" i="84"/>
  <c r="BF3" i="84"/>
  <c r="AZ3" i="84"/>
  <c r="E3" i="84"/>
  <c r="C3" i="84"/>
  <c r="B3" i="84"/>
  <c r="F3" i="84"/>
  <c r="E2" i="84"/>
  <c r="C2" i="84"/>
  <c r="B2" i="84"/>
  <c r="F2" i="84"/>
  <c r="AO9" i="82"/>
  <c r="AP9" i="82"/>
  <c r="AQ9" i="82"/>
  <c r="AR9" i="82"/>
  <c r="AS9" i="82"/>
  <c r="BA9" i="82"/>
  <c r="BB9" i="82"/>
  <c r="BC9" i="82"/>
  <c r="BD9" i="82"/>
  <c r="BE9" i="82"/>
  <c r="BG9" i="82"/>
  <c r="BH9" i="82"/>
  <c r="BI9" i="82"/>
  <c r="BJ9" i="82"/>
  <c r="BK9" i="82"/>
  <c r="AO10" i="82"/>
  <c r="AP10" i="82"/>
  <c r="AQ10" i="82"/>
  <c r="AR10" i="82"/>
  <c r="AS10" i="82"/>
  <c r="BA10" i="82"/>
  <c r="BB10" i="82"/>
  <c r="BC10" i="82"/>
  <c r="BD10" i="82"/>
  <c r="BE10" i="82"/>
  <c r="BG10" i="82"/>
  <c r="BH10" i="82"/>
  <c r="BI10" i="82"/>
  <c r="BJ10" i="82"/>
  <c r="BK10" i="82"/>
  <c r="AO11" i="82"/>
  <c r="AP11" i="82"/>
  <c r="AQ11" i="82"/>
  <c r="AR11" i="82"/>
  <c r="AS11" i="82"/>
  <c r="BA11" i="82"/>
  <c r="BB11" i="82"/>
  <c r="BC11" i="82"/>
  <c r="BD11" i="82"/>
  <c r="BE11" i="82"/>
  <c r="BG11" i="82"/>
  <c r="BH11" i="82"/>
  <c r="BI11" i="82"/>
  <c r="BJ11" i="82"/>
  <c r="BK11" i="82"/>
  <c r="BK8" i="82"/>
  <c r="BJ8" i="82"/>
  <c r="BI8" i="82"/>
  <c r="BH8" i="82"/>
  <c r="BG8" i="82"/>
  <c r="BE8" i="82"/>
  <c r="BD8" i="82"/>
  <c r="BC8" i="82"/>
  <c r="BB8" i="82"/>
  <c r="BA8" i="82"/>
  <c r="AS8" i="82"/>
  <c r="AR8" i="82"/>
  <c r="AQ8" i="82"/>
  <c r="AP8" i="82"/>
  <c r="AO8" i="82"/>
  <c r="AV3" i="83"/>
  <c r="G15" i="82"/>
  <c r="G16" i="82"/>
  <c r="G17" i="82"/>
  <c r="G18" i="82"/>
  <c r="G19" i="82"/>
  <c r="G20" i="82"/>
  <c r="G21" i="82"/>
  <c r="G22" i="82"/>
  <c r="G23" i="82"/>
  <c r="G24" i="82"/>
  <c r="G25" i="82"/>
  <c r="G26" i="82"/>
  <c r="G27" i="82"/>
  <c r="G28" i="82"/>
  <c r="G29" i="82"/>
  <c r="G30" i="82"/>
  <c r="G31" i="82"/>
  <c r="G32" i="82"/>
  <c r="G33" i="82"/>
  <c r="G34" i="82"/>
  <c r="G35" i="82"/>
  <c r="G36" i="82"/>
  <c r="G37" i="82"/>
  <c r="G38" i="82"/>
  <c r="G39" i="82"/>
  <c r="G40" i="82"/>
  <c r="G41" i="82"/>
  <c r="G42" i="82"/>
  <c r="G43" i="82"/>
  <c r="G44" i="82"/>
  <c r="G45" i="82"/>
  <c r="G46" i="82"/>
  <c r="G47" i="82"/>
  <c r="G48" i="82"/>
  <c r="G49" i="82"/>
  <c r="G50" i="82"/>
  <c r="G51" i="82"/>
  <c r="G52" i="82"/>
  <c r="G53" i="82"/>
  <c r="G54" i="82"/>
  <c r="G55" i="82"/>
  <c r="G56" i="82"/>
  <c r="G57" i="82"/>
  <c r="G58" i="82"/>
  <c r="G59" i="82"/>
  <c r="G60" i="82"/>
  <c r="G61" i="82"/>
  <c r="G62" i="82"/>
  <c r="G63" i="82"/>
  <c r="G64" i="82"/>
  <c r="G65" i="82"/>
  <c r="G66" i="82"/>
  <c r="G67" i="82"/>
  <c r="G68" i="82"/>
  <c r="G69" i="82"/>
  <c r="G70" i="82"/>
  <c r="G71" i="82"/>
  <c r="G72" i="82"/>
  <c r="G73" i="82"/>
  <c r="G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14" i="82"/>
  <c r="D14" i="82"/>
  <c r="F14" i="83"/>
  <c r="E14" i="83"/>
  <c r="D15" i="83"/>
  <c r="D16" i="83"/>
  <c r="D17" i="83"/>
  <c r="D18" i="83"/>
  <c r="D19" i="83"/>
  <c r="D20" i="83"/>
  <c r="D21" i="83"/>
  <c r="D22" i="83"/>
  <c r="D23" i="83"/>
  <c r="D24" i="83"/>
  <c r="D25" i="83"/>
  <c r="D26" i="83"/>
  <c r="D27" i="83"/>
  <c r="D28" i="83"/>
  <c r="D29" i="83"/>
  <c r="D30" i="83"/>
  <c r="D31" i="83"/>
  <c r="D32" i="83"/>
  <c r="D33" i="83"/>
  <c r="D34" i="83"/>
  <c r="D35" i="83"/>
  <c r="D36" i="83"/>
  <c r="D37" i="83"/>
  <c r="D38" i="83"/>
  <c r="D39" i="83"/>
  <c r="D40" i="83"/>
  <c r="D41" i="83"/>
  <c r="D42" i="83"/>
  <c r="D43" i="83"/>
  <c r="D44" i="83"/>
  <c r="D45" i="83"/>
  <c r="D46" i="83"/>
  <c r="D47" i="83"/>
  <c r="D48" i="83"/>
  <c r="D49" i="83"/>
  <c r="D50" i="83"/>
  <c r="D51" i="83"/>
  <c r="D52" i="83"/>
  <c r="D53" i="83"/>
  <c r="D54" i="83"/>
  <c r="D55" i="83"/>
  <c r="D56" i="83"/>
  <c r="D57" i="83"/>
  <c r="D58" i="83"/>
  <c r="D59" i="83"/>
  <c r="D60" i="83"/>
  <c r="D61" i="83"/>
  <c r="D62" i="83"/>
  <c r="D63" i="83"/>
  <c r="D64" i="83"/>
  <c r="D65" i="83"/>
  <c r="D66" i="83"/>
  <c r="D67" i="83"/>
  <c r="D68" i="83"/>
  <c r="D69" i="83"/>
  <c r="D70" i="83"/>
  <c r="D71" i="83"/>
  <c r="D72" i="83"/>
  <c r="D73" i="83"/>
  <c r="D14" i="83"/>
  <c r="D2" i="83"/>
  <c r="D3" i="83"/>
  <c r="D4" i="83"/>
  <c r="D5" i="83"/>
  <c r="F2" i="83"/>
  <c r="F3" i="83"/>
  <c r="F4" i="83"/>
  <c r="F5" i="83"/>
  <c r="F15" i="83"/>
  <c r="F16" i="83"/>
  <c r="F17" i="83"/>
  <c r="F18" i="83"/>
  <c r="F19" i="83"/>
  <c r="F20" i="83"/>
  <c r="F21" i="83"/>
  <c r="F22" i="83"/>
  <c r="F23" i="83"/>
  <c r="F24" i="83"/>
  <c r="F25" i="83"/>
  <c r="F26" i="83"/>
  <c r="F27" i="83"/>
  <c r="F28" i="83"/>
  <c r="F29" i="83"/>
  <c r="F30" i="83"/>
  <c r="F31" i="83"/>
  <c r="F32" i="83"/>
  <c r="F33" i="83"/>
  <c r="F34" i="83"/>
  <c r="F35" i="83"/>
  <c r="F36" i="83"/>
  <c r="F37" i="83"/>
  <c r="F38" i="83"/>
  <c r="F39" i="83"/>
  <c r="F40" i="83"/>
  <c r="F41" i="83"/>
  <c r="F42" i="83"/>
  <c r="F43" i="83"/>
  <c r="F44" i="83"/>
  <c r="F45" i="83"/>
  <c r="F46" i="83"/>
  <c r="F47" i="83"/>
  <c r="F48" i="83"/>
  <c r="F49" i="83"/>
  <c r="F50" i="83"/>
  <c r="F51" i="83"/>
  <c r="F52" i="83"/>
  <c r="F53" i="83"/>
  <c r="F54" i="83"/>
  <c r="F55" i="83"/>
  <c r="F56" i="83"/>
  <c r="F57" i="83"/>
  <c r="F58" i="83"/>
  <c r="F59" i="83"/>
  <c r="F60" i="83"/>
  <c r="F61" i="83"/>
  <c r="F62" i="83"/>
  <c r="F63" i="83"/>
  <c r="F64" i="83"/>
  <c r="F65" i="83"/>
  <c r="F66" i="83"/>
  <c r="F67" i="83"/>
  <c r="F68" i="83"/>
  <c r="F69" i="83"/>
  <c r="F70" i="83"/>
  <c r="F71" i="83"/>
  <c r="F72" i="83"/>
  <c r="F73" i="83"/>
  <c r="C73" i="83"/>
  <c r="E73" i="83"/>
  <c r="B73" i="83"/>
  <c r="C72" i="83"/>
  <c r="E72" i="83"/>
  <c r="B72" i="83"/>
  <c r="C71" i="83"/>
  <c r="E71" i="83"/>
  <c r="B71" i="83"/>
  <c r="C70" i="83"/>
  <c r="E70" i="83"/>
  <c r="B70" i="83"/>
  <c r="C69" i="83"/>
  <c r="E69" i="83"/>
  <c r="B69" i="83"/>
  <c r="C68" i="83"/>
  <c r="E68" i="83"/>
  <c r="B68" i="83"/>
  <c r="C67" i="83"/>
  <c r="E67" i="83"/>
  <c r="B67" i="83"/>
  <c r="C66" i="83"/>
  <c r="E66" i="83"/>
  <c r="B66" i="83"/>
  <c r="C65" i="83"/>
  <c r="E65" i="83"/>
  <c r="B65" i="83"/>
  <c r="C64" i="83"/>
  <c r="E64" i="83"/>
  <c r="B64" i="83"/>
  <c r="C63" i="83"/>
  <c r="E63" i="83"/>
  <c r="B63" i="83"/>
  <c r="C62" i="83"/>
  <c r="E62" i="83"/>
  <c r="B62" i="83"/>
  <c r="C61" i="83"/>
  <c r="E61" i="83"/>
  <c r="B61" i="83"/>
  <c r="C60" i="83"/>
  <c r="E60" i="83"/>
  <c r="B60" i="83"/>
  <c r="C59" i="83"/>
  <c r="E59" i="83"/>
  <c r="B59" i="83"/>
  <c r="C58" i="83"/>
  <c r="E58" i="83"/>
  <c r="B58" i="83"/>
  <c r="C57" i="83"/>
  <c r="E57" i="83"/>
  <c r="B57" i="83"/>
  <c r="C56" i="83"/>
  <c r="E56" i="83"/>
  <c r="B56" i="83"/>
  <c r="C55" i="83"/>
  <c r="E55" i="83"/>
  <c r="B55" i="83"/>
  <c r="C54" i="83"/>
  <c r="E54" i="83"/>
  <c r="B54" i="83"/>
  <c r="C53" i="83"/>
  <c r="E53" i="83"/>
  <c r="B53" i="83"/>
  <c r="C52" i="83"/>
  <c r="E52" i="83"/>
  <c r="B52" i="83"/>
  <c r="C51" i="83"/>
  <c r="E51" i="83"/>
  <c r="B51" i="83"/>
  <c r="C50" i="83"/>
  <c r="E50" i="83"/>
  <c r="B50" i="83"/>
  <c r="C49" i="83"/>
  <c r="E49" i="83"/>
  <c r="B49" i="83"/>
  <c r="C48" i="83"/>
  <c r="E48" i="83"/>
  <c r="B48" i="83"/>
  <c r="C47" i="83"/>
  <c r="E47" i="83"/>
  <c r="B47" i="83"/>
  <c r="C46" i="83"/>
  <c r="E46" i="83"/>
  <c r="B46" i="83"/>
  <c r="C45" i="83"/>
  <c r="E45" i="83"/>
  <c r="B45" i="83"/>
  <c r="C44" i="83"/>
  <c r="E44" i="83"/>
  <c r="B44" i="83"/>
  <c r="C43" i="83"/>
  <c r="E43" i="83"/>
  <c r="B43" i="83"/>
  <c r="C42" i="83"/>
  <c r="E42" i="83"/>
  <c r="B42" i="83"/>
  <c r="C41" i="83"/>
  <c r="E41" i="83"/>
  <c r="B41" i="83"/>
  <c r="C40" i="83"/>
  <c r="E40" i="83"/>
  <c r="B40" i="83"/>
  <c r="C39" i="83"/>
  <c r="E39" i="83"/>
  <c r="B39" i="83"/>
  <c r="C38" i="83"/>
  <c r="E38" i="83"/>
  <c r="B38" i="83"/>
  <c r="C37" i="83"/>
  <c r="E37" i="83"/>
  <c r="B37" i="83"/>
  <c r="C36" i="83"/>
  <c r="E36" i="83"/>
  <c r="B36" i="83"/>
  <c r="C35" i="83"/>
  <c r="E35" i="83"/>
  <c r="B35" i="83"/>
  <c r="C34" i="83"/>
  <c r="E34" i="83"/>
  <c r="B34" i="83"/>
  <c r="C33" i="83"/>
  <c r="E33" i="83"/>
  <c r="B33" i="83"/>
  <c r="C32" i="83"/>
  <c r="E32" i="83"/>
  <c r="B32" i="83"/>
  <c r="C31" i="83"/>
  <c r="E31" i="83"/>
  <c r="B31" i="83"/>
  <c r="C30" i="83"/>
  <c r="E30" i="83"/>
  <c r="B30" i="83"/>
  <c r="C29" i="83"/>
  <c r="E29" i="83"/>
  <c r="B29" i="83"/>
  <c r="C28" i="83"/>
  <c r="E28" i="83"/>
  <c r="B28" i="83"/>
  <c r="C27" i="83"/>
  <c r="E27" i="83"/>
  <c r="B27" i="83"/>
  <c r="C26" i="83"/>
  <c r="E26" i="83"/>
  <c r="B26" i="83"/>
  <c r="C25" i="83"/>
  <c r="E25" i="83"/>
  <c r="B25" i="83"/>
  <c r="C24" i="83"/>
  <c r="E24" i="83"/>
  <c r="B24" i="83"/>
  <c r="C23" i="83"/>
  <c r="E23" i="83"/>
  <c r="B23" i="83"/>
  <c r="C22" i="83"/>
  <c r="E22" i="83"/>
  <c r="B22" i="83"/>
  <c r="C21" i="83"/>
  <c r="E21" i="83"/>
  <c r="B21" i="83"/>
  <c r="C20" i="83"/>
  <c r="E20" i="83"/>
  <c r="B20" i="83"/>
  <c r="C19" i="83"/>
  <c r="E19" i="83"/>
  <c r="B19" i="83"/>
  <c r="C18" i="83"/>
  <c r="E18" i="83"/>
  <c r="B18" i="83"/>
  <c r="C17" i="83"/>
  <c r="E17" i="83"/>
  <c r="B17" i="83"/>
  <c r="C16" i="83"/>
  <c r="E16" i="83"/>
  <c r="B16" i="83"/>
  <c r="C15" i="83"/>
  <c r="E15" i="83"/>
  <c r="B15" i="83"/>
  <c r="C14" i="83"/>
  <c r="B14" i="83"/>
  <c r="AM11" i="83"/>
  <c r="AL11" i="83"/>
  <c r="AK11" i="83"/>
  <c r="AA11" i="83"/>
  <c r="Z11" i="83"/>
  <c r="Y11" i="83"/>
  <c r="U11" i="83"/>
  <c r="T11" i="83"/>
  <c r="S11" i="83"/>
  <c r="AG11" i="83"/>
  <c r="AF11" i="83"/>
  <c r="AE11" i="83"/>
  <c r="O11" i="83"/>
  <c r="N11" i="83"/>
  <c r="M11" i="83"/>
  <c r="AM10" i="83"/>
  <c r="AL10" i="83"/>
  <c r="AK10" i="83"/>
  <c r="AA10" i="83"/>
  <c r="Z10" i="83"/>
  <c r="Y10" i="83"/>
  <c r="U10" i="83"/>
  <c r="T10" i="83"/>
  <c r="S10" i="83"/>
  <c r="AG10" i="83"/>
  <c r="AF10" i="83"/>
  <c r="AE10" i="83"/>
  <c r="O10" i="83"/>
  <c r="N10" i="83"/>
  <c r="M10" i="83"/>
  <c r="AM9" i="83"/>
  <c r="AL9" i="83"/>
  <c r="AK9" i="83"/>
  <c r="AA9" i="83"/>
  <c r="Z9" i="83"/>
  <c r="Y9" i="83"/>
  <c r="U9" i="83"/>
  <c r="T9" i="83"/>
  <c r="S9" i="83"/>
  <c r="AG9" i="83"/>
  <c r="AF9" i="83"/>
  <c r="AE9" i="83"/>
  <c r="O9" i="83"/>
  <c r="N9" i="83"/>
  <c r="M9" i="83"/>
  <c r="AM8" i="83"/>
  <c r="AL8" i="83"/>
  <c r="AK8" i="83"/>
  <c r="AA8" i="83"/>
  <c r="Z8" i="83"/>
  <c r="U8" i="83"/>
  <c r="T8" i="83"/>
  <c r="AG8" i="83"/>
  <c r="AF8" i="83"/>
  <c r="AE8" i="83"/>
  <c r="O8" i="83"/>
  <c r="N8" i="83"/>
  <c r="BR6" i="83"/>
  <c r="BP6" i="83"/>
  <c r="BO6" i="83"/>
  <c r="BQ6" i="83"/>
  <c r="BN6" i="83"/>
  <c r="BL6" i="83"/>
  <c r="BJ6" i="83"/>
  <c r="BI6" i="83"/>
  <c r="BK6" i="83"/>
  <c r="BH6" i="83"/>
  <c r="BF6" i="83"/>
  <c r="BD6" i="83"/>
  <c r="BC6" i="83"/>
  <c r="BE6" i="83"/>
  <c r="BB6" i="83"/>
  <c r="AZ6" i="83"/>
  <c r="AX6" i="83"/>
  <c r="AW6" i="83"/>
  <c r="AY6" i="83"/>
  <c r="AV6" i="83"/>
  <c r="BR5" i="83"/>
  <c r="BP5" i="83"/>
  <c r="BO5" i="83"/>
  <c r="BQ5" i="83"/>
  <c r="BN5" i="83"/>
  <c r="BL5" i="83"/>
  <c r="BJ5" i="83"/>
  <c r="BI5" i="83"/>
  <c r="BK5" i="83"/>
  <c r="BH5" i="83"/>
  <c r="BF5" i="83"/>
  <c r="BD5" i="83"/>
  <c r="BC5" i="83"/>
  <c r="BE5" i="83"/>
  <c r="BB5" i="83"/>
  <c r="AZ5" i="83"/>
  <c r="AX5" i="83"/>
  <c r="AW5" i="83"/>
  <c r="AY5" i="83"/>
  <c r="AV5" i="83"/>
  <c r="C5" i="83"/>
  <c r="E5" i="83"/>
  <c r="B5" i="83"/>
  <c r="BR4" i="83"/>
  <c r="BP4" i="83"/>
  <c r="BO4" i="83"/>
  <c r="BQ4" i="83"/>
  <c r="BN4" i="83"/>
  <c r="BL4" i="83"/>
  <c r="BJ4" i="83"/>
  <c r="BI4" i="83"/>
  <c r="BK4" i="83"/>
  <c r="BH4" i="83"/>
  <c r="BF4" i="83"/>
  <c r="BD4" i="83"/>
  <c r="BC4" i="83"/>
  <c r="BE4" i="83"/>
  <c r="BB4" i="83"/>
  <c r="AZ4" i="83"/>
  <c r="AX4" i="83"/>
  <c r="AW4" i="83"/>
  <c r="AY4" i="83"/>
  <c r="AV4" i="83"/>
  <c r="C4" i="83"/>
  <c r="E4" i="83"/>
  <c r="B4" i="83"/>
  <c r="BR3" i="83"/>
  <c r="BP3" i="83"/>
  <c r="BO3" i="83"/>
  <c r="BQ3" i="83"/>
  <c r="BN3" i="83"/>
  <c r="BL3" i="83"/>
  <c r="BJ3" i="83"/>
  <c r="BI3" i="83"/>
  <c r="BK3" i="83"/>
  <c r="BH3" i="83"/>
  <c r="BF3" i="83"/>
  <c r="BD3" i="83"/>
  <c r="BC3" i="83"/>
  <c r="BE3" i="83"/>
  <c r="BB3" i="83"/>
  <c r="AZ3" i="83"/>
  <c r="AX3" i="83"/>
  <c r="AW3" i="83"/>
  <c r="AY3" i="83"/>
  <c r="C3" i="83"/>
  <c r="B3" i="83"/>
  <c r="C2" i="83"/>
  <c r="E2" i="83"/>
  <c r="B2" i="83"/>
  <c r="AO4" i="77"/>
  <c r="AP4" i="77"/>
  <c r="AQ4" i="77"/>
  <c r="AS4" i="77"/>
  <c r="AT4" i="77"/>
  <c r="AU4" i="77"/>
  <c r="AW4" i="77"/>
  <c r="AX4" i="77"/>
  <c r="AY4" i="77"/>
  <c r="AO5" i="77"/>
  <c r="AP5" i="77"/>
  <c r="AQ5" i="77"/>
  <c r="AS5" i="77"/>
  <c r="AT5" i="77"/>
  <c r="AU5" i="77"/>
  <c r="AW5" i="77"/>
  <c r="AX5" i="77"/>
  <c r="AY5" i="77"/>
  <c r="AO6" i="77"/>
  <c r="AP6" i="77"/>
  <c r="AQ6" i="77"/>
  <c r="AS6" i="77"/>
  <c r="AT6" i="77"/>
  <c r="AU6" i="77"/>
  <c r="AW6" i="77"/>
  <c r="AX6" i="77"/>
  <c r="AY6" i="77"/>
  <c r="AY3" i="77"/>
  <c r="AX3" i="77"/>
  <c r="AW3" i="77"/>
  <c r="AU3" i="77"/>
  <c r="AT3" i="77"/>
  <c r="AS3" i="77"/>
  <c r="AQ3" i="77"/>
  <c r="AP3" i="77"/>
  <c r="AO3" i="77"/>
  <c r="AK4" i="77"/>
  <c r="AL4" i="77"/>
  <c r="AM4" i="77"/>
  <c r="AK5" i="77"/>
  <c r="AL5" i="77"/>
  <c r="AM5" i="77"/>
  <c r="AK6" i="77"/>
  <c r="AL6" i="77"/>
  <c r="AM6" i="77"/>
  <c r="AM3" i="77"/>
  <c r="AL3" i="77"/>
  <c r="AK3" i="77"/>
  <c r="BG4" i="82"/>
  <c r="BH4" i="82"/>
  <c r="BI4" i="82"/>
  <c r="BJ4" i="82"/>
  <c r="BK4" i="82"/>
  <c r="BG5" i="82"/>
  <c r="BH5" i="82"/>
  <c r="BI5" i="82"/>
  <c r="BJ5" i="82"/>
  <c r="BK5" i="82"/>
  <c r="BG6" i="82"/>
  <c r="BH6" i="82"/>
  <c r="BI6" i="82"/>
  <c r="BJ6" i="82"/>
  <c r="BK6" i="82"/>
  <c r="BK3" i="82"/>
  <c r="BJ3" i="82"/>
  <c r="BI3" i="82"/>
  <c r="BH3" i="82"/>
  <c r="BG3" i="82"/>
  <c r="BA4" i="82"/>
  <c r="BB4" i="82"/>
  <c r="BC4" i="82"/>
  <c r="BD4" i="82"/>
  <c r="BE4" i="82"/>
  <c r="BA5" i="82"/>
  <c r="BB5" i="82"/>
  <c r="BC5" i="82"/>
  <c r="BD5" i="82"/>
  <c r="BE5" i="82"/>
  <c r="BA6" i="82"/>
  <c r="BB6" i="82"/>
  <c r="BC6" i="82"/>
  <c r="BD6" i="82"/>
  <c r="BE6" i="82"/>
  <c r="BE3" i="82"/>
  <c r="BD3" i="82"/>
  <c r="BC3" i="82"/>
  <c r="BB3" i="82"/>
  <c r="BA3" i="82"/>
  <c r="AU4" i="82"/>
  <c r="AV4" i="82"/>
  <c r="AW4" i="82"/>
  <c r="AX4" i="82"/>
  <c r="AY4" i="82"/>
  <c r="AU5" i="82"/>
  <c r="AV5" i="82"/>
  <c r="AW5" i="82"/>
  <c r="AX5" i="82"/>
  <c r="AY5" i="82"/>
  <c r="AU6" i="82"/>
  <c r="AV6" i="82"/>
  <c r="AW6" i="82"/>
  <c r="AX6" i="82"/>
  <c r="AY6" i="82"/>
  <c r="AY3" i="82"/>
  <c r="AX3" i="82"/>
  <c r="AW3" i="82"/>
  <c r="AV3" i="82"/>
  <c r="AU3" i="82"/>
  <c r="AO4" i="82"/>
  <c r="AP4" i="82"/>
  <c r="AQ4" i="82"/>
  <c r="AR4" i="82"/>
  <c r="AS4" i="82"/>
  <c r="AO5" i="82"/>
  <c r="AP5" i="82"/>
  <c r="AQ5" i="82"/>
  <c r="AR5" i="82"/>
  <c r="AS5" i="82"/>
  <c r="AO6" i="82"/>
  <c r="AP6" i="82"/>
  <c r="AQ6" i="82"/>
  <c r="AR6" i="82"/>
  <c r="AS6" i="82"/>
  <c r="AS3" i="82"/>
  <c r="AR3" i="82"/>
  <c r="AQ3" i="82"/>
  <c r="AP3" i="82"/>
  <c r="AO3" i="82"/>
  <c r="Z11" i="82"/>
  <c r="E3" i="82"/>
  <c r="F3" i="82"/>
  <c r="E4" i="82"/>
  <c r="F4" i="82"/>
  <c r="E5" i="82"/>
  <c r="F5" i="82"/>
  <c r="F2" i="82"/>
  <c r="E2" i="82"/>
  <c r="B16" i="82"/>
  <c r="F15" i="82"/>
  <c r="F16" i="82"/>
  <c r="F17" i="82"/>
  <c r="F18" i="82"/>
  <c r="F19" i="82"/>
  <c r="F20" i="82"/>
  <c r="F21" i="82"/>
  <c r="F22" i="82"/>
  <c r="F23" i="82"/>
  <c r="F24" i="82"/>
  <c r="F25" i="82"/>
  <c r="F26" i="82"/>
  <c r="F27" i="82"/>
  <c r="F28" i="82"/>
  <c r="F29" i="82"/>
  <c r="F30" i="82"/>
  <c r="F31" i="82"/>
  <c r="F32" i="82"/>
  <c r="F33" i="82"/>
  <c r="F34" i="82"/>
  <c r="F35" i="82"/>
  <c r="F36" i="82"/>
  <c r="F37" i="82"/>
  <c r="F38" i="82"/>
  <c r="F39" i="82"/>
  <c r="F40" i="82"/>
  <c r="F41" i="82"/>
  <c r="F42" i="82"/>
  <c r="F43" i="82"/>
  <c r="F44" i="82"/>
  <c r="F45" i="82"/>
  <c r="F46" i="82"/>
  <c r="F47" i="82"/>
  <c r="F48" i="82"/>
  <c r="F49" i="82"/>
  <c r="F50" i="82"/>
  <c r="F51" i="82"/>
  <c r="F52" i="82"/>
  <c r="F53" i="82"/>
  <c r="F54" i="82"/>
  <c r="F55" i="82"/>
  <c r="F56" i="82"/>
  <c r="F57" i="82"/>
  <c r="F58" i="82"/>
  <c r="F59" i="82"/>
  <c r="F60" i="82"/>
  <c r="F61" i="82"/>
  <c r="F62" i="82"/>
  <c r="F63" i="82"/>
  <c r="F64" i="82"/>
  <c r="F65" i="82"/>
  <c r="F66" i="82"/>
  <c r="F67" i="82"/>
  <c r="F68" i="82"/>
  <c r="F69" i="82"/>
  <c r="F70" i="82"/>
  <c r="F71" i="82"/>
  <c r="F72" i="82"/>
  <c r="F73" i="82"/>
  <c r="F14" i="82"/>
  <c r="AL11" i="82"/>
  <c r="AK11" i="82"/>
  <c r="AJ11" i="82"/>
  <c r="AL10" i="82"/>
  <c r="AK10" i="82"/>
  <c r="AJ10" i="82"/>
  <c r="AL9" i="82"/>
  <c r="AK9" i="82"/>
  <c r="AJ9" i="82"/>
  <c r="AL8" i="82"/>
  <c r="AK8" i="82"/>
  <c r="AJ8" i="82"/>
  <c r="AF11" i="82"/>
  <c r="AE11" i="82"/>
  <c r="AD11" i="82"/>
  <c r="AF10" i="82"/>
  <c r="AE10" i="82"/>
  <c r="AD10" i="82"/>
  <c r="AF9" i="82"/>
  <c r="AE9" i="82"/>
  <c r="AD9" i="82"/>
  <c r="AF8" i="82"/>
  <c r="AE8" i="82"/>
  <c r="AD8" i="82"/>
  <c r="D73" i="82"/>
  <c r="C73" i="82"/>
  <c r="B73" i="82"/>
  <c r="D72" i="82"/>
  <c r="C72" i="82"/>
  <c r="B72" i="82"/>
  <c r="D71" i="82"/>
  <c r="C71" i="82"/>
  <c r="B71" i="82"/>
  <c r="D70" i="82"/>
  <c r="C70" i="82"/>
  <c r="B70" i="82"/>
  <c r="D69" i="82"/>
  <c r="C69" i="82"/>
  <c r="B69" i="82"/>
  <c r="D68" i="82"/>
  <c r="C68" i="82"/>
  <c r="B68" i="82"/>
  <c r="D67" i="82"/>
  <c r="C67" i="82"/>
  <c r="B67" i="82"/>
  <c r="D66" i="82"/>
  <c r="C66" i="82"/>
  <c r="B66" i="82"/>
  <c r="D65" i="82"/>
  <c r="C65" i="82"/>
  <c r="B65" i="82"/>
  <c r="D64" i="82"/>
  <c r="C64" i="82"/>
  <c r="B64" i="82"/>
  <c r="D63" i="82"/>
  <c r="C63" i="82"/>
  <c r="B63" i="82"/>
  <c r="D62" i="82"/>
  <c r="C62" i="82"/>
  <c r="B62" i="82"/>
  <c r="D61" i="82"/>
  <c r="C61" i="82"/>
  <c r="B61" i="82"/>
  <c r="D60" i="82"/>
  <c r="C60" i="82"/>
  <c r="B60" i="82"/>
  <c r="D59" i="82"/>
  <c r="C59" i="82"/>
  <c r="B59" i="82"/>
  <c r="D58" i="82"/>
  <c r="C58" i="82"/>
  <c r="B58" i="82"/>
  <c r="D57" i="82"/>
  <c r="C57" i="82"/>
  <c r="B57" i="82"/>
  <c r="D56" i="82"/>
  <c r="C56" i="82"/>
  <c r="B56" i="82"/>
  <c r="D55" i="82"/>
  <c r="C55" i="82"/>
  <c r="B55" i="82"/>
  <c r="D54" i="82"/>
  <c r="C54" i="82"/>
  <c r="B54" i="82"/>
  <c r="D53" i="82"/>
  <c r="C53" i="82"/>
  <c r="B53" i="82"/>
  <c r="D52" i="82"/>
  <c r="C52" i="82"/>
  <c r="B52" i="82"/>
  <c r="D51" i="82"/>
  <c r="C51" i="82"/>
  <c r="B51" i="82"/>
  <c r="D50" i="82"/>
  <c r="C50" i="82"/>
  <c r="B50" i="82"/>
  <c r="D49" i="82"/>
  <c r="C49" i="82"/>
  <c r="B49" i="82"/>
  <c r="D48" i="82"/>
  <c r="C48" i="82"/>
  <c r="B48" i="82"/>
  <c r="D47" i="82"/>
  <c r="C47" i="82"/>
  <c r="B47" i="82"/>
  <c r="D46" i="82"/>
  <c r="C46" i="82"/>
  <c r="B46" i="82"/>
  <c r="D45" i="82"/>
  <c r="C45" i="82"/>
  <c r="B45" i="82"/>
  <c r="D44" i="82"/>
  <c r="C44" i="82"/>
  <c r="B44" i="82"/>
  <c r="D43" i="82"/>
  <c r="C43" i="82"/>
  <c r="B43" i="82"/>
  <c r="D42" i="82"/>
  <c r="C42" i="82"/>
  <c r="B42" i="82"/>
  <c r="D41" i="82"/>
  <c r="C41" i="82"/>
  <c r="B41" i="82"/>
  <c r="D40" i="82"/>
  <c r="C40" i="82"/>
  <c r="B40" i="82"/>
  <c r="D39" i="82"/>
  <c r="C39" i="82"/>
  <c r="B39" i="82"/>
  <c r="D38" i="82"/>
  <c r="C38" i="82"/>
  <c r="B38" i="82"/>
  <c r="D37" i="82"/>
  <c r="C37" i="82"/>
  <c r="B37" i="82"/>
  <c r="D36" i="82"/>
  <c r="C36" i="82"/>
  <c r="B36" i="82"/>
  <c r="D35" i="82"/>
  <c r="C35" i="82"/>
  <c r="B35" i="82"/>
  <c r="D34" i="82"/>
  <c r="C34" i="82"/>
  <c r="B34" i="82"/>
  <c r="D33" i="82"/>
  <c r="C33" i="82"/>
  <c r="B33" i="82"/>
  <c r="D32" i="82"/>
  <c r="C32" i="82"/>
  <c r="B32" i="82"/>
  <c r="D31" i="82"/>
  <c r="C31" i="82"/>
  <c r="B31" i="82"/>
  <c r="D30" i="82"/>
  <c r="C30" i="82"/>
  <c r="B30" i="82"/>
  <c r="D29" i="82"/>
  <c r="C29" i="82"/>
  <c r="B29" i="82"/>
  <c r="D28" i="82"/>
  <c r="C28" i="82"/>
  <c r="B28" i="82"/>
  <c r="D27" i="82"/>
  <c r="C27" i="82"/>
  <c r="B27" i="82"/>
  <c r="D26" i="82"/>
  <c r="C26" i="82"/>
  <c r="B26" i="82"/>
  <c r="D25" i="82"/>
  <c r="C25" i="82"/>
  <c r="B25" i="82"/>
  <c r="D24" i="82"/>
  <c r="C24" i="82"/>
  <c r="B24" i="82"/>
  <c r="D23" i="82"/>
  <c r="C23" i="82"/>
  <c r="B23" i="82"/>
  <c r="D22" i="82"/>
  <c r="C22" i="82"/>
  <c r="B22" i="82"/>
  <c r="D21" i="82"/>
  <c r="C21" i="82"/>
  <c r="B21" i="82"/>
  <c r="D20" i="82"/>
  <c r="C20" i="82"/>
  <c r="B20" i="82"/>
  <c r="D19" i="82"/>
  <c r="C19" i="82"/>
  <c r="B19" i="82"/>
  <c r="D18" i="82"/>
  <c r="C18" i="82"/>
  <c r="B18" i="82"/>
  <c r="D17" i="82"/>
  <c r="C17" i="82"/>
  <c r="B17" i="82"/>
  <c r="D16" i="82"/>
  <c r="C16" i="82"/>
  <c r="D15" i="82"/>
  <c r="C15" i="82"/>
  <c r="B15" i="82"/>
  <c r="C14" i="82"/>
  <c r="B14" i="82"/>
  <c r="Y11" i="82"/>
  <c r="X11" i="82"/>
  <c r="T11" i="82"/>
  <c r="S11" i="82"/>
  <c r="R11" i="82"/>
  <c r="N11" i="82"/>
  <c r="M11" i="82"/>
  <c r="L11" i="82"/>
  <c r="Z10" i="82"/>
  <c r="Y10" i="82"/>
  <c r="X10" i="82"/>
  <c r="T10" i="82"/>
  <c r="S10" i="82"/>
  <c r="R10" i="82"/>
  <c r="N10" i="82"/>
  <c r="M10" i="82"/>
  <c r="L10" i="82"/>
  <c r="Z9" i="82"/>
  <c r="Y9" i="82"/>
  <c r="X9" i="82"/>
  <c r="T9" i="82"/>
  <c r="S9" i="82"/>
  <c r="R9" i="82"/>
  <c r="N9" i="82"/>
  <c r="M9" i="82"/>
  <c r="L9" i="82"/>
  <c r="Z8" i="82"/>
  <c r="Y8" i="82"/>
  <c r="X8" i="82"/>
  <c r="T8" i="82"/>
  <c r="S8" i="82"/>
  <c r="R8" i="82"/>
  <c r="N8" i="82"/>
  <c r="M8" i="82"/>
  <c r="L8" i="82"/>
  <c r="D5" i="82"/>
  <c r="C5" i="82"/>
  <c r="B5" i="82"/>
  <c r="D4" i="82"/>
  <c r="C4" i="82"/>
  <c r="B4" i="82"/>
  <c r="D3" i="82"/>
  <c r="C3" i="82"/>
  <c r="B3" i="82"/>
  <c r="D2" i="82"/>
  <c r="C2" i="82"/>
  <c r="B2" i="82"/>
  <c r="E17" i="81"/>
  <c r="E26" i="81"/>
  <c r="E27" i="81"/>
  <c r="E28" i="81"/>
  <c r="E31" i="81"/>
  <c r="E42" i="81"/>
  <c r="E45" i="81"/>
  <c r="E54" i="81"/>
  <c r="E55" i="81"/>
  <c r="E59" i="81"/>
  <c r="E68" i="81"/>
  <c r="E69" i="81"/>
  <c r="E70" i="81"/>
  <c r="E73" i="81"/>
  <c r="D73" i="81"/>
  <c r="C73" i="81"/>
  <c r="B73" i="81"/>
  <c r="D72" i="81"/>
  <c r="C72" i="81"/>
  <c r="B72" i="81"/>
  <c r="E72" i="81" s="1"/>
  <c r="D71" i="81"/>
  <c r="C71" i="81"/>
  <c r="B71" i="81"/>
  <c r="E71" i="81" s="1"/>
  <c r="D70" i="81"/>
  <c r="C70" i="81"/>
  <c r="B70" i="81"/>
  <c r="D69" i="81"/>
  <c r="C69" i="81"/>
  <c r="B69" i="81"/>
  <c r="D68" i="81"/>
  <c r="C68" i="81"/>
  <c r="B68" i="81"/>
  <c r="D67" i="81"/>
  <c r="C67" i="81"/>
  <c r="B67" i="81"/>
  <c r="E67" i="81" s="1"/>
  <c r="D66" i="81"/>
  <c r="C66" i="81"/>
  <c r="B66" i="81"/>
  <c r="E66" i="81" s="1"/>
  <c r="D65" i="81"/>
  <c r="C65" i="81"/>
  <c r="B65" i="81"/>
  <c r="E65" i="81" s="1"/>
  <c r="D64" i="81"/>
  <c r="C64" i="81"/>
  <c r="B64" i="81"/>
  <c r="E64" i="81" s="1"/>
  <c r="D63" i="81"/>
  <c r="C63" i="81"/>
  <c r="B63" i="81"/>
  <c r="E63" i="81" s="1"/>
  <c r="D62" i="81"/>
  <c r="C62" i="81"/>
  <c r="B62" i="81"/>
  <c r="E62" i="81" s="1"/>
  <c r="D61" i="81"/>
  <c r="C61" i="81"/>
  <c r="B61" i="81"/>
  <c r="E61" i="81" s="1"/>
  <c r="D60" i="81"/>
  <c r="C60" i="81"/>
  <c r="B60" i="81"/>
  <c r="E60" i="81" s="1"/>
  <c r="D59" i="81"/>
  <c r="C59" i="81"/>
  <c r="B59" i="81"/>
  <c r="D58" i="81"/>
  <c r="C58" i="81"/>
  <c r="B58" i="81"/>
  <c r="E58" i="81" s="1"/>
  <c r="D57" i="81"/>
  <c r="C57" i="81"/>
  <c r="B57" i="81"/>
  <c r="E57" i="81" s="1"/>
  <c r="D56" i="81"/>
  <c r="C56" i="81"/>
  <c r="B56" i="81"/>
  <c r="E56" i="81" s="1"/>
  <c r="D55" i="81"/>
  <c r="C55" i="81"/>
  <c r="B55" i="81"/>
  <c r="D54" i="81"/>
  <c r="C54" i="81"/>
  <c r="B54" i="81"/>
  <c r="D53" i="81"/>
  <c r="C53" i="81"/>
  <c r="B53" i="81"/>
  <c r="E53" i="81" s="1"/>
  <c r="D52" i="81"/>
  <c r="C52" i="81"/>
  <c r="B52" i="81"/>
  <c r="E52" i="81" s="1"/>
  <c r="D51" i="81"/>
  <c r="C51" i="81"/>
  <c r="B51" i="81"/>
  <c r="E51" i="81" s="1"/>
  <c r="D50" i="81"/>
  <c r="C50" i="81"/>
  <c r="B50" i="81"/>
  <c r="E50" i="81" s="1"/>
  <c r="D49" i="81"/>
  <c r="C49" i="81"/>
  <c r="B49" i="81"/>
  <c r="E49" i="81" s="1"/>
  <c r="D48" i="81"/>
  <c r="C48" i="81"/>
  <c r="B48" i="81"/>
  <c r="E48" i="81" s="1"/>
  <c r="D47" i="81"/>
  <c r="C47" i="81"/>
  <c r="B47" i="81"/>
  <c r="E47" i="81" s="1"/>
  <c r="D46" i="81"/>
  <c r="C46" i="81"/>
  <c r="B46" i="81"/>
  <c r="E46" i="81" s="1"/>
  <c r="D45" i="81"/>
  <c r="C45" i="81"/>
  <c r="B45" i="81"/>
  <c r="D44" i="81"/>
  <c r="C44" i="81"/>
  <c r="B44" i="81"/>
  <c r="E44" i="81" s="1"/>
  <c r="D43" i="81"/>
  <c r="C43" i="81"/>
  <c r="B43" i="81"/>
  <c r="E43" i="81" s="1"/>
  <c r="D42" i="81"/>
  <c r="C42" i="81"/>
  <c r="B42" i="81"/>
  <c r="D41" i="81"/>
  <c r="C41" i="81"/>
  <c r="B41" i="81"/>
  <c r="E41" i="81" s="1"/>
  <c r="D40" i="81"/>
  <c r="C40" i="81"/>
  <c r="B40" i="81"/>
  <c r="E40" i="81" s="1"/>
  <c r="D39" i="81"/>
  <c r="C39" i="81"/>
  <c r="B39" i="81"/>
  <c r="E39" i="81" s="1"/>
  <c r="D38" i="81"/>
  <c r="C38" i="81"/>
  <c r="B38" i="81"/>
  <c r="E38" i="81" s="1"/>
  <c r="D37" i="81"/>
  <c r="C37" i="81"/>
  <c r="B37" i="81"/>
  <c r="E37" i="81" s="1"/>
  <c r="D36" i="81"/>
  <c r="C36" i="81"/>
  <c r="B36" i="81"/>
  <c r="E36" i="81" s="1"/>
  <c r="D35" i="81"/>
  <c r="C35" i="81"/>
  <c r="B35" i="81"/>
  <c r="E35" i="81" s="1"/>
  <c r="D34" i="81"/>
  <c r="C34" i="81"/>
  <c r="B34" i="81"/>
  <c r="E34" i="81" s="1"/>
  <c r="D33" i="81"/>
  <c r="C33" i="81"/>
  <c r="B33" i="81"/>
  <c r="E33" i="81" s="1"/>
  <c r="D32" i="81"/>
  <c r="C32" i="81"/>
  <c r="B32" i="81"/>
  <c r="E32" i="81" s="1"/>
  <c r="D31" i="81"/>
  <c r="C31" i="81"/>
  <c r="B31" i="81"/>
  <c r="D30" i="81"/>
  <c r="C30" i="81"/>
  <c r="B30" i="81"/>
  <c r="E30" i="81" s="1"/>
  <c r="D29" i="81"/>
  <c r="C29" i="81"/>
  <c r="B29" i="81"/>
  <c r="E29" i="81" s="1"/>
  <c r="D28" i="81"/>
  <c r="C28" i="81"/>
  <c r="B28" i="81"/>
  <c r="D27" i="81"/>
  <c r="C27" i="81"/>
  <c r="B27" i="81"/>
  <c r="D26" i="81"/>
  <c r="C26" i="81"/>
  <c r="B26" i="81"/>
  <c r="D25" i="81"/>
  <c r="C25" i="81"/>
  <c r="B25" i="81"/>
  <c r="E25" i="81" s="1"/>
  <c r="D24" i="81"/>
  <c r="C24" i="81"/>
  <c r="B24" i="81"/>
  <c r="E24" i="81" s="1"/>
  <c r="D23" i="81"/>
  <c r="C23" i="81"/>
  <c r="B23" i="81"/>
  <c r="E23" i="81" s="1"/>
  <c r="D22" i="81"/>
  <c r="C22" i="81"/>
  <c r="B22" i="81"/>
  <c r="E22" i="81" s="1"/>
  <c r="D21" i="81"/>
  <c r="C21" i="81"/>
  <c r="B21" i="81"/>
  <c r="E21" i="81" s="1"/>
  <c r="D20" i="81"/>
  <c r="C20" i="81"/>
  <c r="B20" i="81"/>
  <c r="E20" i="81" s="1"/>
  <c r="D19" i="81"/>
  <c r="C19" i="81"/>
  <c r="B19" i="81"/>
  <c r="E19" i="81" s="1"/>
  <c r="D18" i="81"/>
  <c r="C18" i="81"/>
  <c r="B18" i="81"/>
  <c r="E18" i="81" s="1"/>
  <c r="D17" i="81"/>
  <c r="C17" i="81"/>
  <c r="B17" i="81"/>
  <c r="D16" i="81"/>
  <c r="C16" i="81"/>
  <c r="B16" i="81"/>
  <c r="E16" i="81" s="1"/>
  <c r="D15" i="81"/>
  <c r="C15" i="81"/>
  <c r="B15" i="81"/>
  <c r="E15" i="81" s="1"/>
  <c r="D14" i="81"/>
  <c r="C14" i="81"/>
  <c r="B14" i="81"/>
  <c r="E14" i="81" s="1"/>
  <c r="X11" i="81"/>
  <c r="W11" i="81"/>
  <c r="V11" i="81"/>
  <c r="R11" i="81"/>
  <c r="Q11" i="81"/>
  <c r="P11" i="81"/>
  <c r="L11" i="81"/>
  <c r="K11" i="81"/>
  <c r="J11" i="81"/>
  <c r="X10" i="81"/>
  <c r="W10" i="81"/>
  <c r="V10" i="81"/>
  <c r="R10" i="81"/>
  <c r="Q10" i="81"/>
  <c r="P10" i="81"/>
  <c r="L10" i="81"/>
  <c r="K10" i="81"/>
  <c r="J10" i="81"/>
  <c r="X9" i="81"/>
  <c r="W9" i="81"/>
  <c r="V9" i="81"/>
  <c r="R9" i="81"/>
  <c r="Q9" i="81"/>
  <c r="P9" i="81"/>
  <c r="L9" i="81"/>
  <c r="K9" i="81"/>
  <c r="J9" i="81"/>
  <c r="X8" i="81"/>
  <c r="W8" i="81"/>
  <c r="V8" i="81"/>
  <c r="R8" i="81"/>
  <c r="Q8" i="81"/>
  <c r="P8" i="81"/>
  <c r="L8" i="81"/>
  <c r="K8" i="81"/>
  <c r="J8" i="81"/>
  <c r="D5" i="81"/>
  <c r="C5" i="81"/>
  <c r="B5" i="81"/>
  <c r="D4" i="81"/>
  <c r="C4" i="81"/>
  <c r="B4" i="81"/>
  <c r="D3" i="81"/>
  <c r="C3" i="81"/>
  <c r="B3" i="81"/>
  <c r="D2" i="81"/>
  <c r="C2" i="81"/>
  <c r="B2" i="81"/>
  <c r="E18" i="80"/>
  <c r="E23" i="80"/>
  <c r="E32" i="80"/>
  <c r="E33" i="80"/>
  <c r="E46" i="80"/>
  <c r="E47" i="80"/>
  <c r="E51" i="80"/>
  <c r="E59" i="80"/>
  <c r="E60" i="80"/>
  <c r="E61" i="80"/>
  <c r="E14" i="80"/>
  <c r="D73" i="80"/>
  <c r="E73" i="80" s="1"/>
  <c r="C73" i="80"/>
  <c r="B73" i="80"/>
  <c r="D72" i="80"/>
  <c r="E72" i="80" s="1"/>
  <c r="C72" i="80"/>
  <c r="B72" i="80"/>
  <c r="D71" i="80"/>
  <c r="E71" i="80" s="1"/>
  <c r="C71" i="80"/>
  <c r="B71" i="80"/>
  <c r="D70" i="80"/>
  <c r="E70" i="80" s="1"/>
  <c r="C70" i="80"/>
  <c r="B70" i="80"/>
  <c r="D69" i="80"/>
  <c r="E69" i="80" s="1"/>
  <c r="C69" i="80"/>
  <c r="B69" i="80"/>
  <c r="D68" i="80"/>
  <c r="E68" i="80" s="1"/>
  <c r="C68" i="80"/>
  <c r="B68" i="80"/>
  <c r="D67" i="80"/>
  <c r="E67" i="80" s="1"/>
  <c r="C67" i="80"/>
  <c r="B67" i="80"/>
  <c r="D66" i="80"/>
  <c r="E66" i="80" s="1"/>
  <c r="C66" i="80"/>
  <c r="B66" i="80"/>
  <c r="D65" i="80"/>
  <c r="E65" i="80" s="1"/>
  <c r="C65" i="80"/>
  <c r="B65" i="80"/>
  <c r="D64" i="80"/>
  <c r="E64" i="80" s="1"/>
  <c r="C64" i="80"/>
  <c r="B64" i="80"/>
  <c r="D63" i="80"/>
  <c r="E63" i="80" s="1"/>
  <c r="C63" i="80"/>
  <c r="B63" i="80"/>
  <c r="D62" i="80"/>
  <c r="E62" i="80" s="1"/>
  <c r="C62" i="80"/>
  <c r="B62" i="80"/>
  <c r="D61" i="80"/>
  <c r="C61" i="80"/>
  <c r="B61" i="80"/>
  <c r="D60" i="80"/>
  <c r="C60" i="80"/>
  <c r="B60" i="80"/>
  <c r="D59" i="80"/>
  <c r="C59" i="80"/>
  <c r="B59" i="80"/>
  <c r="D58" i="80"/>
  <c r="E58" i="80" s="1"/>
  <c r="C58" i="80"/>
  <c r="B58" i="80"/>
  <c r="D57" i="80"/>
  <c r="E57" i="80" s="1"/>
  <c r="C57" i="80"/>
  <c r="B57" i="80"/>
  <c r="D56" i="80"/>
  <c r="E56" i="80" s="1"/>
  <c r="C56" i="80"/>
  <c r="B56" i="80"/>
  <c r="D55" i="80"/>
  <c r="E55" i="80" s="1"/>
  <c r="C55" i="80"/>
  <c r="B55" i="80"/>
  <c r="D54" i="80"/>
  <c r="E54" i="80" s="1"/>
  <c r="C54" i="80"/>
  <c r="B54" i="80"/>
  <c r="D53" i="80"/>
  <c r="E53" i="80" s="1"/>
  <c r="C53" i="80"/>
  <c r="B53" i="80"/>
  <c r="D52" i="80"/>
  <c r="E52" i="80" s="1"/>
  <c r="C52" i="80"/>
  <c r="B52" i="80"/>
  <c r="D51" i="80"/>
  <c r="C51" i="80"/>
  <c r="B51" i="80"/>
  <c r="D50" i="80"/>
  <c r="E50" i="80" s="1"/>
  <c r="C50" i="80"/>
  <c r="B50" i="80"/>
  <c r="D49" i="80"/>
  <c r="E49" i="80" s="1"/>
  <c r="C49" i="80"/>
  <c r="B49" i="80"/>
  <c r="D48" i="80"/>
  <c r="E48" i="80" s="1"/>
  <c r="C48" i="80"/>
  <c r="B48" i="80"/>
  <c r="D47" i="80"/>
  <c r="C47" i="80"/>
  <c r="B47" i="80"/>
  <c r="D46" i="80"/>
  <c r="C46" i="80"/>
  <c r="B46" i="80"/>
  <c r="D45" i="80"/>
  <c r="E45" i="80" s="1"/>
  <c r="C45" i="80"/>
  <c r="B45" i="80"/>
  <c r="D44" i="80"/>
  <c r="E44" i="80" s="1"/>
  <c r="C44" i="80"/>
  <c r="B44" i="80"/>
  <c r="D43" i="80"/>
  <c r="E43" i="80" s="1"/>
  <c r="C43" i="80"/>
  <c r="B43" i="80"/>
  <c r="D42" i="80"/>
  <c r="E42" i="80" s="1"/>
  <c r="C42" i="80"/>
  <c r="B42" i="80"/>
  <c r="D41" i="80"/>
  <c r="E41" i="80" s="1"/>
  <c r="C41" i="80"/>
  <c r="B41" i="80"/>
  <c r="D40" i="80"/>
  <c r="E40" i="80" s="1"/>
  <c r="C40" i="80"/>
  <c r="B40" i="80"/>
  <c r="D39" i="80"/>
  <c r="E39" i="80" s="1"/>
  <c r="C39" i="80"/>
  <c r="B39" i="80"/>
  <c r="D38" i="80"/>
  <c r="E38" i="80" s="1"/>
  <c r="C38" i="80"/>
  <c r="B38" i="80"/>
  <c r="D37" i="80"/>
  <c r="E37" i="80" s="1"/>
  <c r="C37" i="80"/>
  <c r="B37" i="80"/>
  <c r="D36" i="80"/>
  <c r="E36" i="80" s="1"/>
  <c r="C36" i="80"/>
  <c r="B36" i="80"/>
  <c r="D35" i="80"/>
  <c r="E35" i="80" s="1"/>
  <c r="C35" i="80"/>
  <c r="B35" i="80"/>
  <c r="D34" i="80"/>
  <c r="E34" i="80" s="1"/>
  <c r="C34" i="80"/>
  <c r="B34" i="80"/>
  <c r="D33" i="80"/>
  <c r="C33" i="80"/>
  <c r="B33" i="80"/>
  <c r="D32" i="80"/>
  <c r="C32" i="80"/>
  <c r="B32" i="80"/>
  <c r="D31" i="80"/>
  <c r="E31" i="80" s="1"/>
  <c r="C31" i="80"/>
  <c r="B31" i="80"/>
  <c r="D30" i="80"/>
  <c r="E30" i="80" s="1"/>
  <c r="C30" i="80"/>
  <c r="B30" i="80"/>
  <c r="D29" i="80"/>
  <c r="E29" i="80" s="1"/>
  <c r="C29" i="80"/>
  <c r="B29" i="80"/>
  <c r="D28" i="80"/>
  <c r="E28" i="80" s="1"/>
  <c r="C28" i="80"/>
  <c r="B28" i="80"/>
  <c r="D27" i="80"/>
  <c r="E27" i="80" s="1"/>
  <c r="C27" i="80"/>
  <c r="B27" i="80"/>
  <c r="D26" i="80"/>
  <c r="E26" i="80" s="1"/>
  <c r="C26" i="80"/>
  <c r="B26" i="80"/>
  <c r="D25" i="80"/>
  <c r="E25" i="80" s="1"/>
  <c r="C25" i="80"/>
  <c r="B25" i="80"/>
  <c r="D24" i="80"/>
  <c r="E24" i="80" s="1"/>
  <c r="C24" i="80"/>
  <c r="B24" i="80"/>
  <c r="D23" i="80"/>
  <c r="C23" i="80"/>
  <c r="B23" i="80"/>
  <c r="D22" i="80"/>
  <c r="E22" i="80" s="1"/>
  <c r="C22" i="80"/>
  <c r="B22" i="80"/>
  <c r="D21" i="80"/>
  <c r="E21" i="80" s="1"/>
  <c r="C21" i="80"/>
  <c r="B21" i="80"/>
  <c r="D20" i="80"/>
  <c r="E20" i="80" s="1"/>
  <c r="C20" i="80"/>
  <c r="B20" i="80"/>
  <c r="D19" i="80"/>
  <c r="E19" i="80" s="1"/>
  <c r="C19" i="80"/>
  <c r="B19" i="80"/>
  <c r="D18" i="80"/>
  <c r="C18" i="80"/>
  <c r="B18" i="80"/>
  <c r="D17" i="80"/>
  <c r="E17" i="80" s="1"/>
  <c r="C17" i="80"/>
  <c r="B17" i="80"/>
  <c r="D16" i="80"/>
  <c r="E16" i="80" s="1"/>
  <c r="C16" i="80"/>
  <c r="B16" i="80"/>
  <c r="D15" i="80"/>
  <c r="E15" i="80" s="1"/>
  <c r="C15" i="80"/>
  <c r="B15" i="80"/>
  <c r="D14" i="80"/>
  <c r="C14" i="80"/>
  <c r="B14" i="80"/>
  <c r="X11" i="80"/>
  <c r="W11" i="80"/>
  <c r="V11" i="80"/>
  <c r="R11" i="80"/>
  <c r="Q11" i="80"/>
  <c r="P11" i="80"/>
  <c r="L11" i="80"/>
  <c r="K11" i="80"/>
  <c r="J11" i="80"/>
  <c r="X10" i="80"/>
  <c r="W10" i="80"/>
  <c r="V10" i="80"/>
  <c r="R10" i="80"/>
  <c r="Q10" i="80"/>
  <c r="P10" i="80"/>
  <c r="L10" i="80"/>
  <c r="K10" i="80"/>
  <c r="J10" i="80"/>
  <c r="X9" i="80"/>
  <c r="W9" i="80"/>
  <c r="V9" i="80"/>
  <c r="R9" i="80"/>
  <c r="Q9" i="80"/>
  <c r="P9" i="80"/>
  <c r="L9" i="80"/>
  <c r="K9" i="80"/>
  <c r="J9" i="80"/>
  <c r="X8" i="80"/>
  <c r="W8" i="80"/>
  <c r="V8" i="80"/>
  <c r="R8" i="80"/>
  <c r="Q8" i="80"/>
  <c r="P8" i="80"/>
  <c r="L8" i="80"/>
  <c r="K8" i="80"/>
  <c r="J8" i="80"/>
  <c r="D5" i="80"/>
  <c r="C5" i="80"/>
  <c r="B5" i="80"/>
  <c r="D4" i="80"/>
  <c r="C4" i="80"/>
  <c r="B4" i="80"/>
  <c r="D3" i="80"/>
  <c r="C3" i="80"/>
  <c r="B3" i="80"/>
  <c r="D2" i="80"/>
  <c r="C2" i="80"/>
  <c r="B2" i="80"/>
  <c r="G73" i="79"/>
  <c r="F73" i="79"/>
  <c r="D73" i="79"/>
  <c r="G72" i="79"/>
  <c r="F72" i="79"/>
  <c r="D72" i="79"/>
  <c r="G71" i="79"/>
  <c r="F71" i="79"/>
  <c r="D71" i="79"/>
  <c r="G70" i="79"/>
  <c r="F70" i="79"/>
  <c r="D70" i="79"/>
  <c r="G69" i="79"/>
  <c r="F69" i="79"/>
  <c r="D69" i="79"/>
  <c r="G68" i="79"/>
  <c r="F68" i="79"/>
  <c r="D68" i="79"/>
  <c r="G67" i="79"/>
  <c r="F67" i="79"/>
  <c r="D67" i="79"/>
  <c r="G66" i="79"/>
  <c r="F66" i="79"/>
  <c r="D66" i="79"/>
  <c r="G65" i="79"/>
  <c r="F65" i="79"/>
  <c r="D65" i="79"/>
  <c r="G64" i="79"/>
  <c r="F64" i="79"/>
  <c r="D64" i="79"/>
  <c r="G63" i="79"/>
  <c r="F63" i="79"/>
  <c r="D63" i="79"/>
  <c r="G62" i="79"/>
  <c r="F62" i="79"/>
  <c r="D62" i="79"/>
  <c r="G61" i="79"/>
  <c r="F61" i="79"/>
  <c r="D61" i="79"/>
  <c r="G60" i="79"/>
  <c r="F60" i="79"/>
  <c r="D60" i="79"/>
  <c r="G59" i="79"/>
  <c r="F59" i="79"/>
  <c r="D59" i="79"/>
  <c r="G58" i="79"/>
  <c r="F58" i="79"/>
  <c r="D58" i="79"/>
  <c r="G57" i="79"/>
  <c r="F57" i="79"/>
  <c r="D57" i="79"/>
  <c r="G56" i="79"/>
  <c r="F56" i="79"/>
  <c r="D56" i="79"/>
  <c r="G55" i="79"/>
  <c r="F55" i="79"/>
  <c r="D55" i="79"/>
  <c r="G54" i="79"/>
  <c r="F54" i="79"/>
  <c r="D54" i="79"/>
  <c r="G53" i="79"/>
  <c r="F53" i="79"/>
  <c r="D53" i="79"/>
  <c r="G52" i="79"/>
  <c r="F52" i="79"/>
  <c r="D52" i="79"/>
  <c r="G51" i="79"/>
  <c r="F51" i="79"/>
  <c r="D51" i="79"/>
  <c r="G50" i="79"/>
  <c r="F50" i="79"/>
  <c r="D50" i="79"/>
  <c r="G49" i="79"/>
  <c r="F49" i="79"/>
  <c r="D49" i="79"/>
  <c r="G48" i="79"/>
  <c r="F48" i="79"/>
  <c r="D48" i="79"/>
  <c r="G47" i="79"/>
  <c r="F47" i="79"/>
  <c r="D47" i="79"/>
  <c r="G46" i="79"/>
  <c r="F46" i="79"/>
  <c r="D46" i="79"/>
  <c r="G45" i="79"/>
  <c r="F45" i="79"/>
  <c r="D45" i="79"/>
  <c r="G44" i="79"/>
  <c r="F44" i="79"/>
  <c r="D44" i="79"/>
  <c r="G43" i="79"/>
  <c r="F43" i="79"/>
  <c r="D43" i="79"/>
  <c r="G42" i="79"/>
  <c r="F42" i="79"/>
  <c r="D42" i="79"/>
  <c r="G41" i="79"/>
  <c r="F41" i="79"/>
  <c r="D41" i="79"/>
  <c r="G40" i="79"/>
  <c r="F40" i="79"/>
  <c r="D40" i="79"/>
  <c r="G39" i="79"/>
  <c r="F39" i="79"/>
  <c r="D39" i="79"/>
  <c r="G38" i="79"/>
  <c r="F38" i="79"/>
  <c r="D38" i="79"/>
  <c r="G37" i="79"/>
  <c r="F37" i="79"/>
  <c r="D37" i="79"/>
  <c r="G36" i="79"/>
  <c r="F36" i="79"/>
  <c r="D36" i="79"/>
  <c r="G35" i="79"/>
  <c r="F35" i="79"/>
  <c r="D35" i="79"/>
  <c r="G34" i="79"/>
  <c r="F34" i="79"/>
  <c r="D34" i="79"/>
  <c r="G33" i="79"/>
  <c r="F33" i="79"/>
  <c r="D33" i="79"/>
  <c r="G32" i="79"/>
  <c r="F32" i="79"/>
  <c r="D32" i="79"/>
  <c r="G31" i="79"/>
  <c r="F31" i="79"/>
  <c r="D31" i="79"/>
  <c r="G30" i="79"/>
  <c r="F30" i="79"/>
  <c r="D30" i="79"/>
  <c r="G29" i="79"/>
  <c r="F29" i="79"/>
  <c r="D29" i="79"/>
  <c r="G28" i="79"/>
  <c r="F28" i="79"/>
  <c r="D28" i="79"/>
  <c r="G27" i="79"/>
  <c r="F27" i="79"/>
  <c r="D27" i="79"/>
  <c r="G26" i="79"/>
  <c r="F26" i="79"/>
  <c r="D26" i="79"/>
  <c r="G25" i="79"/>
  <c r="F25" i="79"/>
  <c r="D25" i="79"/>
  <c r="G24" i="79"/>
  <c r="F24" i="79"/>
  <c r="D24" i="79"/>
  <c r="G23" i="79"/>
  <c r="F23" i="79"/>
  <c r="D23" i="79"/>
  <c r="G22" i="79"/>
  <c r="F22" i="79"/>
  <c r="D22" i="79"/>
  <c r="G21" i="79"/>
  <c r="F21" i="79"/>
  <c r="D21" i="79"/>
  <c r="G20" i="79"/>
  <c r="F20" i="79"/>
  <c r="D20" i="79"/>
  <c r="G19" i="79"/>
  <c r="F19" i="79"/>
  <c r="D19" i="79"/>
  <c r="G18" i="79"/>
  <c r="F18" i="79"/>
  <c r="D18" i="79"/>
  <c r="G17" i="79"/>
  <c r="F17" i="79"/>
  <c r="D17" i="79"/>
  <c r="G16" i="79"/>
  <c r="F16" i="79"/>
  <c r="D16" i="79"/>
  <c r="G15" i="79"/>
  <c r="F15" i="79"/>
  <c r="D15" i="79"/>
  <c r="G14" i="79"/>
  <c r="F14" i="79"/>
  <c r="D14" i="79"/>
  <c r="AS11" i="79"/>
  <c r="AR11" i="79"/>
  <c r="AQ11" i="79"/>
  <c r="AM11" i="79"/>
  <c r="AL11" i="79"/>
  <c r="AK11" i="79"/>
  <c r="AA11" i="79"/>
  <c r="Z11" i="79"/>
  <c r="Y11" i="79"/>
  <c r="AS10" i="79"/>
  <c r="AR10" i="79"/>
  <c r="AQ10" i="79"/>
  <c r="AM10" i="79"/>
  <c r="AL10" i="79"/>
  <c r="AK10" i="79"/>
  <c r="AA10" i="79"/>
  <c r="Z10" i="79"/>
  <c r="Y10" i="79"/>
  <c r="AS9" i="79"/>
  <c r="AR9" i="79"/>
  <c r="AQ9" i="79"/>
  <c r="AM9" i="79"/>
  <c r="AL9" i="79"/>
  <c r="AK9" i="79"/>
  <c r="AA9" i="79"/>
  <c r="Z9" i="79"/>
  <c r="Y9" i="79"/>
  <c r="AS8" i="79"/>
  <c r="AR8" i="79"/>
  <c r="AQ8" i="79"/>
  <c r="AM8" i="79"/>
  <c r="AL8" i="79"/>
  <c r="AK8" i="79"/>
  <c r="AA8" i="79"/>
  <c r="Z8" i="79"/>
  <c r="Y8" i="79"/>
  <c r="G5" i="79"/>
  <c r="F5" i="79"/>
  <c r="D5" i="79"/>
  <c r="G4" i="79"/>
  <c r="F4" i="79"/>
  <c r="D4" i="79"/>
  <c r="G3" i="79"/>
  <c r="F3" i="79"/>
  <c r="D3" i="79"/>
  <c r="G2" i="79"/>
  <c r="F2" i="79"/>
  <c r="D2" i="79"/>
  <c r="AA8" i="77"/>
  <c r="AM8" i="77" s="1"/>
  <c r="AB8" i="77"/>
  <c r="AQ8" i="77" s="1"/>
  <c r="AC8" i="77"/>
  <c r="AU8" i="77" s="1"/>
  <c r="AA9" i="77"/>
  <c r="AM9" i="77" s="1"/>
  <c r="AB9" i="77"/>
  <c r="AQ9" i="77" s="1"/>
  <c r="AC9" i="77"/>
  <c r="AU9" i="77" s="1"/>
  <c r="AA10" i="77"/>
  <c r="AM10" i="77" s="1"/>
  <c r="AB10" i="77"/>
  <c r="AQ10" i="77" s="1"/>
  <c r="AC10" i="77"/>
  <c r="AU10" i="77" s="1"/>
  <c r="AA11" i="77"/>
  <c r="AB11" i="77"/>
  <c r="V8" i="77"/>
  <c r="AL8" i="77" s="1"/>
  <c r="W8" i="77"/>
  <c r="AP8" i="77" s="1"/>
  <c r="X8" i="77"/>
  <c r="AT8" i="77" s="1"/>
  <c r="V9" i="77"/>
  <c r="AL9" i="77" s="1"/>
  <c r="W9" i="77"/>
  <c r="AP9" i="77" s="1"/>
  <c r="X9" i="77"/>
  <c r="AT9" i="77" s="1"/>
  <c r="V10" i="77"/>
  <c r="AL10" i="77" s="1"/>
  <c r="W10" i="77"/>
  <c r="AP10" i="77" s="1"/>
  <c r="X10" i="77"/>
  <c r="AT10" i="77" s="1"/>
  <c r="V11" i="77"/>
  <c r="W11" i="77"/>
  <c r="AC11" i="77"/>
  <c r="X11" i="77"/>
  <c r="Q8" i="77"/>
  <c r="AK8" i="77" s="1"/>
  <c r="R8" i="77"/>
  <c r="AO8" i="77" s="1"/>
  <c r="S8" i="77"/>
  <c r="AS8" i="77" s="1"/>
  <c r="Q9" i="77"/>
  <c r="AK9" i="77" s="1"/>
  <c r="R9" i="77"/>
  <c r="AO9" i="77" s="1"/>
  <c r="S9" i="77"/>
  <c r="AS9" i="77" s="1"/>
  <c r="Q10" i="77"/>
  <c r="AK10" i="77" s="1"/>
  <c r="R10" i="77"/>
  <c r="AO10" i="77" s="1"/>
  <c r="S10" i="77"/>
  <c r="AS10" i="77" s="1"/>
  <c r="Q11" i="77"/>
  <c r="R11" i="77"/>
  <c r="S11" i="77"/>
  <c r="C3" i="77"/>
  <c r="D3" i="77"/>
  <c r="E3" i="77"/>
  <c r="C4" i="77"/>
  <c r="D4" i="77"/>
  <c r="E4" i="77"/>
  <c r="C5" i="77"/>
  <c r="D5" i="77"/>
  <c r="E5" i="77"/>
  <c r="E2" i="77"/>
  <c r="D2" i="77"/>
  <c r="C2" i="77"/>
  <c r="C20" i="77"/>
  <c r="C15" i="77"/>
  <c r="C16" i="77"/>
  <c r="C17" i="77"/>
  <c r="C18" i="77"/>
  <c r="C19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E14" i="77"/>
  <c r="D14" i="77"/>
  <c r="G8" i="62"/>
  <c r="L45" i="19"/>
  <c r="Q3" i="74"/>
  <c r="Q4" i="74"/>
  <c r="Q5" i="74"/>
  <c r="Q2" i="74"/>
  <c r="X9" i="74"/>
  <c r="X10" i="74"/>
  <c r="X11" i="74"/>
  <c r="X12" i="74"/>
  <c r="X13" i="74"/>
  <c r="X14" i="74"/>
  <c r="X15" i="74"/>
  <c r="X16" i="74"/>
  <c r="X17" i="74"/>
  <c r="X18" i="74"/>
  <c r="X19" i="74"/>
  <c r="X20" i="74"/>
  <c r="X21" i="74"/>
  <c r="X22" i="74"/>
  <c r="X23" i="74"/>
  <c r="X24" i="74"/>
  <c r="X25" i="74"/>
  <c r="X26" i="74"/>
  <c r="X27" i="74"/>
  <c r="X28" i="74"/>
  <c r="X29" i="74"/>
  <c r="X30" i="74"/>
  <c r="X31" i="74"/>
  <c r="X32" i="74"/>
  <c r="X33" i="74"/>
  <c r="X34" i="74"/>
  <c r="X35" i="74"/>
  <c r="X36" i="74"/>
  <c r="X37" i="74"/>
  <c r="X38" i="74"/>
  <c r="X39" i="74"/>
  <c r="X40" i="74"/>
  <c r="X41" i="74"/>
  <c r="X42" i="74"/>
  <c r="X43" i="74"/>
  <c r="X44" i="74"/>
  <c r="X45" i="74"/>
  <c r="X46" i="74"/>
  <c r="X47" i="74"/>
  <c r="X48" i="74"/>
  <c r="X49" i="74"/>
  <c r="X50" i="74"/>
  <c r="X51" i="74"/>
  <c r="X52" i="74"/>
  <c r="X53" i="74"/>
  <c r="X54" i="74"/>
  <c r="X55" i="74"/>
  <c r="X56" i="74"/>
  <c r="X57" i="74"/>
  <c r="X58" i="74"/>
  <c r="X59" i="74"/>
  <c r="X60" i="74"/>
  <c r="X61" i="74"/>
  <c r="X62" i="74"/>
  <c r="X63" i="74"/>
  <c r="X64" i="74"/>
  <c r="X65" i="74"/>
  <c r="X66" i="74"/>
  <c r="X67" i="74"/>
  <c r="X8" i="74"/>
  <c r="Q1" i="74"/>
  <c r="R1" i="74"/>
  <c r="S1" i="74"/>
  <c r="T1" i="74"/>
  <c r="U1" i="74"/>
  <c r="V1" i="74"/>
  <c r="P1" i="74"/>
  <c r="U9" i="74"/>
  <c r="U10" i="74"/>
  <c r="U11" i="74"/>
  <c r="U12" i="74"/>
  <c r="U13" i="74"/>
  <c r="U14" i="74"/>
  <c r="U15" i="74"/>
  <c r="U16" i="74"/>
  <c r="U17" i="74"/>
  <c r="U18" i="74"/>
  <c r="U19" i="74"/>
  <c r="U20" i="74"/>
  <c r="U21" i="74"/>
  <c r="U22" i="74"/>
  <c r="U23" i="74"/>
  <c r="U24" i="74"/>
  <c r="U25" i="74"/>
  <c r="U26" i="74"/>
  <c r="U27" i="74"/>
  <c r="U28" i="74"/>
  <c r="U29" i="74"/>
  <c r="U30" i="74"/>
  <c r="U31" i="74"/>
  <c r="U32" i="74"/>
  <c r="U33" i="74"/>
  <c r="U34" i="74"/>
  <c r="U35" i="74"/>
  <c r="U36" i="74"/>
  <c r="U37" i="74"/>
  <c r="U38" i="74"/>
  <c r="U39" i="74"/>
  <c r="U40" i="74"/>
  <c r="U41" i="74"/>
  <c r="U42" i="74"/>
  <c r="U43" i="74"/>
  <c r="U44" i="74"/>
  <c r="U45" i="74"/>
  <c r="U46" i="74"/>
  <c r="U47" i="74"/>
  <c r="U48" i="74"/>
  <c r="U49" i="74"/>
  <c r="U50" i="74"/>
  <c r="U51" i="74"/>
  <c r="U52" i="74"/>
  <c r="U53" i="74"/>
  <c r="U54" i="74"/>
  <c r="U55" i="74"/>
  <c r="U56" i="74"/>
  <c r="U57" i="74"/>
  <c r="U58" i="74"/>
  <c r="U59" i="74"/>
  <c r="U60" i="74"/>
  <c r="U61" i="74"/>
  <c r="U62" i="74"/>
  <c r="U63" i="74"/>
  <c r="U64" i="74"/>
  <c r="U65" i="74"/>
  <c r="U66" i="74"/>
  <c r="U67" i="74"/>
  <c r="S9" i="74"/>
  <c r="S10" i="74"/>
  <c r="S11" i="74"/>
  <c r="S12" i="74"/>
  <c r="S13" i="74"/>
  <c r="S14" i="74"/>
  <c r="S15" i="74"/>
  <c r="S16" i="74"/>
  <c r="S17" i="74"/>
  <c r="S18" i="74"/>
  <c r="S19" i="74"/>
  <c r="S20" i="74"/>
  <c r="S21" i="74"/>
  <c r="S22" i="74"/>
  <c r="S23" i="74"/>
  <c r="S24" i="74"/>
  <c r="S25" i="74"/>
  <c r="S26" i="74"/>
  <c r="S27" i="74"/>
  <c r="S28" i="74"/>
  <c r="S29" i="74"/>
  <c r="S30" i="74"/>
  <c r="S31" i="74"/>
  <c r="S32" i="74"/>
  <c r="S33" i="74"/>
  <c r="S34" i="74"/>
  <c r="S35" i="74"/>
  <c r="S36" i="74"/>
  <c r="S37" i="74"/>
  <c r="S38" i="74"/>
  <c r="S39" i="74"/>
  <c r="S40" i="74"/>
  <c r="S41" i="74"/>
  <c r="S42" i="74"/>
  <c r="S43" i="74"/>
  <c r="S44" i="74"/>
  <c r="S45" i="74"/>
  <c r="S46" i="74"/>
  <c r="S47" i="74"/>
  <c r="S48" i="74"/>
  <c r="S49" i="74"/>
  <c r="S50" i="74"/>
  <c r="S51" i="74"/>
  <c r="S52" i="74"/>
  <c r="S53" i="74"/>
  <c r="S54" i="74"/>
  <c r="S55" i="74"/>
  <c r="S56" i="74"/>
  <c r="S57" i="74"/>
  <c r="S58" i="74"/>
  <c r="S59" i="74"/>
  <c r="S60" i="74"/>
  <c r="S61" i="74"/>
  <c r="S62" i="74"/>
  <c r="S63" i="74"/>
  <c r="S64" i="74"/>
  <c r="S65" i="74"/>
  <c r="S66" i="74"/>
  <c r="S67" i="74"/>
  <c r="U8" i="74"/>
  <c r="S8" i="74"/>
  <c r="K1" i="74"/>
  <c r="L1" i="74"/>
  <c r="M1" i="74"/>
  <c r="N1" i="74"/>
  <c r="J1" i="74"/>
  <c r="C1" i="63"/>
  <c r="D1" i="63"/>
  <c r="F1" i="63"/>
  <c r="G1" i="63"/>
  <c r="H1" i="63"/>
  <c r="J1" i="63"/>
  <c r="K1" i="63"/>
  <c r="L1" i="63"/>
  <c r="B1" i="63"/>
  <c r="C1" i="74"/>
  <c r="D1" i="74"/>
  <c r="E1" i="74"/>
  <c r="F1" i="74"/>
  <c r="G1" i="74"/>
  <c r="H1" i="74"/>
  <c r="B1" i="74"/>
  <c r="N8" i="74"/>
  <c r="N9" i="74"/>
  <c r="N10" i="74"/>
  <c r="N11" i="74"/>
  <c r="N12" i="74"/>
  <c r="N13" i="74"/>
  <c r="N14" i="74"/>
  <c r="N15" i="74"/>
  <c r="N16" i="74"/>
  <c r="N17" i="74"/>
  <c r="N18" i="74"/>
  <c r="N19" i="74"/>
  <c r="N20" i="74"/>
  <c r="N21" i="74"/>
  <c r="N22" i="74"/>
  <c r="N23" i="74"/>
  <c r="N24" i="74"/>
  <c r="N25" i="74"/>
  <c r="N26" i="74"/>
  <c r="N27" i="74"/>
  <c r="N28" i="74"/>
  <c r="N29" i="74"/>
  <c r="N30" i="74"/>
  <c r="N31" i="74"/>
  <c r="N32" i="74"/>
  <c r="N33" i="74"/>
  <c r="N34" i="74"/>
  <c r="N35" i="74"/>
  <c r="N36" i="74"/>
  <c r="N37" i="74"/>
  <c r="N38" i="74"/>
  <c r="N39" i="74"/>
  <c r="N40" i="74"/>
  <c r="N41" i="74"/>
  <c r="N42" i="74"/>
  <c r="N43" i="74"/>
  <c r="N44" i="74"/>
  <c r="N45" i="74"/>
  <c r="N46" i="74"/>
  <c r="N47" i="74"/>
  <c r="N48" i="74"/>
  <c r="N49" i="74"/>
  <c r="N50" i="74"/>
  <c r="N51" i="74"/>
  <c r="N52" i="74"/>
  <c r="N53" i="74"/>
  <c r="N54" i="74"/>
  <c r="N55" i="74"/>
  <c r="N56" i="74"/>
  <c r="N57" i="74"/>
  <c r="N58" i="74"/>
  <c r="N59" i="74"/>
  <c r="N60" i="74"/>
  <c r="N61" i="74"/>
  <c r="N62" i="74"/>
  <c r="N63" i="74"/>
  <c r="N64" i="74"/>
  <c r="N65" i="74"/>
  <c r="N66" i="74"/>
  <c r="N67" i="74"/>
  <c r="M10" i="54"/>
  <c r="M11" i="54"/>
  <c r="M9" i="54"/>
  <c r="T9" i="74"/>
  <c r="V9" i="74"/>
  <c r="T10" i="74"/>
  <c r="V10" i="74"/>
  <c r="T11" i="74"/>
  <c r="V11" i="74"/>
  <c r="T12" i="74"/>
  <c r="V12" i="74"/>
  <c r="T13" i="74"/>
  <c r="V13" i="74"/>
  <c r="T14" i="74"/>
  <c r="V14" i="74"/>
  <c r="T15" i="74"/>
  <c r="V15" i="74"/>
  <c r="T16" i="74"/>
  <c r="V16" i="74"/>
  <c r="T17" i="74"/>
  <c r="V17" i="74"/>
  <c r="T18" i="74"/>
  <c r="V18" i="74"/>
  <c r="T19" i="74"/>
  <c r="V19" i="74"/>
  <c r="T20" i="74"/>
  <c r="V20" i="74"/>
  <c r="T21" i="74"/>
  <c r="V21" i="74"/>
  <c r="T22" i="74"/>
  <c r="V22" i="74"/>
  <c r="T23" i="74"/>
  <c r="V23" i="74"/>
  <c r="T24" i="74"/>
  <c r="V24" i="74"/>
  <c r="T25" i="74"/>
  <c r="V25" i="74"/>
  <c r="T26" i="74"/>
  <c r="V26" i="74"/>
  <c r="T27" i="74"/>
  <c r="V27" i="74"/>
  <c r="T28" i="74"/>
  <c r="V28" i="74"/>
  <c r="T29" i="74"/>
  <c r="V29" i="74"/>
  <c r="T30" i="74"/>
  <c r="V30" i="74"/>
  <c r="T31" i="74"/>
  <c r="V31" i="74"/>
  <c r="T32" i="74"/>
  <c r="V32" i="74"/>
  <c r="T33" i="74"/>
  <c r="V33" i="74"/>
  <c r="T34" i="74"/>
  <c r="V34" i="74"/>
  <c r="T35" i="74"/>
  <c r="V35" i="74"/>
  <c r="T36" i="74"/>
  <c r="V36" i="74"/>
  <c r="T37" i="74"/>
  <c r="V37" i="74"/>
  <c r="T38" i="74"/>
  <c r="V38" i="74"/>
  <c r="T39" i="74"/>
  <c r="V39" i="74"/>
  <c r="T40" i="74"/>
  <c r="V40" i="74"/>
  <c r="T41" i="74"/>
  <c r="V41" i="74"/>
  <c r="T42" i="74"/>
  <c r="V42" i="74"/>
  <c r="T43" i="74"/>
  <c r="V43" i="74"/>
  <c r="T44" i="74"/>
  <c r="V44" i="74"/>
  <c r="T45" i="74"/>
  <c r="V45" i="74"/>
  <c r="T46" i="74"/>
  <c r="V46" i="74"/>
  <c r="T47" i="74"/>
  <c r="V47" i="74"/>
  <c r="T48" i="74"/>
  <c r="V48" i="74"/>
  <c r="T49" i="74"/>
  <c r="V49" i="74"/>
  <c r="T50" i="74"/>
  <c r="V50" i="74"/>
  <c r="T51" i="74"/>
  <c r="V51" i="74"/>
  <c r="T52" i="74"/>
  <c r="V52" i="74"/>
  <c r="T53" i="74"/>
  <c r="V53" i="74"/>
  <c r="T54" i="74"/>
  <c r="V54" i="74"/>
  <c r="T55" i="74"/>
  <c r="V55" i="74"/>
  <c r="T56" i="74"/>
  <c r="V56" i="74"/>
  <c r="T57" i="74"/>
  <c r="V57" i="74"/>
  <c r="T58" i="74"/>
  <c r="V58" i="74"/>
  <c r="T59" i="74"/>
  <c r="V59" i="74"/>
  <c r="T60" i="74"/>
  <c r="V60" i="74"/>
  <c r="T61" i="74"/>
  <c r="V61" i="74"/>
  <c r="T62" i="74"/>
  <c r="V62" i="74"/>
  <c r="T63" i="74"/>
  <c r="V63" i="74"/>
  <c r="T64" i="74"/>
  <c r="V64" i="74"/>
  <c r="T65" i="74"/>
  <c r="V65" i="74"/>
  <c r="T66" i="74"/>
  <c r="V66" i="74"/>
  <c r="T67" i="74"/>
  <c r="V67" i="74"/>
  <c r="V8" i="74"/>
  <c r="T8" i="74"/>
  <c r="H9" i="74"/>
  <c r="H10" i="74"/>
  <c r="H11" i="74"/>
  <c r="H12" i="74"/>
  <c r="H13" i="74"/>
  <c r="H14" i="74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8" i="74"/>
  <c r="P9" i="74"/>
  <c r="R9" i="74"/>
  <c r="P10" i="74"/>
  <c r="R10" i="74"/>
  <c r="P11" i="74"/>
  <c r="R11" i="74"/>
  <c r="P12" i="74"/>
  <c r="R12" i="74"/>
  <c r="P13" i="74"/>
  <c r="R13" i="74"/>
  <c r="P14" i="74"/>
  <c r="R14" i="74"/>
  <c r="P15" i="74"/>
  <c r="R15" i="74"/>
  <c r="P16" i="74"/>
  <c r="R16" i="74"/>
  <c r="P17" i="74"/>
  <c r="R17" i="74"/>
  <c r="P18" i="74"/>
  <c r="R18" i="74"/>
  <c r="P19" i="74"/>
  <c r="R19" i="74"/>
  <c r="P20" i="74"/>
  <c r="R20" i="74"/>
  <c r="P21" i="74"/>
  <c r="R21" i="74"/>
  <c r="P22" i="74"/>
  <c r="R22" i="74"/>
  <c r="P23" i="74"/>
  <c r="R23" i="74"/>
  <c r="P24" i="74"/>
  <c r="R24" i="74"/>
  <c r="P25" i="74"/>
  <c r="R25" i="74"/>
  <c r="P26" i="74"/>
  <c r="R26" i="74"/>
  <c r="P27" i="74"/>
  <c r="R27" i="74"/>
  <c r="P28" i="74"/>
  <c r="R28" i="74"/>
  <c r="P29" i="74"/>
  <c r="R29" i="74"/>
  <c r="P30" i="74"/>
  <c r="R30" i="74"/>
  <c r="P31" i="74"/>
  <c r="R31" i="74"/>
  <c r="P32" i="74"/>
  <c r="R32" i="74"/>
  <c r="P33" i="74"/>
  <c r="R33" i="74"/>
  <c r="P34" i="74"/>
  <c r="R34" i="74"/>
  <c r="P35" i="74"/>
  <c r="R35" i="74"/>
  <c r="P36" i="74"/>
  <c r="R36" i="74"/>
  <c r="P37" i="74"/>
  <c r="R37" i="74"/>
  <c r="P38" i="74"/>
  <c r="R38" i="74"/>
  <c r="P39" i="74"/>
  <c r="R39" i="74"/>
  <c r="P40" i="74"/>
  <c r="R40" i="74"/>
  <c r="P41" i="74"/>
  <c r="R41" i="74"/>
  <c r="P42" i="74"/>
  <c r="R42" i="74"/>
  <c r="P43" i="74"/>
  <c r="R43" i="74"/>
  <c r="P44" i="74"/>
  <c r="R44" i="74"/>
  <c r="P45" i="74"/>
  <c r="R45" i="74"/>
  <c r="P46" i="74"/>
  <c r="R46" i="74"/>
  <c r="P47" i="74"/>
  <c r="R47" i="74"/>
  <c r="P48" i="74"/>
  <c r="R48" i="74"/>
  <c r="P49" i="74"/>
  <c r="R49" i="74"/>
  <c r="P50" i="74"/>
  <c r="R50" i="74"/>
  <c r="P51" i="74"/>
  <c r="R51" i="74"/>
  <c r="P52" i="74"/>
  <c r="R52" i="74"/>
  <c r="P53" i="74"/>
  <c r="R53" i="74"/>
  <c r="P54" i="74"/>
  <c r="R54" i="74"/>
  <c r="P55" i="74"/>
  <c r="R55" i="74"/>
  <c r="P56" i="74"/>
  <c r="R56" i="74"/>
  <c r="P57" i="74"/>
  <c r="R57" i="74"/>
  <c r="P58" i="74"/>
  <c r="R58" i="74"/>
  <c r="P59" i="74"/>
  <c r="R59" i="74"/>
  <c r="P60" i="74"/>
  <c r="R60" i="74"/>
  <c r="P61" i="74"/>
  <c r="R61" i="74"/>
  <c r="P62" i="74"/>
  <c r="R62" i="74"/>
  <c r="P63" i="74"/>
  <c r="R63" i="74"/>
  <c r="P64" i="74"/>
  <c r="R64" i="74"/>
  <c r="P65" i="74"/>
  <c r="R65" i="74"/>
  <c r="P66" i="74"/>
  <c r="R66" i="74"/>
  <c r="P67" i="74"/>
  <c r="R67" i="74"/>
  <c r="R8" i="74"/>
  <c r="P8" i="74"/>
  <c r="E9" i="74"/>
  <c r="F9" i="74"/>
  <c r="G9" i="74"/>
  <c r="E10" i="74"/>
  <c r="F10" i="74"/>
  <c r="G10" i="74"/>
  <c r="E11" i="74"/>
  <c r="F11" i="74"/>
  <c r="G11" i="74"/>
  <c r="E12" i="74"/>
  <c r="F12" i="74"/>
  <c r="G12" i="74"/>
  <c r="E13" i="74"/>
  <c r="F13" i="74"/>
  <c r="G13" i="74"/>
  <c r="E14" i="74"/>
  <c r="F14" i="74"/>
  <c r="G14" i="74"/>
  <c r="E15" i="74"/>
  <c r="F15" i="74"/>
  <c r="G15" i="74"/>
  <c r="E16" i="74"/>
  <c r="F16" i="74"/>
  <c r="G16" i="74"/>
  <c r="E17" i="74"/>
  <c r="F17" i="74"/>
  <c r="G17" i="74"/>
  <c r="E18" i="74"/>
  <c r="F18" i="74"/>
  <c r="G18" i="74"/>
  <c r="E19" i="74"/>
  <c r="F19" i="74"/>
  <c r="G19" i="74"/>
  <c r="E20" i="74"/>
  <c r="F20" i="74"/>
  <c r="G20" i="74"/>
  <c r="E21" i="74"/>
  <c r="F21" i="74"/>
  <c r="G21" i="74"/>
  <c r="E22" i="74"/>
  <c r="F22" i="74"/>
  <c r="G22" i="74"/>
  <c r="E23" i="74"/>
  <c r="F23" i="74"/>
  <c r="G23" i="74"/>
  <c r="E24" i="74"/>
  <c r="F24" i="74"/>
  <c r="G24" i="74"/>
  <c r="E25" i="74"/>
  <c r="F25" i="74"/>
  <c r="G25" i="74"/>
  <c r="E26" i="74"/>
  <c r="F26" i="74"/>
  <c r="G26" i="74"/>
  <c r="E27" i="74"/>
  <c r="F27" i="74"/>
  <c r="G27" i="74"/>
  <c r="E28" i="74"/>
  <c r="F28" i="74"/>
  <c r="G28" i="74"/>
  <c r="E29" i="74"/>
  <c r="F29" i="74"/>
  <c r="G29" i="74"/>
  <c r="E30" i="74"/>
  <c r="F30" i="74"/>
  <c r="G30" i="74"/>
  <c r="E31" i="74"/>
  <c r="F31" i="74"/>
  <c r="G31" i="74"/>
  <c r="E32" i="74"/>
  <c r="F32" i="74"/>
  <c r="G32" i="74"/>
  <c r="E33" i="74"/>
  <c r="F33" i="74"/>
  <c r="G33" i="74"/>
  <c r="E34" i="74"/>
  <c r="F34" i="74"/>
  <c r="G34" i="74"/>
  <c r="E35" i="74"/>
  <c r="F35" i="74"/>
  <c r="G35" i="74"/>
  <c r="E36" i="74"/>
  <c r="F36" i="74"/>
  <c r="G36" i="74"/>
  <c r="E37" i="74"/>
  <c r="F37" i="74"/>
  <c r="G37" i="74"/>
  <c r="E38" i="74"/>
  <c r="F38" i="74"/>
  <c r="G38" i="74"/>
  <c r="E39" i="74"/>
  <c r="F39" i="74"/>
  <c r="G39" i="74"/>
  <c r="E40" i="74"/>
  <c r="F40" i="74"/>
  <c r="G40" i="74"/>
  <c r="E41" i="74"/>
  <c r="F41" i="74"/>
  <c r="G41" i="74"/>
  <c r="E42" i="74"/>
  <c r="F42" i="74"/>
  <c r="G42" i="74"/>
  <c r="E43" i="74"/>
  <c r="F43" i="74"/>
  <c r="G43" i="74"/>
  <c r="E44" i="74"/>
  <c r="F44" i="74"/>
  <c r="G44" i="74"/>
  <c r="E45" i="74"/>
  <c r="F45" i="74"/>
  <c r="G45" i="74"/>
  <c r="E46" i="74"/>
  <c r="F46" i="74"/>
  <c r="G46" i="74"/>
  <c r="E47" i="74"/>
  <c r="F47" i="74"/>
  <c r="G47" i="74"/>
  <c r="E48" i="74"/>
  <c r="F48" i="74"/>
  <c r="G48" i="74"/>
  <c r="E49" i="74"/>
  <c r="F49" i="74"/>
  <c r="G49" i="74"/>
  <c r="E50" i="74"/>
  <c r="F50" i="74"/>
  <c r="G50" i="74"/>
  <c r="E51" i="74"/>
  <c r="F51" i="74"/>
  <c r="G51" i="74"/>
  <c r="E52" i="74"/>
  <c r="F52" i="74"/>
  <c r="G52" i="74"/>
  <c r="E53" i="74"/>
  <c r="F53" i="74"/>
  <c r="G53" i="74"/>
  <c r="E54" i="74"/>
  <c r="F54" i="74"/>
  <c r="G54" i="74"/>
  <c r="E55" i="74"/>
  <c r="F55" i="74"/>
  <c r="G55" i="74"/>
  <c r="E56" i="74"/>
  <c r="F56" i="74"/>
  <c r="G56" i="74"/>
  <c r="E57" i="74"/>
  <c r="F57" i="74"/>
  <c r="G57" i="74"/>
  <c r="E58" i="74"/>
  <c r="F58" i="74"/>
  <c r="G58" i="74"/>
  <c r="E59" i="74"/>
  <c r="F59" i="74"/>
  <c r="G59" i="74"/>
  <c r="E60" i="74"/>
  <c r="F60" i="74"/>
  <c r="G60" i="74"/>
  <c r="E61" i="74"/>
  <c r="F61" i="74"/>
  <c r="G61" i="74"/>
  <c r="E62" i="74"/>
  <c r="F62" i="74"/>
  <c r="G62" i="74"/>
  <c r="E63" i="74"/>
  <c r="F63" i="74"/>
  <c r="G63" i="74"/>
  <c r="E64" i="74"/>
  <c r="F64" i="74"/>
  <c r="G64" i="74"/>
  <c r="E65" i="74"/>
  <c r="F65" i="74"/>
  <c r="G65" i="74"/>
  <c r="E66" i="74"/>
  <c r="F66" i="74"/>
  <c r="G66" i="74"/>
  <c r="E67" i="74"/>
  <c r="F67" i="74"/>
  <c r="G67" i="74"/>
  <c r="G8" i="74"/>
  <c r="F8" i="74"/>
  <c r="E8" i="74"/>
  <c r="J44" i="64"/>
  <c r="J43" i="64"/>
  <c r="J42" i="64"/>
  <c r="I44" i="64"/>
  <c r="I43" i="64"/>
  <c r="I42" i="64"/>
  <c r="L6" i="64"/>
  <c r="M9" i="63"/>
  <c r="M10" i="63"/>
  <c r="M11" i="63"/>
  <c r="M12" i="63"/>
  <c r="M13" i="63"/>
  <c r="M14" i="63"/>
  <c r="M15" i="63"/>
  <c r="M16" i="63"/>
  <c r="M17" i="63"/>
  <c r="M18" i="63"/>
  <c r="M19" i="63"/>
  <c r="M20" i="63"/>
  <c r="M21" i="63"/>
  <c r="M22" i="63"/>
  <c r="M23" i="63"/>
  <c r="M24" i="63"/>
  <c r="M25" i="63"/>
  <c r="M26" i="63"/>
  <c r="M27" i="63"/>
  <c r="M28" i="63"/>
  <c r="M29" i="63"/>
  <c r="M30" i="63"/>
  <c r="M31" i="63"/>
  <c r="M32" i="63"/>
  <c r="M33" i="63"/>
  <c r="M34" i="63"/>
  <c r="M35" i="63"/>
  <c r="M36" i="63"/>
  <c r="M37" i="63"/>
  <c r="M38" i="63"/>
  <c r="M39" i="63"/>
  <c r="M40" i="63"/>
  <c r="M41" i="63"/>
  <c r="M42" i="63"/>
  <c r="M43" i="63"/>
  <c r="M44" i="63"/>
  <c r="M45" i="63"/>
  <c r="M46" i="63"/>
  <c r="M47" i="63"/>
  <c r="M48" i="63"/>
  <c r="M49" i="63"/>
  <c r="M50" i="63"/>
  <c r="M51" i="63"/>
  <c r="M52" i="63"/>
  <c r="M53" i="63"/>
  <c r="M54" i="63"/>
  <c r="M55" i="63"/>
  <c r="M56" i="63"/>
  <c r="M57" i="63"/>
  <c r="M58" i="63"/>
  <c r="M59" i="63"/>
  <c r="M60" i="63"/>
  <c r="M61" i="63"/>
  <c r="M62" i="63"/>
  <c r="M63" i="63"/>
  <c r="M64" i="63"/>
  <c r="M65" i="63"/>
  <c r="M66" i="63"/>
  <c r="M67" i="63"/>
  <c r="M8" i="63"/>
  <c r="B9" i="74"/>
  <c r="D9" i="74"/>
  <c r="B10" i="74"/>
  <c r="D10" i="74"/>
  <c r="B11" i="74"/>
  <c r="D11" i="74"/>
  <c r="B12" i="74"/>
  <c r="D12" i="74"/>
  <c r="B13" i="74"/>
  <c r="D13" i="74"/>
  <c r="B14" i="74"/>
  <c r="D14" i="74"/>
  <c r="B15" i="74"/>
  <c r="D15" i="74"/>
  <c r="B16" i="74"/>
  <c r="D16" i="74"/>
  <c r="B17" i="74"/>
  <c r="D17" i="74"/>
  <c r="B18" i="74"/>
  <c r="D18" i="74"/>
  <c r="B19" i="74"/>
  <c r="D19" i="74"/>
  <c r="B20" i="74"/>
  <c r="D20" i="74"/>
  <c r="B21" i="74"/>
  <c r="D21" i="74"/>
  <c r="B22" i="74"/>
  <c r="D22" i="74"/>
  <c r="B23" i="74"/>
  <c r="D23" i="74"/>
  <c r="B24" i="74"/>
  <c r="D24" i="74"/>
  <c r="B25" i="74"/>
  <c r="D25" i="74"/>
  <c r="B26" i="74"/>
  <c r="D26" i="74"/>
  <c r="B27" i="74"/>
  <c r="D27" i="74"/>
  <c r="B28" i="74"/>
  <c r="D28" i="74"/>
  <c r="B29" i="74"/>
  <c r="D29" i="74"/>
  <c r="B30" i="74"/>
  <c r="D30" i="74"/>
  <c r="B31" i="74"/>
  <c r="D31" i="74"/>
  <c r="B32" i="74"/>
  <c r="D32" i="74"/>
  <c r="B33" i="74"/>
  <c r="D33" i="74"/>
  <c r="B34" i="74"/>
  <c r="D34" i="74"/>
  <c r="B35" i="74"/>
  <c r="D35" i="74"/>
  <c r="B36" i="74"/>
  <c r="D36" i="74"/>
  <c r="B37" i="74"/>
  <c r="D37" i="74"/>
  <c r="B38" i="74"/>
  <c r="D38" i="74"/>
  <c r="B39" i="74"/>
  <c r="D39" i="74"/>
  <c r="B40" i="74"/>
  <c r="D40" i="74"/>
  <c r="B41" i="74"/>
  <c r="D41" i="74"/>
  <c r="B42" i="74"/>
  <c r="D42" i="74"/>
  <c r="B43" i="74"/>
  <c r="D43" i="74"/>
  <c r="B44" i="74"/>
  <c r="D44" i="74"/>
  <c r="B45" i="74"/>
  <c r="D45" i="74"/>
  <c r="B46" i="74"/>
  <c r="D46" i="74"/>
  <c r="B47" i="74"/>
  <c r="D47" i="74"/>
  <c r="B48" i="74"/>
  <c r="D48" i="74"/>
  <c r="B49" i="74"/>
  <c r="D49" i="74"/>
  <c r="B50" i="74"/>
  <c r="D50" i="74"/>
  <c r="B51" i="74"/>
  <c r="D51" i="74"/>
  <c r="B52" i="74"/>
  <c r="D52" i="74"/>
  <c r="B53" i="74"/>
  <c r="D53" i="74"/>
  <c r="B54" i="74"/>
  <c r="D54" i="74"/>
  <c r="B55" i="74"/>
  <c r="D55" i="74"/>
  <c r="B56" i="74"/>
  <c r="D56" i="74"/>
  <c r="B57" i="74"/>
  <c r="D57" i="74"/>
  <c r="B58" i="74"/>
  <c r="D58" i="74"/>
  <c r="B59" i="74"/>
  <c r="D59" i="74"/>
  <c r="B60" i="74"/>
  <c r="D60" i="74"/>
  <c r="B61" i="74"/>
  <c r="D61" i="74"/>
  <c r="B62" i="74"/>
  <c r="D62" i="74"/>
  <c r="B63" i="74"/>
  <c r="D63" i="74"/>
  <c r="B64" i="74"/>
  <c r="D64" i="74"/>
  <c r="B65" i="74"/>
  <c r="D65" i="74"/>
  <c r="B66" i="74"/>
  <c r="D66" i="74"/>
  <c r="B67" i="74"/>
  <c r="D67" i="74"/>
  <c r="D8" i="74"/>
  <c r="B8" i="74"/>
  <c r="N9" i="64"/>
  <c r="M9" i="64" s="1"/>
  <c r="K9" i="64"/>
  <c r="L9" i="64"/>
  <c r="K9" i="74"/>
  <c r="M9" i="74"/>
  <c r="K10" i="74"/>
  <c r="M10" i="74"/>
  <c r="K11" i="74"/>
  <c r="M11" i="74"/>
  <c r="K12" i="74"/>
  <c r="M12" i="74"/>
  <c r="K13" i="74"/>
  <c r="M13" i="74"/>
  <c r="K14" i="74"/>
  <c r="M14" i="74"/>
  <c r="K15" i="74"/>
  <c r="M15" i="74"/>
  <c r="K16" i="74"/>
  <c r="M16" i="74"/>
  <c r="K17" i="74"/>
  <c r="M17" i="74"/>
  <c r="K18" i="74"/>
  <c r="M18" i="74"/>
  <c r="K19" i="74"/>
  <c r="M19" i="74"/>
  <c r="K20" i="74"/>
  <c r="M20" i="74"/>
  <c r="K21" i="74"/>
  <c r="M21" i="74"/>
  <c r="K22" i="74"/>
  <c r="M22" i="74"/>
  <c r="K23" i="74"/>
  <c r="M23" i="74"/>
  <c r="K24" i="74"/>
  <c r="M24" i="74"/>
  <c r="K25" i="74"/>
  <c r="M25" i="74"/>
  <c r="K26" i="74"/>
  <c r="M26" i="74"/>
  <c r="K27" i="74"/>
  <c r="M27" i="74"/>
  <c r="K28" i="74"/>
  <c r="M28" i="74"/>
  <c r="K29" i="74"/>
  <c r="M29" i="74"/>
  <c r="K30" i="74"/>
  <c r="M30" i="74"/>
  <c r="K31" i="74"/>
  <c r="M31" i="74"/>
  <c r="K32" i="74"/>
  <c r="M32" i="74"/>
  <c r="K33" i="74"/>
  <c r="M33" i="74"/>
  <c r="K34" i="74"/>
  <c r="M34" i="74"/>
  <c r="K35" i="74"/>
  <c r="M35" i="74"/>
  <c r="K36" i="74"/>
  <c r="M36" i="74"/>
  <c r="K37" i="74"/>
  <c r="M37" i="74"/>
  <c r="K38" i="74"/>
  <c r="M38" i="74"/>
  <c r="K39" i="74"/>
  <c r="M39" i="74"/>
  <c r="K40" i="74"/>
  <c r="M40" i="74"/>
  <c r="K41" i="74"/>
  <c r="M41" i="74"/>
  <c r="K42" i="74"/>
  <c r="M42" i="74"/>
  <c r="K43" i="74"/>
  <c r="M43" i="74"/>
  <c r="K44" i="74"/>
  <c r="M44" i="74"/>
  <c r="K45" i="74"/>
  <c r="M45" i="74"/>
  <c r="K46" i="74"/>
  <c r="M46" i="74"/>
  <c r="K47" i="74"/>
  <c r="M47" i="74"/>
  <c r="K48" i="74"/>
  <c r="M48" i="74"/>
  <c r="K49" i="74"/>
  <c r="M49" i="74"/>
  <c r="K50" i="74"/>
  <c r="M50" i="74"/>
  <c r="K51" i="74"/>
  <c r="M51" i="74"/>
  <c r="K52" i="74"/>
  <c r="M52" i="74"/>
  <c r="K53" i="74"/>
  <c r="M53" i="74"/>
  <c r="K54" i="74"/>
  <c r="M54" i="74"/>
  <c r="K55" i="74"/>
  <c r="M55" i="74"/>
  <c r="K56" i="74"/>
  <c r="M56" i="74"/>
  <c r="K57" i="74"/>
  <c r="M57" i="74"/>
  <c r="K58" i="74"/>
  <c r="M58" i="74"/>
  <c r="K59" i="74"/>
  <c r="M59" i="74"/>
  <c r="K60" i="74"/>
  <c r="M60" i="74"/>
  <c r="K61" i="74"/>
  <c r="M61" i="74"/>
  <c r="K62" i="74"/>
  <c r="M62" i="74"/>
  <c r="K63" i="74"/>
  <c r="M63" i="74"/>
  <c r="K64" i="74"/>
  <c r="M64" i="74"/>
  <c r="K65" i="74"/>
  <c r="M65" i="74"/>
  <c r="K66" i="74"/>
  <c r="M66" i="74"/>
  <c r="K67" i="74"/>
  <c r="M67" i="74"/>
  <c r="M8" i="74"/>
  <c r="K8" i="74"/>
  <c r="J9" i="63"/>
  <c r="L9" i="63"/>
  <c r="J10" i="63"/>
  <c r="L10" i="63"/>
  <c r="J11" i="63"/>
  <c r="L11" i="63"/>
  <c r="J12" i="63"/>
  <c r="L12" i="63"/>
  <c r="J13" i="63"/>
  <c r="L13" i="63"/>
  <c r="J14" i="63"/>
  <c r="L14" i="63"/>
  <c r="J15" i="63"/>
  <c r="L15" i="63"/>
  <c r="J16" i="63"/>
  <c r="L16" i="63"/>
  <c r="J17" i="63"/>
  <c r="L17" i="63"/>
  <c r="J18" i="63"/>
  <c r="L18" i="63"/>
  <c r="J19" i="63"/>
  <c r="L19" i="63"/>
  <c r="J20" i="63"/>
  <c r="L20" i="63"/>
  <c r="J21" i="63"/>
  <c r="L21" i="63"/>
  <c r="J22" i="63"/>
  <c r="L22" i="63"/>
  <c r="J23" i="63"/>
  <c r="L23" i="63"/>
  <c r="J24" i="63"/>
  <c r="L24" i="63"/>
  <c r="J25" i="63"/>
  <c r="L25" i="63"/>
  <c r="J26" i="63"/>
  <c r="L26" i="63"/>
  <c r="J27" i="63"/>
  <c r="L27" i="63"/>
  <c r="J28" i="63"/>
  <c r="L28" i="63"/>
  <c r="J29" i="63"/>
  <c r="L29" i="63"/>
  <c r="J30" i="63"/>
  <c r="L30" i="63"/>
  <c r="J31" i="63"/>
  <c r="L31" i="63"/>
  <c r="J32" i="63"/>
  <c r="L32" i="63"/>
  <c r="J33" i="63"/>
  <c r="L33" i="63"/>
  <c r="J34" i="63"/>
  <c r="L34" i="63"/>
  <c r="J35" i="63"/>
  <c r="L35" i="63"/>
  <c r="J36" i="63"/>
  <c r="L36" i="63"/>
  <c r="J37" i="63"/>
  <c r="L37" i="63"/>
  <c r="J38" i="63"/>
  <c r="L38" i="63"/>
  <c r="J39" i="63"/>
  <c r="L39" i="63"/>
  <c r="J40" i="63"/>
  <c r="L40" i="63"/>
  <c r="J41" i="63"/>
  <c r="L41" i="63"/>
  <c r="J42" i="63"/>
  <c r="L42" i="63"/>
  <c r="J43" i="63"/>
  <c r="L43" i="63"/>
  <c r="J44" i="63"/>
  <c r="L44" i="63"/>
  <c r="J45" i="63"/>
  <c r="L45" i="63"/>
  <c r="J46" i="63"/>
  <c r="L46" i="63"/>
  <c r="J47" i="63"/>
  <c r="L47" i="63"/>
  <c r="J48" i="63"/>
  <c r="L48" i="63"/>
  <c r="J49" i="63"/>
  <c r="L49" i="63"/>
  <c r="J50" i="63"/>
  <c r="L50" i="63"/>
  <c r="J51" i="63"/>
  <c r="L51" i="63"/>
  <c r="J52" i="63"/>
  <c r="L52" i="63"/>
  <c r="J53" i="63"/>
  <c r="L53" i="63"/>
  <c r="J54" i="63"/>
  <c r="L54" i="63"/>
  <c r="J55" i="63"/>
  <c r="L55" i="63"/>
  <c r="J56" i="63"/>
  <c r="L56" i="63"/>
  <c r="J57" i="63"/>
  <c r="L57" i="63"/>
  <c r="J58" i="63"/>
  <c r="L58" i="63"/>
  <c r="J59" i="63"/>
  <c r="L59" i="63"/>
  <c r="J60" i="63"/>
  <c r="L60" i="63"/>
  <c r="J61" i="63"/>
  <c r="L61" i="63"/>
  <c r="J62" i="63"/>
  <c r="L62" i="63"/>
  <c r="J63" i="63"/>
  <c r="L63" i="63"/>
  <c r="J64" i="63"/>
  <c r="L64" i="63"/>
  <c r="J65" i="63"/>
  <c r="L65" i="63"/>
  <c r="J66" i="63"/>
  <c r="L66" i="63"/>
  <c r="J67" i="63"/>
  <c r="L67" i="63"/>
  <c r="L8" i="63"/>
  <c r="J8" i="63"/>
  <c r="J67" i="74"/>
  <c r="J66" i="74"/>
  <c r="J65" i="74"/>
  <c r="J64" i="74"/>
  <c r="J63" i="74"/>
  <c r="J62" i="74"/>
  <c r="J61" i="74"/>
  <c r="J60" i="74"/>
  <c r="J59" i="74"/>
  <c r="J58" i="74"/>
  <c r="J57" i="74"/>
  <c r="J56" i="74"/>
  <c r="J55" i="74"/>
  <c r="J54" i="74"/>
  <c r="J53" i="74"/>
  <c r="J52" i="74"/>
  <c r="J51" i="74"/>
  <c r="J50" i="74"/>
  <c r="J49" i="74"/>
  <c r="J48" i="74"/>
  <c r="J47" i="74"/>
  <c r="J46" i="74"/>
  <c r="J45" i="74"/>
  <c r="J44" i="74"/>
  <c r="J43" i="74"/>
  <c r="J42" i="74"/>
  <c r="J41" i="74"/>
  <c r="J40" i="74"/>
  <c r="J39" i="74"/>
  <c r="J38" i="74"/>
  <c r="J37" i="74"/>
  <c r="J36" i="74"/>
  <c r="J35" i="74"/>
  <c r="J34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J18" i="74"/>
  <c r="J17" i="74"/>
  <c r="J16" i="74"/>
  <c r="J15" i="74"/>
  <c r="J14" i="74"/>
  <c r="J13" i="74"/>
  <c r="J12" i="74"/>
  <c r="J11" i="74"/>
  <c r="J10" i="74"/>
  <c r="J9" i="74"/>
  <c r="J8" i="74"/>
  <c r="L8" i="64"/>
  <c r="N8" i="64"/>
  <c r="K3" i="64"/>
  <c r="L3" i="64"/>
  <c r="K4" i="64"/>
  <c r="L4" i="64"/>
  <c r="K5" i="64"/>
  <c r="L5" i="64"/>
  <c r="K6" i="64"/>
  <c r="L7" i="64"/>
  <c r="Z50" i="3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8" i="63"/>
  <c r="H9" i="63"/>
  <c r="H10" i="63"/>
  <c r="H11" i="63"/>
  <c r="H12" i="63"/>
  <c r="H13" i="63"/>
  <c r="H14" i="63"/>
  <c r="H15" i="63"/>
  <c r="H16" i="63"/>
  <c r="H17" i="63"/>
  <c r="H18" i="63"/>
  <c r="H19" i="63"/>
  <c r="H20" i="63"/>
  <c r="H21" i="63"/>
  <c r="H22" i="63"/>
  <c r="H23" i="63"/>
  <c r="H24" i="63"/>
  <c r="H25" i="63"/>
  <c r="H26" i="63"/>
  <c r="H27" i="63"/>
  <c r="H28" i="63"/>
  <c r="H29" i="63"/>
  <c r="H30" i="63"/>
  <c r="H31" i="63"/>
  <c r="H32" i="63"/>
  <c r="H33" i="63"/>
  <c r="H34" i="63"/>
  <c r="H35" i="63"/>
  <c r="H36" i="63"/>
  <c r="H37" i="63"/>
  <c r="H38" i="63"/>
  <c r="H39" i="63"/>
  <c r="H40" i="63"/>
  <c r="H41" i="63"/>
  <c r="H42" i="63"/>
  <c r="H43" i="63"/>
  <c r="H44" i="63"/>
  <c r="H45" i="63"/>
  <c r="H46" i="63"/>
  <c r="H47" i="63"/>
  <c r="H48" i="63"/>
  <c r="H49" i="63"/>
  <c r="H50" i="63"/>
  <c r="H51" i="63"/>
  <c r="H52" i="63"/>
  <c r="H53" i="63"/>
  <c r="H54" i="63"/>
  <c r="H55" i="63"/>
  <c r="H56" i="63"/>
  <c r="H57" i="63"/>
  <c r="H58" i="63"/>
  <c r="H59" i="63"/>
  <c r="H60" i="63"/>
  <c r="H61" i="63"/>
  <c r="H62" i="63"/>
  <c r="H63" i="63"/>
  <c r="H64" i="63"/>
  <c r="H65" i="63"/>
  <c r="H66" i="63"/>
  <c r="H67" i="63"/>
  <c r="H8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B9" i="63"/>
  <c r="B10" i="63"/>
  <c r="B11" i="63"/>
  <c r="B12" i="63"/>
  <c r="B13" i="63"/>
  <c r="B14" i="63"/>
  <c r="B15" i="63"/>
  <c r="B16" i="63"/>
  <c r="B17" i="63"/>
  <c r="B18" i="63"/>
  <c r="B19" i="63"/>
  <c r="B20" i="63"/>
  <c r="B21" i="63"/>
  <c r="B22" i="63"/>
  <c r="B23" i="63"/>
  <c r="B24" i="63"/>
  <c r="B25" i="63"/>
  <c r="B26" i="63"/>
  <c r="B27" i="63"/>
  <c r="B28" i="63"/>
  <c r="B29" i="63"/>
  <c r="B30" i="63"/>
  <c r="B31" i="63"/>
  <c r="B32" i="63"/>
  <c r="B33" i="63"/>
  <c r="B34" i="63"/>
  <c r="B35" i="63"/>
  <c r="B36" i="63"/>
  <c r="B37" i="63"/>
  <c r="B38" i="63"/>
  <c r="B39" i="63"/>
  <c r="B40" i="63"/>
  <c r="B41" i="63"/>
  <c r="B42" i="63"/>
  <c r="B43" i="63"/>
  <c r="B44" i="63"/>
  <c r="B45" i="63"/>
  <c r="B46" i="63"/>
  <c r="B47" i="63"/>
  <c r="B48" i="63"/>
  <c r="B49" i="63"/>
  <c r="B50" i="63"/>
  <c r="B51" i="63"/>
  <c r="B52" i="63"/>
  <c r="B53" i="63"/>
  <c r="B54" i="63"/>
  <c r="B55" i="63"/>
  <c r="B56" i="63"/>
  <c r="B57" i="63"/>
  <c r="B58" i="63"/>
  <c r="B59" i="63"/>
  <c r="B60" i="63"/>
  <c r="B61" i="63"/>
  <c r="B62" i="63"/>
  <c r="B63" i="63"/>
  <c r="B64" i="63"/>
  <c r="B65" i="63"/>
  <c r="B66" i="63"/>
  <c r="B67" i="63"/>
  <c r="B8" i="63"/>
  <c r="E31" i="19"/>
  <c r="E32" i="19"/>
  <c r="E33" i="19"/>
  <c r="E34" i="19"/>
  <c r="E35" i="19"/>
  <c r="E36" i="19"/>
  <c r="E37" i="19"/>
  <c r="E30" i="19"/>
  <c r="C21" i="62"/>
  <c r="D24" i="62"/>
  <c r="C24" i="62" s="1"/>
  <c r="M8" i="64" l="1"/>
  <c r="N7" i="64"/>
  <c r="M7" i="64" s="1"/>
  <c r="C7" i="62"/>
  <c r="D7" i="62"/>
  <c r="D35" i="62"/>
  <c r="O35" i="62"/>
  <c r="N35" i="62"/>
  <c r="M35" i="62"/>
  <c r="L35" i="62"/>
  <c r="K35" i="62"/>
  <c r="J35" i="62"/>
  <c r="I35" i="62"/>
  <c r="H35" i="62"/>
  <c r="G35" i="62"/>
  <c r="F35" i="62"/>
  <c r="E35" i="62"/>
  <c r="C26" i="62"/>
  <c r="F8" i="62" s="1"/>
  <c r="H8" i="62" s="1"/>
  <c r="C3" i="62" s="1"/>
  <c r="H26" i="19"/>
  <c r="E6" i="62" l="1"/>
  <c r="G6" i="62" s="1"/>
  <c r="C31" i="62"/>
  <c r="G7" i="62"/>
  <c r="H7" i="62" s="1"/>
  <c r="C2" i="62" s="1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BC292" i="2"/>
  <c r="BC293" i="2"/>
  <c r="BC294" i="2"/>
  <c r="BC295" i="2"/>
  <c r="BC296" i="2"/>
  <c r="BC297" i="2"/>
  <c r="BC298" i="2"/>
  <c r="BC299" i="2"/>
  <c r="BC300" i="2"/>
  <c r="BC301" i="2"/>
  <c r="BC302" i="2"/>
  <c r="BC303" i="2"/>
  <c r="BC304" i="2"/>
  <c r="BC305" i="2"/>
  <c r="BC306" i="2"/>
  <c r="BC307" i="2"/>
  <c r="BC308" i="2"/>
  <c r="BC309" i="2"/>
  <c r="BC310" i="2"/>
  <c r="BC311" i="2"/>
  <c r="BC312" i="2"/>
  <c r="BC313" i="2"/>
  <c r="BC314" i="2"/>
  <c r="BC315" i="2"/>
  <c r="BC316" i="2"/>
  <c r="BC317" i="2"/>
  <c r="BC318" i="2"/>
  <c r="BC319" i="2"/>
  <c r="BC320" i="2"/>
  <c r="BC321" i="2"/>
  <c r="BC322" i="2"/>
  <c r="BC323" i="2"/>
  <c r="BC324" i="2"/>
  <c r="BC325" i="2"/>
  <c r="BC326" i="2"/>
  <c r="BC327" i="2"/>
  <c r="BC328" i="2"/>
  <c r="BC329" i="2"/>
  <c r="BC330" i="2"/>
  <c r="BC331" i="2"/>
  <c r="BC332" i="2"/>
  <c r="BC333" i="2"/>
  <c r="BC334" i="2"/>
  <c r="BC335" i="2"/>
  <c r="BC336" i="2"/>
  <c r="BC337" i="2"/>
  <c r="BC338" i="2"/>
  <c r="BC339" i="2"/>
  <c r="BC340" i="2"/>
  <c r="BC341" i="2"/>
  <c r="BC342" i="2"/>
  <c r="BC343" i="2"/>
  <c r="BC344" i="2"/>
  <c r="BC345" i="2"/>
  <c r="BC346" i="2"/>
  <c r="BC347" i="2"/>
  <c r="BC348" i="2"/>
  <c r="BC349" i="2"/>
  <c r="BC350" i="2"/>
  <c r="BC351" i="2"/>
  <c r="BC352" i="2"/>
  <c r="BC353" i="2"/>
  <c r="BC354" i="2"/>
  <c r="BC355" i="2"/>
  <c r="BC356" i="2"/>
  <c r="BC357" i="2"/>
  <c r="BC358" i="2"/>
  <c r="BC359" i="2"/>
  <c r="BC360" i="2"/>
  <c r="BC361" i="2"/>
  <c r="BC362" i="2"/>
  <c r="BC363" i="2"/>
  <c r="BC364" i="2"/>
  <c r="BC365" i="2"/>
  <c r="BC366" i="2"/>
  <c r="BC367" i="2"/>
  <c r="BC368" i="2"/>
  <c r="BC369" i="2"/>
  <c r="BC370" i="2"/>
  <c r="BC371" i="2"/>
  <c r="BC372" i="2"/>
  <c r="BC373" i="2"/>
  <c r="BC374" i="2"/>
  <c r="BC375" i="2"/>
  <c r="BC376" i="2"/>
  <c r="BC377" i="2"/>
  <c r="BC378" i="2"/>
  <c r="BC379" i="2"/>
  <c r="BC380" i="2"/>
  <c r="BC381" i="2"/>
  <c r="BC382" i="2"/>
  <c r="BC383" i="2"/>
  <c r="BC384" i="2"/>
  <c r="BC385" i="2"/>
  <c r="BC386" i="2"/>
  <c r="BC387" i="2"/>
  <c r="BC388" i="2"/>
  <c r="BC389" i="2"/>
  <c r="BC390" i="2"/>
  <c r="BC391" i="2"/>
  <c r="BC392" i="2"/>
  <c r="BC393" i="2"/>
  <c r="BC394" i="2"/>
  <c r="BC395" i="2"/>
  <c r="BC396" i="2"/>
  <c r="BC397" i="2"/>
  <c r="BC398" i="2"/>
  <c r="BC399" i="2"/>
  <c r="BC400" i="2"/>
  <c r="BC401" i="2"/>
  <c r="BC402" i="2"/>
  <c r="BC403" i="2"/>
  <c r="BC404" i="2"/>
  <c r="BC405" i="2"/>
  <c r="BC406" i="2"/>
  <c r="BC407" i="2"/>
  <c r="BC408" i="2"/>
  <c r="BC409" i="2"/>
  <c r="BC410" i="2"/>
  <c r="BC411" i="2"/>
  <c r="BC412" i="2"/>
  <c r="BC413" i="2"/>
  <c r="BC414" i="2"/>
  <c r="BC415" i="2"/>
  <c r="BC416" i="2"/>
  <c r="BC417" i="2"/>
  <c r="BC418" i="2"/>
  <c r="BC419" i="2"/>
  <c r="BC420" i="2"/>
  <c r="BC421" i="2"/>
  <c r="BC422" i="2"/>
  <c r="BC423" i="2"/>
  <c r="BC424" i="2"/>
  <c r="BC117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3" i="2"/>
  <c r="BB4" i="2"/>
  <c r="D53" i="54"/>
  <c r="E7" i="54"/>
  <c r="F7" i="54"/>
  <c r="D7" i="54"/>
  <c r="D51" i="54"/>
  <c r="E51" i="54" s="1"/>
  <c r="D52" i="54"/>
  <c r="E53" i="54" s="1"/>
  <c r="G10" i="54"/>
  <c r="G8" i="54"/>
  <c r="K7" i="1"/>
  <c r="K6" i="1"/>
  <c r="K5" i="1"/>
  <c r="M7" i="1"/>
  <c r="M6" i="1"/>
  <c r="M5" i="1"/>
  <c r="M3" i="1"/>
  <c r="K3" i="1"/>
  <c r="Q3" i="1" s="1"/>
  <c r="Q5" i="1"/>
  <c r="E52" i="54" l="1"/>
  <c r="K24" i="1"/>
  <c r="G4" i="54" l="1"/>
  <c r="G5" i="54"/>
  <c r="G6" i="54"/>
  <c r="G7" i="54"/>
  <c r="G9" i="54"/>
  <c r="G11" i="54"/>
  <c r="E52" i="1"/>
  <c r="F60" i="40"/>
  <c r="F43" i="40"/>
  <c r="F52" i="40" s="1"/>
  <c r="F12" i="40"/>
  <c r="F11" i="40"/>
  <c r="AD49" i="33" l="1"/>
  <c r="AD40" i="33"/>
  <c r="AD41" i="33" s="1"/>
  <c r="AD42" i="33" s="1"/>
  <c r="AD43" i="33" s="1"/>
  <c r="AD44" i="33" s="1"/>
  <c r="AD45" i="33" s="1"/>
  <c r="AD46" i="33" s="1"/>
  <c r="AD47" i="33" s="1"/>
  <c r="AD48" i="33" s="1"/>
  <c r="AD50" i="33"/>
  <c r="AD51" i="33"/>
  <c r="AD52" i="33"/>
  <c r="AD53" i="33"/>
  <c r="AD54" i="33"/>
  <c r="AD55" i="33"/>
  <c r="AD56" i="33"/>
  <c r="AD57" i="33"/>
  <c r="AD58" i="33"/>
  <c r="AD59" i="33"/>
  <c r="AD60" i="33"/>
  <c r="AD61" i="33"/>
  <c r="AD62" i="33"/>
  <c r="AD63" i="33"/>
  <c r="AD64" i="33"/>
  <c r="AD65" i="33"/>
  <c r="AD66" i="33"/>
  <c r="AD67" i="33"/>
  <c r="AD68" i="33"/>
  <c r="AD69" i="33"/>
  <c r="AD70" i="33"/>
  <c r="AD71" i="33"/>
  <c r="AD72" i="33"/>
  <c r="AD73" i="33"/>
  <c r="AD74" i="33"/>
  <c r="AD75" i="33"/>
  <c r="AD76" i="33"/>
  <c r="AD77" i="33"/>
  <c r="AD78" i="33"/>
  <c r="AD79" i="33"/>
  <c r="AD80" i="33"/>
  <c r="AD81" i="33"/>
  <c r="AD82" i="33"/>
  <c r="AD83" i="33"/>
  <c r="AD84" i="33"/>
  <c r="AD85" i="33"/>
  <c r="AD86" i="33"/>
  <c r="AD87" i="33"/>
  <c r="AD88" i="33"/>
  <c r="AD89" i="33"/>
  <c r="AD90" i="33"/>
  <c r="AD91" i="33"/>
  <c r="AD92" i="33"/>
  <c r="AD93" i="33"/>
  <c r="AD94" i="33"/>
  <c r="AD95" i="33"/>
  <c r="AD96" i="33"/>
  <c r="AD97" i="33"/>
  <c r="AD98" i="33"/>
  <c r="AD99" i="33"/>
  <c r="AD100" i="33"/>
  <c r="AD101" i="33"/>
  <c r="AD102" i="33"/>
  <c r="AD103" i="33"/>
  <c r="AD104" i="33"/>
  <c r="AD105" i="33"/>
  <c r="AD106" i="33"/>
  <c r="AD107" i="33"/>
  <c r="AD108" i="33"/>
  <c r="AD109" i="33"/>
  <c r="AD110" i="33"/>
  <c r="AD111" i="33"/>
  <c r="AD112" i="33"/>
  <c r="AD113" i="33"/>
  <c r="AD114" i="33"/>
  <c r="AD115" i="33"/>
  <c r="AD116" i="33"/>
  <c r="AD117" i="33"/>
  <c r="AD118" i="33"/>
  <c r="AD119" i="33"/>
  <c r="AD120" i="33"/>
  <c r="AC77" i="33"/>
  <c r="AA62" i="33"/>
  <c r="AB62" i="33"/>
  <c r="AA63" i="33"/>
  <c r="AB63" i="33"/>
  <c r="AA64" i="33"/>
  <c r="AB64" i="33"/>
  <c r="AA65" i="33"/>
  <c r="AB65" i="33"/>
  <c r="AA66" i="33"/>
  <c r="AB66" i="33"/>
  <c r="AA67" i="33"/>
  <c r="AB67" i="33"/>
  <c r="AA68" i="33"/>
  <c r="AB68" i="33"/>
  <c r="AA69" i="33"/>
  <c r="AB69" i="33"/>
  <c r="AA70" i="33"/>
  <c r="AB70" i="33"/>
  <c r="AA71" i="33"/>
  <c r="AB71" i="33"/>
  <c r="AA72" i="33"/>
  <c r="AB72" i="33"/>
  <c r="AA73" i="33"/>
  <c r="AB73" i="33"/>
  <c r="AA74" i="33"/>
  <c r="AB74" i="33"/>
  <c r="AA75" i="33"/>
  <c r="AB75" i="33"/>
  <c r="AA76" i="33"/>
  <c r="AB76" i="33"/>
  <c r="AA77" i="33"/>
  <c r="AB77" i="33"/>
  <c r="AA78" i="33"/>
  <c r="AB78" i="33"/>
  <c r="AA79" i="33"/>
  <c r="AB79" i="33"/>
  <c r="AA80" i="33"/>
  <c r="AB80" i="33"/>
  <c r="AA81" i="33"/>
  <c r="AB81" i="33"/>
  <c r="AA82" i="33"/>
  <c r="AB82" i="33"/>
  <c r="AA83" i="33"/>
  <c r="AB83" i="33"/>
  <c r="AA84" i="33"/>
  <c r="AB84" i="33"/>
  <c r="AA85" i="33"/>
  <c r="AB85" i="33"/>
  <c r="AA86" i="33"/>
  <c r="AB86" i="33"/>
  <c r="AA87" i="33"/>
  <c r="AB87" i="33"/>
  <c r="AA88" i="33"/>
  <c r="AB88" i="33"/>
  <c r="AA89" i="33"/>
  <c r="AB89" i="33"/>
  <c r="AA90" i="33"/>
  <c r="AB90" i="33"/>
  <c r="AA91" i="33"/>
  <c r="AB91" i="33"/>
  <c r="AB33" i="33"/>
  <c r="AB34" i="33"/>
  <c r="AB35" i="33"/>
  <c r="AB36" i="33"/>
  <c r="AB37" i="33"/>
  <c r="AB38" i="33"/>
  <c r="AB39" i="33"/>
  <c r="AB40" i="33"/>
  <c r="AB41" i="33"/>
  <c r="AB42" i="33"/>
  <c r="AB43" i="33"/>
  <c r="AB44" i="33"/>
  <c r="AB45" i="33"/>
  <c r="AB46" i="33"/>
  <c r="AB47" i="33"/>
  <c r="AB48" i="33"/>
  <c r="AB49" i="33"/>
  <c r="AB50" i="33"/>
  <c r="AB51" i="33"/>
  <c r="AB52" i="33"/>
  <c r="AB53" i="33"/>
  <c r="AB54" i="33"/>
  <c r="AB55" i="33"/>
  <c r="AB56" i="33"/>
  <c r="AB57" i="33"/>
  <c r="AB58" i="33"/>
  <c r="AB59" i="33"/>
  <c r="AB60" i="33"/>
  <c r="AB61" i="33"/>
  <c r="AA33" i="33"/>
  <c r="AA34" i="33"/>
  <c r="AA35" i="33"/>
  <c r="AA36" i="33"/>
  <c r="AA37" i="33"/>
  <c r="AA38" i="33"/>
  <c r="AA39" i="33"/>
  <c r="AA40" i="33"/>
  <c r="AA41" i="33"/>
  <c r="AA42" i="33"/>
  <c r="AA43" i="33"/>
  <c r="AA44" i="33"/>
  <c r="AA45" i="33"/>
  <c r="AA46" i="33"/>
  <c r="AA47" i="33"/>
  <c r="AA48" i="33"/>
  <c r="AA49" i="33"/>
  <c r="AA50" i="33"/>
  <c r="AA51" i="33"/>
  <c r="AA52" i="33"/>
  <c r="AA53" i="33"/>
  <c r="AA54" i="33"/>
  <c r="AA55" i="33"/>
  <c r="AA56" i="33"/>
  <c r="AA57" i="33"/>
  <c r="AA58" i="33"/>
  <c r="AA59" i="33"/>
  <c r="AA60" i="33"/>
  <c r="AA61" i="33"/>
  <c r="AB32" i="33"/>
  <c r="AA32" i="33"/>
  <c r="K6" i="16" l="1"/>
  <c r="K3" i="16" l="1"/>
  <c r="L6" i="33"/>
  <c r="O6" i="33"/>
  <c r="AI119" i="2"/>
  <c r="AL119" i="2" s="1"/>
  <c r="AY117" i="2"/>
  <c r="AY118" i="2"/>
  <c r="AY119" i="2"/>
  <c r="AX118" i="2"/>
  <c r="AX119" i="2"/>
  <c r="AX120" i="2"/>
  <c r="AX121" i="2"/>
  <c r="AX122" i="2"/>
  <c r="AX123" i="2"/>
  <c r="AY120" i="2" s="1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117" i="2"/>
  <c r="O120" i="33"/>
  <c r="N120" i="33"/>
  <c r="M120" i="33"/>
  <c r="L120" i="33"/>
  <c r="E120" i="33"/>
  <c r="O119" i="33"/>
  <c r="N119" i="33"/>
  <c r="M119" i="33"/>
  <c r="L119" i="33"/>
  <c r="E119" i="33"/>
  <c r="O118" i="33"/>
  <c r="N118" i="33"/>
  <c r="M118" i="33"/>
  <c r="L118" i="33"/>
  <c r="E118" i="33"/>
  <c r="O117" i="33"/>
  <c r="N117" i="33"/>
  <c r="M117" i="33"/>
  <c r="L117" i="33"/>
  <c r="E117" i="33"/>
  <c r="O116" i="33"/>
  <c r="N116" i="33"/>
  <c r="M116" i="33"/>
  <c r="L116" i="33"/>
  <c r="E116" i="33"/>
  <c r="O115" i="33"/>
  <c r="N115" i="33"/>
  <c r="M115" i="33"/>
  <c r="Q115" i="33" s="1"/>
  <c r="T115" i="33" s="1"/>
  <c r="L115" i="33"/>
  <c r="O114" i="33"/>
  <c r="N114" i="33"/>
  <c r="M114" i="33"/>
  <c r="L114" i="33"/>
  <c r="C114" i="33"/>
  <c r="C115" i="33" s="1"/>
  <c r="E115" i="33" s="1"/>
  <c r="AE116" i="33" s="1"/>
  <c r="O113" i="33"/>
  <c r="N113" i="33"/>
  <c r="M113" i="33"/>
  <c r="L113" i="33"/>
  <c r="E113" i="33"/>
  <c r="AE114" i="33" s="1"/>
  <c r="O112" i="33"/>
  <c r="N112" i="33"/>
  <c r="M112" i="33"/>
  <c r="L112" i="33"/>
  <c r="E112" i="33"/>
  <c r="O111" i="33"/>
  <c r="N111" i="33"/>
  <c r="M111" i="33"/>
  <c r="L111" i="33"/>
  <c r="E111" i="33"/>
  <c r="AE112" i="33" s="1"/>
  <c r="O110" i="33"/>
  <c r="N110" i="33"/>
  <c r="M110" i="33"/>
  <c r="L110" i="33"/>
  <c r="E110" i="33"/>
  <c r="AE111" i="33" s="1"/>
  <c r="O109" i="33"/>
  <c r="N109" i="33"/>
  <c r="M109" i="33"/>
  <c r="L109" i="33"/>
  <c r="E109" i="33"/>
  <c r="AE110" i="33" s="1"/>
  <c r="O108" i="33"/>
  <c r="N108" i="33"/>
  <c r="M108" i="33"/>
  <c r="L108" i="33"/>
  <c r="E108" i="33"/>
  <c r="AE109" i="33" s="1"/>
  <c r="O107" i="33"/>
  <c r="N107" i="33"/>
  <c r="M107" i="33"/>
  <c r="L107" i="33"/>
  <c r="E107" i="33"/>
  <c r="AE108" i="33" s="1"/>
  <c r="O106" i="33"/>
  <c r="N106" i="33"/>
  <c r="M106" i="33"/>
  <c r="L106" i="33"/>
  <c r="E106" i="33"/>
  <c r="AE107" i="33" s="1"/>
  <c r="O105" i="33"/>
  <c r="N105" i="33"/>
  <c r="M105" i="33"/>
  <c r="L105" i="33"/>
  <c r="E105" i="33"/>
  <c r="AE106" i="33" s="1"/>
  <c r="O104" i="33"/>
  <c r="N104" i="33"/>
  <c r="M104" i="33"/>
  <c r="L104" i="33"/>
  <c r="E104" i="33"/>
  <c r="AE105" i="33" s="1"/>
  <c r="O103" i="33"/>
  <c r="N103" i="33"/>
  <c r="M103" i="33"/>
  <c r="L103" i="33"/>
  <c r="E103" i="33"/>
  <c r="AE104" i="33" s="1"/>
  <c r="O102" i="33"/>
  <c r="N102" i="33"/>
  <c r="M102" i="33"/>
  <c r="L102" i="33"/>
  <c r="E102" i="33"/>
  <c r="AE103" i="33" s="1"/>
  <c r="O101" i="33"/>
  <c r="N101" i="33"/>
  <c r="M101" i="33"/>
  <c r="L101" i="33"/>
  <c r="E101" i="33"/>
  <c r="AE102" i="33" s="1"/>
  <c r="O100" i="33"/>
  <c r="N100" i="33"/>
  <c r="M100" i="33"/>
  <c r="L100" i="33"/>
  <c r="E100" i="33"/>
  <c r="AE101" i="33" s="1"/>
  <c r="O99" i="33"/>
  <c r="N99" i="33"/>
  <c r="M99" i="33"/>
  <c r="L99" i="33"/>
  <c r="E99" i="33"/>
  <c r="AE100" i="33" s="1"/>
  <c r="O98" i="33"/>
  <c r="N98" i="33"/>
  <c r="M98" i="33"/>
  <c r="L98" i="33"/>
  <c r="E98" i="33"/>
  <c r="AE99" i="33" s="1"/>
  <c r="O97" i="33"/>
  <c r="N97" i="33"/>
  <c r="M97" i="33"/>
  <c r="L97" i="33"/>
  <c r="E97" i="33"/>
  <c r="AE98" i="33" s="1"/>
  <c r="O96" i="33"/>
  <c r="N96" i="33"/>
  <c r="M96" i="33"/>
  <c r="L96" i="33"/>
  <c r="E96" i="33"/>
  <c r="AE97" i="33" s="1"/>
  <c r="O95" i="33"/>
  <c r="N95" i="33"/>
  <c r="M95" i="33"/>
  <c r="L95" i="33"/>
  <c r="E95" i="33"/>
  <c r="AE96" i="33" s="1"/>
  <c r="O94" i="33"/>
  <c r="N94" i="33"/>
  <c r="M94" i="33"/>
  <c r="L94" i="33"/>
  <c r="E94" i="33"/>
  <c r="AE95" i="33" s="1"/>
  <c r="O93" i="33"/>
  <c r="N93" i="33"/>
  <c r="M93" i="33"/>
  <c r="L93" i="33"/>
  <c r="E93" i="33"/>
  <c r="AE94" i="33" s="1"/>
  <c r="O92" i="33"/>
  <c r="N92" i="33"/>
  <c r="M92" i="33"/>
  <c r="L92" i="33"/>
  <c r="E92" i="33"/>
  <c r="AE93" i="33" s="1"/>
  <c r="O91" i="33"/>
  <c r="N91" i="33"/>
  <c r="M91" i="33"/>
  <c r="L91" i="33"/>
  <c r="E91" i="33"/>
  <c r="AE92" i="33" s="1"/>
  <c r="O90" i="33"/>
  <c r="N90" i="33"/>
  <c r="M90" i="33"/>
  <c r="L90" i="33"/>
  <c r="E90" i="33"/>
  <c r="AE91" i="33" s="1"/>
  <c r="O89" i="33"/>
  <c r="N89" i="33"/>
  <c r="M89" i="33"/>
  <c r="L89" i="33"/>
  <c r="E89" i="33"/>
  <c r="AE90" i="33" s="1"/>
  <c r="O88" i="33"/>
  <c r="N88" i="33"/>
  <c r="M88" i="33"/>
  <c r="L88" i="33"/>
  <c r="E88" i="33"/>
  <c r="AE89" i="33" s="1"/>
  <c r="O87" i="33"/>
  <c r="N87" i="33"/>
  <c r="M87" i="33"/>
  <c r="L87" i="33"/>
  <c r="E87" i="33"/>
  <c r="AE88" i="33" s="1"/>
  <c r="O86" i="33"/>
  <c r="N86" i="33"/>
  <c r="M86" i="33"/>
  <c r="L86" i="33"/>
  <c r="E86" i="33"/>
  <c r="AE87" i="33" s="1"/>
  <c r="O85" i="33"/>
  <c r="N85" i="33"/>
  <c r="M85" i="33"/>
  <c r="L85" i="33"/>
  <c r="E85" i="33"/>
  <c r="AE86" i="33" s="1"/>
  <c r="O84" i="33"/>
  <c r="N84" i="33"/>
  <c r="M84" i="33"/>
  <c r="L84" i="33"/>
  <c r="E84" i="33"/>
  <c r="AE85" i="33" s="1"/>
  <c r="O83" i="33"/>
  <c r="N83" i="33"/>
  <c r="M83" i="33"/>
  <c r="L83" i="33"/>
  <c r="E83" i="33"/>
  <c r="AE84" i="33" s="1"/>
  <c r="O82" i="33"/>
  <c r="N82" i="33"/>
  <c r="M82" i="33"/>
  <c r="L82" i="33"/>
  <c r="E82" i="33"/>
  <c r="AE83" i="33" s="1"/>
  <c r="O81" i="33"/>
  <c r="N81" i="33"/>
  <c r="M81" i="33"/>
  <c r="L81" i="33"/>
  <c r="E81" i="33"/>
  <c r="AE82" i="33" s="1"/>
  <c r="O80" i="33"/>
  <c r="N80" i="33"/>
  <c r="R80" i="33" s="1"/>
  <c r="U80" i="33" s="1"/>
  <c r="M80" i="33"/>
  <c r="L80" i="33"/>
  <c r="E80" i="33"/>
  <c r="AE81" i="33" s="1"/>
  <c r="O79" i="33"/>
  <c r="N79" i="33"/>
  <c r="M79" i="33"/>
  <c r="L79" i="33"/>
  <c r="E79" i="33"/>
  <c r="AE80" i="33" s="1"/>
  <c r="O78" i="33"/>
  <c r="N78" i="33"/>
  <c r="M78" i="33"/>
  <c r="L78" i="33"/>
  <c r="E78" i="33"/>
  <c r="AE79" i="33" s="1"/>
  <c r="O77" i="33"/>
  <c r="N77" i="33"/>
  <c r="M77" i="33"/>
  <c r="L77" i="33"/>
  <c r="E77" i="33"/>
  <c r="AE78" i="33" s="1"/>
  <c r="O76" i="33"/>
  <c r="N76" i="33"/>
  <c r="M76" i="33"/>
  <c r="L76" i="33"/>
  <c r="E76" i="33"/>
  <c r="AE77" i="33" s="1"/>
  <c r="O75" i="33"/>
  <c r="N75" i="33"/>
  <c r="M75" i="33"/>
  <c r="L75" i="33"/>
  <c r="E75" i="33"/>
  <c r="AE76" i="33" s="1"/>
  <c r="O74" i="33"/>
  <c r="N74" i="33"/>
  <c r="M74" i="33"/>
  <c r="L74" i="33"/>
  <c r="E74" i="33"/>
  <c r="AE75" i="33" s="1"/>
  <c r="O73" i="33"/>
  <c r="N73" i="33"/>
  <c r="M73" i="33"/>
  <c r="L73" i="33"/>
  <c r="E73" i="33"/>
  <c r="AE74" i="33" s="1"/>
  <c r="O72" i="33"/>
  <c r="N72" i="33"/>
  <c r="M72" i="33"/>
  <c r="L72" i="33"/>
  <c r="E72" i="33"/>
  <c r="AE73" i="33" s="1"/>
  <c r="O71" i="33"/>
  <c r="N71" i="33"/>
  <c r="M71" i="33"/>
  <c r="L71" i="33"/>
  <c r="E71" i="33"/>
  <c r="AE72" i="33" s="1"/>
  <c r="O70" i="33"/>
  <c r="N70" i="33"/>
  <c r="M70" i="33"/>
  <c r="L70" i="33"/>
  <c r="E70" i="33"/>
  <c r="AE71" i="33" s="1"/>
  <c r="O69" i="33"/>
  <c r="N69" i="33"/>
  <c r="M69" i="33"/>
  <c r="L69" i="33"/>
  <c r="E69" i="33"/>
  <c r="AE70" i="33" s="1"/>
  <c r="O68" i="33"/>
  <c r="N68" i="33"/>
  <c r="M68" i="33"/>
  <c r="L68" i="33"/>
  <c r="E68" i="33"/>
  <c r="AE69" i="33" s="1"/>
  <c r="O67" i="33"/>
  <c r="N67" i="33"/>
  <c r="M67" i="33"/>
  <c r="L67" i="33"/>
  <c r="E67" i="33"/>
  <c r="AE68" i="33" s="1"/>
  <c r="O66" i="33"/>
  <c r="N66" i="33"/>
  <c r="M66" i="33"/>
  <c r="L66" i="33"/>
  <c r="E66" i="33"/>
  <c r="AE67" i="33" s="1"/>
  <c r="O65" i="33"/>
  <c r="N65" i="33"/>
  <c r="M65" i="33"/>
  <c r="L65" i="33"/>
  <c r="E65" i="33"/>
  <c r="AE66" i="33" s="1"/>
  <c r="O64" i="33"/>
  <c r="N64" i="33"/>
  <c r="M64" i="33"/>
  <c r="Q64" i="33" s="1"/>
  <c r="T64" i="33" s="1"/>
  <c r="L64" i="33"/>
  <c r="P64" i="33" s="1"/>
  <c r="S64" i="33" s="1"/>
  <c r="E64" i="33"/>
  <c r="AE65" i="33" s="1"/>
  <c r="O63" i="33"/>
  <c r="N63" i="33"/>
  <c r="M63" i="33"/>
  <c r="L63" i="33"/>
  <c r="E63" i="33"/>
  <c r="AE64" i="33" s="1"/>
  <c r="O62" i="33"/>
  <c r="N62" i="33"/>
  <c r="M62" i="33"/>
  <c r="L62" i="33"/>
  <c r="E62" i="33"/>
  <c r="AE63" i="33" s="1"/>
  <c r="O61" i="33"/>
  <c r="N61" i="33"/>
  <c r="M61" i="33"/>
  <c r="L61" i="33"/>
  <c r="E61" i="33"/>
  <c r="AE62" i="33" s="1"/>
  <c r="O60" i="33"/>
  <c r="N60" i="33"/>
  <c r="M60" i="33"/>
  <c r="L60" i="33"/>
  <c r="E60" i="33"/>
  <c r="AE61" i="33" s="1"/>
  <c r="O59" i="33"/>
  <c r="N59" i="33"/>
  <c r="M59" i="33"/>
  <c r="L59" i="33"/>
  <c r="E59" i="33"/>
  <c r="AE60" i="33" s="1"/>
  <c r="O58" i="33"/>
  <c r="N58" i="33"/>
  <c r="M58" i="33"/>
  <c r="L58" i="33"/>
  <c r="E58" i="33"/>
  <c r="AE59" i="33" s="1"/>
  <c r="O57" i="33"/>
  <c r="N57" i="33"/>
  <c r="M57" i="33"/>
  <c r="L57" i="33"/>
  <c r="E57" i="33"/>
  <c r="AE58" i="33" s="1"/>
  <c r="O56" i="33"/>
  <c r="N56" i="33"/>
  <c r="M56" i="33"/>
  <c r="L56" i="33"/>
  <c r="E56" i="33"/>
  <c r="AE57" i="33" s="1"/>
  <c r="O55" i="33"/>
  <c r="N55" i="33"/>
  <c r="M55" i="33"/>
  <c r="Q55" i="33" s="1"/>
  <c r="T55" i="33" s="1"/>
  <c r="L55" i="33"/>
  <c r="E55" i="33"/>
  <c r="AE56" i="33" s="1"/>
  <c r="O54" i="33"/>
  <c r="N54" i="33"/>
  <c r="M54" i="33"/>
  <c r="L54" i="33"/>
  <c r="E54" i="33"/>
  <c r="AE55" i="33" s="1"/>
  <c r="O53" i="33"/>
  <c r="N53" i="33"/>
  <c r="M53" i="33"/>
  <c r="L53" i="33"/>
  <c r="E53" i="33"/>
  <c r="AE54" i="33" s="1"/>
  <c r="O52" i="33"/>
  <c r="N52" i="33"/>
  <c r="M52" i="33"/>
  <c r="L52" i="33"/>
  <c r="E52" i="33"/>
  <c r="AE53" i="33" s="1"/>
  <c r="O51" i="33"/>
  <c r="N51" i="33"/>
  <c r="M51" i="33"/>
  <c r="Q51" i="33" s="1"/>
  <c r="T51" i="33" s="1"/>
  <c r="L51" i="33"/>
  <c r="E51" i="33"/>
  <c r="AE52" i="33" s="1"/>
  <c r="O50" i="33"/>
  <c r="N50" i="33"/>
  <c r="M50" i="33"/>
  <c r="L50" i="33"/>
  <c r="E50" i="33"/>
  <c r="AE51" i="33" s="1"/>
  <c r="O49" i="33"/>
  <c r="N49" i="33"/>
  <c r="M49" i="33"/>
  <c r="L49" i="33"/>
  <c r="E49" i="33"/>
  <c r="AE50" i="33" s="1"/>
  <c r="O48" i="33"/>
  <c r="N48" i="33"/>
  <c r="M48" i="33"/>
  <c r="L48" i="33"/>
  <c r="E48" i="33"/>
  <c r="O47" i="33"/>
  <c r="N47" i="33"/>
  <c r="M47" i="33"/>
  <c r="L47" i="33"/>
  <c r="E47" i="33"/>
  <c r="O46" i="33"/>
  <c r="N46" i="33"/>
  <c r="M46" i="33"/>
  <c r="L46" i="33"/>
  <c r="E46" i="33"/>
  <c r="O45" i="33"/>
  <c r="N45" i="33"/>
  <c r="M45" i="33"/>
  <c r="L45" i="33"/>
  <c r="E45" i="33"/>
  <c r="O44" i="33"/>
  <c r="N44" i="33"/>
  <c r="M44" i="33"/>
  <c r="L44" i="33"/>
  <c r="E44" i="33"/>
  <c r="AE45" i="33" s="1"/>
  <c r="O43" i="33"/>
  <c r="N43" i="33"/>
  <c r="M43" i="33"/>
  <c r="L43" i="33"/>
  <c r="E43" i="33"/>
  <c r="O42" i="33"/>
  <c r="N42" i="33"/>
  <c r="M42" i="33"/>
  <c r="L42" i="33"/>
  <c r="E42" i="33"/>
  <c r="O41" i="33"/>
  <c r="N41" i="33"/>
  <c r="M41" i="33"/>
  <c r="Q41" i="33" s="1"/>
  <c r="T41" i="33" s="1"/>
  <c r="L41" i="33"/>
  <c r="E41" i="33"/>
  <c r="O40" i="33"/>
  <c r="N40" i="33"/>
  <c r="M40" i="33"/>
  <c r="L40" i="33"/>
  <c r="E40" i="33"/>
  <c r="O39" i="33"/>
  <c r="N39" i="33"/>
  <c r="M39" i="33"/>
  <c r="L39" i="33"/>
  <c r="E39" i="33"/>
  <c r="AE40" i="33" s="1"/>
  <c r="O38" i="33"/>
  <c r="N38" i="33"/>
  <c r="R38" i="33" s="1"/>
  <c r="U38" i="33" s="1"/>
  <c r="M38" i="33"/>
  <c r="L38" i="33"/>
  <c r="E38" i="33"/>
  <c r="O37" i="33"/>
  <c r="N37" i="33"/>
  <c r="R37" i="33" s="1"/>
  <c r="U37" i="33" s="1"/>
  <c r="M37" i="33"/>
  <c r="L37" i="33"/>
  <c r="E37" i="33"/>
  <c r="Y38" i="33" s="1"/>
  <c r="O36" i="33"/>
  <c r="N36" i="33"/>
  <c r="M36" i="33"/>
  <c r="L36" i="33"/>
  <c r="E36" i="33"/>
  <c r="Y37" i="33" s="1"/>
  <c r="O35" i="33"/>
  <c r="N35" i="33"/>
  <c r="M35" i="33"/>
  <c r="L35" i="33"/>
  <c r="E35" i="33"/>
  <c r="O34" i="33"/>
  <c r="N34" i="33"/>
  <c r="M34" i="33"/>
  <c r="L34" i="33"/>
  <c r="E34" i="33"/>
  <c r="Y35" i="33" s="1"/>
  <c r="O33" i="33"/>
  <c r="N33" i="33"/>
  <c r="M33" i="33"/>
  <c r="L33" i="33"/>
  <c r="E33" i="33"/>
  <c r="Y34" i="33" s="1"/>
  <c r="O32" i="33"/>
  <c r="N32" i="33"/>
  <c r="M32" i="33"/>
  <c r="L32" i="33"/>
  <c r="E32" i="33"/>
  <c r="Y33" i="33" s="1"/>
  <c r="O31" i="33"/>
  <c r="N31" i="33"/>
  <c r="M31" i="33"/>
  <c r="L31" i="33"/>
  <c r="E31" i="33"/>
  <c r="Y32" i="33" s="1"/>
  <c r="O30" i="33"/>
  <c r="N30" i="33"/>
  <c r="M30" i="33"/>
  <c r="Q30" i="33" s="1"/>
  <c r="T30" i="33" s="1"/>
  <c r="L30" i="33"/>
  <c r="P30" i="33" s="1"/>
  <c r="S30" i="33" s="1"/>
  <c r="E30" i="33"/>
  <c r="Y31" i="33" s="1"/>
  <c r="O29" i="33"/>
  <c r="N29" i="33"/>
  <c r="M29" i="33"/>
  <c r="L29" i="33"/>
  <c r="E29" i="33"/>
  <c r="Y30" i="33" s="1"/>
  <c r="O28" i="33"/>
  <c r="N28" i="33"/>
  <c r="R28" i="33" s="1"/>
  <c r="U28" i="33" s="1"/>
  <c r="M28" i="33"/>
  <c r="L28" i="33"/>
  <c r="E28" i="33"/>
  <c r="O27" i="33"/>
  <c r="N27" i="33"/>
  <c r="R27" i="33" s="1"/>
  <c r="U27" i="33" s="1"/>
  <c r="M27" i="33"/>
  <c r="L27" i="33"/>
  <c r="E27" i="33"/>
  <c r="O26" i="33"/>
  <c r="N26" i="33"/>
  <c r="M26" i="33"/>
  <c r="L26" i="33"/>
  <c r="E26" i="33"/>
  <c r="O25" i="33"/>
  <c r="N25" i="33"/>
  <c r="M25" i="33"/>
  <c r="L25" i="33"/>
  <c r="E25" i="33"/>
  <c r="O24" i="33"/>
  <c r="N24" i="33"/>
  <c r="R24" i="33" s="1"/>
  <c r="U24" i="33" s="1"/>
  <c r="M24" i="33"/>
  <c r="L24" i="33"/>
  <c r="E24" i="33"/>
  <c r="O23" i="33"/>
  <c r="N23" i="33"/>
  <c r="M23" i="33"/>
  <c r="L23" i="33"/>
  <c r="E23" i="33"/>
  <c r="O22" i="33"/>
  <c r="N22" i="33"/>
  <c r="M22" i="33"/>
  <c r="L22" i="33"/>
  <c r="P22" i="33" s="1"/>
  <c r="S22" i="33" s="1"/>
  <c r="E22" i="33"/>
  <c r="O21" i="33"/>
  <c r="N21" i="33"/>
  <c r="M21" i="33"/>
  <c r="L21" i="33"/>
  <c r="E21" i="33"/>
  <c r="O20" i="33"/>
  <c r="N20" i="33"/>
  <c r="R20" i="33" s="1"/>
  <c r="U20" i="33" s="1"/>
  <c r="M20" i="33"/>
  <c r="L20" i="33"/>
  <c r="P20" i="33" s="1"/>
  <c r="S20" i="33" s="1"/>
  <c r="E20" i="33"/>
  <c r="O19" i="33"/>
  <c r="N19" i="33"/>
  <c r="R19" i="33" s="1"/>
  <c r="U19" i="33" s="1"/>
  <c r="M19" i="33"/>
  <c r="L19" i="33"/>
  <c r="P19" i="33" s="1"/>
  <c r="S19" i="33" s="1"/>
  <c r="E19" i="33"/>
  <c r="O18" i="33"/>
  <c r="N18" i="33"/>
  <c r="M18" i="33"/>
  <c r="L18" i="33"/>
  <c r="E18" i="33"/>
  <c r="O17" i="33"/>
  <c r="N17" i="33"/>
  <c r="M17" i="33"/>
  <c r="L17" i="33"/>
  <c r="E17" i="33"/>
  <c r="O16" i="33"/>
  <c r="N16" i="33"/>
  <c r="R16" i="33" s="1"/>
  <c r="U16" i="33" s="1"/>
  <c r="M16" i="33"/>
  <c r="Q16" i="33" s="1"/>
  <c r="T16" i="33" s="1"/>
  <c r="L16" i="33"/>
  <c r="E16" i="33"/>
  <c r="O15" i="33"/>
  <c r="N15" i="33"/>
  <c r="M15" i="33"/>
  <c r="L15" i="33"/>
  <c r="E15" i="33"/>
  <c r="O14" i="33"/>
  <c r="N14" i="33"/>
  <c r="M14" i="33"/>
  <c r="L14" i="33"/>
  <c r="E14" i="33"/>
  <c r="O13" i="33"/>
  <c r="N13" i="33"/>
  <c r="R13" i="33" s="1"/>
  <c r="U13" i="33" s="1"/>
  <c r="M13" i="33"/>
  <c r="L13" i="33"/>
  <c r="E13" i="33"/>
  <c r="O12" i="33"/>
  <c r="N12" i="33"/>
  <c r="M12" i="33"/>
  <c r="L12" i="33"/>
  <c r="E12" i="33"/>
  <c r="O11" i="33"/>
  <c r="N11" i="33"/>
  <c r="M11" i="33"/>
  <c r="L11" i="33"/>
  <c r="E11" i="33"/>
  <c r="O10" i="33"/>
  <c r="N10" i="33"/>
  <c r="M10" i="33"/>
  <c r="L10" i="33"/>
  <c r="E10" i="33"/>
  <c r="O9" i="33"/>
  <c r="N9" i="33"/>
  <c r="R9" i="33" s="1"/>
  <c r="U9" i="33" s="1"/>
  <c r="M9" i="33"/>
  <c r="Q9" i="33" s="1"/>
  <c r="T9" i="33" s="1"/>
  <c r="L9" i="33"/>
  <c r="E9" i="33"/>
  <c r="O8" i="33"/>
  <c r="N8" i="33"/>
  <c r="M8" i="33"/>
  <c r="L8" i="33"/>
  <c r="P8" i="33" s="1"/>
  <c r="E8" i="33"/>
  <c r="O7" i="33"/>
  <c r="N7" i="33"/>
  <c r="M7" i="33"/>
  <c r="L7" i="33"/>
  <c r="E7" i="33"/>
  <c r="N6" i="33"/>
  <c r="M6" i="33"/>
  <c r="P6" i="33"/>
  <c r="S6" i="33" s="1"/>
  <c r="E6" i="33"/>
  <c r="E5" i="33"/>
  <c r="E4" i="33"/>
  <c r="E3" i="33"/>
  <c r="AV119" i="2"/>
  <c r="N10" i="1"/>
  <c r="K23" i="1" s="1"/>
  <c r="S4" i="2"/>
  <c r="T4" i="2"/>
  <c r="U4" i="2"/>
  <c r="S5" i="2"/>
  <c r="T5" i="2"/>
  <c r="U5" i="2"/>
  <c r="S6" i="2"/>
  <c r="T6" i="2"/>
  <c r="U6" i="2"/>
  <c r="V3" i="2"/>
  <c r="W3" i="2"/>
  <c r="X3" i="2"/>
  <c r="AW17" i="2"/>
  <c r="G56" i="27"/>
  <c r="M11" i="1" s="1"/>
  <c r="F56" i="27"/>
  <c r="L11" i="1" s="1"/>
  <c r="E56" i="27"/>
  <c r="K11" i="1" s="1"/>
  <c r="H55" i="27"/>
  <c r="H54" i="27"/>
  <c r="H53" i="27"/>
  <c r="H52" i="27"/>
  <c r="H51" i="27"/>
  <c r="H50" i="27"/>
  <c r="L6" i="1" l="1"/>
  <c r="L5" i="1"/>
  <c r="L7" i="1"/>
  <c r="R92" i="33"/>
  <c r="U92" i="33" s="1"/>
  <c r="P27" i="33"/>
  <c r="S27" i="33" s="1"/>
  <c r="P41" i="33"/>
  <c r="S41" i="33" s="1"/>
  <c r="R41" i="33"/>
  <c r="U41" i="33" s="1"/>
  <c r="R55" i="33"/>
  <c r="U55" i="33" s="1"/>
  <c r="R42" i="33"/>
  <c r="U42" i="33" s="1"/>
  <c r="AE46" i="33"/>
  <c r="R18" i="33"/>
  <c r="U18" i="33" s="1"/>
  <c r="R32" i="33"/>
  <c r="U32" i="33" s="1"/>
  <c r="R46" i="33"/>
  <c r="U46" i="33" s="1"/>
  <c r="Q49" i="33"/>
  <c r="T49" i="33" s="1"/>
  <c r="P52" i="33"/>
  <c r="S52" i="33" s="1"/>
  <c r="V54" i="33" s="1"/>
  <c r="R60" i="33"/>
  <c r="U60" i="33" s="1"/>
  <c r="Q63" i="33"/>
  <c r="T63" i="33" s="1"/>
  <c r="R74" i="33"/>
  <c r="U74" i="33" s="1"/>
  <c r="P80" i="33"/>
  <c r="S80" i="33" s="1"/>
  <c r="R88" i="33"/>
  <c r="U88" i="33" s="1"/>
  <c r="P94" i="33"/>
  <c r="Q105" i="33"/>
  <c r="T105" i="33" s="1"/>
  <c r="P108" i="33"/>
  <c r="S108" i="33" s="1"/>
  <c r="R119" i="33"/>
  <c r="U119" i="33" s="1"/>
  <c r="R49" i="33"/>
  <c r="U49" i="33" s="1"/>
  <c r="P55" i="33"/>
  <c r="S55" i="33" s="1"/>
  <c r="P97" i="33"/>
  <c r="S97" i="33" s="1"/>
  <c r="R105" i="33"/>
  <c r="U105" i="33" s="1"/>
  <c r="Q108" i="33"/>
  <c r="T108" i="33" s="1"/>
  <c r="R97" i="33"/>
  <c r="U97" i="33" s="1"/>
  <c r="AE42" i="33"/>
  <c r="AE39" i="33"/>
  <c r="AE41" i="33"/>
  <c r="P17" i="33"/>
  <c r="S17" i="33" s="1"/>
  <c r="AE44" i="33"/>
  <c r="P54" i="33"/>
  <c r="S54" i="33" s="1"/>
  <c r="P82" i="33"/>
  <c r="S82" i="33" s="1"/>
  <c r="AE43" i="33"/>
  <c r="Q40" i="33"/>
  <c r="T40" i="33" s="1"/>
  <c r="Q68" i="33"/>
  <c r="T68" i="33" s="1"/>
  <c r="Q82" i="33"/>
  <c r="T82" i="33" s="1"/>
  <c r="R82" i="33"/>
  <c r="U82" i="33" s="1"/>
  <c r="R30" i="33"/>
  <c r="U30" i="33" s="1"/>
  <c r="R117" i="33"/>
  <c r="U117" i="33" s="1"/>
  <c r="R36" i="33"/>
  <c r="U36" i="33" s="1"/>
  <c r="P62" i="33"/>
  <c r="S62" i="33" s="1"/>
  <c r="R67" i="33"/>
  <c r="U67" i="33" s="1"/>
  <c r="R95" i="33"/>
  <c r="U95" i="33" s="1"/>
  <c r="R103" i="33"/>
  <c r="U103" i="33" s="1"/>
  <c r="Q90" i="33"/>
  <c r="T90" i="33" s="1"/>
  <c r="Y118" i="33"/>
  <c r="AE118" i="33"/>
  <c r="Y113" i="33"/>
  <c r="AE113" i="33"/>
  <c r="R76" i="33"/>
  <c r="U76" i="33" s="1"/>
  <c r="Y117" i="33"/>
  <c r="AE117" i="33"/>
  <c r="Y120" i="33"/>
  <c r="AE120" i="33"/>
  <c r="P32" i="33"/>
  <c r="S32" i="33" s="1"/>
  <c r="P74" i="33"/>
  <c r="S74" i="33" s="1"/>
  <c r="Q116" i="33"/>
  <c r="T116" i="33" s="1"/>
  <c r="P119" i="33"/>
  <c r="S119" i="33" s="1"/>
  <c r="Y119" i="33"/>
  <c r="AE119" i="33"/>
  <c r="P21" i="33"/>
  <c r="S21" i="33" s="1"/>
  <c r="P49" i="33"/>
  <c r="S49" i="33" s="1"/>
  <c r="Q74" i="33"/>
  <c r="T74" i="33" s="1"/>
  <c r="Q88" i="33"/>
  <c r="T88" i="33" s="1"/>
  <c r="P91" i="33"/>
  <c r="S91" i="33" s="1"/>
  <c r="R116" i="33"/>
  <c r="U116" i="33" s="1"/>
  <c r="Y102" i="33"/>
  <c r="P9" i="33"/>
  <c r="S9" i="33" s="1"/>
  <c r="Q20" i="33"/>
  <c r="T20" i="33" s="1"/>
  <c r="R31" i="33"/>
  <c r="U31" i="33" s="1"/>
  <c r="R106" i="33"/>
  <c r="U106" i="33" s="1"/>
  <c r="Q109" i="33"/>
  <c r="T109" i="33" s="1"/>
  <c r="P112" i="33"/>
  <c r="S112" i="33" s="1"/>
  <c r="P115" i="33"/>
  <c r="S115" i="33" s="1"/>
  <c r="Y105" i="33"/>
  <c r="Y108" i="33"/>
  <c r="R109" i="33"/>
  <c r="U109" i="33" s="1"/>
  <c r="R112" i="33"/>
  <c r="U112" i="33" s="1"/>
  <c r="R115" i="33"/>
  <c r="U115" i="33" s="1"/>
  <c r="Y100" i="33"/>
  <c r="Q85" i="33"/>
  <c r="T85" i="33" s="1"/>
  <c r="Q110" i="33"/>
  <c r="T110" i="33" s="1"/>
  <c r="P60" i="33"/>
  <c r="S60" i="33" s="1"/>
  <c r="Y106" i="33"/>
  <c r="P107" i="33"/>
  <c r="S107" i="33" s="1"/>
  <c r="R110" i="33"/>
  <c r="U110" i="33" s="1"/>
  <c r="Y111" i="33"/>
  <c r="P110" i="33"/>
  <c r="S110" i="33" s="1"/>
  <c r="Y94" i="33"/>
  <c r="P26" i="33"/>
  <c r="S26" i="33" s="1"/>
  <c r="Y74" i="33"/>
  <c r="Y103" i="33"/>
  <c r="Y56" i="33"/>
  <c r="P90" i="33"/>
  <c r="S90" i="33" s="1"/>
  <c r="R77" i="33"/>
  <c r="U77" i="33" s="1"/>
  <c r="Y104" i="33"/>
  <c r="P53" i="33"/>
  <c r="R86" i="33"/>
  <c r="U86" i="33" s="1"/>
  <c r="P114" i="33"/>
  <c r="S114" i="33" s="1"/>
  <c r="Y54" i="33"/>
  <c r="Y109" i="33"/>
  <c r="Y101" i="33"/>
  <c r="Y112" i="33"/>
  <c r="P116" i="33"/>
  <c r="S116" i="33" s="1"/>
  <c r="R8" i="33"/>
  <c r="U8" i="33" s="1"/>
  <c r="Q11" i="33"/>
  <c r="T11" i="33" s="1"/>
  <c r="P28" i="33"/>
  <c r="S28" i="33" s="1"/>
  <c r="R33" i="33"/>
  <c r="U33" i="33" s="1"/>
  <c r="P42" i="33"/>
  <c r="S42" i="33" s="1"/>
  <c r="R64" i="33"/>
  <c r="U64" i="33" s="1"/>
  <c r="Q89" i="33"/>
  <c r="T89" i="33" s="1"/>
  <c r="P92" i="33"/>
  <c r="S92" i="33" s="1"/>
  <c r="Y107" i="33"/>
  <c r="Q69" i="33"/>
  <c r="T69" i="33" s="1"/>
  <c r="R11" i="33"/>
  <c r="U11" i="33" s="1"/>
  <c r="Q28" i="33"/>
  <c r="T28" i="33" s="1"/>
  <c r="R39" i="33"/>
  <c r="U39" i="33" s="1"/>
  <c r="Q42" i="33"/>
  <c r="T42" i="33" s="1"/>
  <c r="Q56" i="33"/>
  <c r="T56" i="33" s="1"/>
  <c r="R81" i="33"/>
  <c r="U81" i="33" s="1"/>
  <c r="P87" i="33"/>
  <c r="S87" i="33" s="1"/>
  <c r="Q92" i="33"/>
  <c r="T92" i="33" s="1"/>
  <c r="Y99" i="33"/>
  <c r="Y110" i="33"/>
  <c r="P120" i="33"/>
  <c r="S120" i="33" s="1"/>
  <c r="Y85" i="33"/>
  <c r="Q29" i="33"/>
  <c r="T29" i="33" s="1"/>
  <c r="Y47" i="33"/>
  <c r="Y61" i="33"/>
  <c r="Q62" i="33"/>
  <c r="T62" i="33" s="1"/>
  <c r="Y69" i="33"/>
  <c r="Y80" i="33"/>
  <c r="Q86" i="33"/>
  <c r="T86" i="33" s="1"/>
  <c r="R96" i="33"/>
  <c r="U96" i="33" s="1"/>
  <c r="Y93" i="33"/>
  <c r="R7" i="33"/>
  <c r="U7" i="33" s="1"/>
  <c r="R10" i="33"/>
  <c r="U10" i="33" s="1"/>
  <c r="Q13" i="33"/>
  <c r="T13" i="33" s="1"/>
  <c r="P16" i="33"/>
  <c r="S16" i="33" s="1"/>
  <c r="R29" i="33"/>
  <c r="U29" i="33" s="1"/>
  <c r="Q32" i="33"/>
  <c r="T32" i="33" s="1"/>
  <c r="P35" i="33"/>
  <c r="S35" i="33" s="1"/>
  <c r="Y39" i="33"/>
  <c r="R40" i="33"/>
  <c r="U40" i="33" s="1"/>
  <c r="Y50" i="33"/>
  <c r="R54" i="33"/>
  <c r="U54" i="33" s="1"/>
  <c r="Q57" i="33"/>
  <c r="T57" i="33" s="1"/>
  <c r="R62" i="33"/>
  <c r="U62" i="33" s="1"/>
  <c r="P68" i="33"/>
  <c r="S68" i="33" s="1"/>
  <c r="Q76" i="33"/>
  <c r="T76" i="33" s="1"/>
  <c r="Y88" i="33"/>
  <c r="Y98" i="33"/>
  <c r="Y90" i="33"/>
  <c r="Y53" i="33"/>
  <c r="Y87" i="33"/>
  <c r="Y51" i="33"/>
  <c r="Y114" i="33"/>
  <c r="Y86" i="33"/>
  <c r="Y46" i="33"/>
  <c r="Y82" i="33"/>
  <c r="Y45" i="33"/>
  <c r="Y44" i="33"/>
  <c r="Y42" i="33"/>
  <c r="Y67" i="33"/>
  <c r="R79" i="33"/>
  <c r="U79" i="33" s="1"/>
  <c r="Q14" i="33"/>
  <c r="T14" i="33" s="1"/>
  <c r="Q22" i="33"/>
  <c r="T22" i="33" s="1"/>
  <c r="P25" i="33"/>
  <c r="S25" i="33" s="1"/>
  <c r="Q33" i="33"/>
  <c r="T33" i="33" s="1"/>
  <c r="Y40" i="33"/>
  <c r="Q44" i="33"/>
  <c r="T44" i="33" s="1"/>
  <c r="Q58" i="33"/>
  <c r="T58" i="33" s="1"/>
  <c r="Q66" i="33"/>
  <c r="T66" i="33" s="1"/>
  <c r="Y91" i="33"/>
  <c r="Q95" i="33"/>
  <c r="T95" i="33" s="1"/>
  <c r="P106" i="33"/>
  <c r="S106" i="33" s="1"/>
  <c r="R114" i="33"/>
  <c r="U114" i="33" s="1"/>
  <c r="Y73" i="33"/>
  <c r="Y77" i="33"/>
  <c r="Y81" i="33"/>
  <c r="R89" i="33"/>
  <c r="U89" i="33" s="1"/>
  <c r="R22" i="33"/>
  <c r="U22" i="33" s="1"/>
  <c r="Q25" i="33"/>
  <c r="T25" i="33" s="1"/>
  <c r="R44" i="33"/>
  <c r="U44" i="33" s="1"/>
  <c r="Y62" i="33"/>
  <c r="R66" i="33"/>
  <c r="U66" i="33" s="1"/>
  <c r="Q80" i="33"/>
  <c r="T80" i="33" s="1"/>
  <c r="R85" i="33"/>
  <c r="U85" i="33" s="1"/>
  <c r="Y72" i="33"/>
  <c r="Y58" i="33"/>
  <c r="Q60" i="33"/>
  <c r="T60" i="33" s="1"/>
  <c r="Y83" i="33"/>
  <c r="R68" i="33"/>
  <c r="U68" i="33" s="1"/>
  <c r="Y78" i="33"/>
  <c r="Y48" i="33"/>
  <c r="Q97" i="33"/>
  <c r="T97" i="33" s="1"/>
  <c r="R25" i="33"/>
  <c r="U25" i="33" s="1"/>
  <c r="Y43" i="33"/>
  <c r="Y57" i="33"/>
  <c r="Y76" i="33"/>
  <c r="Y84" i="33"/>
  <c r="Y89" i="33"/>
  <c r="Y70" i="33"/>
  <c r="R50" i="33"/>
  <c r="U50" i="33" s="1"/>
  <c r="Y60" i="33"/>
  <c r="Y79" i="33"/>
  <c r="Q117" i="33"/>
  <c r="T117" i="33" s="1"/>
  <c r="Y68" i="33"/>
  <c r="Y64" i="33"/>
  <c r="P34" i="33"/>
  <c r="S34" i="33" s="1"/>
  <c r="Y49" i="33"/>
  <c r="P59" i="33"/>
  <c r="Y71" i="33"/>
  <c r="Q72" i="33"/>
  <c r="T72" i="33" s="1"/>
  <c r="P78" i="33"/>
  <c r="S78" i="33" s="1"/>
  <c r="Y97" i="33"/>
  <c r="Y66" i="33"/>
  <c r="R12" i="33"/>
  <c r="U12" i="33" s="1"/>
  <c r="P18" i="33"/>
  <c r="S18" i="33" s="1"/>
  <c r="Q23" i="33"/>
  <c r="T23" i="33" s="1"/>
  <c r="Q34" i="33"/>
  <c r="T34" i="33" s="1"/>
  <c r="P37" i="33"/>
  <c r="S37" i="33" s="1"/>
  <c r="Y41" i="33"/>
  <c r="Y52" i="33"/>
  <c r="Q59" i="33"/>
  <c r="T59" i="33" s="1"/>
  <c r="P81" i="33"/>
  <c r="S81" i="33" s="1"/>
  <c r="P96" i="33"/>
  <c r="S96" i="33" s="1"/>
  <c r="Q112" i="33"/>
  <c r="T112" i="33" s="1"/>
  <c r="Y96" i="33"/>
  <c r="Y65" i="33"/>
  <c r="Q46" i="33"/>
  <c r="T46" i="33" s="1"/>
  <c r="P23" i="33"/>
  <c r="S23" i="33" s="1"/>
  <c r="Q18" i="33"/>
  <c r="T18" i="33" s="1"/>
  <c r="R23" i="33"/>
  <c r="U23" i="33" s="1"/>
  <c r="Q26" i="33"/>
  <c r="T26" i="33" s="1"/>
  <c r="Q37" i="33"/>
  <c r="T37" i="33" s="1"/>
  <c r="P40" i="33"/>
  <c r="S40" i="33" s="1"/>
  <c r="Q48" i="33"/>
  <c r="T48" i="33" s="1"/>
  <c r="P51" i="33"/>
  <c r="S51" i="33" s="1"/>
  <c r="Y55" i="33"/>
  <c r="P56" i="33"/>
  <c r="S56" i="33" s="1"/>
  <c r="R59" i="33"/>
  <c r="U59" i="33" s="1"/>
  <c r="Y63" i="33"/>
  <c r="R78" i="33"/>
  <c r="U78" i="33" s="1"/>
  <c r="X78" i="33" s="1"/>
  <c r="Y92" i="33"/>
  <c r="P93" i="33"/>
  <c r="S93" i="33" s="1"/>
  <c r="Q107" i="33"/>
  <c r="T107" i="33" s="1"/>
  <c r="Q118" i="33"/>
  <c r="T118" i="33" s="1"/>
  <c r="Y95" i="33"/>
  <c r="Y59" i="33"/>
  <c r="Q65" i="33"/>
  <c r="T65" i="33" s="1"/>
  <c r="Q77" i="33"/>
  <c r="T77" i="33" s="1"/>
  <c r="Q79" i="33"/>
  <c r="T79" i="33" s="1"/>
  <c r="Q93" i="33"/>
  <c r="T93" i="33" s="1"/>
  <c r="R34" i="33"/>
  <c r="U34" i="33" s="1"/>
  <c r="R63" i="33"/>
  <c r="U63" i="33" s="1"/>
  <c r="P72" i="33"/>
  <c r="S72" i="33" s="1"/>
  <c r="Z32" i="33"/>
  <c r="AF32" i="33" s="1"/>
  <c r="R107" i="33"/>
  <c r="U107" i="33" s="1"/>
  <c r="P10" i="33"/>
  <c r="S10" i="33" s="1"/>
  <c r="Q111" i="33"/>
  <c r="T111" i="33" s="1"/>
  <c r="Y36" i="33"/>
  <c r="Q17" i="33"/>
  <c r="T17" i="33" s="1"/>
  <c r="Q24" i="33"/>
  <c r="T24" i="33" s="1"/>
  <c r="R6" i="33"/>
  <c r="U6" i="33" s="1"/>
  <c r="P11" i="33"/>
  <c r="S11" i="33" s="1"/>
  <c r="R14" i="33"/>
  <c r="U14" i="33" s="1"/>
  <c r="Q54" i="33"/>
  <c r="T54" i="33" s="1"/>
  <c r="R73" i="33"/>
  <c r="U73" i="33" s="1"/>
  <c r="R118" i="33"/>
  <c r="U118" i="33" s="1"/>
  <c r="P24" i="33"/>
  <c r="S24" i="33" s="1"/>
  <c r="P13" i="33"/>
  <c r="S13" i="33" s="1"/>
  <c r="S8" i="33"/>
  <c r="Q27" i="33"/>
  <c r="T27" i="33" s="1"/>
  <c r="Q70" i="33"/>
  <c r="T70" i="33" s="1"/>
  <c r="E114" i="33"/>
  <c r="P14" i="33"/>
  <c r="S14" i="33" s="1"/>
  <c r="Q35" i="33"/>
  <c r="T35" i="33" s="1"/>
  <c r="Y75" i="33"/>
  <c r="P118" i="33"/>
  <c r="S118" i="33" s="1"/>
  <c r="P7" i="33"/>
  <c r="S7" i="33" s="1"/>
  <c r="Q38" i="33"/>
  <c r="T38" i="33" s="1"/>
  <c r="R52" i="33"/>
  <c r="U52" i="33" s="1"/>
  <c r="P57" i="33"/>
  <c r="P67" i="33"/>
  <c r="S67" i="33" s="1"/>
  <c r="P103" i="33"/>
  <c r="S103" i="33" s="1"/>
  <c r="Q39" i="33"/>
  <c r="T39" i="33" s="1"/>
  <c r="Q47" i="33"/>
  <c r="T47" i="33" s="1"/>
  <c r="Q6" i="33"/>
  <c r="T6" i="33" s="1"/>
  <c r="R35" i="33"/>
  <c r="U35" i="33" s="1"/>
  <c r="R45" i="33"/>
  <c r="U45" i="33" s="1"/>
  <c r="P50" i="33"/>
  <c r="S50" i="33" s="1"/>
  <c r="Q103" i="33"/>
  <c r="T103" i="33" s="1"/>
  <c r="Q7" i="33"/>
  <c r="T7" i="33" s="1"/>
  <c r="Q15" i="33"/>
  <c r="T15" i="33" s="1"/>
  <c r="R48" i="33"/>
  <c r="U48" i="33" s="1"/>
  <c r="P29" i="33"/>
  <c r="S29" i="33" s="1"/>
  <c r="Q31" i="33"/>
  <c r="T31" i="33" s="1"/>
  <c r="P39" i="33"/>
  <c r="S39" i="33" s="1"/>
  <c r="P44" i="33"/>
  <c r="S44" i="33" s="1"/>
  <c r="P77" i="33"/>
  <c r="S77" i="33" s="1"/>
  <c r="P79" i="33"/>
  <c r="S79" i="33" s="1"/>
  <c r="R83" i="33"/>
  <c r="U83" i="33" s="1"/>
  <c r="Y116" i="33"/>
  <c r="P66" i="33"/>
  <c r="S66" i="33" s="1"/>
  <c r="R70" i="33"/>
  <c r="U70" i="33" s="1"/>
  <c r="P88" i="33"/>
  <c r="S88" i="33" s="1"/>
  <c r="P105" i="33"/>
  <c r="S105" i="33" s="1"/>
  <c r="Q114" i="33"/>
  <c r="T114" i="33" s="1"/>
  <c r="Q53" i="33"/>
  <c r="T53" i="33" s="1"/>
  <c r="Q67" i="33"/>
  <c r="T67" i="33" s="1"/>
  <c r="Q71" i="33"/>
  <c r="T71" i="33" s="1"/>
  <c r="P76" i="33"/>
  <c r="S76" i="33" s="1"/>
  <c r="R84" i="33"/>
  <c r="U84" i="33" s="1"/>
  <c r="Q91" i="33"/>
  <c r="T91" i="33" s="1"/>
  <c r="Q96" i="33"/>
  <c r="T96" i="33" s="1"/>
  <c r="Q12" i="33"/>
  <c r="T12" i="33" s="1"/>
  <c r="Q19" i="33"/>
  <c r="T19" i="33" s="1"/>
  <c r="Q21" i="33"/>
  <c r="T21" i="33" s="1"/>
  <c r="P33" i="33"/>
  <c r="S33" i="33" s="1"/>
  <c r="R51" i="33"/>
  <c r="U51" i="33" s="1"/>
  <c r="P58" i="33"/>
  <c r="S58" i="33" s="1"/>
  <c r="P65" i="33"/>
  <c r="S65" i="33" s="1"/>
  <c r="Q78" i="33"/>
  <c r="T78" i="33" s="1"/>
  <c r="P109" i="33"/>
  <c r="S109" i="33" s="1"/>
  <c r="Q119" i="33"/>
  <c r="T119" i="33" s="1"/>
  <c r="P12" i="33"/>
  <c r="S12" i="33" s="1"/>
  <c r="R15" i="33"/>
  <c r="U15" i="33" s="1"/>
  <c r="R17" i="33"/>
  <c r="U17" i="33" s="1"/>
  <c r="R26" i="33"/>
  <c r="U26" i="33" s="1"/>
  <c r="P31" i="33"/>
  <c r="S31" i="33" s="1"/>
  <c r="P38" i="33"/>
  <c r="S38" i="33" s="1"/>
  <c r="R47" i="33"/>
  <c r="U47" i="33" s="1"/>
  <c r="R58" i="33"/>
  <c r="U58" i="33" s="1"/>
  <c r="P63" i="33"/>
  <c r="S63" i="33" s="1"/>
  <c r="R65" i="33"/>
  <c r="U65" i="33" s="1"/>
  <c r="Q81" i="33"/>
  <c r="T81" i="33" s="1"/>
  <c r="Q94" i="33"/>
  <c r="T94" i="33" s="1"/>
  <c r="R113" i="33"/>
  <c r="U113" i="33" s="1"/>
  <c r="H56" i="27"/>
  <c r="N11" i="1" s="1"/>
  <c r="L3" i="1" s="1"/>
  <c r="Z31" i="33"/>
  <c r="Z30" i="33"/>
  <c r="P15" i="33"/>
  <c r="S15" i="33" s="1"/>
  <c r="P43" i="33"/>
  <c r="S43" i="33" s="1"/>
  <c r="R57" i="33"/>
  <c r="U57" i="33" s="1"/>
  <c r="R71" i="33"/>
  <c r="U71" i="33" s="1"/>
  <c r="R90" i="33"/>
  <c r="U90" i="33" s="1"/>
  <c r="Q104" i="33"/>
  <c r="T104" i="33" s="1"/>
  <c r="P104" i="33"/>
  <c r="S104" i="33" s="1"/>
  <c r="Q43" i="33"/>
  <c r="T43" i="33" s="1"/>
  <c r="R43" i="33"/>
  <c r="U43" i="33" s="1"/>
  <c r="P48" i="33"/>
  <c r="S48" i="33" s="1"/>
  <c r="P71" i="33"/>
  <c r="S71" i="33" s="1"/>
  <c r="P86" i="33"/>
  <c r="S86" i="33" s="1"/>
  <c r="R75" i="33"/>
  <c r="U75" i="33" s="1"/>
  <c r="Q75" i="33"/>
  <c r="T75" i="33" s="1"/>
  <c r="P47" i="33"/>
  <c r="S47" i="33" s="1"/>
  <c r="P101" i="33"/>
  <c r="S101" i="33" s="1"/>
  <c r="Q8" i="33"/>
  <c r="T8" i="33" s="1"/>
  <c r="Q10" i="33"/>
  <c r="T10" i="33" s="1"/>
  <c r="R21" i="33"/>
  <c r="U21" i="33" s="1"/>
  <c r="Q36" i="33"/>
  <c r="T36" i="33" s="1"/>
  <c r="Q45" i="33"/>
  <c r="T45" i="33" s="1"/>
  <c r="P46" i="33"/>
  <c r="S46" i="33" s="1"/>
  <c r="R53" i="33"/>
  <c r="U53" i="33" s="1"/>
  <c r="R56" i="33"/>
  <c r="U56" i="33" s="1"/>
  <c r="P70" i="33"/>
  <c r="S70" i="33" s="1"/>
  <c r="P85" i="33"/>
  <c r="S85" i="33" s="1"/>
  <c r="Q99" i="33"/>
  <c r="T99" i="33" s="1"/>
  <c r="Q101" i="33"/>
  <c r="T101" i="33" s="1"/>
  <c r="Q120" i="33"/>
  <c r="T120" i="33" s="1"/>
  <c r="P45" i="33"/>
  <c r="P75" i="33"/>
  <c r="S75" i="33" s="1"/>
  <c r="P99" i="33"/>
  <c r="S99" i="33" s="1"/>
  <c r="R69" i="33"/>
  <c r="U69" i="33" s="1"/>
  <c r="P89" i="33"/>
  <c r="S89" i="33" s="1"/>
  <c r="R99" i="33"/>
  <c r="U99" i="33" s="1"/>
  <c r="R101" i="33"/>
  <c r="U101" i="33" s="1"/>
  <c r="R111" i="33"/>
  <c r="U111" i="33" s="1"/>
  <c r="R120" i="33"/>
  <c r="U120" i="33" s="1"/>
  <c r="P36" i="33"/>
  <c r="S36" i="33" s="1"/>
  <c r="P69" i="33"/>
  <c r="S69" i="33" s="1"/>
  <c r="P84" i="33"/>
  <c r="S84" i="33" s="1"/>
  <c r="R91" i="33"/>
  <c r="U91" i="33" s="1"/>
  <c r="P111" i="33"/>
  <c r="S111" i="33" s="1"/>
  <c r="Q84" i="33"/>
  <c r="T84" i="33" s="1"/>
  <c r="Q52" i="33"/>
  <c r="T52" i="33" s="1"/>
  <c r="P113" i="33"/>
  <c r="S113" i="33" s="1"/>
  <c r="P83" i="33"/>
  <c r="S83" i="33" s="1"/>
  <c r="P98" i="33"/>
  <c r="S98" i="33" s="1"/>
  <c r="P100" i="33"/>
  <c r="S100" i="33" s="1"/>
  <c r="R61" i="33"/>
  <c r="U61" i="33" s="1"/>
  <c r="Q83" i="33"/>
  <c r="T83" i="33" s="1"/>
  <c r="R93" i="33"/>
  <c r="U93" i="33" s="1"/>
  <c r="Q98" i="33"/>
  <c r="T98" i="33" s="1"/>
  <c r="Q100" i="33"/>
  <c r="T100" i="33" s="1"/>
  <c r="Q102" i="33"/>
  <c r="T102" i="33" s="1"/>
  <c r="Q61" i="33"/>
  <c r="T61" i="33" s="1"/>
  <c r="P61" i="33"/>
  <c r="S61" i="33" s="1"/>
  <c r="R98" i="33"/>
  <c r="U98" i="33" s="1"/>
  <c r="R100" i="33"/>
  <c r="U100" i="33" s="1"/>
  <c r="R102" i="33"/>
  <c r="U102" i="33" s="1"/>
  <c r="R104" i="33"/>
  <c r="U104" i="33" s="1"/>
  <c r="R94" i="33"/>
  <c r="U94" i="33" s="1"/>
  <c r="P102" i="33"/>
  <c r="S102" i="33" s="1"/>
  <c r="Q106" i="33"/>
  <c r="T106" i="33" s="1"/>
  <c r="R108" i="33"/>
  <c r="U108" i="33" s="1"/>
  <c r="P73" i="33"/>
  <c r="Q73" i="33"/>
  <c r="T73" i="33" s="1"/>
  <c r="R72" i="33"/>
  <c r="U72" i="33" s="1"/>
  <c r="Q87" i="33"/>
  <c r="T87" i="33" s="1"/>
  <c r="Q113" i="33"/>
  <c r="T113" i="33" s="1"/>
  <c r="P117" i="33"/>
  <c r="S117" i="33" s="1"/>
  <c r="Q50" i="33"/>
  <c r="T50" i="33" s="1"/>
  <c r="R87" i="33"/>
  <c r="U87" i="33" s="1"/>
  <c r="P95" i="33"/>
  <c r="S95" i="33" s="1"/>
  <c r="K4" i="16"/>
  <c r="K12" i="16"/>
  <c r="D39" i="19"/>
  <c r="D22" i="19"/>
  <c r="D18" i="19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K5" i="16"/>
  <c r="K7" i="16"/>
  <c r="K8" i="16"/>
  <c r="K9" i="16"/>
  <c r="K10" i="16"/>
  <c r="K11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H3" i="2"/>
  <c r="O3" i="2"/>
  <c r="P3" i="2"/>
  <c r="Q3" i="2"/>
  <c r="AU3" i="2"/>
  <c r="H4" i="2"/>
  <c r="O4" i="2"/>
  <c r="P4" i="2"/>
  <c r="Q4" i="2"/>
  <c r="R4" i="2"/>
  <c r="AU4" i="2"/>
  <c r="AW4" i="2"/>
  <c r="H5" i="2"/>
  <c r="O5" i="2"/>
  <c r="P5" i="2"/>
  <c r="Q5" i="2"/>
  <c r="R5" i="2"/>
  <c r="X5" i="2" s="1"/>
  <c r="AU5" i="2"/>
  <c r="AW5" i="2"/>
  <c r="H6" i="2"/>
  <c r="O6" i="2"/>
  <c r="P6" i="2"/>
  <c r="Q6" i="2"/>
  <c r="R6" i="2"/>
  <c r="AU6" i="2"/>
  <c r="AW6" i="2"/>
  <c r="H7" i="2"/>
  <c r="O7" i="2"/>
  <c r="P7" i="2"/>
  <c r="Q7" i="2"/>
  <c r="R7" i="2"/>
  <c r="AU7" i="2"/>
  <c r="AW7" i="2"/>
  <c r="H8" i="2"/>
  <c r="O8" i="2"/>
  <c r="P8" i="2"/>
  <c r="Q8" i="2"/>
  <c r="X8" i="2" s="1"/>
  <c r="R8" i="2"/>
  <c r="AU8" i="2"/>
  <c r="AW8" i="2"/>
  <c r="H9" i="2"/>
  <c r="O9" i="2"/>
  <c r="P9" i="2"/>
  <c r="Q9" i="2"/>
  <c r="R9" i="2"/>
  <c r="AU9" i="2"/>
  <c r="AW9" i="2"/>
  <c r="H10" i="2"/>
  <c r="O10" i="2"/>
  <c r="P10" i="2"/>
  <c r="Q10" i="2"/>
  <c r="R10" i="2"/>
  <c r="AE10" i="2"/>
  <c r="AF10" i="2"/>
  <c r="AG10" i="2"/>
  <c r="AN10" i="2"/>
  <c r="AO10" i="2"/>
  <c r="AP10" i="2"/>
  <c r="AU10" i="2"/>
  <c r="H11" i="2"/>
  <c r="O11" i="2"/>
  <c r="V11" i="2" s="1"/>
  <c r="P11" i="2"/>
  <c r="W11" i="2" s="1"/>
  <c r="Q11" i="2"/>
  <c r="X11" i="2" s="1"/>
  <c r="AJ11" i="2" s="1"/>
  <c r="R11" i="2"/>
  <c r="AE11" i="2"/>
  <c r="AF11" i="2"/>
  <c r="AG11" i="2"/>
  <c r="AI11" i="2"/>
  <c r="AN11" i="2"/>
  <c r="AO11" i="2"/>
  <c r="AP11" i="2"/>
  <c r="AU11" i="2"/>
  <c r="H12" i="2"/>
  <c r="O12" i="2"/>
  <c r="P12" i="2"/>
  <c r="Q12" i="2"/>
  <c r="R12" i="2"/>
  <c r="AE12" i="2"/>
  <c r="AF12" i="2"/>
  <c r="AG12" i="2"/>
  <c r="H13" i="2"/>
  <c r="AV13" i="2" s="1"/>
  <c r="O13" i="2"/>
  <c r="P13" i="2"/>
  <c r="Q13" i="2"/>
  <c r="R13" i="2"/>
  <c r="AE13" i="2"/>
  <c r="AF13" i="2"/>
  <c r="AG13" i="2"/>
  <c r="AT13" i="2"/>
  <c r="H14" i="2"/>
  <c r="O14" i="2"/>
  <c r="P14" i="2"/>
  <c r="Q14" i="2"/>
  <c r="R14" i="2"/>
  <c r="AT14" i="2"/>
  <c r="AV14" i="2"/>
  <c r="AW11" i="2" s="1"/>
  <c r="H15" i="2"/>
  <c r="AV15" i="2" s="1"/>
  <c r="O15" i="2"/>
  <c r="P15" i="2"/>
  <c r="Q15" i="2"/>
  <c r="R15" i="2"/>
  <c r="X15" i="2" s="1"/>
  <c r="AT15" i="2"/>
  <c r="H16" i="2"/>
  <c r="O16" i="2"/>
  <c r="P16" i="2"/>
  <c r="Q16" i="2"/>
  <c r="R16" i="2"/>
  <c r="W16" i="2"/>
  <c r="X16" i="2"/>
  <c r="AI16" i="2"/>
  <c r="AT16" i="2"/>
  <c r="AU14" i="2" s="1"/>
  <c r="AV16" i="2"/>
  <c r="H17" i="2"/>
  <c r="AV17" i="2" s="1"/>
  <c r="O17" i="2"/>
  <c r="P17" i="2"/>
  <c r="Q17" i="2"/>
  <c r="X17" i="2" s="1"/>
  <c r="AJ17" i="2" s="1"/>
  <c r="R17" i="2"/>
  <c r="S17" i="2"/>
  <c r="V17" i="2"/>
  <c r="W17" i="2"/>
  <c r="AT17" i="2"/>
  <c r="H18" i="2"/>
  <c r="O18" i="2"/>
  <c r="P18" i="2"/>
  <c r="W18" i="2" s="1"/>
  <c r="Q18" i="2"/>
  <c r="R18" i="2"/>
  <c r="AT18" i="2"/>
  <c r="AV18" i="2"/>
  <c r="H19" i="2"/>
  <c r="AV19" i="2" s="1"/>
  <c r="O19" i="2"/>
  <c r="P19" i="2"/>
  <c r="Q19" i="2"/>
  <c r="X19" i="2" s="1"/>
  <c r="R19" i="2"/>
  <c r="V19" i="2" s="1"/>
  <c r="AH19" i="2" s="1"/>
  <c r="AN26" i="2" s="1"/>
  <c r="W19" i="2"/>
  <c r="AT19" i="2"/>
  <c r="H20" i="2"/>
  <c r="AV20" i="2" s="1"/>
  <c r="O20" i="2"/>
  <c r="P20" i="2"/>
  <c r="Q20" i="2"/>
  <c r="R20" i="2"/>
  <c r="X20" i="2" s="1"/>
  <c r="W20" i="2"/>
  <c r="AI20" i="2" s="1"/>
  <c r="AT20" i="2"/>
  <c r="H21" i="2"/>
  <c r="AV21" i="2" s="1"/>
  <c r="O21" i="2"/>
  <c r="P21" i="2"/>
  <c r="Q21" i="2"/>
  <c r="R21" i="2"/>
  <c r="X21" i="2" s="1"/>
  <c r="AT21" i="2"/>
  <c r="H22" i="2"/>
  <c r="AV22" i="2" s="1"/>
  <c r="O22" i="2"/>
  <c r="P22" i="2"/>
  <c r="W22" i="2" s="1"/>
  <c r="AI22" i="2" s="1"/>
  <c r="Q22" i="2"/>
  <c r="R22" i="2"/>
  <c r="AT22" i="2"/>
  <c r="H23" i="2"/>
  <c r="O23" i="2"/>
  <c r="P23" i="2"/>
  <c r="Q23" i="2"/>
  <c r="X23" i="2" s="1"/>
  <c r="R23" i="2"/>
  <c r="V23" i="2"/>
  <c r="AT23" i="2"/>
  <c r="AV23" i="2"/>
  <c r="H24" i="2"/>
  <c r="AV24" i="2" s="1"/>
  <c r="AW24" i="2" s="1"/>
  <c r="O24" i="2"/>
  <c r="P24" i="2"/>
  <c r="Q24" i="2"/>
  <c r="R24" i="2"/>
  <c r="X24" i="2"/>
  <c r="AJ24" i="2" s="1"/>
  <c r="AT24" i="2"/>
  <c r="H25" i="2"/>
  <c r="AV25" i="2" s="1"/>
  <c r="O25" i="2"/>
  <c r="P25" i="2"/>
  <c r="Q25" i="2"/>
  <c r="R25" i="2"/>
  <c r="V25" i="2"/>
  <c r="AT25" i="2"/>
  <c r="H26" i="2"/>
  <c r="AV26" i="2" s="1"/>
  <c r="O26" i="2"/>
  <c r="P26" i="2"/>
  <c r="Q26" i="2"/>
  <c r="R26" i="2"/>
  <c r="AT26" i="2"/>
  <c r="H27" i="2"/>
  <c r="AV27" i="2" s="1"/>
  <c r="O27" i="2"/>
  <c r="P27" i="2"/>
  <c r="Q27" i="2"/>
  <c r="R27" i="2"/>
  <c r="AT27" i="2"/>
  <c r="H28" i="2"/>
  <c r="O28" i="2"/>
  <c r="P28" i="2"/>
  <c r="Q28" i="2"/>
  <c r="U29" i="2" s="1"/>
  <c r="R28" i="2"/>
  <c r="AT28" i="2"/>
  <c r="AV28" i="2"/>
  <c r="H29" i="2"/>
  <c r="AV29" i="2" s="1"/>
  <c r="O29" i="2"/>
  <c r="P29" i="2"/>
  <c r="Q29" i="2"/>
  <c r="R29" i="2"/>
  <c r="W29" i="2"/>
  <c r="AI29" i="2" s="1"/>
  <c r="AO36" i="2" s="1"/>
  <c r="AT29" i="2"/>
  <c r="H30" i="2"/>
  <c r="AV30" i="2" s="1"/>
  <c r="O30" i="2"/>
  <c r="P30" i="2"/>
  <c r="Q30" i="2"/>
  <c r="X30" i="2" s="1"/>
  <c r="R30" i="2"/>
  <c r="AT30" i="2"/>
  <c r="H31" i="2"/>
  <c r="AV31" i="2" s="1"/>
  <c r="O31" i="2"/>
  <c r="P31" i="2"/>
  <c r="Q31" i="2"/>
  <c r="R31" i="2"/>
  <c r="V31" i="2"/>
  <c r="AH31" i="2" s="1"/>
  <c r="W31" i="2"/>
  <c r="AT31" i="2"/>
  <c r="H32" i="2"/>
  <c r="AV32" i="2" s="1"/>
  <c r="O32" i="2"/>
  <c r="P32" i="2"/>
  <c r="Q32" i="2"/>
  <c r="R32" i="2"/>
  <c r="AT32" i="2"/>
  <c r="H33" i="2"/>
  <c r="O33" i="2"/>
  <c r="P33" i="2"/>
  <c r="Q33" i="2"/>
  <c r="R33" i="2"/>
  <c r="AT33" i="2"/>
  <c r="AV33" i="2"/>
  <c r="H34" i="2"/>
  <c r="AV34" i="2" s="1"/>
  <c r="O34" i="2"/>
  <c r="S37" i="2" s="1"/>
  <c r="P34" i="2"/>
  <c r="Q34" i="2"/>
  <c r="X34" i="2" s="1"/>
  <c r="R34" i="2"/>
  <c r="AT34" i="2"/>
  <c r="H35" i="2"/>
  <c r="O35" i="2"/>
  <c r="P35" i="2"/>
  <c r="Q35" i="2"/>
  <c r="X35" i="2" s="1"/>
  <c r="R35" i="2"/>
  <c r="AT35" i="2"/>
  <c r="AU38" i="2" s="1"/>
  <c r="AV35" i="2"/>
  <c r="H36" i="2"/>
  <c r="AV36" i="2" s="1"/>
  <c r="O36" i="2"/>
  <c r="P36" i="2"/>
  <c r="Q36" i="2"/>
  <c r="R36" i="2"/>
  <c r="W36" i="2"/>
  <c r="AT36" i="2"/>
  <c r="H37" i="2"/>
  <c r="AV37" i="2" s="1"/>
  <c r="O37" i="2"/>
  <c r="P37" i="2"/>
  <c r="Q37" i="2"/>
  <c r="R37" i="2"/>
  <c r="AT37" i="2"/>
  <c r="H38" i="2"/>
  <c r="AV38" i="2" s="1"/>
  <c r="O38" i="2"/>
  <c r="P38" i="2"/>
  <c r="Q38" i="2"/>
  <c r="X38" i="2" s="1"/>
  <c r="AJ38" i="2" s="1"/>
  <c r="R38" i="2"/>
  <c r="AN38" i="2"/>
  <c r="AT38" i="2"/>
  <c r="H39" i="2"/>
  <c r="AV39" i="2" s="1"/>
  <c r="O39" i="2"/>
  <c r="P39" i="2"/>
  <c r="Q39" i="2"/>
  <c r="U42" i="2" s="1"/>
  <c r="R39" i="2"/>
  <c r="V39" i="2"/>
  <c r="AH39" i="2" s="1"/>
  <c r="AN46" i="2" s="1"/>
  <c r="AT39" i="2"/>
  <c r="H40" i="2"/>
  <c r="AV40" i="2" s="1"/>
  <c r="O40" i="2"/>
  <c r="P40" i="2"/>
  <c r="Q40" i="2"/>
  <c r="R40" i="2"/>
  <c r="X40" i="2" s="1"/>
  <c r="AJ40" i="2" s="1"/>
  <c r="AT40" i="2"/>
  <c r="H41" i="2"/>
  <c r="AV41" i="2" s="1"/>
  <c r="O41" i="2"/>
  <c r="P41" i="2"/>
  <c r="Q41" i="2"/>
  <c r="U44" i="2" s="1"/>
  <c r="R41" i="2"/>
  <c r="AT41" i="2"/>
  <c r="H42" i="2"/>
  <c r="AV42" i="2" s="1"/>
  <c r="O42" i="2"/>
  <c r="P42" i="2"/>
  <c r="Q42" i="2"/>
  <c r="R42" i="2"/>
  <c r="S42" i="2"/>
  <c r="AT42" i="2"/>
  <c r="H43" i="2"/>
  <c r="AV43" i="2" s="1"/>
  <c r="O43" i="2"/>
  <c r="P43" i="2"/>
  <c r="Q43" i="2"/>
  <c r="R43" i="2"/>
  <c r="W43" i="2"/>
  <c r="X43" i="2"/>
  <c r="AJ43" i="2" s="1"/>
  <c r="AT43" i="2"/>
  <c r="H44" i="2"/>
  <c r="AV44" i="2" s="1"/>
  <c r="O44" i="2"/>
  <c r="P44" i="2"/>
  <c r="Q44" i="2"/>
  <c r="R44" i="2"/>
  <c r="AT44" i="2"/>
  <c r="H45" i="2"/>
  <c r="AV45" i="2" s="1"/>
  <c r="O45" i="2"/>
  <c r="P45" i="2"/>
  <c r="Q45" i="2"/>
  <c r="R45" i="2"/>
  <c r="X45" i="2" s="1"/>
  <c r="AT45" i="2"/>
  <c r="H46" i="2"/>
  <c r="AV46" i="2" s="1"/>
  <c r="O46" i="2"/>
  <c r="P46" i="2"/>
  <c r="Q46" i="2"/>
  <c r="R46" i="2"/>
  <c r="AT46" i="2"/>
  <c r="H47" i="2"/>
  <c r="AV47" i="2" s="1"/>
  <c r="O47" i="2"/>
  <c r="P47" i="2"/>
  <c r="Q47" i="2"/>
  <c r="R47" i="2"/>
  <c r="V47" i="2"/>
  <c r="X47" i="2"/>
  <c r="AJ47" i="2"/>
  <c r="AT47" i="2"/>
  <c r="H48" i="2"/>
  <c r="AV48" i="2" s="1"/>
  <c r="O48" i="2"/>
  <c r="P48" i="2"/>
  <c r="W48" i="2" s="1"/>
  <c r="Q48" i="2"/>
  <c r="R48" i="2"/>
  <c r="AT48" i="2"/>
  <c r="H49" i="2"/>
  <c r="AV49" i="2" s="1"/>
  <c r="O49" i="2"/>
  <c r="P49" i="2"/>
  <c r="W49" i="2" s="1"/>
  <c r="AI49" i="2" s="1"/>
  <c r="AO56" i="2" s="1"/>
  <c r="Q49" i="2"/>
  <c r="R49" i="2"/>
  <c r="AT49" i="2"/>
  <c r="AU51" i="2" s="1"/>
  <c r="H50" i="2"/>
  <c r="O50" i="2"/>
  <c r="V50" i="2" s="1"/>
  <c r="P50" i="2"/>
  <c r="Q50" i="2"/>
  <c r="R50" i="2"/>
  <c r="AT50" i="2"/>
  <c r="AV50" i="2"/>
  <c r="H51" i="2"/>
  <c r="AV51" i="2" s="1"/>
  <c r="O51" i="2"/>
  <c r="P51" i="2"/>
  <c r="Q51" i="2"/>
  <c r="R51" i="2"/>
  <c r="AT51" i="2"/>
  <c r="H52" i="2"/>
  <c r="AV52" i="2" s="1"/>
  <c r="O52" i="2"/>
  <c r="P52" i="2"/>
  <c r="Q52" i="2"/>
  <c r="R52" i="2"/>
  <c r="V52" i="2"/>
  <c r="W52" i="2"/>
  <c r="X52" i="2"/>
  <c r="AT52" i="2"/>
  <c r="H53" i="2"/>
  <c r="AV53" i="2" s="1"/>
  <c r="O53" i="2"/>
  <c r="P53" i="2"/>
  <c r="Q53" i="2"/>
  <c r="R53" i="2"/>
  <c r="X53" i="2"/>
  <c r="AJ53" i="2" s="1"/>
  <c r="AT53" i="2"/>
  <c r="H54" i="2"/>
  <c r="AV54" i="2" s="1"/>
  <c r="O54" i="2"/>
  <c r="P54" i="2"/>
  <c r="Q54" i="2"/>
  <c r="X54" i="2" s="1"/>
  <c r="AJ54" i="2" s="1"/>
  <c r="AP61" i="2" s="1"/>
  <c r="R54" i="2"/>
  <c r="V54" i="2"/>
  <c r="AP54" i="2"/>
  <c r="AT54" i="2"/>
  <c r="H55" i="2"/>
  <c r="AV55" i="2" s="1"/>
  <c r="O55" i="2"/>
  <c r="P55" i="2"/>
  <c r="Q55" i="2"/>
  <c r="R55" i="2"/>
  <c r="AT55" i="2"/>
  <c r="H56" i="2"/>
  <c r="AV56" i="2" s="1"/>
  <c r="O56" i="2"/>
  <c r="P56" i="2"/>
  <c r="Q56" i="2"/>
  <c r="X56" i="2" s="1"/>
  <c r="AJ56" i="2" s="1"/>
  <c r="R56" i="2"/>
  <c r="V56" i="2"/>
  <c r="AT56" i="2"/>
  <c r="H57" i="2"/>
  <c r="O57" i="2"/>
  <c r="P57" i="2"/>
  <c r="Q57" i="2"/>
  <c r="R57" i="2"/>
  <c r="V57" i="2" s="1"/>
  <c r="AH57" i="2" s="1"/>
  <c r="AN64" i="2" s="1"/>
  <c r="AT57" i="2"/>
  <c r="AV57" i="2"/>
  <c r="H58" i="2"/>
  <c r="AV58" i="2" s="1"/>
  <c r="O58" i="2"/>
  <c r="V58" i="2" s="1"/>
  <c r="AH58" i="2" s="1"/>
  <c r="P58" i="2"/>
  <c r="W58" i="2" s="1"/>
  <c r="Q58" i="2"/>
  <c r="R58" i="2"/>
  <c r="AT58" i="2"/>
  <c r="AU58" i="2" s="1"/>
  <c r="H59" i="2"/>
  <c r="AV59" i="2" s="1"/>
  <c r="O59" i="2"/>
  <c r="P59" i="2"/>
  <c r="W59" i="2" s="1"/>
  <c r="AI59" i="2" s="1"/>
  <c r="Q59" i="2"/>
  <c r="X59" i="2" s="1"/>
  <c r="AJ59" i="2" s="1"/>
  <c r="R59" i="2"/>
  <c r="AT59" i="2"/>
  <c r="H60" i="2"/>
  <c r="AV60" i="2" s="1"/>
  <c r="O60" i="2"/>
  <c r="P60" i="2"/>
  <c r="Q60" i="2"/>
  <c r="R60" i="2"/>
  <c r="X60" i="2" s="1"/>
  <c r="V60" i="2"/>
  <c r="AH60" i="2" s="1"/>
  <c r="W60" i="2"/>
  <c r="AJ60" i="2"/>
  <c r="AP60" i="2"/>
  <c r="AT60" i="2"/>
  <c r="H61" i="2"/>
  <c r="AV61" i="2" s="1"/>
  <c r="O61" i="2"/>
  <c r="P61" i="2"/>
  <c r="Q61" i="2"/>
  <c r="R61" i="2"/>
  <c r="AT61" i="2"/>
  <c r="H62" i="2"/>
  <c r="AV62" i="2" s="1"/>
  <c r="O62" i="2"/>
  <c r="P62" i="2"/>
  <c r="Q62" i="2"/>
  <c r="R62" i="2"/>
  <c r="T62" i="2"/>
  <c r="AT62" i="2"/>
  <c r="H63" i="2"/>
  <c r="AV63" i="2" s="1"/>
  <c r="O63" i="2"/>
  <c r="P63" i="2"/>
  <c r="Q63" i="2"/>
  <c r="R63" i="2"/>
  <c r="X63" i="2" s="1"/>
  <c r="AP63" i="2"/>
  <c r="AT63" i="2"/>
  <c r="H64" i="2"/>
  <c r="AV64" i="2" s="1"/>
  <c r="O64" i="2"/>
  <c r="P64" i="2"/>
  <c r="W64" i="2" s="1"/>
  <c r="Q64" i="2"/>
  <c r="X64" i="2" s="1"/>
  <c r="AJ64" i="2" s="1"/>
  <c r="R64" i="2"/>
  <c r="V64" i="2" s="1"/>
  <c r="AH64" i="2" s="1"/>
  <c r="AT64" i="2"/>
  <c r="H65" i="2"/>
  <c r="AV65" i="2" s="1"/>
  <c r="O65" i="2"/>
  <c r="P65" i="2"/>
  <c r="Q65" i="2"/>
  <c r="R65" i="2"/>
  <c r="AT65" i="2"/>
  <c r="H66" i="2"/>
  <c r="AV66" i="2" s="1"/>
  <c r="O66" i="2"/>
  <c r="P66" i="2"/>
  <c r="Q66" i="2"/>
  <c r="R66" i="2"/>
  <c r="W66" i="2"/>
  <c r="AI66" i="2" s="1"/>
  <c r="AO73" i="2" s="1"/>
  <c r="AT66" i="2"/>
  <c r="H67" i="2"/>
  <c r="AV67" i="2" s="1"/>
  <c r="O67" i="2"/>
  <c r="P67" i="2"/>
  <c r="Q67" i="2"/>
  <c r="R67" i="2"/>
  <c r="W67" i="2"/>
  <c r="X67" i="2"/>
  <c r="AT67" i="2"/>
  <c r="H68" i="2"/>
  <c r="AV68" i="2" s="1"/>
  <c r="O68" i="2"/>
  <c r="P68" i="2"/>
  <c r="Q68" i="2"/>
  <c r="U68" i="2" s="1"/>
  <c r="R68" i="2"/>
  <c r="AT68" i="2"/>
  <c r="H69" i="2"/>
  <c r="O69" i="2"/>
  <c r="V69" i="2" s="1"/>
  <c r="P69" i="2"/>
  <c r="Q69" i="2"/>
  <c r="R69" i="2"/>
  <c r="AT69" i="2"/>
  <c r="AU69" i="2" s="1"/>
  <c r="AV69" i="2"/>
  <c r="H70" i="2"/>
  <c r="AV70" i="2" s="1"/>
  <c r="O70" i="2"/>
  <c r="P70" i="2"/>
  <c r="Q70" i="2"/>
  <c r="R70" i="2"/>
  <c r="AT70" i="2"/>
  <c r="H71" i="2"/>
  <c r="O71" i="2"/>
  <c r="P71" i="2"/>
  <c r="Q71" i="2"/>
  <c r="R71" i="2"/>
  <c r="V71" i="2"/>
  <c r="AH71" i="2" s="1"/>
  <c r="X71" i="2"/>
  <c r="AJ71" i="2" s="1"/>
  <c r="AT71" i="2"/>
  <c r="AV71" i="2"/>
  <c r="H72" i="2"/>
  <c r="O72" i="2"/>
  <c r="V72" i="2" s="1"/>
  <c r="AH72" i="2" s="1"/>
  <c r="AN79" i="2" s="1"/>
  <c r="P72" i="2"/>
  <c r="Q72" i="2"/>
  <c r="R72" i="2"/>
  <c r="AT72" i="2"/>
  <c r="AV72" i="2"/>
  <c r="H73" i="2"/>
  <c r="AV73" i="2" s="1"/>
  <c r="O73" i="2"/>
  <c r="V73" i="2" s="1"/>
  <c r="P73" i="2"/>
  <c r="Q73" i="2"/>
  <c r="R73" i="2"/>
  <c r="AT73" i="2"/>
  <c r="H74" i="2"/>
  <c r="O74" i="2"/>
  <c r="P74" i="2"/>
  <c r="W74" i="2" s="1"/>
  <c r="Q74" i="2"/>
  <c r="X74" i="2" s="1"/>
  <c r="R74" i="2"/>
  <c r="V74" i="2"/>
  <c r="AT74" i="2"/>
  <c r="AV74" i="2"/>
  <c r="H75" i="2"/>
  <c r="AV75" i="2" s="1"/>
  <c r="O75" i="2"/>
  <c r="P75" i="2"/>
  <c r="Q75" i="2"/>
  <c r="R75" i="2"/>
  <c r="AT75" i="2"/>
  <c r="H76" i="2"/>
  <c r="O76" i="2"/>
  <c r="P76" i="2"/>
  <c r="W76" i="2" s="1"/>
  <c r="Q76" i="2"/>
  <c r="X76" i="2" s="1"/>
  <c r="R76" i="2"/>
  <c r="AT76" i="2"/>
  <c r="AV76" i="2"/>
  <c r="H77" i="2"/>
  <c r="AV77" i="2" s="1"/>
  <c r="O77" i="2"/>
  <c r="S76" i="2" s="1"/>
  <c r="P77" i="2"/>
  <c r="Q77" i="2"/>
  <c r="X77" i="2" s="1"/>
  <c r="AJ77" i="2" s="1"/>
  <c r="R77" i="2"/>
  <c r="W77" i="2"/>
  <c r="AI77" i="2" s="1"/>
  <c r="AT77" i="2"/>
  <c r="H78" i="2"/>
  <c r="O78" i="2"/>
  <c r="P78" i="2"/>
  <c r="Q78" i="2"/>
  <c r="R78" i="2"/>
  <c r="AP78" i="2"/>
  <c r="AT78" i="2"/>
  <c r="AV78" i="2"/>
  <c r="H79" i="2"/>
  <c r="AV79" i="2" s="1"/>
  <c r="O79" i="2"/>
  <c r="V79" i="2" s="1"/>
  <c r="AH79" i="2" s="1"/>
  <c r="AN86" i="2" s="1"/>
  <c r="P79" i="2"/>
  <c r="W79" i="2" s="1"/>
  <c r="AI79" i="2" s="1"/>
  <c r="AO86" i="2" s="1"/>
  <c r="Q79" i="2"/>
  <c r="X79" i="2" s="1"/>
  <c r="AJ79" i="2" s="1"/>
  <c r="R79" i="2"/>
  <c r="AT79" i="2"/>
  <c r="H80" i="2"/>
  <c r="O80" i="2"/>
  <c r="P80" i="2"/>
  <c r="Q80" i="2"/>
  <c r="R80" i="2"/>
  <c r="W80" i="2"/>
  <c r="AI80" i="2" s="1"/>
  <c r="AT80" i="2"/>
  <c r="AU80" i="2" s="1"/>
  <c r="AV80" i="2"/>
  <c r="H81" i="2"/>
  <c r="AV81" i="2" s="1"/>
  <c r="O81" i="2"/>
  <c r="P81" i="2"/>
  <c r="W81" i="2" s="1"/>
  <c r="AI81" i="2" s="1"/>
  <c r="Q81" i="2"/>
  <c r="X81" i="2" s="1"/>
  <c r="AJ81" i="2" s="1"/>
  <c r="R81" i="2"/>
  <c r="AT81" i="2"/>
  <c r="H82" i="2"/>
  <c r="O82" i="2"/>
  <c r="P82" i="2"/>
  <c r="Q82" i="2"/>
  <c r="R82" i="2"/>
  <c r="AT82" i="2"/>
  <c r="AV82" i="2"/>
  <c r="H83" i="2"/>
  <c r="O83" i="2"/>
  <c r="P83" i="2"/>
  <c r="Q83" i="2"/>
  <c r="R83" i="2"/>
  <c r="AT83" i="2"/>
  <c r="AV83" i="2"/>
  <c r="AW86" i="2" s="1"/>
  <c r="H84" i="2"/>
  <c r="AV84" i="2" s="1"/>
  <c r="O84" i="2"/>
  <c r="P84" i="2"/>
  <c r="Q84" i="2"/>
  <c r="R84" i="2"/>
  <c r="W84" i="2"/>
  <c r="AO84" i="2"/>
  <c r="AT84" i="2"/>
  <c r="H85" i="2"/>
  <c r="AV85" i="2" s="1"/>
  <c r="O85" i="2"/>
  <c r="P85" i="2"/>
  <c r="Q85" i="2"/>
  <c r="R85" i="2"/>
  <c r="W85" i="2"/>
  <c r="AI85" i="2" s="1"/>
  <c r="AT85" i="2"/>
  <c r="H86" i="2"/>
  <c r="AV86" i="2" s="1"/>
  <c r="O86" i="2"/>
  <c r="P86" i="2"/>
  <c r="Q86" i="2"/>
  <c r="R86" i="2"/>
  <c r="V86" i="2" s="1"/>
  <c r="AH86" i="2" s="1"/>
  <c r="AP86" i="2"/>
  <c r="AT86" i="2"/>
  <c r="H87" i="2"/>
  <c r="O87" i="2"/>
  <c r="P87" i="2"/>
  <c r="Q87" i="2"/>
  <c r="R87" i="2"/>
  <c r="AT87" i="2"/>
  <c r="AV87" i="2"/>
  <c r="H88" i="2"/>
  <c r="AV88" i="2" s="1"/>
  <c r="O88" i="2"/>
  <c r="S89" i="2" s="1"/>
  <c r="P88" i="2"/>
  <c r="Q88" i="2"/>
  <c r="R88" i="2"/>
  <c r="W88" i="2"/>
  <c r="AI88" i="2" s="1"/>
  <c r="AT88" i="2"/>
  <c r="H89" i="2"/>
  <c r="O89" i="2"/>
  <c r="P89" i="2"/>
  <c r="Q89" i="2"/>
  <c r="R89" i="2"/>
  <c r="X89" i="2"/>
  <c r="AT89" i="2"/>
  <c r="AV89" i="2"/>
  <c r="H90" i="2"/>
  <c r="O90" i="2"/>
  <c r="V90" i="2" s="1"/>
  <c r="AH90" i="2" s="1"/>
  <c r="AN97" i="2" s="1"/>
  <c r="P90" i="2"/>
  <c r="Q90" i="2"/>
  <c r="R90" i="2"/>
  <c r="W90" i="2"/>
  <c r="AI90" i="2" s="1"/>
  <c r="AO97" i="2" s="1"/>
  <c r="AT90" i="2"/>
  <c r="AV90" i="2"/>
  <c r="H91" i="2"/>
  <c r="AV91" i="2" s="1"/>
  <c r="O91" i="2"/>
  <c r="P91" i="2"/>
  <c r="Q91" i="2"/>
  <c r="R91" i="2"/>
  <c r="AT91" i="2"/>
  <c r="H92" i="2"/>
  <c r="AV92" i="2" s="1"/>
  <c r="O92" i="2"/>
  <c r="P92" i="2"/>
  <c r="Q92" i="2"/>
  <c r="R92" i="2"/>
  <c r="V92" i="2" s="1"/>
  <c r="W92" i="2"/>
  <c r="AT92" i="2"/>
  <c r="H93" i="2"/>
  <c r="AV93" i="2" s="1"/>
  <c r="O93" i="2"/>
  <c r="V93" i="2" s="1"/>
  <c r="AH93" i="2" s="1"/>
  <c r="AN100" i="2" s="1"/>
  <c r="P93" i="2"/>
  <c r="W93" i="2" s="1"/>
  <c r="Q93" i="2"/>
  <c r="R93" i="2"/>
  <c r="AT93" i="2"/>
  <c r="AU92" i="2" s="1"/>
  <c r="H94" i="2"/>
  <c r="AV94" i="2" s="1"/>
  <c r="O94" i="2"/>
  <c r="P94" i="2"/>
  <c r="Q94" i="2"/>
  <c r="R94" i="2"/>
  <c r="AT94" i="2"/>
  <c r="H95" i="2"/>
  <c r="AV95" i="2" s="1"/>
  <c r="O95" i="2"/>
  <c r="P95" i="2"/>
  <c r="Q95" i="2"/>
  <c r="R95" i="2"/>
  <c r="W95" i="2"/>
  <c r="AI95" i="2" s="1"/>
  <c r="AO102" i="2" s="1"/>
  <c r="X95" i="2"/>
  <c r="AJ95" i="2" s="1"/>
  <c r="AT95" i="2"/>
  <c r="H96" i="2"/>
  <c r="AV96" i="2" s="1"/>
  <c r="O96" i="2"/>
  <c r="P96" i="2"/>
  <c r="Q96" i="2"/>
  <c r="X96" i="2" s="1"/>
  <c r="AJ96" i="2" s="1"/>
  <c r="AP103" i="2" s="1"/>
  <c r="R96" i="2"/>
  <c r="AT96" i="2"/>
  <c r="H97" i="2"/>
  <c r="O97" i="2"/>
  <c r="P97" i="2"/>
  <c r="Q97" i="2"/>
  <c r="R97" i="2"/>
  <c r="V97" i="2" s="1"/>
  <c r="AH97" i="2" s="1"/>
  <c r="AT97" i="2"/>
  <c r="AV97" i="2"/>
  <c r="H98" i="2"/>
  <c r="AV98" i="2" s="1"/>
  <c r="O98" i="2"/>
  <c r="P98" i="2"/>
  <c r="Q98" i="2"/>
  <c r="R98" i="2"/>
  <c r="AT98" i="2"/>
  <c r="H99" i="2"/>
  <c r="AV99" i="2" s="1"/>
  <c r="O99" i="2"/>
  <c r="P99" i="2"/>
  <c r="Q99" i="2"/>
  <c r="X99" i="2" s="1"/>
  <c r="R99" i="2"/>
  <c r="AT99" i="2"/>
  <c r="H100" i="2"/>
  <c r="AV100" i="2" s="1"/>
  <c r="O100" i="2"/>
  <c r="P100" i="2"/>
  <c r="Q100" i="2"/>
  <c r="X100" i="2" s="1"/>
  <c r="AJ100" i="2" s="1"/>
  <c r="R100" i="2"/>
  <c r="AT100" i="2"/>
  <c r="H101" i="2"/>
  <c r="AV101" i="2" s="1"/>
  <c r="O101" i="2"/>
  <c r="P101" i="2"/>
  <c r="T104" i="2" s="1"/>
  <c r="Q101" i="2"/>
  <c r="R101" i="2"/>
  <c r="AT101" i="2"/>
  <c r="H102" i="2"/>
  <c r="O102" i="2"/>
  <c r="V102" i="2" s="1"/>
  <c r="P102" i="2"/>
  <c r="W102" i="2" s="1"/>
  <c r="Q102" i="2"/>
  <c r="X102" i="2" s="1"/>
  <c r="R102" i="2"/>
  <c r="AT102" i="2"/>
  <c r="AV102" i="2"/>
  <c r="H103" i="2"/>
  <c r="AV103" i="2" s="1"/>
  <c r="O103" i="2"/>
  <c r="P103" i="2"/>
  <c r="Q103" i="2"/>
  <c r="R103" i="2"/>
  <c r="AT103" i="2"/>
  <c r="H104" i="2"/>
  <c r="AV104" i="2" s="1"/>
  <c r="O104" i="2"/>
  <c r="P104" i="2"/>
  <c r="Q104" i="2"/>
  <c r="R104" i="2"/>
  <c r="W104" i="2"/>
  <c r="X104" i="2"/>
  <c r="AT104" i="2"/>
  <c r="H105" i="2"/>
  <c r="AV105" i="2" s="1"/>
  <c r="O105" i="2"/>
  <c r="P105" i="2"/>
  <c r="Q105" i="2"/>
  <c r="R105" i="2"/>
  <c r="AT105" i="2"/>
  <c r="H106" i="2"/>
  <c r="AV106" i="2" s="1"/>
  <c r="O106" i="2"/>
  <c r="P106" i="2"/>
  <c r="Q106" i="2"/>
  <c r="R106" i="2"/>
  <c r="W106" i="2"/>
  <c r="AI106" i="2" s="1"/>
  <c r="X106" i="2"/>
  <c r="AT106" i="2"/>
  <c r="H107" i="2"/>
  <c r="O107" i="2"/>
  <c r="V107" i="2" s="1"/>
  <c r="AH107" i="2" s="1"/>
  <c r="AN114" i="2" s="1"/>
  <c r="P107" i="2"/>
  <c r="W107" i="2" s="1"/>
  <c r="AI107" i="2" s="1"/>
  <c r="Q107" i="2"/>
  <c r="X107" i="2" s="1"/>
  <c r="AJ107" i="2" s="1"/>
  <c r="R107" i="2"/>
  <c r="AT107" i="2"/>
  <c r="AV107" i="2"/>
  <c r="H108" i="2"/>
  <c r="AV108" i="2" s="1"/>
  <c r="O108" i="2"/>
  <c r="S111" i="2" s="1"/>
  <c r="P108" i="2"/>
  <c r="Q108" i="2"/>
  <c r="R108" i="2"/>
  <c r="V108" i="2"/>
  <c r="AH108" i="2" s="1"/>
  <c r="AN115" i="2" s="1"/>
  <c r="AT108" i="2"/>
  <c r="H109" i="2"/>
  <c r="O109" i="2"/>
  <c r="P109" i="2"/>
  <c r="Q109" i="2"/>
  <c r="R109" i="2"/>
  <c r="AT109" i="2"/>
  <c r="AV109" i="2"/>
  <c r="H110" i="2"/>
  <c r="O110" i="2"/>
  <c r="P110" i="2"/>
  <c r="Q110" i="2"/>
  <c r="R110" i="2"/>
  <c r="S110" i="2"/>
  <c r="AT110" i="2"/>
  <c r="AV110" i="2"/>
  <c r="H111" i="2"/>
  <c r="O111" i="2"/>
  <c r="S112" i="2" s="1"/>
  <c r="P111" i="2"/>
  <c r="Q111" i="2"/>
  <c r="R111" i="2"/>
  <c r="V111" i="2" s="1"/>
  <c r="AH111" i="2" s="1"/>
  <c r="W111" i="2"/>
  <c r="X111" i="2"/>
  <c r="AT111" i="2"/>
  <c r="AU110" i="2" s="1"/>
  <c r="AV111" i="2"/>
  <c r="H112" i="2"/>
  <c r="AV112" i="2" s="1"/>
  <c r="O112" i="2"/>
  <c r="V112" i="2" s="1"/>
  <c r="P112" i="2"/>
  <c r="Q112" i="2"/>
  <c r="R112" i="2"/>
  <c r="W112" i="2"/>
  <c r="AT112" i="2"/>
  <c r="H113" i="2"/>
  <c r="AV113" i="2" s="1"/>
  <c r="O113" i="2"/>
  <c r="P113" i="2"/>
  <c r="Q113" i="2"/>
  <c r="U114" i="2" s="1"/>
  <c r="R113" i="2"/>
  <c r="W113" i="2" s="1"/>
  <c r="AO113" i="2"/>
  <c r="AT113" i="2"/>
  <c r="H114" i="2"/>
  <c r="O114" i="2"/>
  <c r="P114" i="2"/>
  <c r="Q114" i="2"/>
  <c r="X114" i="2" s="1"/>
  <c r="R114" i="2"/>
  <c r="V114" i="2"/>
  <c r="AH114" i="2" s="1"/>
  <c r="W114" i="2"/>
  <c r="AI114" i="2" s="1"/>
  <c r="AT114" i="2"/>
  <c r="AV114" i="2"/>
  <c r="H115" i="2"/>
  <c r="AV115" i="2" s="1"/>
  <c r="O115" i="2"/>
  <c r="P115" i="2"/>
  <c r="Q115" i="2"/>
  <c r="R115" i="2"/>
  <c r="V115" i="2"/>
  <c r="W115" i="2"/>
  <c r="AT115" i="2"/>
  <c r="H116" i="2"/>
  <c r="O116" i="2"/>
  <c r="V116" i="2" s="1"/>
  <c r="AH116" i="2" s="1"/>
  <c r="AN123" i="2" s="1"/>
  <c r="P116" i="2"/>
  <c r="W116" i="2" s="1"/>
  <c r="Q116" i="2"/>
  <c r="X116" i="2" s="1"/>
  <c r="R116" i="2"/>
  <c r="AT116" i="2"/>
  <c r="AV116" i="2"/>
  <c r="H117" i="2"/>
  <c r="O117" i="2"/>
  <c r="V117" i="2" s="1"/>
  <c r="P117" i="2"/>
  <c r="Q117" i="2"/>
  <c r="R117" i="2"/>
  <c r="AT117" i="2"/>
  <c r="H118" i="2"/>
  <c r="AV118" i="2" s="1"/>
  <c r="O118" i="2"/>
  <c r="P118" i="2"/>
  <c r="Q118" i="2"/>
  <c r="R118" i="2"/>
  <c r="V118" i="2"/>
  <c r="AH118" i="2"/>
  <c r="AT118" i="2"/>
  <c r="H119" i="2"/>
  <c r="O119" i="2"/>
  <c r="P119" i="2"/>
  <c r="Q119" i="2"/>
  <c r="X119" i="2" s="1"/>
  <c r="AJ119" i="2" s="1"/>
  <c r="AP126" i="2" s="1"/>
  <c r="R119" i="2"/>
  <c r="AT119" i="2"/>
  <c r="AZ119" i="2"/>
  <c r="H120" i="2"/>
  <c r="O120" i="2"/>
  <c r="V120" i="2" s="1"/>
  <c r="P120" i="2"/>
  <c r="Q120" i="2"/>
  <c r="R120" i="2"/>
  <c r="AT120" i="2"/>
  <c r="AZ120" i="2"/>
  <c r="H121" i="2"/>
  <c r="O121" i="2"/>
  <c r="P121" i="2"/>
  <c r="Q121" i="2"/>
  <c r="R121" i="2"/>
  <c r="AN121" i="2"/>
  <c r="AO121" i="2"/>
  <c r="AT121" i="2"/>
  <c r="AV121" i="2"/>
  <c r="AZ121" i="2"/>
  <c r="H122" i="2"/>
  <c r="O122" i="2"/>
  <c r="P122" i="2"/>
  <c r="Q122" i="2"/>
  <c r="R122" i="2"/>
  <c r="AT122" i="2"/>
  <c r="AZ122" i="2"/>
  <c r="H123" i="2"/>
  <c r="O123" i="2"/>
  <c r="P123" i="2"/>
  <c r="Q123" i="2"/>
  <c r="R123" i="2"/>
  <c r="AT123" i="2"/>
  <c r="AZ123" i="2"/>
  <c r="BA125" i="2" s="1"/>
  <c r="H124" i="2"/>
  <c r="O124" i="2"/>
  <c r="P124" i="2"/>
  <c r="Q124" i="2"/>
  <c r="R124" i="2"/>
  <c r="W124" i="2" s="1"/>
  <c r="AI124" i="2" s="1"/>
  <c r="AT124" i="2"/>
  <c r="AV124" i="2"/>
  <c r="AZ124" i="2"/>
  <c r="H125" i="2"/>
  <c r="AV125" i="2" s="1"/>
  <c r="O125" i="2"/>
  <c r="P125" i="2"/>
  <c r="Q125" i="2"/>
  <c r="X125" i="2" s="1"/>
  <c r="AJ125" i="2" s="1"/>
  <c r="AP132" i="2" s="1"/>
  <c r="R125" i="2"/>
  <c r="V125" i="2"/>
  <c r="AH125" i="2" s="1"/>
  <c r="W125" i="2"/>
  <c r="AI125" i="2" s="1"/>
  <c r="AT125" i="2"/>
  <c r="AZ125" i="2"/>
  <c r="H126" i="2"/>
  <c r="O126" i="2"/>
  <c r="V126" i="2" s="1"/>
  <c r="P126" i="2"/>
  <c r="Q126" i="2"/>
  <c r="R126" i="2"/>
  <c r="X126" i="2"/>
  <c r="AJ126" i="2" s="1"/>
  <c r="AT126" i="2"/>
  <c r="AU129" i="2" s="1"/>
  <c r="AZ126" i="2"/>
  <c r="H127" i="2"/>
  <c r="O127" i="2"/>
  <c r="P127" i="2"/>
  <c r="Q127" i="2"/>
  <c r="R127" i="2"/>
  <c r="X127" i="2" s="1"/>
  <c r="W127" i="2"/>
  <c r="AT127" i="2"/>
  <c r="AZ127" i="2"/>
  <c r="H128" i="2"/>
  <c r="O128" i="2"/>
  <c r="P128" i="2"/>
  <c r="Q128" i="2"/>
  <c r="R128" i="2"/>
  <c r="W128" i="2" s="1"/>
  <c r="S128" i="2"/>
  <c r="AT128" i="2"/>
  <c r="AV128" i="2"/>
  <c r="AZ128" i="2"/>
  <c r="H129" i="2"/>
  <c r="O129" i="2"/>
  <c r="P129" i="2"/>
  <c r="Q129" i="2"/>
  <c r="R129" i="2"/>
  <c r="AT129" i="2"/>
  <c r="AZ129" i="2"/>
  <c r="H130" i="2"/>
  <c r="O130" i="2"/>
  <c r="P130" i="2"/>
  <c r="W130" i="2" s="1"/>
  <c r="Q130" i="2"/>
  <c r="X130" i="2" s="1"/>
  <c r="R130" i="2"/>
  <c r="V130" i="2" s="1"/>
  <c r="AT130" i="2"/>
  <c r="AZ130" i="2"/>
  <c r="H131" i="2"/>
  <c r="O131" i="2"/>
  <c r="P131" i="2"/>
  <c r="Q131" i="2"/>
  <c r="R131" i="2"/>
  <c r="W131" i="2" s="1"/>
  <c r="AT131" i="2"/>
  <c r="AV131" i="2"/>
  <c r="AZ131" i="2"/>
  <c r="H132" i="2"/>
  <c r="O132" i="2"/>
  <c r="P132" i="2"/>
  <c r="W132" i="2" s="1"/>
  <c r="AI132" i="2" s="1"/>
  <c r="AO139" i="2" s="1"/>
  <c r="Q132" i="2"/>
  <c r="R132" i="2"/>
  <c r="V132" i="2"/>
  <c r="AT132" i="2"/>
  <c r="AV132" i="2"/>
  <c r="AZ132" i="2"/>
  <c r="H133" i="2"/>
  <c r="AV133" i="2" s="1"/>
  <c r="O133" i="2"/>
  <c r="P133" i="2"/>
  <c r="Q133" i="2"/>
  <c r="R133" i="2"/>
  <c r="V133" i="2"/>
  <c r="W133" i="2"/>
  <c r="X133" i="2"/>
  <c r="AT133" i="2"/>
  <c r="AZ133" i="2"/>
  <c r="H134" i="2"/>
  <c r="O134" i="2"/>
  <c r="S135" i="2" s="1"/>
  <c r="P134" i="2"/>
  <c r="Q134" i="2"/>
  <c r="R134" i="2"/>
  <c r="X134" i="2"/>
  <c r="AJ134" i="2"/>
  <c r="AT134" i="2"/>
  <c r="AZ134" i="2"/>
  <c r="H135" i="2"/>
  <c r="O135" i="2"/>
  <c r="P135" i="2"/>
  <c r="Q135" i="2"/>
  <c r="R135" i="2"/>
  <c r="AT135" i="2"/>
  <c r="AV135" i="2"/>
  <c r="AZ135" i="2"/>
  <c r="H136" i="2"/>
  <c r="O136" i="2"/>
  <c r="P136" i="2"/>
  <c r="Q136" i="2"/>
  <c r="R136" i="2"/>
  <c r="AT136" i="2"/>
  <c r="AZ136" i="2"/>
  <c r="H137" i="2"/>
  <c r="O137" i="2"/>
  <c r="P137" i="2"/>
  <c r="Q137" i="2"/>
  <c r="R137" i="2"/>
  <c r="V137" i="2" s="1"/>
  <c r="AT137" i="2"/>
  <c r="AV137" i="2"/>
  <c r="AZ137" i="2"/>
  <c r="H138" i="2"/>
  <c r="O138" i="2"/>
  <c r="P138" i="2"/>
  <c r="Q138" i="2"/>
  <c r="R138" i="2"/>
  <c r="V138" i="2"/>
  <c r="AH138" i="2" s="1"/>
  <c r="X138" i="2"/>
  <c r="AJ138" i="2" s="1"/>
  <c r="AT138" i="2"/>
  <c r="AZ138" i="2"/>
  <c r="H139" i="2"/>
  <c r="O139" i="2"/>
  <c r="V139" i="2" s="1"/>
  <c r="AH139" i="2" s="1"/>
  <c r="P139" i="2"/>
  <c r="Q139" i="2"/>
  <c r="R139" i="2"/>
  <c r="AN139" i="2"/>
  <c r="AT139" i="2"/>
  <c r="AZ139" i="2"/>
  <c r="H140" i="2"/>
  <c r="O140" i="2"/>
  <c r="P140" i="2"/>
  <c r="Q140" i="2"/>
  <c r="R140" i="2"/>
  <c r="W140" i="2"/>
  <c r="AI140" i="2" s="1"/>
  <c r="AT140" i="2"/>
  <c r="AZ140" i="2"/>
  <c r="H141" i="2"/>
  <c r="O141" i="2"/>
  <c r="P141" i="2"/>
  <c r="Q141" i="2"/>
  <c r="R141" i="2"/>
  <c r="AP141" i="2"/>
  <c r="AT141" i="2"/>
  <c r="AZ141" i="2"/>
  <c r="H142" i="2"/>
  <c r="O142" i="2"/>
  <c r="P142" i="2"/>
  <c r="Q142" i="2"/>
  <c r="R142" i="2"/>
  <c r="V142" i="2"/>
  <c r="AH142" i="2" s="1"/>
  <c r="AN149" i="2" s="1"/>
  <c r="AT142" i="2"/>
  <c r="AZ142" i="2"/>
  <c r="H143" i="2"/>
  <c r="O143" i="2"/>
  <c r="P143" i="2"/>
  <c r="Q143" i="2"/>
  <c r="R143" i="2"/>
  <c r="AT143" i="2"/>
  <c r="AZ143" i="2"/>
  <c r="H144" i="2"/>
  <c r="O144" i="2"/>
  <c r="P144" i="2"/>
  <c r="Q144" i="2"/>
  <c r="R144" i="2"/>
  <c r="AT144" i="2"/>
  <c r="AZ144" i="2"/>
  <c r="H145" i="2"/>
  <c r="O145" i="2"/>
  <c r="P145" i="2"/>
  <c r="Q145" i="2"/>
  <c r="R145" i="2"/>
  <c r="AN145" i="2"/>
  <c r="AP145" i="2"/>
  <c r="AT145" i="2"/>
  <c r="AZ145" i="2"/>
  <c r="H146" i="2"/>
  <c r="O146" i="2"/>
  <c r="P146" i="2"/>
  <c r="Q146" i="2"/>
  <c r="R146" i="2"/>
  <c r="X146" i="2"/>
  <c r="AJ146" i="2" s="1"/>
  <c r="AP153" i="2" s="1"/>
  <c r="AT146" i="2"/>
  <c r="AV146" i="2"/>
  <c r="AZ146" i="2"/>
  <c r="H147" i="2"/>
  <c r="O147" i="2"/>
  <c r="P147" i="2"/>
  <c r="Q147" i="2"/>
  <c r="R147" i="2"/>
  <c r="AN147" i="2"/>
  <c r="AT147" i="2"/>
  <c r="AZ147" i="2"/>
  <c r="H148" i="2"/>
  <c r="O148" i="2"/>
  <c r="V148" i="2" s="1"/>
  <c r="AH148" i="2" s="1"/>
  <c r="P148" i="2"/>
  <c r="Q148" i="2"/>
  <c r="X148" i="2" s="1"/>
  <c r="AJ148" i="2" s="1"/>
  <c r="R148" i="2"/>
  <c r="AT148" i="2"/>
  <c r="AV148" i="2"/>
  <c r="AZ148" i="2"/>
  <c r="H149" i="2"/>
  <c r="O149" i="2"/>
  <c r="P149" i="2"/>
  <c r="Q149" i="2"/>
  <c r="R149" i="2"/>
  <c r="AT149" i="2"/>
  <c r="AZ149" i="2"/>
  <c r="H150" i="2"/>
  <c r="O150" i="2"/>
  <c r="P150" i="2"/>
  <c r="Q150" i="2"/>
  <c r="R150" i="2"/>
  <c r="AT150" i="2"/>
  <c r="AZ150" i="2"/>
  <c r="H151" i="2"/>
  <c r="O151" i="2"/>
  <c r="P151" i="2"/>
  <c r="Q151" i="2"/>
  <c r="R151" i="2"/>
  <c r="AN151" i="2"/>
  <c r="AT151" i="2"/>
  <c r="AZ151" i="2"/>
  <c r="H152" i="2"/>
  <c r="O152" i="2"/>
  <c r="P152" i="2"/>
  <c r="Q152" i="2"/>
  <c r="R152" i="2"/>
  <c r="AT152" i="2"/>
  <c r="AZ152" i="2"/>
  <c r="H153" i="2"/>
  <c r="O153" i="2"/>
  <c r="P153" i="2"/>
  <c r="Q153" i="2"/>
  <c r="R153" i="2"/>
  <c r="AN153" i="2"/>
  <c r="AT153" i="2"/>
  <c r="AV153" i="2"/>
  <c r="AZ153" i="2"/>
  <c r="H154" i="2"/>
  <c r="O154" i="2"/>
  <c r="V154" i="2" s="1"/>
  <c r="AH154" i="2" s="1"/>
  <c r="P154" i="2"/>
  <c r="W154" i="2" s="1"/>
  <c r="Q154" i="2"/>
  <c r="X154" i="2" s="1"/>
  <c r="AJ154" i="2" s="1"/>
  <c r="R154" i="2"/>
  <c r="AT154" i="2"/>
  <c r="AV154" i="2"/>
  <c r="AZ154" i="2"/>
  <c r="H155" i="2"/>
  <c r="O155" i="2"/>
  <c r="P155" i="2"/>
  <c r="Q155" i="2"/>
  <c r="X155" i="2" s="1"/>
  <c r="AJ155" i="2" s="1"/>
  <c r="AP162" i="2" s="1"/>
  <c r="R155" i="2"/>
  <c r="AT155" i="2"/>
  <c r="AZ155" i="2"/>
  <c r="H156" i="2"/>
  <c r="AV156" i="2" s="1"/>
  <c r="O156" i="2"/>
  <c r="P156" i="2"/>
  <c r="Q156" i="2"/>
  <c r="R156" i="2"/>
  <c r="V156" i="2"/>
  <c r="AT156" i="2"/>
  <c r="AZ156" i="2"/>
  <c r="BA157" i="2" s="1"/>
  <c r="H157" i="2"/>
  <c r="O157" i="2"/>
  <c r="P157" i="2"/>
  <c r="Q157" i="2"/>
  <c r="R157" i="2"/>
  <c r="AT157" i="2"/>
  <c r="AZ157" i="2"/>
  <c r="H158" i="2"/>
  <c r="O158" i="2"/>
  <c r="P158" i="2"/>
  <c r="Q158" i="2"/>
  <c r="R158" i="2"/>
  <c r="AT158" i="2"/>
  <c r="AV158" i="2"/>
  <c r="AZ158" i="2"/>
  <c r="H159" i="2"/>
  <c r="O159" i="2"/>
  <c r="P159" i="2"/>
  <c r="Q159" i="2"/>
  <c r="R159" i="2"/>
  <c r="W159" i="2" s="1"/>
  <c r="AT159" i="2"/>
  <c r="AZ159" i="2"/>
  <c r="H160" i="2"/>
  <c r="O160" i="2"/>
  <c r="P160" i="2"/>
  <c r="Q160" i="2"/>
  <c r="R160" i="2"/>
  <c r="AT160" i="2"/>
  <c r="AV160" i="2"/>
  <c r="AZ160" i="2"/>
  <c r="H161" i="2"/>
  <c r="O161" i="2"/>
  <c r="P161" i="2"/>
  <c r="Q161" i="2"/>
  <c r="U160" i="2" s="1"/>
  <c r="R161" i="2"/>
  <c r="AN161" i="2"/>
  <c r="AP161" i="2"/>
  <c r="AT161" i="2"/>
  <c r="AZ161" i="2"/>
  <c r="H162" i="2"/>
  <c r="O162" i="2"/>
  <c r="P162" i="2"/>
  <c r="Q162" i="2"/>
  <c r="R162" i="2"/>
  <c r="W162" i="2"/>
  <c r="AT162" i="2"/>
  <c r="AZ162" i="2"/>
  <c r="H163" i="2"/>
  <c r="AV163" i="2" s="1"/>
  <c r="O163" i="2"/>
  <c r="P163" i="2"/>
  <c r="Q163" i="2"/>
  <c r="R163" i="2"/>
  <c r="V163" i="2" s="1"/>
  <c r="AT163" i="2"/>
  <c r="AZ163" i="2"/>
  <c r="H164" i="2"/>
  <c r="O164" i="2"/>
  <c r="P164" i="2"/>
  <c r="Q164" i="2"/>
  <c r="R164" i="2"/>
  <c r="AT164" i="2"/>
  <c r="AV164" i="2"/>
  <c r="AZ164" i="2"/>
  <c r="H165" i="2"/>
  <c r="AV165" i="2" s="1"/>
  <c r="O165" i="2"/>
  <c r="S167" i="2" s="1"/>
  <c r="P165" i="2"/>
  <c r="Q165" i="2"/>
  <c r="X165" i="2" s="1"/>
  <c r="R165" i="2"/>
  <c r="AT165" i="2"/>
  <c r="AZ165" i="2"/>
  <c r="H166" i="2"/>
  <c r="O166" i="2"/>
  <c r="P166" i="2"/>
  <c r="Q166" i="2"/>
  <c r="R166" i="2"/>
  <c r="V166" i="2"/>
  <c r="W166" i="2"/>
  <c r="X166" i="2"/>
  <c r="AJ166" i="2" s="1"/>
  <c r="AT166" i="2"/>
  <c r="AZ166" i="2"/>
  <c r="H167" i="2"/>
  <c r="O167" i="2"/>
  <c r="P167" i="2"/>
  <c r="Q167" i="2"/>
  <c r="R167" i="2"/>
  <c r="AN167" i="2"/>
  <c r="AT167" i="2"/>
  <c r="AU168" i="2" s="1"/>
  <c r="AZ167" i="2"/>
  <c r="H168" i="2"/>
  <c r="AV168" i="2" s="1"/>
  <c r="O168" i="2"/>
  <c r="S171" i="2" s="1"/>
  <c r="P168" i="2"/>
  <c r="Q168" i="2"/>
  <c r="R168" i="2"/>
  <c r="AT168" i="2"/>
  <c r="AZ168" i="2"/>
  <c r="H169" i="2"/>
  <c r="O169" i="2"/>
  <c r="P169" i="2"/>
  <c r="Q169" i="2"/>
  <c r="R169" i="2"/>
  <c r="T169" i="2"/>
  <c r="U169" i="2"/>
  <c r="AT169" i="2"/>
  <c r="AZ169" i="2"/>
  <c r="BA169" i="2"/>
  <c r="H170" i="2"/>
  <c r="O170" i="2"/>
  <c r="P170" i="2"/>
  <c r="Q170" i="2"/>
  <c r="R170" i="2"/>
  <c r="AT170" i="2"/>
  <c r="AZ170" i="2"/>
  <c r="H171" i="2"/>
  <c r="O171" i="2"/>
  <c r="P171" i="2"/>
  <c r="Q171" i="2"/>
  <c r="R171" i="2"/>
  <c r="W171" i="2" s="1"/>
  <c r="AT171" i="2"/>
  <c r="AV171" i="2"/>
  <c r="AZ171" i="2"/>
  <c r="H172" i="2"/>
  <c r="AV172" i="2" s="1"/>
  <c r="O172" i="2"/>
  <c r="P172" i="2"/>
  <c r="Q172" i="2"/>
  <c r="R172" i="2"/>
  <c r="V172" i="2" s="1"/>
  <c r="X172" i="2"/>
  <c r="AJ172" i="2"/>
  <c r="AP179" i="2" s="1"/>
  <c r="AT172" i="2"/>
  <c r="AZ172" i="2"/>
  <c r="H173" i="2"/>
  <c r="O173" i="2"/>
  <c r="P173" i="2"/>
  <c r="Q173" i="2"/>
  <c r="R173" i="2"/>
  <c r="AT173" i="2"/>
  <c r="AZ173" i="2"/>
  <c r="H174" i="2"/>
  <c r="O174" i="2"/>
  <c r="P174" i="2"/>
  <c r="T172" i="2" s="1"/>
  <c r="Q174" i="2"/>
  <c r="R174" i="2"/>
  <c r="S174" i="2"/>
  <c r="AT174" i="2"/>
  <c r="AV174" i="2"/>
  <c r="AZ174" i="2"/>
  <c r="H175" i="2"/>
  <c r="AV175" i="2" s="1"/>
  <c r="O175" i="2"/>
  <c r="P175" i="2"/>
  <c r="Q175" i="2"/>
  <c r="R175" i="2"/>
  <c r="W175" i="2" s="1"/>
  <c r="AI175" i="2" s="1"/>
  <c r="V175" i="2"/>
  <c r="AT175" i="2"/>
  <c r="AU178" i="2" s="1"/>
  <c r="AZ175" i="2"/>
  <c r="H176" i="2"/>
  <c r="O176" i="2"/>
  <c r="P176" i="2"/>
  <c r="Q176" i="2"/>
  <c r="R176" i="2"/>
  <c r="AT176" i="2"/>
  <c r="AZ176" i="2"/>
  <c r="H177" i="2"/>
  <c r="O177" i="2"/>
  <c r="P177" i="2"/>
  <c r="Q177" i="2"/>
  <c r="R177" i="2"/>
  <c r="X177" i="2" s="1"/>
  <c r="AJ177" i="2" s="1"/>
  <c r="AP184" i="2" s="1"/>
  <c r="V177" i="2"/>
  <c r="AT177" i="2"/>
  <c r="AZ177" i="2"/>
  <c r="H178" i="2"/>
  <c r="O178" i="2"/>
  <c r="P178" i="2"/>
  <c r="Q178" i="2"/>
  <c r="R178" i="2"/>
  <c r="AT178" i="2"/>
  <c r="AZ178" i="2"/>
  <c r="H179" i="2"/>
  <c r="O179" i="2"/>
  <c r="V179" i="2" s="1"/>
  <c r="P179" i="2"/>
  <c r="Q179" i="2"/>
  <c r="R179" i="2"/>
  <c r="AT179" i="2"/>
  <c r="AZ179" i="2"/>
  <c r="H180" i="2"/>
  <c r="O180" i="2"/>
  <c r="P180" i="2"/>
  <c r="W180" i="2" s="1"/>
  <c r="AI180" i="2" s="1"/>
  <c r="Q180" i="2"/>
  <c r="R180" i="2"/>
  <c r="X180" i="2"/>
  <c r="AJ180" i="2" s="1"/>
  <c r="AT180" i="2"/>
  <c r="AZ180" i="2"/>
  <c r="H181" i="2"/>
  <c r="O181" i="2"/>
  <c r="P181" i="2"/>
  <c r="Q181" i="2"/>
  <c r="R181" i="2"/>
  <c r="AT181" i="2"/>
  <c r="AZ181" i="2"/>
  <c r="BA182" i="2" s="1"/>
  <c r="H182" i="2"/>
  <c r="AV182" i="2" s="1"/>
  <c r="O182" i="2"/>
  <c r="P182" i="2"/>
  <c r="T180" i="2" s="1"/>
  <c r="Q182" i="2"/>
  <c r="R182" i="2"/>
  <c r="V182" i="2" s="1"/>
  <c r="T182" i="2"/>
  <c r="W182" i="2"/>
  <c r="AH182" i="2"/>
  <c r="AT182" i="2"/>
  <c r="AZ182" i="2"/>
  <c r="H183" i="2"/>
  <c r="AV183" i="2" s="1"/>
  <c r="O183" i="2"/>
  <c r="P183" i="2"/>
  <c r="Q183" i="2"/>
  <c r="R183" i="2"/>
  <c r="V183" i="2"/>
  <c r="AH183" i="2" s="1"/>
  <c r="W183" i="2"/>
  <c r="X183" i="2"/>
  <c r="AJ183" i="2" s="1"/>
  <c r="AP190" i="2" s="1"/>
  <c r="AT183" i="2"/>
  <c r="AZ183" i="2"/>
  <c r="H184" i="2"/>
  <c r="O184" i="2"/>
  <c r="P184" i="2"/>
  <c r="Q184" i="2"/>
  <c r="R184" i="2"/>
  <c r="AT184" i="2"/>
  <c r="AZ184" i="2"/>
  <c r="H185" i="2"/>
  <c r="O185" i="2"/>
  <c r="P185" i="2"/>
  <c r="Q185" i="2"/>
  <c r="R185" i="2"/>
  <c r="V185" i="2"/>
  <c r="AH185" i="2" s="1"/>
  <c r="AT185" i="2"/>
  <c r="AV185" i="2"/>
  <c r="AZ185" i="2"/>
  <c r="H186" i="2"/>
  <c r="AV186" i="2" s="1"/>
  <c r="O186" i="2"/>
  <c r="V186" i="2" s="1"/>
  <c r="AH186" i="2" s="1"/>
  <c r="P186" i="2"/>
  <c r="W186" i="2" s="1"/>
  <c r="Q186" i="2"/>
  <c r="R186" i="2"/>
  <c r="AT186" i="2"/>
  <c r="AU184" i="2" s="1"/>
  <c r="AZ186" i="2"/>
  <c r="BA186" i="2"/>
  <c r="H187" i="2"/>
  <c r="O187" i="2"/>
  <c r="P187" i="2"/>
  <c r="Q187" i="2"/>
  <c r="R187" i="2"/>
  <c r="AT187" i="2"/>
  <c r="AZ187" i="2"/>
  <c r="H188" i="2"/>
  <c r="O188" i="2"/>
  <c r="P188" i="2"/>
  <c r="Q188" i="2"/>
  <c r="R188" i="2"/>
  <c r="V188" i="2" s="1"/>
  <c r="AH188" i="2" s="1"/>
  <c r="AN188" i="2"/>
  <c r="AT188" i="2"/>
  <c r="AV188" i="2"/>
  <c r="AZ188" i="2"/>
  <c r="H189" i="2"/>
  <c r="O189" i="2"/>
  <c r="P189" i="2"/>
  <c r="Q189" i="2"/>
  <c r="R189" i="2"/>
  <c r="X189" i="2" s="1"/>
  <c r="V189" i="2"/>
  <c r="AH189" i="2" s="1"/>
  <c r="AN196" i="2" s="1"/>
  <c r="W189" i="2"/>
  <c r="AI189" i="2" s="1"/>
  <c r="AJ189" i="2"/>
  <c r="AT189" i="2"/>
  <c r="AV189" i="2"/>
  <c r="AZ189" i="2"/>
  <c r="BA189" i="2"/>
  <c r="H190" i="2"/>
  <c r="O190" i="2"/>
  <c r="P190" i="2"/>
  <c r="Q190" i="2"/>
  <c r="R190" i="2"/>
  <c r="V190" i="2"/>
  <c r="AH190" i="2" s="1"/>
  <c r="AN190" i="2"/>
  <c r="AT190" i="2"/>
  <c r="AZ190" i="2"/>
  <c r="H191" i="2"/>
  <c r="O191" i="2"/>
  <c r="P191" i="2"/>
  <c r="Q191" i="2"/>
  <c r="R191" i="2"/>
  <c r="AT191" i="2"/>
  <c r="AZ191" i="2"/>
  <c r="H192" i="2"/>
  <c r="O192" i="2"/>
  <c r="P192" i="2"/>
  <c r="Q192" i="2"/>
  <c r="R192" i="2"/>
  <c r="V192" i="2"/>
  <c r="W192" i="2"/>
  <c r="AI192" i="2" s="1"/>
  <c r="AO199" i="2" s="1"/>
  <c r="X192" i="2"/>
  <c r="AJ192" i="2"/>
  <c r="AT192" i="2"/>
  <c r="AZ192" i="2"/>
  <c r="H193" i="2"/>
  <c r="AV193" i="2" s="1"/>
  <c r="O193" i="2"/>
  <c r="P193" i="2"/>
  <c r="Q193" i="2"/>
  <c r="R193" i="2"/>
  <c r="AT193" i="2"/>
  <c r="AZ193" i="2"/>
  <c r="H194" i="2"/>
  <c r="O194" i="2"/>
  <c r="V194" i="2" s="1"/>
  <c r="P194" i="2"/>
  <c r="W194" i="2" s="1"/>
  <c r="Q194" i="2"/>
  <c r="R194" i="2"/>
  <c r="AT194" i="2"/>
  <c r="AZ194" i="2"/>
  <c r="H195" i="2"/>
  <c r="O195" i="2"/>
  <c r="P195" i="2"/>
  <c r="Q195" i="2"/>
  <c r="X195" i="2" s="1"/>
  <c r="R195" i="2"/>
  <c r="V195" i="2"/>
  <c r="AH195" i="2" s="1"/>
  <c r="AN202" i="2" s="1"/>
  <c r="W195" i="2"/>
  <c r="AI195" i="2" s="1"/>
  <c r="AO202" i="2" s="1"/>
  <c r="AJ195" i="2"/>
  <c r="AT195" i="2"/>
  <c r="AZ195" i="2"/>
  <c r="H196" i="2"/>
  <c r="O196" i="2"/>
  <c r="P196" i="2"/>
  <c r="Q196" i="2"/>
  <c r="R196" i="2"/>
  <c r="AT196" i="2"/>
  <c r="AZ196" i="2"/>
  <c r="H197" i="2"/>
  <c r="O197" i="2"/>
  <c r="P197" i="2"/>
  <c r="Q197" i="2"/>
  <c r="R197" i="2"/>
  <c r="AT197" i="2"/>
  <c r="AV197" i="2"/>
  <c r="AZ197" i="2"/>
  <c r="H198" i="2"/>
  <c r="AV198" i="2" s="1"/>
  <c r="O198" i="2"/>
  <c r="V198" i="2" s="1"/>
  <c r="AH198" i="2" s="1"/>
  <c r="AN205" i="2" s="1"/>
  <c r="P198" i="2"/>
  <c r="Q198" i="2"/>
  <c r="R198" i="2"/>
  <c r="X198" i="2"/>
  <c r="AJ198" i="2" s="1"/>
  <c r="AT198" i="2"/>
  <c r="AZ198" i="2"/>
  <c r="H199" i="2"/>
  <c r="O199" i="2"/>
  <c r="V199" i="2" s="1"/>
  <c r="AH199" i="2" s="1"/>
  <c r="AN206" i="2" s="1"/>
  <c r="P199" i="2"/>
  <c r="W199" i="2" s="1"/>
  <c r="AI199" i="2" s="1"/>
  <c r="AO206" i="2" s="1"/>
  <c r="Q199" i="2"/>
  <c r="X199" i="2" s="1"/>
  <c r="AJ199" i="2" s="1"/>
  <c r="AP206" i="2" s="1"/>
  <c r="R199" i="2"/>
  <c r="AT199" i="2"/>
  <c r="AZ199" i="2"/>
  <c r="H200" i="2"/>
  <c r="AV200" i="2" s="1"/>
  <c r="O200" i="2"/>
  <c r="P200" i="2"/>
  <c r="Q200" i="2"/>
  <c r="R200" i="2"/>
  <c r="AT200" i="2"/>
  <c r="AU200" i="2" s="1"/>
  <c r="AZ200" i="2"/>
  <c r="F201" i="2"/>
  <c r="AZ201" i="2" s="1"/>
  <c r="H201" i="2"/>
  <c r="AV201" i="2" s="1"/>
  <c r="O201" i="2"/>
  <c r="V201" i="2" s="1"/>
  <c r="P201" i="2"/>
  <c r="Q201" i="2"/>
  <c r="R201" i="2"/>
  <c r="W201" i="2"/>
  <c r="AH201" i="2"/>
  <c r="AT201" i="2"/>
  <c r="F202" i="2"/>
  <c r="O202" i="2"/>
  <c r="V202" i="2" s="1"/>
  <c r="AH202" i="2" s="1"/>
  <c r="P202" i="2"/>
  <c r="W202" i="2" s="1"/>
  <c r="AI202" i="2" s="1"/>
  <c r="Q202" i="2"/>
  <c r="R202" i="2"/>
  <c r="X202" i="2" s="1"/>
  <c r="AJ202" i="2" s="1"/>
  <c r="AT202" i="2"/>
  <c r="H203" i="2"/>
  <c r="AV203" i="2" s="1"/>
  <c r="O203" i="2"/>
  <c r="P203" i="2"/>
  <c r="Q203" i="2"/>
  <c r="R203" i="2"/>
  <c r="AT203" i="2"/>
  <c r="H204" i="2"/>
  <c r="AV204" i="2" s="1"/>
  <c r="O204" i="2"/>
  <c r="V204" i="2" s="1"/>
  <c r="P204" i="2"/>
  <c r="Q204" i="2"/>
  <c r="R204" i="2"/>
  <c r="AT204" i="2"/>
  <c r="AZ204" i="2"/>
  <c r="H205" i="2"/>
  <c r="O205" i="2"/>
  <c r="P205" i="2"/>
  <c r="Q205" i="2"/>
  <c r="R205" i="2"/>
  <c r="V205" i="2"/>
  <c r="AH205" i="2" s="1"/>
  <c r="AN212" i="2" s="1"/>
  <c r="X205" i="2"/>
  <c r="AJ205" i="2" s="1"/>
  <c r="AP212" i="2" s="1"/>
  <c r="AT205" i="2"/>
  <c r="AZ205" i="2"/>
  <c r="H206" i="2"/>
  <c r="O206" i="2"/>
  <c r="P206" i="2"/>
  <c r="Q206" i="2"/>
  <c r="R206" i="2"/>
  <c r="W206" i="2" s="1"/>
  <c r="X206" i="2"/>
  <c r="AI206" i="2"/>
  <c r="AT206" i="2"/>
  <c r="AZ206" i="2"/>
  <c r="H207" i="2"/>
  <c r="O207" i="2"/>
  <c r="P207" i="2"/>
  <c r="W207" i="2" s="1"/>
  <c r="AI207" i="2" s="1"/>
  <c r="AO214" i="2" s="1"/>
  <c r="Q207" i="2"/>
  <c r="R207" i="2"/>
  <c r="AT207" i="2"/>
  <c r="AV207" i="2"/>
  <c r="AZ207" i="2"/>
  <c r="F208" i="2"/>
  <c r="H208" i="2"/>
  <c r="O208" i="2"/>
  <c r="P208" i="2"/>
  <c r="Q208" i="2"/>
  <c r="R208" i="2"/>
  <c r="V208" i="2" s="1"/>
  <c r="AT208" i="2"/>
  <c r="AV208" i="2"/>
  <c r="AZ208" i="2"/>
  <c r="F209" i="2"/>
  <c r="H209" i="2" s="1"/>
  <c r="O209" i="2"/>
  <c r="V209" i="2" s="1"/>
  <c r="AH209" i="2" s="1"/>
  <c r="AN216" i="2" s="1"/>
  <c r="P209" i="2"/>
  <c r="Q209" i="2"/>
  <c r="R209" i="2"/>
  <c r="AT209" i="2"/>
  <c r="H210" i="2"/>
  <c r="AV210" i="2" s="1"/>
  <c r="O210" i="2"/>
  <c r="P210" i="2"/>
  <c r="Q210" i="2"/>
  <c r="U213" i="2" s="1"/>
  <c r="R210" i="2"/>
  <c r="AT210" i="2"/>
  <c r="AZ210" i="2"/>
  <c r="BA213" i="2" s="1"/>
  <c r="H211" i="2"/>
  <c r="O211" i="2"/>
  <c r="P211" i="2"/>
  <c r="Q211" i="2"/>
  <c r="R211" i="2"/>
  <c r="AT211" i="2"/>
  <c r="AV211" i="2"/>
  <c r="AZ211" i="2"/>
  <c r="H212" i="2"/>
  <c r="O212" i="2"/>
  <c r="P212" i="2"/>
  <c r="W212" i="2" s="1"/>
  <c r="AI212" i="2" s="1"/>
  <c r="AO219" i="2" s="1"/>
  <c r="Q212" i="2"/>
  <c r="R212" i="2"/>
  <c r="AT212" i="2"/>
  <c r="AV212" i="2"/>
  <c r="AZ212" i="2"/>
  <c r="H213" i="2"/>
  <c r="O213" i="2"/>
  <c r="P213" i="2"/>
  <c r="T212" i="2" s="1"/>
  <c r="Q213" i="2"/>
  <c r="R213" i="2"/>
  <c r="AT213" i="2"/>
  <c r="AZ213" i="2"/>
  <c r="H214" i="2"/>
  <c r="O214" i="2"/>
  <c r="P214" i="2"/>
  <c r="Q214" i="2"/>
  <c r="R214" i="2"/>
  <c r="V214" i="2"/>
  <c r="AH214" i="2" s="1"/>
  <c r="AN221" i="2" s="1"/>
  <c r="W214" i="2"/>
  <c r="AI214" i="2"/>
  <c r="AT214" i="2"/>
  <c r="AV214" i="2"/>
  <c r="AZ214" i="2"/>
  <c r="H215" i="2"/>
  <c r="O215" i="2"/>
  <c r="P215" i="2"/>
  <c r="Q215" i="2"/>
  <c r="X215" i="2" s="1"/>
  <c r="R215" i="2"/>
  <c r="W215" i="2"/>
  <c r="AT215" i="2"/>
  <c r="AZ215" i="2"/>
  <c r="H216" i="2"/>
  <c r="O216" i="2"/>
  <c r="V216" i="2" s="1"/>
  <c r="P216" i="2"/>
  <c r="T218" i="2" s="1"/>
  <c r="Q216" i="2"/>
  <c r="R216" i="2"/>
  <c r="AT216" i="2"/>
  <c r="AZ216" i="2"/>
  <c r="H217" i="2"/>
  <c r="O217" i="2"/>
  <c r="P217" i="2"/>
  <c r="Q217" i="2"/>
  <c r="R217" i="2"/>
  <c r="AT217" i="2"/>
  <c r="AZ217" i="2"/>
  <c r="H218" i="2"/>
  <c r="O218" i="2"/>
  <c r="P218" i="2"/>
  <c r="Q218" i="2"/>
  <c r="R218" i="2"/>
  <c r="AT218" i="2"/>
  <c r="AZ218" i="2"/>
  <c r="H219" i="2"/>
  <c r="O219" i="2"/>
  <c r="V219" i="2" s="1"/>
  <c r="AH219" i="2" s="1"/>
  <c r="P219" i="2"/>
  <c r="Q219" i="2"/>
  <c r="X219" i="2" s="1"/>
  <c r="AJ219" i="2" s="1"/>
  <c r="AP226" i="2" s="1"/>
  <c r="R219" i="2"/>
  <c r="W219" i="2"/>
  <c r="AI219" i="2" s="1"/>
  <c r="AO226" i="2" s="1"/>
  <c r="AT219" i="2"/>
  <c r="AU216" i="2" s="1"/>
  <c r="AZ219" i="2"/>
  <c r="H220" i="2"/>
  <c r="O220" i="2"/>
  <c r="P220" i="2"/>
  <c r="Q220" i="2"/>
  <c r="R220" i="2"/>
  <c r="AT220" i="2"/>
  <c r="AZ220" i="2"/>
  <c r="H221" i="2"/>
  <c r="O221" i="2"/>
  <c r="P221" i="2"/>
  <c r="Q221" i="2"/>
  <c r="R221" i="2"/>
  <c r="V221" i="2"/>
  <c r="AH221" i="2" s="1"/>
  <c r="W221" i="2"/>
  <c r="AI221" i="2" s="1"/>
  <c r="AO228" i="2" s="1"/>
  <c r="X221" i="2"/>
  <c r="AJ221" i="2" s="1"/>
  <c r="AP228" i="2" s="1"/>
  <c r="AT221" i="2"/>
  <c r="AZ221" i="2"/>
  <c r="H222" i="2"/>
  <c r="O222" i="2"/>
  <c r="P222" i="2"/>
  <c r="Q222" i="2"/>
  <c r="R222" i="2"/>
  <c r="W222" i="2"/>
  <c r="AI222" i="2" s="1"/>
  <c r="AO229" i="2" s="1"/>
  <c r="AT222" i="2"/>
  <c r="AV222" i="2"/>
  <c r="AZ222" i="2"/>
  <c r="BA223" i="2" s="1"/>
  <c r="H223" i="2"/>
  <c r="AV223" i="2" s="1"/>
  <c r="O223" i="2"/>
  <c r="P223" i="2"/>
  <c r="Q223" i="2"/>
  <c r="R223" i="2"/>
  <c r="V223" i="2"/>
  <c r="AH223" i="2" s="1"/>
  <c r="W223" i="2"/>
  <c r="AI223" i="2" s="1"/>
  <c r="AT223" i="2"/>
  <c r="AZ223" i="2"/>
  <c r="H224" i="2"/>
  <c r="O224" i="2"/>
  <c r="P224" i="2"/>
  <c r="Q224" i="2"/>
  <c r="X224" i="2" s="1"/>
  <c r="R224" i="2"/>
  <c r="AT224" i="2"/>
  <c r="AZ224" i="2"/>
  <c r="H225" i="2"/>
  <c r="O225" i="2"/>
  <c r="P225" i="2"/>
  <c r="Q225" i="2"/>
  <c r="R225" i="2"/>
  <c r="W225" i="2"/>
  <c r="AI225" i="2" s="1"/>
  <c r="AO232" i="2" s="1"/>
  <c r="AT225" i="2"/>
  <c r="AV225" i="2"/>
  <c r="AZ225" i="2"/>
  <c r="H226" i="2"/>
  <c r="O226" i="2"/>
  <c r="P226" i="2"/>
  <c r="Q226" i="2"/>
  <c r="R226" i="2"/>
  <c r="AT226" i="2"/>
  <c r="AZ226" i="2"/>
  <c r="H227" i="2"/>
  <c r="O227" i="2"/>
  <c r="P227" i="2"/>
  <c r="Q227" i="2"/>
  <c r="R227" i="2"/>
  <c r="V227" i="2"/>
  <c r="AH227" i="2"/>
  <c r="AT227" i="2"/>
  <c r="AV227" i="2"/>
  <c r="AZ227" i="2"/>
  <c r="H228" i="2"/>
  <c r="O228" i="2"/>
  <c r="P228" i="2"/>
  <c r="Q228" i="2"/>
  <c r="R228" i="2"/>
  <c r="V228" i="2" s="1"/>
  <c r="AH228" i="2" s="1"/>
  <c r="AN235" i="2" s="1"/>
  <c r="W228" i="2"/>
  <c r="AI228" i="2" s="1"/>
  <c r="AO235" i="2" s="1"/>
  <c r="X228" i="2"/>
  <c r="AJ228" i="2"/>
  <c r="AT228" i="2"/>
  <c r="AV228" i="2"/>
  <c r="AZ228" i="2"/>
  <c r="H229" i="2"/>
  <c r="O229" i="2"/>
  <c r="P229" i="2"/>
  <c r="Q229" i="2"/>
  <c r="R229" i="2"/>
  <c r="W229" i="2" s="1"/>
  <c r="AI229" i="2" s="1"/>
  <c r="AO236" i="2" s="1"/>
  <c r="AT229" i="2"/>
  <c r="AZ229" i="2"/>
  <c r="H230" i="2"/>
  <c r="O230" i="2"/>
  <c r="P230" i="2"/>
  <c r="Q230" i="2"/>
  <c r="X230" i="2" s="1"/>
  <c r="R230" i="2"/>
  <c r="V230" i="2" s="1"/>
  <c r="AT230" i="2"/>
  <c r="AZ230" i="2"/>
  <c r="H231" i="2"/>
  <c r="O231" i="2"/>
  <c r="V231" i="2" s="1"/>
  <c r="P231" i="2"/>
  <c r="Q231" i="2"/>
  <c r="R231" i="2"/>
  <c r="X231" i="2" s="1"/>
  <c r="AT231" i="2"/>
  <c r="AZ231" i="2"/>
  <c r="H232" i="2"/>
  <c r="O232" i="2"/>
  <c r="P232" i="2"/>
  <c r="Q232" i="2"/>
  <c r="X232" i="2" s="1"/>
  <c r="AJ232" i="2" s="1"/>
  <c r="AP239" i="2" s="1"/>
  <c r="R232" i="2"/>
  <c r="AT232" i="2"/>
  <c r="AZ232" i="2"/>
  <c r="H233" i="2"/>
  <c r="AV233" i="2" s="1"/>
  <c r="O233" i="2"/>
  <c r="P233" i="2"/>
  <c r="Q233" i="2"/>
  <c r="R233" i="2"/>
  <c r="AT233" i="2"/>
  <c r="AZ233" i="2"/>
  <c r="BA234" i="2" s="1"/>
  <c r="H234" i="2"/>
  <c r="O234" i="2"/>
  <c r="P234" i="2"/>
  <c r="Q234" i="2"/>
  <c r="R234" i="2"/>
  <c r="AT234" i="2"/>
  <c r="AZ234" i="2"/>
  <c r="H235" i="2"/>
  <c r="O235" i="2"/>
  <c r="P235" i="2"/>
  <c r="Q235" i="2"/>
  <c r="R235" i="2"/>
  <c r="V235" i="2"/>
  <c r="AT235" i="2"/>
  <c r="AV235" i="2"/>
  <c r="AZ235" i="2"/>
  <c r="H236" i="2"/>
  <c r="O236" i="2"/>
  <c r="P236" i="2"/>
  <c r="Q236" i="2"/>
  <c r="R236" i="2"/>
  <c r="AT236" i="2"/>
  <c r="AZ236" i="2"/>
  <c r="H237" i="2"/>
  <c r="O237" i="2"/>
  <c r="P237" i="2"/>
  <c r="Q237" i="2"/>
  <c r="X237" i="2" s="1"/>
  <c r="R237" i="2"/>
  <c r="AT237" i="2"/>
  <c r="AZ237" i="2"/>
  <c r="H238" i="2"/>
  <c r="O238" i="2"/>
  <c r="P238" i="2"/>
  <c r="Q238" i="2"/>
  <c r="R238" i="2"/>
  <c r="W238" i="2"/>
  <c r="AI238" i="2" s="1"/>
  <c r="AO245" i="2" s="1"/>
  <c r="X238" i="2"/>
  <c r="AT238" i="2"/>
  <c r="AU241" i="2" s="1"/>
  <c r="AV238" i="2"/>
  <c r="AZ238" i="2"/>
  <c r="H239" i="2"/>
  <c r="O239" i="2"/>
  <c r="P239" i="2"/>
  <c r="Q239" i="2"/>
  <c r="R239" i="2"/>
  <c r="V239" i="2" s="1"/>
  <c r="AH239" i="2" s="1"/>
  <c r="W239" i="2"/>
  <c r="AI239" i="2" s="1"/>
  <c r="X239" i="2"/>
  <c r="AJ239" i="2" s="1"/>
  <c r="AT239" i="2"/>
  <c r="AV239" i="2"/>
  <c r="AZ239" i="2"/>
  <c r="H240" i="2"/>
  <c r="O240" i="2"/>
  <c r="P240" i="2"/>
  <c r="Q240" i="2"/>
  <c r="R240" i="2"/>
  <c r="V240" i="2"/>
  <c r="W240" i="2"/>
  <c r="AH240" i="2"/>
  <c r="AN247" i="2" s="1"/>
  <c r="AT240" i="2"/>
  <c r="AV240" i="2"/>
  <c r="AZ240" i="2"/>
  <c r="BA240" i="2" s="1"/>
  <c r="H241" i="2"/>
  <c r="AV241" i="2" s="1"/>
  <c r="O241" i="2"/>
  <c r="P241" i="2"/>
  <c r="Q241" i="2"/>
  <c r="R241" i="2"/>
  <c r="V241" i="2"/>
  <c r="AH241" i="2" s="1"/>
  <c r="X241" i="2"/>
  <c r="AJ241" i="2" s="1"/>
  <c r="AP248" i="2" s="1"/>
  <c r="AT241" i="2"/>
  <c r="AZ241" i="2"/>
  <c r="H242" i="2"/>
  <c r="O242" i="2"/>
  <c r="P242" i="2"/>
  <c r="Q242" i="2"/>
  <c r="R242" i="2"/>
  <c r="AT242" i="2"/>
  <c r="AZ242" i="2"/>
  <c r="H243" i="2"/>
  <c r="O243" i="2"/>
  <c r="P243" i="2"/>
  <c r="Q243" i="2"/>
  <c r="R243" i="2"/>
  <c r="W243" i="2"/>
  <c r="AT243" i="2"/>
  <c r="AU245" i="2" s="1"/>
  <c r="AV243" i="2"/>
  <c r="AZ243" i="2"/>
  <c r="H244" i="2"/>
  <c r="O244" i="2"/>
  <c r="P244" i="2"/>
  <c r="Q244" i="2"/>
  <c r="R244" i="2"/>
  <c r="AT244" i="2"/>
  <c r="AZ244" i="2"/>
  <c r="H245" i="2"/>
  <c r="O245" i="2"/>
  <c r="P245" i="2"/>
  <c r="Q245" i="2"/>
  <c r="U248" i="2" s="1"/>
  <c r="R245" i="2"/>
  <c r="V245" i="2"/>
  <c r="W245" i="2"/>
  <c r="X245" i="2"/>
  <c r="AT245" i="2"/>
  <c r="AZ245" i="2"/>
  <c r="H246" i="2"/>
  <c r="O246" i="2"/>
  <c r="P246" i="2"/>
  <c r="Q246" i="2"/>
  <c r="R246" i="2"/>
  <c r="AT246" i="2"/>
  <c r="AV246" i="2"/>
  <c r="AZ246" i="2"/>
  <c r="H247" i="2"/>
  <c r="O247" i="2"/>
  <c r="P247" i="2"/>
  <c r="Q247" i="2"/>
  <c r="R247" i="2"/>
  <c r="V247" i="2" s="1"/>
  <c r="W247" i="2"/>
  <c r="X247" i="2"/>
  <c r="AJ247" i="2"/>
  <c r="AP254" i="2" s="1"/>
  <c r="AT247" i="2"/>
  <c r="AZ247" i="2"/>
  <c r="H248" i="2"/>
  <c r="AV248" i="2" s="1"/>
  <c r="O248" i="2"/>
  <c r="P248" i="2"/>
  <c r="Q248" i="2"/>
  <c r="R248" i="2"/>
  <c r="X248" i="2" s="1"/>
  <c r="AJ248" i="2" s="1"/>
  <c r="AP255" i="2" s="1"/>
  <c r="AT248" i="2"/>
  <c r="AZ248" i="2"/>
  <c r="H249" i="2"/>
  <c r="O249" i="2"/>
  <c r="P249" i="2"/>
  <c r="Q249" i="2"/>
  <c r="U252" i="2" s="1"/>
  <c r="R249" i="2"/>
  <c r="X249" i="2"/>
  <c r="AT249" i="2"/>
  <c r="AZ249" i="2"/>
  <c r="H250" i="2"/>
  <c r="O250" i="2"/>
  <c r="P250" i="2"/>
  <c r="Q250" i="2"/>
  <c r="R250" i="2"/>
  <c r="X250" i="2" s="1"/>
  <c r="AT250" i="2"/>
  <c r="AV250" i="2"/>
  <c r="AZ250" i="2"/>
  <c r="H251" i="2"/>
  <c r="O251" i="2"/>
  <c r="P251" i="2"/>
  <c r="Q251" i="2"/>
  <c r="X251" i="2" s="1"/>
  <c r="AJ251" i="2" s="1"/>
  <c r="AP258" i="2" s="1"/>
  <c r="R251" i="2"/>
  <c r="AT251" i="2"/>
  <c r="AZ251" i="2"/>
  <c r="H252" i="2"/>
  <c r="AV252" i="2" s="1"/>
  <c r="O252" i="2"/>
  <c r="P252" i="2"/>
  <c r="W252" i="2" s="1"/>
  <c r="AI252" i="2" s="1"/>
  <c r="AO259" i="2" s="1"/>
  <c r="Q252" i="2"/>
  <c r="R252" i="2"/>
  <c r="V252" i="2" s="1"/>
  <c r="AH252" i="2" s="1"/>
  <c r="AT252" i="2"/>
  <c r="AZ252" i="2"/>
  <c r="BA255" i="2" s="1"/>
  <c r="H253" i="2"/>
  <c r="O253" i="2"/>
  <c r="P253" i="2"/>
  <c r="Q253" i="2"/>
  <c r="R253" i="2"/>
  <c r="X253" i="2" s="1"/>
  <c r="AT253" i="2"/>
  <c r="AV253" i="2"/>
  <c r="AZ253" i="2"/>
  <c r="H254" i="2"/>
  <c r="O254" i="2"/>
  <c r="V254" i="2" s="1"/>
  <c r="P254" i="2"/>
  <c r="Q254" i="2"/>
  <c r="R254" i="2"/>
  <c r="AT254" i="2"/>
  <c r="AV254" i="2"/>
  <c r="AZ254" i="2"/>
  <c r="H255" i="2"/>
  <c r="O255" i="2"/>
  <c r="V255" i="2" s="1"/>
  <c r="P255" i="2"/>
  <c r="W255" i="2" s="1"/>
  <c r="AI255" i="2" s="1"/>
  <c r="AO262" i="2" s="1"/>
  <c r="Q255" i="2"/>
  <c r="R255" i="2"/>
  <c r="AT255" i="2"/>
  <c r="AZ255" i="2"/>
  <c r="H256" i="2"/>
  <c r="O256" i="2"/>
  <c r="P256" i="2"/>
  <c r="Q256" i="2"/>
  <c r="U256" i="2" s="1"/>
  <c r="R256" i="2"/>
  <c r="AT256" i="2"/>
  <c r="AZ256" i="2"/>
  <c r="H257" i="2"/>
  <c r="O257" i="2"/>
  <c r="P257" i="2"/>
  <c r="Q257" i="2"/>
  <c r="X257" i="2" s="1"/>
  <c r="R257" i="2"/>
  <c r="AT257" i="2"/>
  <c r="AV257" i="2"/>
  <c r="AZ257" i="2"/>
  <c r="H258" i="2"/>
  <c r="AV258" i="2" s="1"/>
  <c r="O258" i="2"/>
  <c r="P258" i="2"/>
  <c r="Q258" i="2"/>
  <c r="R258" i="2"/>
  <c r="AT258" i="2"/>
  <c r="AZ258" i="2"/>
  <c r="H259" i="2"/>
  <c r="O259" i="2"/>
  <c r="P259" i="2"/>
  <c r="Q259" i="2"/>
  <c r="R259" i="2"/>
  <c r="W259" i="2" s="1"/>
  <c r="V259" i="2"/>
  <c r="AT259" i="2"/>
  <c r="AU260" i="2" s="1"/>
  <c r="AZ259" i="2"/>
  <c r="H260" i="2"/>
  <c r="O260" i="2"/>
  <c r="P260" i="2"/>
  <c r="Q260" i="2"/>
  <c r="X260" i="2" s="1"/>
  <c r="R260" i="2"/>
  <c r="AT260" i="2"/>
  <c r="AV260" i="2"/>
  <c r="AZ260" i="2"/>
  <c r="H261" i="2"/>
  <c r="O261" i="2"/>
  <c r="V261" i="2" s="1"/>
  <c r="AH261" i="2" s="1"/>
  <c r="P261" i="2"/>
  <c r="W261" i="2" s="1"/>
  <c r="Q261" i="2"/>
  <c r="R261" i="2"/>
  <c r="X261" i="2" s="1"/>
  <c r="AT261" i="2"/>
  <c r="AV261" i="2"/>
  <c r="AZ261" i="2"/>
  <c r="H262" i="2"/>
  <c r="O262" i="2"/>
  <c r="P262" i="2"/>
  <c r="Q262" i="2"/>
  <c r="R262" i="2"/>
  <c r="X262" i="2" s="1"/>
  <c r="AJ262" i="2" s="1"/>
  <c r="W262" i="2"/>
  <c r="AI262" i="2" s="1"/>
  <c r="AT262" i="2"/>
  <c r="AZ262" i="2"/>
  <c r="H263" i="2"/>
  <c r="O263" i="2"/>
  <c r="P263" i="2"/>
  <c r="W263" i="2" s="1"/>
  <c r="Q263" i="2"/>
  <c r="R263" i="2"/>
  <c r="AT263" i="2"/>
  <c r="AZ263" i="2"/>
  <c r="H264" i="2"/>
  <c r="O264" i="2"/>
  <c r="P264" i="2"/>
  <c r="Q264" i="2"/>
  <c r="R264" i="2"/>
  <c r="X264" i="2"/>
  <c r="AT264" i="2"/>
  <c r="AV264" i="2"/>
  <c r="AZ264" i="2"/>
  <c r="H265" i="2"/>
  <c r="O265" i="2"/>
  <c r="P265" i="2"/>
  <c r="Q265" i="2"/>
  <c r="R265" i="2"/>
  <c r="V265" i="2" s="1"/>
  <c r="AH265" i="2" s="1"/>
  <c r="AT265" i="2"/>
  <c r="AV265" i="2"/>
  <c r="AZ265" i="2"/>
  <c r="H266" i="2"/>
  <c r="O266" i="2"/>
  <c r="P266" i="2"/>
  <c r="Q266" i="2"/>
  <c r="R266" i="2"/>
  <c r="X266" i="2" s="1"/>
  <c r="AT266" i="2"/>
  <c r="AZ266" i="2"/>
  <c r="H267" i="2"/>
  <c r="O267" i="2"/>
  <c r="P267" i="2"/>
  <c r="Q267" i="2"/>
  <c r="R267" i="2"/>
  <c r="V267" i="2"/>
  <c r="AH267" i="2" s="1"/>
  <c r="AN274" i="2" s="1"/>
  <c r="X267" i="2"/>
  <c r="AT267" i="2"/>
  <c r="AU269" i="2" s="1"/>
  <c r="AV267" i="2"/>
  <c r="AZ267" i="2"/>
  <c r="H268" i="2"/>
  <c r="O268" i="2"/>
  <c r="P268" i="2"/>
  <c r="Q268" i="2"/>
  <c r="R268" i="2"/>
  <c r="V268" i="2" s="1"/>
  <c r="W268" i="2"/>
  <c r="AH268" i="2"/>
  <c r="AT268" i="2"/>
  <c r="AV268" i="2"/>
  <c r="AZ268" i="2"/>
  <c r="BA270" i="2" s="1"/>
  <c r="H269" i="2"/>
  <c r="AV269" i="2" s="1"/>
  <c r="O269" i="2"/>
  <c r="P269" i="2"/>
  <c r="Q269" i="2"/>
  <c r="R269" i="2"/>
  <c r="X269" i="2"/>
  <c r="AT269" i="2"/>
  <c r="AZ269" i="2"/>
  <c r="BA272" i="2" s="1"/>
  <c r="H270" i="2"/>
  <c r="AV270" i="2" s="1"/>
  <c r="O270" i="2"/>
  <c r="P270" i="2"/>
  <c r="W270" i="2" s="1"/>
  <c r="AI270" i="2" s="1"/>
  <c r="Q270" i="2"/>
  <c r="X270" i="2" s="1"/>
  <c r="AJ270" i="2" s="1"/>
  <c r="AP277" i="2" s="1"/>
  <c r="R270" i="2"/>
  <c r="AT270" i="2"/>
  <c r="AZ270" i="2"/>
  <c r="H271" i="2"/>
  <c r="O271" i="2"/>
  <c r="V271" i="2" s="1"/>
  <c r="P271" i="2"/>
  <c r="Q271" i="2"/>
  <c r="R271" i="2"/>
  <c r="X271" i="2"/>
  <c r="AH271" i="2"/>
  <c r="AT271" i="2"/>
  <c r="AZ271" i="2"/>
  <c r="H272" i="2"/>
  <c r="O272" i="2"/>
  <c r="P272" i="2"/>
  <c r="T275" i="2" s="1"/>
  <c r="Q272" i="2"/>
  <c r="X272" i="2" s="1"/>
  <c r="R272" i="2"/>
  <c r="AT272" i="2"/>
  <c r="AZ272" i="2"/>
  <c r="H273" i="2"/>
  <c r="AV273" i="2" s="1"/>
  <c r="O273" i="2"/>
  <c r="P273" i="2"/>
  <c r="W273" i="2" s="1"/>
  <c r="Q273" i="2"/>
  <c r="R273" i="2"/>
  <c r="V273" i="2"/>
  <c r="X273" i="2"/>
  <c r="AJ273" i="2" s="1"/>
  <c r="AP280" i="2" s="1"/>
  <c r="AT273" i="2"/>
  <c r="AZ273" i="2"/>
  <c r="H274" i="2"/>
  <c r="O274" i="2"/>
  <c r="P274" i="2"/>
  <c r="Q274" i="2"/>
  <c r="X274" i="2" s="1"/>
  <c r="R274" i="2"/>
  <c r="AT274" i="2"/>
  <c r="AU275" i="2" s="1"/>
  <c r="AV274" i="2"/>
  <c r="AZ274" i="2"/>
  <c r="H275" i="2"/>
  <c r="O275" i="2"/>
  <c r="P275" i="2"/>
  <c r="Q275" i="2"/>
  <c r="R275" i="2"/>
  <c r="AT275" i="2"/>
  <c r="AV275" i="2"/>
  <c r="AZ275" i="2"/>
  <c r="H276" i="2"/>
  <c r="O276" i="2"/>
  <c r="P276" i="2"/>
  <c r="Q276" i="2"/>
  <c r="R276" i="2"/>
  <c r="AT276" i="2"/>
  <c r="AZ276" i="2"/>
  <c r="H277" i="2"/>
  <c r="O277" i="2"/>
  <c r="P277" i="2"/>
  <c r="Q277" i="2"/>
  <c r="X277" i="2" s="1"/>
  <c r="R277" i="2"/>
  <c r="AT277" i="2"/>
  <c r="AZ277" i="2"/>
  <c r="H278" i="2"/>
  <c r="O278" i="2"/>
  <c r="V278" i="2" s="1"/>
  <c r="AH278" i="2" s="1"/>
  <c r="P278" i="2"/>
  <c r="Q278" i="2"/>
  <c r="R278" i="2"/>
  <c r="AT278" i="2"/>
  <c r="AZ278" i="2"/>
  <c r="H279" i="2"/>
  <c r="O279" i="2"/>
  <c r="P279" i="2"/>
  <c r="Q279" i="2"/>
  <c r="R279" i="2"/>
  <c r="W279" i="2" s="1"/>
  <c r="AT279" i="2"/>
  <c r="AZ279" i="2"/>
  <c r="H280" i="2"/>
  <c r="O280" i="2"/>
  <c r="V280" i="2" s="1"/>
  <c r="AH280" i="2" s="1"/>
  <c r="AN287" i="2" s="1"/>
  <c r="P280" i="2"/>
  <c r="W280" i="2" s="1"/>
  <c r="Q280" i="2"/>
  <c r="R280" i="2"/>
  <c r="AT280" i="2"/>
  <c r="AZ280" i="2"/>
  <c r="H281" i="2"/>
  <c r="O281" i="2"/>
  <c r="P281" i="2"/>
  <c r="T284" i="2" s="1"/>
  <c r="Q281" i="2"/>
  <c r="R281" i="2"/>
  <c r="W281" i="2"/>
  <c r="AT281" i="2"/>
  <c r="AZ281" i="2"/>
  <c r="BA279" i="2" s="1"/>
  <c r="H282" i="2"/>
  <c r="O282" i="2"/>
  <c r="P282" i="2"/>
  <c r="Q282" i="2"/>
  <c r="X282" i="2" s="1"/>
  <c r="R282" i="2"/>
  <c r="AT282" i="2"/>
  <c r="AZ282" i="2"/>
  <c r="H283" i="2"/>
  <c r="AV283" i="2" s="1"/>
  <c r="O283" i="2"/>
  <c r="P283" i="2"/>
  <c r="Q283" i="2"/>
  <c r="R283" i="2"/>
  <c r="AT283" i="2"/>
  <c r="AZ283" i="2"/>
  <c r="BA286" i="2" s="1"/>
  <c r="H284" i="2"/>
  <c r="O284" i="2"/>
  <c r="P284" i="2"/>
  <c r="W284" i="2" s="1"/>
  <c r="AI284" i="2" s="1"/>
  <c r="Q284" i="2"/>
  <c r="R284" i="2"/>
  <c r="V284" i="2" s="1"/>
  <c r="AT284" i="2"/>
  <c r="AV284" i="2"/>
  <c r="AZ284" i="2"/>
  <c r="H285" i="2"/>
  <c r="O285" i="2"/>
  <c r="V285" i="2" s="1"/>
  <c r="AH285" i="2" s="1"/>
  <c r="P285" i="2"/>
  <c r="Q285" i="2"/>
  <c r="R285" i="2"/>
  <c r="AT285" i="2"/>
  <c r="AZ285" i="2"/>
  <c r="H286" i="2"/>
  <c r="AV286" i="2" s="1"/>
  <c r="O286" i="2"/>
  <c r="P286" i="2"/>
  <c r="W286" i="2" s="1"/>
  <c r="AI286" i="2" s="1"/>
  <c r="Q286" i="2"/>
  <c r="U289" i="2" s="1"/>
  <c r="R286" i="2"/>
  <c r="V286" i="2" s="1"/>
  <c r="AT286" i="2"/>
  <c r="AZ286" i="2"/>
  <c r="H287" i="2"/>
  <c r="O287" i="2"/>
  <c r="V287" i="2" s="1"/>
  <c r="AH287" i="2" s="1"/>
  <c r="P287" i="2"/>
  <c r="Q287" i="2"/>
  <c r="R287" i="2"/>
  <c r="W287" i="2"/>
  <c r="AI287" i="2" s="1"/>
  <c r="X287" i="2"/>
  <c r="AT287" i="2"/>
  <c r="AZ287" i="2"/>
  <c r="H288" i="2"/>
  <c r="AV288" i="2" s="1"/>
  <c r="O288" i="2"/>
  <c r="V288" i="2" s="1"/>
  <c r="P288" i="2"/>
  <c r="Q288" i="2"/>
  <c r="R288" i="2"/>
  <c r="AT288" i="2"/>
  <c r="AZ288" i="2"/>
  <c r="H289" i="2"/>
  <c r="O289" i="2"/>
  <c r="P289" i="2"/>
  <c r="T292" i="2" s="1"/>
  <c r="Q289" i="2"/>
  <c r="R289" i="2"/>
  <c r="AT289" i="2"/>
  <c r="AZ289" i="2"/>
  <c r="H290" i="2"/>
  <c r="AV290" i="2" s="1"/>
  <c r="O290" i="2"/>
  <c r="P290" i="2"/>
  <c r="Q290" i="2"/>
  <c r="R290" i="2"/>
  <c r="AT290" i="2"/>
  <c r="AU292" i="2" s="1"/>
  <c r="AZ290" i="2"/>
  <c r="H291" i="2"/>
  <c r="O291" i="2"/>
  <c r="S294" i="2" s="1"/>
  <c r="P291" i="2"/>
  <c r="Q291" i="2"/>
  <c r="U294" i="2" s="1"/>
  <c r="R291" i="2"/>
  <c r="AT291" i="2"/>
  <c r="AZ291" i="2"/>
  <c r="H292" i="2"/>
  <c r="O292" i="2"/>
  <c r="P292" i="2"/>
  <c r="Q292" i="2"/>
  <c r="R292" i="2"/>
  <c r="V292" i="2"/>
  <c r="W292" i="2"/>
  <c r="X292" i="2"/>
  <c r="AJ292" i="2" s="1"/>
  <c r="AT292" i="2"/>
  <c r="AV292" i="2"/>
  <c r="AZ292" i="2"/>
  <c r="H293" i="2"/>
  <c r="O293" i="2"/>
  <c r="P293" i="2"/>
  <c r="Q293" i="2"/>
  <c r="R293" i="2"/>
  <c r="V293" i="2" s="1"/>
  <c r="AH293" i="2" s="1"/>
  <c r="AT293" i="2"/>
  <c r="AU293" i="2"/>
  <c r="AV293" i="2"/>
  <c r="AZ293" i="2"/>
  <c r="H294" i="2"/>
  <c r="AV294" i="2" s="1"/>
  <c r="O294" i="2"/>
  <c r="P294" i="2"/>
  <c r="Q294" i="2"/>
  <c r="R294" i="2"/>
  <c r="V294" i="2"/>
  <c r="W294" i="2"/>
  <c r="X294" i="2"/>
  <c r="AI294" i="2"/>
  <c r="AO301" i="2" s="1"/>
  <c r="AJ294" i="2"/>
  <c r="AP301" i="2" s="1"/>
  <c r="AN294" i="2"/>
  <c r="AT294" i="2"/>
  <c r="AU297" i="2" s="1"/>
  <c r="AZ294" i="2"/>
  <c r="H295" i="2"/>
  <c r="O295" i="2"/>
  <c r="P295" i="2"/>
  <c r="Q295" i="2"/>
  <c r="R295" i="2"/>
  <c r="AT295" i="2"/>
  <c r="AZ295" i="2"/>
  <c r="H296" i="2"/>
  <c r="O296" i="2"/>
  <c r="P296" i="2"/>
  <c r="W296" i="2" s="1"/>
  <c r="Q296" i="2"/>
  <c r="X296" i="2" s="1"/>
  <c r="R296" i="2"/>
  <c r="AT296" i="2"/>
  <c r="AZ296" i="2"/>
  <c r="H297" i="2"/>
  <c r="O297" i="2"/>
  <c r="P297" i="2"/>
  <c r="Q297" i="2"/>
  <c r="R297" i="2"/>
  <c r="AT297" i="2"/>
  <c r="AV297" i="2"/>
  <c r="AZ297" i="2"/>
  <c r="BA300" i="2" s="1"/>
  <c r="H298" i="2"/>
  <c r="AV298" i="2" s="1"/>
  <c r="O298" i="2"/>
  <c r="P298" i="2"/>
  <c r="Q298" i="2"/>
  <c r="R298" i="2"/>
  <c r="W298" i="2" s="1"/>
  <c r="AT298" i="2"/>
  <c r="AZ298" i="2"/>
  <c r="H299" i="2"/>
  <c r="AV299" i="2" s="1"/>
  <c r="O299" i="2"/>
  <c r="P299" i="2"/>
  <c r="Q299" i="2"/>
  <c r="R299" i="2"/>
  <c r="AT299" i="2"/>
  <c r="AZ299" i="2"/>
  <c r="H300" i="2"/>
  <c r="O300" i="2"/>
  <c r="P300" i="2"/>
  <c r="Q300" i="2"/>
  <c r="R300" i="2"/>
  <c r="AT300" i="2"/>
  <c r="AU301" i="2" s="1"/>
  <c r="AV300" i="2"/>
  <c r="AZ300" i="2"/>
  <c r="H301" i="2"/>
  <c r="O301" i="2"/>
  <c r="P301" i="2"/>
  <c r="Q301" i="2"/>
  <c r="R301" i="2"/>
  <c r="X301" i="2"/>
  <c r="AJ301" i="2" s="1"/>
  <c r="AT301" i="2"/>
  <c r="AZ301" i="2"/>
  <c r="H302" i="2"/>
  <c r="AV302" i="2" s="1"/>
  <c r="O302" i="2"/>
  <c r="P302" i="2"/>
  <c r="Q302" i="2"/>
  <c r="X302" i="2" s="1"/>
  <c r="R302" i="2"/>
  <c r="AT302" i="2"/>
  <c r="AU303" i="2" s="1"/>
  <c r="AZ302" i="2"/>
  <c r="H303" i="2"/>
  <c r="O303" i="2"/>
  <c r="P303" i="2"/>
  <c r="Q303" i="2"/>
  <c r="R303" i="2"/>
  <c r="AT303" i="2"/>
  <c r="AZ303" i="2"/>
  <c r="H304" i="2"/>
  <c r="O304" i="2"/>
  <c r="P304" i="2"/>
  <c r="Q304" i="2"/>
  <c r="R304" i="2"/>
  <c r="V304" i="2"/>
  <c r="AH304" i="2" s="1"/>
  <c r="AT304" i="2"/>
  <c r="AV304" i="2"/>
  <c r="AZ304" i="2"/>
  <c r="BA304" i="2" s="1"/>
  <c r="H305" i="2"/>
  <c r="O305" i="2"/>
  <c r="P305" i="2"/>
  <c r="Q305" i="2"/>
  <c r="R305" i="2"/>
  <c r="AT305" i="2"/>
  <c r="AZ305" i="2"/>
  <c r="H306" i="2"/>
  <c r="O306" i="2"/>
  <c r="P306" i="2"/>
  <c r="Q306" i="2"/>
  <c r="R306" i="2"/>
  <c r="AT306" i="2"/>
  <c r="AZ306" i="2"/>
  <c r="H307" i="2"/>
  <c r="O307" i="2"/>
  <c r="S306" i="2" s="1"/>
  <c r="P307" i="2"/>
  <c r="Q307" i="2"/>
  <c r="X307" i="2" s="1"/>
  <c r="R307" i="2"/>
  <c r="W307" i="2" s="1"/>
  <c r="AT307" i="2"/>
  <c r="AZ307" i="2"/>
  <c r="H308" i="2"/>
  <c r="O308" i="2"/>
  <c r="P308" i="2"/>
  <c r="Q308" i="2"/>
  <c r="R308" i="2"/>
  <c r="V308" i="2"/>
  <c r="AH308" i="2" s="1"/>
  <c r="AN315" i="2" s="1"/>
  <c r="X308" i="2"/>
  <c r="AJ308" i="2" s="1"/>
  <c r="AP315" i="2" s="1"/>
  <c r="AT308" i="2"/>
  <c r="AV308" i="2"/>
  <c r="AZ308" i="2"/>
  <c r="H309" i="2"/>
  <c r="O309" i="2"/>
  <c r="P309" i="2"/>
  <c r="Q309" i="2"/>
  <c r="R309" i="2"/>
  <c r="V309" i="2"/>
  <c r="W309" i="2"/>
  <c r="X309" i="2"/>
  <c r="AT309" i="2"/>
  <c r="AZ309" i="2"/>
  <c r="H310" i="2"/>
  <c r="O310" i="2"/>
  <c r="P310" i="2"/>
  <c r="W310" i="2" s="1"/>
  <c r="AI310" i="2" s="1"/>
  <c r="Q310" i="2"/>
  <c r="R310" i="2"/>
  <c r="X310" i="2"/>
  <c r="AJ310" i="2" s="1"/>
  <c r="AT310" i="2"/>
  <c r="AZ310" i="2"/>
  <c r="H311" i="2"/>
  <c r="O311" i="2"/>
  <c r="P311" i="2"/>
  <c r="Q311" i="2"/>
  <c r="U311" i="2" s="1"/>
  <c r="R311" i="2"/>
  <c r="AT311" i="2"/>
  <c r="AZ311" i="2"/>
  <c r="H312" i="2"/>
  <c r="AV312" i="2" s="1"/>
  <c r="O312" i="2"/>
  <c r="P312" i="2"/>
  <c r="Q312" i="2"/>
  <c r="R312" i="2"/>
  <c r="V312" i="2"/>
  <c r="W312" i="2"/>
  <c r="X312" i="2"/>
  <c r="AT312" i="2"/>
  <c r="AZ312" i="2"/>
  <c r="H313" i="2"/>
  <c r="O313" i="2"/>
  <c r="P313" i="2"/>
  <c r="Q313" i="2"/>
  <c r="R313" i="2"/>
  <c r="X313" i="2" s="1"/>
  <c r="AJ313" i="2" s="1"/>
  <c r="AP320" i="2" s="1"/>
  <c r="W313" i="2"/>
  <c r="AI313" i="2"/>
  <c r="AO320" i="2" s="1"/>
  <c r="AT313" i="2"/>
  <c r="AU316" i="2" s="1"/>
  <c r="AZ313" i="2"/>
  <c r="H314" i="2"/>
  <c r="O314" i="2"/>
  <c r="V314" i="2" s="1"/>
  <c r="P314" i="2"/>
  <c r="Q314" i="2"/>
  <c r="R314" i="2"/>
  <c r="X314" i="2"/>
  <c r="AT314" i="2"/>
  <c r="AZ314" i="2"/>
  <c r="H315" i="2"/>
  <c r="O315" i="2"/>
  <c r="P315" i="2"/>
  <c r="Q315" i="2"/>
  <c r="R315" i="2"/>
  <c r="AT315" i="2"/>
  <c r="AZ315" i="2"/>
  <c r="H316" i="2"/>
  <c r="O316" i="2"/>
  <c r="P316" i="2"/>
  <c r="Q316" i="2"/>
  <c r="R316" i="2"/>
  <c r="AT316" i="2"/>
  <c r="AV316" i="2"/>
  <c r="AZ316" i="2"/>
  <c r="H317" i="2"/>
  <c r="AV317" i="2" s="1"/>
  <c r="O317" i="2"/>
  <c r="V317" i="2" s="1"/>
  <c r="P317" i="2"/>
  <c r="W317" i="2" s="1"/>
  <c r="Q317" i="2"/>
  <c r="R317" i="2"/>
  <c r="AP317" i="2"/>
  <c r="AT317" i="2"/>
  <c r="AZ317" i="2"/>
  <c r="H318" i="2"/>
  <c r="AV318" i="2" s="1"/>
  <c r="O318" i="2"/>
  <c r="P318" i="2"/>
  <c r="Q318" i="2"/>
  <c r="R318" i="2"/>
  <c r="AT318" i="2"/>
  <c r="AZ318" i="2"/>
  <c r="H319" i="2"/>
  <c r="O319" i="2"/>
  <c r="V319" i="2" s="1"/>
  <c r="AH319" i="2" s="1"/>
  <c r="AN326" i="2" s="1"/>
  <c r="P319" i="2"/>
  <c r="W319" i="2" s="1"/>
  <c r="AI319" i="2" s="1"/>
  <c r="AO326" i="2" s="1"/>
  <c r="Q319" i="2"/>
  <c r="U320" i="2" s="1"/>
  <c r="R319" i="2"/>
  <c r="AT319" i="2"/>
  <c r="AZ319" i="2"/>
  <c r="H320" i="2"/>
  <c r="O320" i="2"/>
  <c r="P320" i="2"/>
  <c r="Q320" i="2"/>
  <c r="R320" i="2"/>
  <c r="X320" i="2" s="1"/>
  <c r="AJ320" i="2" s="1"/>
  <c r="AT320" i="2"/>
  <c r="AV320" i="2"/>
  <c r="AZ320" i="2"/>
  <c r="H321" i="2"/>
  <c r="O321" i="2"/>
  <c r="P321" i="2"/>
  <c r="W321" i="2" s="1"/>
  <c r="Q321" i="2"/>
  <c r="R321" i="2"/>
  <c r="V321" i="2"/>
  <c r="X321" i="2"/>
  <c r="AT321" i="2"/>
  <c r="AV321" i="2"/>
  <c r="AZ321" i="2"/>
  <c r="H322" i="2"/>
  <c r="O322" i="2"/>
  <c r="V322" i="2" s="1"/>
  <c r="AH322" i="2" s="1"/>
  <c r="AN329" i="2" s="1"/>
  <c r="P322" i="2"/>
  <c r="Q322" i="2"/>
  <c r="R322" i="2"/>
  <c r="X322" i="2"/>
  <c r="AT322" i="2"/>
  <c r="AZ322" i="2"/>
  <c r="H323" i="2"/>
  <c r="O323" i="2"/>
  <c r="P323" i="2"/>
  <c r="Q323" i="2"/>
  <c r="U324" i="2" s="1"/>
  <c r="R323" i="2"/>
  <c r="U323" i="2"/>
  <c r="AT323" i="2"/>
  <c r="AZ323" i="2"/>
  <c r="H324" i="2"/>
  <c r="O324" i="2"/>
  <c r="P324" i="2"/>
  <c r="Q324" i="2"/>
  <c r="R324" i="2"/>
  <c r="V324" i="2"/>
  <c r="W324" i="2"/>
  <c r="AI324" i="2" s="1"/>
  <c r="AT324" i="2"/>
  <c r="AU327" i="2" s="1"/>
  <c r="AV324" i="2"/>
  <c r="AZ324" i="2"/>
  <c r="H325" i="2"/>
  <c r="O325" i="2"/>
  <c r="P325" i="2"/>
  <c r="Q325" i="2"/>
  <c r="R325" i="2"/>
  <c r="V325" i="2"/>
  <c r="X325" i="2"/>
  <c r="AT325" i="2"/>
  <c r="AZ325" i="2"/>
  <c r="H326" i="2"/>
  <c r="O326" i="2"/>
  <c r="P326" i="2"/>
  <c r="Q326" i="2"/>
  <c r="R326" i="2"/>
  <c r="AT326" i="2"/>
  <c r="AZ326" i="2"/>
  <c r="H327" i="2"/>
  <c r="O327" i="2"/>
  <c r="P327" i="2"/>
  <c r="Q327" i="2"/>
  <c r="R327" i="2"/>
  <c r="AT327" i="2"/>
  <c r="AU330" i="2" s="1"/>
  <c r="AZ327" i="2"/>
  <c r="H328" i="2"/>
  <c r="O328" i="2"/>
  <c r="P328" i="2"/>
  <c r="Q328" i="2"/>
  <c r="R328" i="2"/>
  <c r="AT328" i="2"/>
  <c r="AZ328" i="2"/>
  <c r="H329" i="2"/>
  <c r="O329" i="2"/>
  <c r="P329" i="2"/>
  <c r="Q329" i="2"/>
  <c r="R329" i="2"/>
  <c r="AT329" i="2"/>
  <c r="AZ329" i="2"/>
  <c r="H330" i="2"/>
  <c r="O330" i="2"/>
  <c r="P330" i="2"/>
  <c r="Q330" i="2"/>
  <c r="R330" i="2"/>
  <c r="W330" i="2" s="1"/>
  <c r="X330" i="2"/>
  <c r="AT330" i="2"/>
  <c r="AV330" i="2"/>
  <c r="AZ330" i="2"/>
  <c r="H331" i="2"/>
  <c r="AV331" i="2" s="1"/>
  <c r="O331" i="2"/>
  <c r="P331" i="2"/>
  <c r="Q331" i="2"/>
  <c r="R331" i="2"/>
  <c r="V331" i="2"/>
  <c r="W331" i="2"/>
  <c r="AT331" i="2"/>
  <c r="AZ331" i="2"/>
  <c r="H332" i="2"/>
  <c r="AV332" i="2" s="1"/>
  <c r="O332" i="2"/>
  <c r="P332" i="2"/>
  <c r="W332" i="2" s="1"/>
  <c r="Q332" i="2"/>
  <c r="R332" i="2"/>
  <c r="X332" i="2"/>
  <c r="AJ332" i="2" s="1"/>
  <c r="AP339" i="2" s="1"/>
  <c r="AI332" i="2"/>
  <c r="AT332" i="2"/>
  <c r="AU335" i="2" s="1"/>
  <c r="AZ332" i="2"/>
  <c r="H333" i="2"/>
  <c r="AV333" i="2" s="1"/>
  <c r="O333" i="2"/>
  <c r="P333" i="2"/>
  <c r="Q333" i="2"/>
  <c r="R333" i="2"/>
  <c r="W333" i="2" s="1"/>
  <c r="AT333" i="2"/>
  <c r="AZ333" i="2"/>
  <c r="H334" i="2"/>
  <c r="O334" i="2"/>
  <c r="P334" i="2"/>
  <c r="T336" i="2" s="1"/>
  <c r="Q334" i="2"/>
  <c r="U336" i="2" s="1"/>
  <c r="R334" i="2"/>
  <c r="AT334" i="2"/>
  <c r="AZ334" i="2"/>
  <c r="H335" i="2"/>
  <c r="O335" i="2"/>
  <c r="P335" i="2"/>
  <c r="Q335" i="2"/>
  <c r="R335" i="2"/>
  <c r="AT335" i="2"/>
  <c r="AV335" i="2"/>
  <c r="AZ335" i="2"/>
  <c r="BA338" i="2" s="1"/>
  <c r="H336" i="2"/>
  <c r="O336" i="2"/>
  <c r="V336" i="2" s="1"/>
  <c r="P336" i="2"/>
  <c r="Q336" i="2"/>
  <c r="X336" i="2" s="1"/>
  <c r="AJ336" i="2" s="1"/>
  <c r="R336" i="2"/>
  <c r="W336" i="2"/>
  <c r="AI336" i="2"/>
  <c r="AT336" i="2"/>
  <c r="AV336" i="2"/>
  <c r="AZ336" i="2"/>
  <c r="H337" i="2"/>
  <c r="O337" i="2"/>
  <c r="P337" i="2"/>
  <c r="Q337" i="2"/>
  <c r="R337" i="2"/>
  <c r="AT337" i="2"/>
  <c r="AV337" i="2"/>
  <c r="AZ337" i="2"/>
  <c r="H338" i="2"/>
  <c r="O338" i="2"/>
  <c r="P338" i="2"/>
  <c r="T341" i="2" s="1"/>
  <c r="Q338" i="2"/>
  <c r="R338" i="2"/>
  <c r="AT338" i="2"/>
  <c r="AZ338" i="2"/>
  <c r="H339" i="2"/>
  <c r="O339" i="2"/>
  <c r="P339" i="2"/>
  <c r="W339" i="2" s="1"/>
  <c r="AI339" i="2" s="1"/>
  <c r="AO346" i="2" s="1"/>
  <c r="Q339" i="2"/>
  <c r="R339" i="2"/>
  <c r="X339" i="2"/>
  <c r="AJ339" i="2" s="1"/>
  <c r="AT339" i="2"/>
  <c r="AV339" i="2"/>
  <c r="AZ339" i="2"/>
  <c r="H340" i="2"/>
  <c r="AV340" i="2" s="1"/>
  <c r="O340" i="2"/>
  <c r="S343" i="2" s="1"/>
  <c r="P340" i="2"/>
  <c r="Q340" i="2"/>
  <c r="R340" i="2"/>
  <c r="V340" i="2" s="1"/>
  <c r="X340" i="2"/>
  <c r="AT340" i="2"/>
  <c r="AZ340" i="2"/>
  <c r="H341" i="2"/>
  <c r="O341" i="2"/>
  <c r="P341" i="2"/>
  <c r="Q341" i="2"/>
  <c r="X341" i="2" s="1"/>
  <c r="R341" i="2"/>
  <c r="AT341" i="2"/>
  <c r="AZ341" i="2"/>
  <c r="H342" i="2"/>
  <c r="O342" i="2"/>
  <c r="P342" i="2"/>
  <c r="Q342" i="2"/>
  <c r="R342" i="2"/>
  <c r="AT342" i="2"/>
  <c r="AZ342" i="2"/>
  <c r="H343" i="2"/>
  <c r="AV343" i="2" s="1"/>
  <c r="O343" i="2"/>
  <c r="P343" i="2"/>
  <c r="Q343" i="2"/>
  <c r="R343" i="2"/>
  <c r="AP343" i="2"/>
  <c r="AT343" i="2"/>
  <c r="AZ343" i="2"/>
  <c r="H344" i="2"/>
  <c r="O344" i="2"/>
  <c r="P344" i="2"/>
  <c r="Q344" i="2"/>
  <c r="R344" i="2"/>
  <c r="AT344" i="2"/>
  <c r="AZ344" i="2"/>
  <c r="H345" i="2"/>
  <c r="O345" i="2"/>
  <c r="P345" i="2"/>
  <c r="W345" i="2" s="1"/>
  <c r="Q345" i="2"/>
  <c r="X345" i="2" s="1"/>
  <c r="R345" i="2"/>
  <c r="V345" i="2" s="1"/>
  <c r="AH345" i="2" s="1"/>
  <c r="AN352" i="2" s="1"/>
  <c r="AT345" i="2"/>
  <c r="AU345" i="2" s="1"/>
  <c r="AZ345" i="2"/>
  <c r="H346" i="2"/>
  <c r="AV346" i="2" s="1"/>
  <c r="O346" i="2"/>
  <c r="P346" i="2"/>
  <c r="Q346" i="2"/>
  <c r="R346" i="2"/>
  <c r="V346" i="2"/>
  <c r="W346" i="2"/>
  <c r="AP346" i="2"/>
  <c r="AT346" i="2"/>
  <c r="AZ346" i="2"/>
  <c r="H347" i="2"/>
  <c r="O347" i="2"/>
  <c r="P347" i="2"/>
  <c r="Q347" i="2"/>
  <c r="R347" i="2"/>
  <c r="W347" i="2" s="1"/>
  <c r="X347" i="2"/>
  <c r="AT347" i="2"/>
  <c r="AZ347" i="2"/>
  <c r="H348" i="2"/>
  <c r="O348" i="2"/>
  <c r="S349" i="2" s="1"/>
  <c r="P348" i="2"/>
  <c r="Q348" i="2"/>
  <c r="R348" i="2"/>
  <c r="AT348" i="2"/>
  <c r="AZ348" i="2"/>
  <c r="H349" i="2"/>
  <c r="O349" i="2"/>
  <c r="P349" i="2"/>
  <c r="Q349" i="2"/>
  <c r="R349" i="2"/>
  <c r="AT349" i="2"/>
  <c r="AU352" i="2" s="1"/>
  <c r="AZ349" i="2"/>
  <c r="H350" i="2"/>
  <c r="AV350" i="2" s="1"/>
  <c r="O350" i="2"/>
  <c r="P350" i="2"/>
  <c r="W350" i="2" s="1"/>
  <c r="Q350" i="2"/>
  <c r="X350" i="2" s="1"/>
  <c r="R350" i="2"/>
  <c r="AT350" i="2"/>
  <c r="AZ350" i="2"/>
  <c r="H351" i="2"/>
  <c r="O351" i="2"/>
  <c r="P351" i="2"/>
  <c r="Q351" i="2"/>
  <c r="R351" i="2"/>
  <c r="W351" i="2" s="1"/>
  <c r="V351" i="2"/>
  <c r="AH351" i="2" s="1"/>
  <c r="AN358" i="2" s="1"/>
  <c r="AT351" i="2"/>
  <c r="AZ351" i="2"/>
  <c r="H352" i="2"/>
  <c r="O352" i="2"/>
  <c r="P352" i="2"/>
  <c r="Q352" i="2"/>
  <c r="R352" i="2"/>
  <c r="V352" i="2"/>
  <c r="W352" i="2"/>
  <c r="X352" i="2"/>
  <c r="AJ352" i="2" s="1"/>
  <c r="AT352" i="2"/>
  <c r="AZ352" i="2"/>
  <c r="H353" i="2"/>
  <c r="O353" i="2"/>
  <c r="P353" i="2"/>
  <c r="Q353" i="2"/>
  <c r="R353" i="2"/>
  <c r="W353" i="2" s="1"/>
  <c r="AI353" i="2" s="1"/>
  <c r="V353" i="2"/>
  <c r="X353" i="2"/>
  <c r="AJ353" i="2" s="1"/>
  <c r="AT353" i="2"/>
  <c r="AZ353" i="2"/>
  <c r="H354" i="2"/>
  <c r="AV354" i="2" s="1"/>
  <c r="O354" i="2"/>
  <c r="P354" i="2"/>
  <c r="Q354" i="2"/>
  <c r="R354" i="2"/>
  <c r="AT354" i="2"/>
  <c r="AZ354" i="2"/>
  <c r="H355" i="2"/>
  <c r="O355" i="2"/>
  <c r="V355" i="2" s="1"/>
  <c r="AH355" i="2" s="1"/>
  <c r="AN362" i="2" s="1"/>
  <c r="P355" i="2"/>
  <c r="Q355" i="2"/>
  <c r="X355" i="2" s="1"/>
  <c r="R355" i="2"/>
  <c r="AT355" i="2"/>
  <c r="AZ355" i="2"/>
  <c r="H356" i="2"/>
  <c r="O356" i="2"/>
  <c r="S359" i="2" s="1"/>
  <c r="P356" i="2"/>
  <c r="T358" i="2" s="1"/>
  <c r="Q356" i="2"/>
  <c r="R356" i="2"/>
  <c r="AT356" i="2"/>
  <c r="AZ356" i="2"/>
  <c r="H357" i="2"/>
  <c r="O357" i="2"/>
  <c r="P357" i="2"/>
  <c r="Q357" i="2"/>
  <c r="X357" i="2" s="1"/>
  <c r="AJ357" i="2" s="1"/>
  <c r="R357" i="2"/>
  <c r="V357" i="2"/>
  <c r="W357" i="2"/>
  <c r="AT357" i="2"/>
  <c r="AZ357" i="2"/>
  <c r="H358" i="2"/>
  <c r="O358" i="2"/>
  <c r="V358" i="2" s="1"/>
  <c r="P358" i="2"/>
  <c r="W358" i="2" s="1"/>
  <c r="AI358" i="2" s="1"/>
  <c r="Q358" i="2"/>
  <c r="X358" i="2" s="1"/>
  <c r="AJ358" i="2" s="1"/>
  <c r="R358" i="2"/>
  <c r="AT358" i="2"/>
  <c r="AZ358" i="2"/>
  <c r="H359" i="2"/>
  <c r="O359" i="2"/>
  <c r="P359" i="2"/>
  <c r="Q359" i="2"/>
  <c r="R359" i="2"/>
  <c r="AT359" i="2"/>
  <c r="AZ359" i="2"/>
  <c r="H360" i="2"/>
  <c r="O360" i="2"/>
  <c r="P360" i="2"/>
  <c r="Q360" i="2"/>
  <c r="R360" i="2"/>
  <c r="W360" i="2"/>
  <c r="X360" i="2"/>
  <c r="AJ360" i="2" s="1"/>
  <c r="AP367" i="2" s="1"/>
  <c r="AI360" i="2"/>
  <c r="AT360" i="2"/>
  <c r="AZ360" i="2"/>
  <c r="H361" i="2"/>
  <c r="O361" i="2"/>
  <c r="P361" i="2"/>
  <c r="Q361" i="2"/>
  <c r="U364" i="2" s="1"/>
  <c r="R361" i="2"/>
  <c r="V361" i="2" s="1"/>
  <c r="W361" i="2"/>
  <c r="AT361" i="2"/>
  <c r="AZ361" i="2"/>
  <c r="H362" i="2"/>
  <c r="O362" i="2"/>
  <c r="P362" i="2"/>
  <c r="Q362" i="2"/>
  <c r="X362" i="2" s="1"/>
  <c r="R362" i="2"/>
  <c r="AT362" i="2"/>
  <c r="AZ362" i="2"/>
  <c r="H363" i="2"/>
  <c r="O363" i="2"/>
  <c r="P363" i="2"/>
  <c r="Q363" i="2"/>
  <c r="R363" i="2"/>
  <c r="AT363" i="2"/>
  <c r="AZ363" i="2"/>
  <c r="H364" i="2"/>
  <c r="O364" i="2"/>
  <c r="V364" i="2" s="1"/>
  <c r="P364" i="2"/>
  <c r="Q364" i="2"/>
  <c r="R364" i="2"/>
  <c r="W364" i="2" s="1"/>
  <c r="AP364" i="2"/>
  <c r="AT364" i="2"/>
  <c r="AU367" i="2" s="1"/>
  <c r="AZ364" i="2"/>
  <c r="H365" i="2"/>
  <c r="O365" i="2"/>
  <c r="P365" i="2"/>
  <c r="Q365" i="2"/>
  <c r="R365" i="2"/>
  <c r="W365" i="2" s="1"/>
  <c r="AT365" i="2"/>
  <c r="AU365" i="2"/>
  <c r="AV365" i="2"/>
  <c r="AZ365" i="2"/>
  <c r="H366" i="2"/>
  <c r="O366" i="2"/>
  <c r="V366" i="2" s="1"/>
  <c r="P366" i="2"/>
  <c r="W366" i="2" s="1"/>
  <c r="Q366" i="2"/>
  <c r="R366" i="2"/>
  <c r="AT366" i="2"/>
  <c r="AU369" i="2" s="1"/>
  <c r="AV366" i="2"/>
  <c r="AZ366" i="2"/>
  <c r="H367" i="2"/>
  <c r="AV367" i="2" s="1"/>
  <c r="O367" i="2"/>
  <c r="P367" i="2"/>
  <c r="W367" i="2" s="1"/>
  <c r="AI367" i="2" s="1"/>
  <c r="AO374" i="2" s="1"/>
  <c r="Q367" i="2"/>
  <c r="X367" i="2" s="1"/>
  <c r="AJ367" i="2" s="1"/>
  <c r="R367" i="2"/>
  <c r="AT367" i="2"/>
  <c r="AZ367" i="2"/>
  <c r="H368" i="2"/>
  <c r="AV368" i="2" s="1"/>
  <c r="O368" i="2"/>
  <c r="P368" i="2"/>
  <c r="Q368" i="2"/>
  <c r="R368" i="2"/>
  <c r="AT368" i="2"/>
  <c r="AZ368" i="2"/>
  <c r="H369" i="2"/>
  <c r="AV369" i="2" s="1"/>
  <c r="O369" i="2"/>
  <c r="P369" i="2"/>
  <c r="Q369" i="2"/>
  <c r="R369" i="2"/>
  <c r="AT369" i="2"/>
  <c r="AZ369" i="2"/>
  <c r="H370" i="2"/>
  <c r="O370" i="2"/>
  <c r="P370" i="2"/>
  <c r="Q370" i="2"/>
  <c r="X370" i="2" s="1"/>
  <c r="AJ370" i="2" s="1"/>
  <c r="AP377" i="2" s="1"/>
  <c r="R370" i="2"/>
  <c r="AT370" i="2"/>
  <c r="AZ370" i="2"/>
  <c r="H371" i="2"/>
  <c r="AV371" i="2" s="1"/>
  <c r="O371" i="2"/>
  <c r="P371" i="2"/>
  <c r="Q371" i="2"/>
  <c r="R371" i="2"/>
  <c r="AT371" i="2"/>
  <c r="AZ371" i="2"/>
  <c r="H372" i="2"/>
  <c r="O372" i="2"/>
  <c r="V372" i="2" s="1"/>
  <c r="P372" i="2"/>
  <c r="W372" i="2" s="1"/>
  <c r="Q372" i="2"/>
  <c r="R372" i="2"/>
  <c r="X372" i="2"/>
  <c r="AJ372" i="2" s="1"/>
  <c r="AT372" i="2"/>
  <c r="AV372" i="2"/>
  <c r="AZ372" i="2"/>
  <c r="H373" i="2"/>
  <c r="AV373" i="2" s="1"/>
  <c r="O373" i="2"/>
  <c r="V373" i="2" s="1"/>
  <c r="P373" i="2"/>
  <c r="Q373" i="2"/>
  <c r="X373" i="2" s="1"/>
  <c r="AJ373" i="2" s="1"/>
  <c r="AP380" i="2" s="1"/>
  <c r="R373" i="2"/>
  <c r="AT373" i="2"/>
  <c r="AZ373" i="2"/>
  <c r="H374" i="2"/>
  <c r="O374" i="2"/>
  <c r="P374" i="2"/>
  <c r="Q374" i="2"/>
  <c r="R374" i="2"/>
  <c r="W374" i="2" s="1"/>
  <c r="AI374" i="2" s="1"/>
  <c r="AO381" i="2" s="1"/>
  <c r="T374" i="2"/>
  <c r="AP374" i="2"/>
  <c r="AT374" i="2"/>
  <c r="AU374" i="2" s="1"/>
  <c r="AZ374" i="2"/>
  <c r="H375" i="2"/>
  <c r="O375" i="2"/>
  <c r="V375" i="2" s="1"/>
  <c r="P375" i="2"/>
  <c r="Q375" i="2"/>
  <c r="R375" i="2"/>
  <c r="AT375" i="2"/>
  <c r="AV375" i="2"/>
  <c r="AZ375" i="2"/>
  <c r="H376" i="2"/>
  <c r="O376" i="2"/>
  <c r="P376" i="2"/>
  <c r="Q376" i="2"/>
  <c r="R376" i="2"/>
  <c r="AT376" i="2"/>
  <c r="AZ376" i="2"/>
  <c r="H377" i="2"/>
  <c r="O377" i="2"/>
  <c r="P377" i="2"/>
  <c r="Q377" i="2"/>
  <c r="R377" i="2"/>
  <c r="V377" i="2"/>
  <c r="AH377" i="2" s="1"/>
  <c r="W377" i="2"/>
  <c r="X377" i="2"/>
  <c r="AT377" i="2"/>
  <c r="AZ377" i="2"/>
  <c r="H378" i="2"/>
  <c r="O378" i="2"/>
  <c r="P378" i="2"/>
  <c r="Q378" i="2"/>
  <c r="R378" i="2"/>
  <c r="V378" i="2"/>
  <c r="AH378" i="2" s="1"/>
  <c r="W378" i="2"/>
  <c r="X378" i="2"/>
  <c r="AI378" i="2"/>
  <c r="AJ378" i="2"/>
  <c r="AP385" i="2" s="1"/>
  <c r="AT378" i="2"/>
  <c r="AZ378" i="2"/>
  <c r="BA379" i="2" s="1"/>
  <c r="H379" i="2"/>
  <c r="O379" i="2"/>
  <c r="P379" i="2"/>
  <c r="Q379" i="2"/>
  <c r="R379" i="2"/>
  <c r="X379" i="2" s="1"/>
  <c r="AJ379" i="2" s="1"/>
  <c r="AP386" i="2" s="1"/>
  <c r="W379" i="2"/>
  <c r="AT379" i="2"/>
  <c r="AZ379" i="2"/>
  <c r="H380" i="2"/>
  <c r="O380" i="2"/>
  <c r="P380" i="2"/>
  <c r="Q380" i="2"/>
  <c r="U382" i="2" s="1"/>
  <c r="R380" i="2"/>
  <c r="AT380" i="2"/>
  <c r="AZ380" i="2"/>
  <c r="H381" i="2"/>
  <c r="O381" i="2"/>
  <c r="P381" i="2"/>
  <c r="Q381" i="2"/>
  <c r="R381" i="2"/>
  <c r="AT381" i="2"/>
  <c r="AZ381" i="2"/>
  <c r="H382" i="2"/>
  <c r="AV382" i="2" s="1"/>
  <c r="O382" i="2"/>
  <c r="V382" i="2" s="1"/>
  <c r="AH382" i="2" s="1"/>
  <c r="AN389" i="2" s="1"/>
  <c r="P382" i="2"/>
  <c r="Q382" i="2"/>
  <c r="X382" i="2" s="1"/>
  <c r="R382" i="2"/>
  <c r="AJ382" i="2"/>
  <c r="AP389" i="2" s="1"/>
  <c r="AT382" i="2"/>
  <c r="AZ382" i="2"/>
  <c r="H383" i="2"/>
  <c r="AV383" i="2" s="1"/>
  <c r="O383" i="2"/>
  <c r="P383" i="2"/>
  <c r="W383" i="2" s="1"/>
  <c r="AI383" i="2" s="1"/>
  <c r="AO390" i="2" s="1"/>
  <c r="Q383" i="2"/>
  <c r="X383" i="2" s="1"/>
  <c r="AJ383" i="2" s="1"/>
  <c r="AP390" i="2" s="1"/>
  <c r="R383" i="2"/>
  <c r="S383" i="2"/>
  <c r="AT383" i="2"/>
  <c r="AZ383" i="2"/>
  <c r="H384" i="2"/>
  <c r="O384" i="2"/>
  <c r="P384" i="2"/>
  <c r="Q384" i="2"/>
  <c r="R384" i="2"/>
  <c r="V384" i="2"/>
  <c r="AH384" i="2" s="1"/>
  <c r="AN391" i="2" s="1"/>
  <c r="W384" i="2"/>
  <c r="AI384" i="2" s="1"/>
  <c r="AO391" i="2" s="1"/>
  <c r="AT384" i="2"/>
  <c r="AV384" i="2"/>
  <c r="AZ384" i="2"/>
  <c r="H385" i="2"/>
  <c r="AV385" i="2" s="1"/>
  <c r="O385" i="2"/>
  <c r="V385" i="2" s="1"/>
  <c r="AH385" i="2" s="1"/>
  <c r="AN392" i="2" s="1"/>
  <c r="P385" i="2"/>
  <c r="Q385" i="2"/>
  <c r="R385" i="2"/>
  <c r="W385" i="2"/>
  <c r="AI385" i="2" s="1"/>
  <c r="AO392" i="2" s="1"/>
  <c r="X385" i="2"/>
  <c r="AJ385" i="2"/>
  <c r="AP392" i="2" s="1"/>
  <c r="AT385" i="2"/>
  <c r="AZ385" i="2"/>
  <c r="H386" i="2"/>
  <c r="O386" i="2"/>
  <c r="P386" i="2"/>
  <c r="Q386" i="2"/>
  <c r="R386" i="2"/>
  <c r="X386" i="2"/>
  <c r="AJ386" i="2" s="1"/>
  <c r="AT386" i="2"/>
  <c r="AZ386" i="2"/>
  <c r="H387" i="2"/>
  <c r="O387" i="2"/>
  <c r="S388" i="2" s="1"/>
  <c r="P387" i="2"/>
  <c r="Q387" i="2"/>
  <c r="R387" i="2"/>
  <c r="AT387" i="2"/>
  <c r="AZ387" i="2"/>
  <c r="H388" i="2"/>
  <c r="O388" i="2"/>
  <c r="P388" i="2"/>
  <c r="Q388" i="2"/>
  <c r="R388" i="2"/>
  <c r="AT388" i="2"/>
  <c r="AZ388" i="2"/>
  <c r="H389" i="2"/>
  <c r="O389" i="2"/>
  <c r="P389" i="2"/>
  <c r="Q389" i="2"/>
  <c r="R389" i="2"/>
  <c r="AT389" i="2"/>
  <c r="AZ389" i="2"/>
  <c r="H390" i="2"/>
  <c r="O390" i="2"/>
  <c r="P390" i="2"/>
  <c r="Q390" i="2"/>
  <c r="R390" i="2"/>
  <c r="W390" i="2" s="1"/>
  <c r="AI390" i="2" s="1"/>
  <c r="X390" i="2"/>
  <c r="AJ390" i="2" s="1"/>
  <c r="AP397" i="2" s="1"/>
  <c r="AT390" i="2"/>
  <c r="AV390" i="2"/>
  <c r="AZ390" i="2"/>
  <c r="BA392" i="2" s="1"/>
  <c r="H391" i="2"/>
  <c r="AV391" i="2" s="1"/>
  <c r="O391" i="2"/>
  <c r="P391" i="2"/>
  <c r="Q391" i="2"/>
  <c r="R391" i="2"/>
  <c r="X391" i="2"/>
  <c r="AJ391" i="2" s="1"/>
  <c r="AT391" i="2"/>
  <c r="AZ391" i="2"/>
  <c r="H392" i="2"/>
  <c r="O392" i="2"/>
  <c r="P392" i="2"/>
  <c r="Q392" i="2"/>
  <c r="X392" i="2" s="1"/>
  <c r="AJ392" i="2" s="1"/>
  <c r="AP399" i="2" s="1"/>
  <c r="R392" i="2"/>
  <c r="W392" i="2" s="1"/>
  <c r="AI392" i="2" s="1"/>
  <c r="AT392" i="2"/>
  <c r="AZ392" i="2"/>
  <c r="H393" i="2"/>
  <c r="AV393" i="2" s="1"/>
  <c r="O393" i="2"/>
  <c r="P393" i="2"/>
  <c r="Q393" i="2"/>
  <c r="R393" i="2"/>
  <c r="X393" i="2" s="1"/>
  <c r="AJ393" i="2" s="1"/>
  <c r="AP393" i="2"/>
  <c r="AT393" i="2"/>
  <c r="AZ393" i="2"/>
  <c r="H394" i="2"/>
  <c r="O394" i="2"/>
  <c r="V394" i="2" s="1"/>
  <c r="P394" i="2"/>
  <c r="Q394" i="2"/>
  <c r="R394" i="2"/>
  <c r="X394" i="2"/>
  <c r="AT394" i="2"/>
  <c r="AZ394" i="2"/>
  <c r="H395" i="2"/>
  <c r="O395" i="2"/>
  <c r="P395" i="2"/>
  <c r="T398" i="2" s="1"/>
  <c r="Q395" i="2"/>
  <c r="R395" i="2"/>
  <c r="AT395" i="2"/>
  <c r="AZ395" i="2"/>
  <c r="H396" i="2"/>
  <c r="AV396" i="2" s="1"/>
  <c r="O396" i="2"/>
  <c r="P396" i="2"/>
  <c r="W396" i="2" s="1"/>
  <c r="Q396" i="2"/>
  <c r="X396" i="2" s="1"/>
  <c r="AJ396" i="2" s="1"/>
  <c r="R396" i="2"/>
  <c r="S396" i="2"/>
  <c r="T396" i="2"/>
  <c r="V396" i="2"/>
  <c r="AH396" i="2" s="1"/>
  <c r="AN403" i="2" s="1"/>
  <c r="AI396" i="2"/>
  <c r="AO403" i="2" s="1"/>
  <c r="AT396" i="2"/>
  <c r="AZ396" i="2"/>
  <c r="H397" i="2"/>
  <c r="O397" i="2"/>
  <c r="S399" i="2" s="1"/>
  <c r="P397" i="2"/>
  <c r="Q397" i="2"/>
  <c r="R397" i="2"/>
  <c r="AT397" i="2"/>
  <c r="AU397" i="2"/>
  <c r="AV397" i="2"/>
  <c r="AZ397" i="2"/>
  <c r="BA394" i="2" s="1"/>
  <c r="H398" i="2"/>
  <c r="O398" i="2"/>
  <c r="P398" i="2"/>
  <c r="W398" i="2" s="1"/>
  <c r="AI398" i="2" s="1"/>
  <c r="Q398" i="2"/>
  <c r="R398" i="2"/>
  <c r="AT398" i="2"/>
  <c r="AZ398" i="2"/>
  <c r="H399" i="2"/>
  <c r="AV399" i="2" s="1"/>
  <c r="O399" i="2"/>
  <c r="V399" i="2" s="1"/>
  <c r="AH399" i="2" s="1"/>
  <c r="P399" i="2"/>
  <c r="W399" i="2" s="1"/>
  <c r="AI399" i="2" s="1"/>
  <c r="AO406" i="2" s="1"/>
  <c r="Q399" i="2"/>
  <c r="X399" i="2" s="1"/>
  <c r="R399" i="2"/>
  <c r="AT399" i="2"/>
  <c r="AZ399" i="2"/>
  <c r="H400" i="2"/>
  <c r="AV400" i="2" s="1"/>
  <c r="O400" i="2"/>
  <c r="P400" i="2"/>
  <c r="Q400" i="2"/>
  <c r="R400" i="2"/>
  <c r="AT400" i="2"/>
  <c r="AZ400" i="2"/>
  <c r="H401" i="2"/>
  <c r="O401" i="2"/>
  <c r="P401" i="2"/>
  <c r="Q401" i="2"/>
  <c r="X401" i="2" s="1"/>
  <c r="R401" i="2"/>
  <c r="W401" i="2"/>
  <c r="AT401" i="2"/>
  <c r="AZ401" i="2"/>
  <c r="H402" i="2"/>
  <c r="O402" i="2"/>
  <c r="P402" i="2"/>
  <c r="Q402" i="2"/>
  <c r="R402" i="2"/>
  <c r="AT402" i="2"/>
  <c r="AZ402" i="2"/>
  <c r="H403" i="2"/>
  <c r="O403" i="2"/>
  <c r="V403" i="2" s="1"/>
  <c r="AH403" i="2" s="1"/>
  <c r="P403" i="2"/>
  <c r="Q403" i="2"/>
  <c r="R403" i="2"/>
  <c r="AT403" i="2"/>
  <c r="AV403" i="2"/>
  <c r="AZ403" i="2"/>
  <c r="H404" i="2"/>
  <c r="O404" i="2"/>
  <c r="S404" i="2" s="1"/>
  <c r="P404" i="2"/>
  <c r="T407" i="2" s="1"/>
  <c r="Q404" i="2"/>
  <c r="U407" i="2" s="1"/>
  <c r="R404" i="2"/>
  <c r="AT404" i="2"/>
  <c r="AZ404" i="2"/>
  <c r="H405" i="2"/>
  <c r="O405" i="2"/>
  <c r="P405" i="2"/>
  <c r="Q405" i="2"/>
  <c r="R405" i="2"/>
  <c r="V405" i="2"/>
  <c r="AH405" i="2" s="1"/>
  <c r="W405" i="2"/>
  <c r="AI405" i="2" s="1"/>
  <c r="X405" i="2"/>
  <c r="AJ405" i="2" s="1"/>
  <c r="AT405" i="2"/>
  <c r="AU406" i="2" s="1"/>
  <c r="AZ405" i="2"/>
  <c r="H406" i="2"/>
  <c r="O406" i="2"/>
  <c r="P406" i="2"/>
  <c r="Q406" i="2"/>
  <c r="R406" i="2"/>
  <c r="AT406" i="2"/>
  <c r="AV406" i="2"/>
  <c r="AZ406" i="2"/>
  <c r="H407" i="2"/>
  <c r="O407" i="2"/>
  <c r="V407" i="2" s="1"/>
  <c r="AH407" i="2" s="1"/>
  <c r="P407" i="2"/>
  <c r="W407" i="2" s="1"/>
  <c r="AI407" i="2" s="1"/>
  <c r="Q407" i="2"/>
  <c r="R407" i="2"/>
  <c r="X407" i="2"/>
  <c r="AT407" i="2"/>
  <c r="AZ407" i="2"/>
  <c r="BA407" i="2"/>
  <c r="H408" i="2"/>
  <c r="O408" i="2"/>
  <c r="S411" i="2" s="1"/>
  <c r="P408" i="2"/>
  <c r="Q408" i="2"/>
  <c r="R408" i="2"/>
  <c r="X408" i="2"/>
  <c r="AT408" i="2"/>
  <c r="AZ408" i="2"/>
  <c r="H409" i="2"/>
  <c r="O409" i="2"/>
  <c r="P409" i="2"/>
  <c r="Q409" i="2"/>
  <c r="R409" i="2"/>
  <c r="W409" i="2" s="1"/>
  <c r="AI409" i="2" s="1"/>
  <c r="AO416" i="2" s="1"/>
  <c r="AT409" i="2"/>
  <c r="AZ409" i="2"/>
  <c r="H410" i="2"/>
  <c r="AV410" i="2" s="1"/>
  <c r="O410" i="2"/>
  <c r="P410" i="2"/>
  <c r="Q410" i="2"/>
  <c r="R410" i="2"/>
  <c r="V410" i="2"/>
  <c r="AH410" i="2" s="1"/>
  <c r="AT410" i="2"/>
  <c r="AU411" i="2" s="1"/>
  <c r="AZ410" i="2"/>
  <c r="H411" i="2"/>
  <c r="AV411" i="2" s="1"/>
  <c r="O411" i="2"/>
  <c r="P411" i="2"/>
  <c r="Q411" i="2"/>
  <c r="R411" i="2"/>
  <c r="W411" i="2" s="1"/>
  <c r="AQ411" i="2"/>
  <c r="AR411" i="2"/>
  <c r="AS411" i="2"/>
  <c r="AT411" i="2"/>
  <c r="AZ411" i="2"/>
  <c r="H412" i="2"/>
  <c r="AV412" i="2" s="1"/>
  <c r="O412" i="2"/>
  <c r="P412" i="2"/>
  <c r="Q412" i="2"/>
  <c r="R412" i="2"/>
  <c r="X412" i="2" s="1"/>
  <c r="AJ412" i="2" s="1"/>
  <c r="AP419" i="2" s="1"/>
  <c r="AQ412" i="2"/>
  <c r="AR412" i="2"/>
  <c r="AS412" i="2"/>
  <c r="AT412" i="2"/>
  <c r="AZ412" i="2"/>
  <c r="H413" i="2"/>
  <c r="AV413" i="2" s="1"/>
  <c r="O413" i="2"/>
  <c r="P413" i="2"/>
  <c r="Q413" i="2"/>
  <c r="R413" i="2"/>
  <c r="X413" i="2" s="1"/>
  <c r="AJ413" i="2" s="1"/>
  <c r="AQ413" i="2"/>
  <c r="AR413" i="2"/>
  <c r="AS413" i="2"/>
  <c r="AT413" i="2"/>
  <c r="AZ413" i="2"/>
  <c r="BA416" i="2" s="1"/>
  <c r="H414" i="2"/>
  <c r="O414" i="2"/>
  <c r="V414" i="2" s="1"/>
  <c r="P414" i="2"/>
  <c r="Q414" i="2"/>
  <c r="R414" i="2"/>
  <c r="X414" i="2" s="1"/>
  <c r="AQ414" i="2"/>
  <c r="AR414" i="2"/>
  <c r="AS414" i="2"/>
  <c r="AT414" i="2"/>
  <c r="AU417" i="2" s="1"/>
  <c r="AZ414" i="2"/>
  <c r="H415" i="2"/>
  <c r="AV415" i="2" s="1"/>
  <c r="O415" i="2"/>
  <c r="P415" i="2"/>
  <c r="Q415" i="2"/>
  <c r="R415" i="2"/>
  <c r="AQ415" i="2"/>
  <c r="AR415" i="2"/>
  <c r="AS415" i="2"/>
  <c r="AT415" i="2"/>
  <c r="AZ415" i="2"/>
  <c r="H416" i="2"/>
  <c r="AV416" i="2" s="1"/>
  <c r="O416" i="2"/>
  <c r="P416" i="2"/>
  <c r="Q416" i="2"/>
  <c r="R416" i="2"/>
  <c r="V416" i="2" s="1"/>
  <c r="AH416" i="2" s="1"/>
  <c r="AN423" i="2" s="1"/>
  <c r="AQ416" i="2"/>
  <c r="AR416" i="2"/>
  <c r="AS416" i="2"/>
  <c r="AT416" i="2"/>
  <c r="AZ416" i="2"/>
  <c r="H417" i="2"/>
  <c r="O417" i="2"/>
  <c r="S420" i="2" s="1"/>
  <c r="P417" i="2"/>
  <c r="Q417" i="2"/>
  <c r="R417" i="2"/>
  <c r="AQ417" i="2"/>
  <c r="AR417" i="2"/>
  <c r="AS417" i="2"/>
  <c r="AT417" i="2"/>
  <c r="AZ417" i="2"/>
  <c r="BA419" i="2" s="1"/>
  <c r="H418" i="2"/>
  <c r="AV418" i="2" s="1"/>
  <c r="O418" i="2"/>
  <c r="P418" i="2"/>
  <c r="Q418" i="2"/>
  <c r="R418" i="2"/>
  <c r="AQ418" i="2"/>
  <c r="AR418" i="2"/>
  <c r="AS418" i="2"/>
  <c r="AT418" i="2"/>
  <c r="AZ418" i="2"/>
  <c r="H419" i="2"/>
  <c r="O419" i="2"/>
  <c r="P419" i="2"/>
  <c r="Q419" i="2"/>
  <c r="R419" i="2"/>
  <c r="V419" i="2" s="1"/>
  <c r="W419" i="2"/>
  <c r="X419" i="2"/>
  <c r="AH419" i="2"/>
  <c r="AQ419" i="2"/>
  <c r="AR419" i="2"/>
  <c r="AS419" i="2"/>
  <c r="AT419" i="2"/>
  <c r="AV419" i="2"/>
  <c r="AZ419" i="2"/>
  <c r="H420" i="2"/>
  <c r="AV420" i="2" s="1"/>
  <c r="O420" i="2"/>
  <c r="P420" i="2"/>
  <c r="Q420" i="2"/>
  <c r="X420" i="2" s="1"/>
  <c r="AJ420" i="2" s="1"/>
  <c r="R420" i="2"/>
  <c r="W420" i="2" s="1"/>
  <c r="AI420" i="2" s="1"/>
  <c r="V420" i="2"/>
  <c r="AH420" i="2" s="1"/>
  <c r="AQ420" i="2"/>
  <c r="AR420" i="2"/>
  <c r="AS420" i="2"/>
  <c r="AT420" i="2"/>
  <c r="AU419" i="2" s="1"/>
  <c r="AZ420" i="2"/>
  <c r="H421" i="2"/>
  <c r="O421" i="2"/>
  <c r="S424" i="2" s="1"/>
  <c r="P421" i="2"/>
  <c r="Q421" i="2"/>
  <c r="R421" i="2"/>
  <c r="AQ421" i="2"/>
  <c r="AR421" i="2"/>
  <c r="AS421" i="2"/>
  <c r="AT421" i="2"/>
  <c r="AZ421" i="2"/>
  <c r="H422" i="2"/>
  <c r="AV422" i="2" s="1"/>
  <c r="O422" i="2"/>
  <c r="P422" i="2"/>
  <c r="Q422" i="2"/>
  <c r="R422" i="2"/>
  <c r="V422" i="2"/>
  <c r="AH422" i="2" s="1"/>
  <c r="AQ422" i="2"/>
  <c r="AR422" i="2"/>
  <c r="AS422" i="2"/>
  <c r="AT422" i="2"/>
  <c r="AZ422" i="2"/>
  <c r="BA424" i="2" s="1"/>
  <c r="H423" i="2"/>
  <c r="O423" i="2"/>
  <c r="P423" i="2"/>
  <c r="Q423" i="2"/>
  <c r="R423" i="2"/>
  <c r="S423" i="2"/>
  <c r="X423" i="2"/>
  <c r="AJ423" i="2" s="1"/>
  <c r="AQ423" i="2"/>
  <c r="AR423" i="2"/>
  <c r="AS423" i="2"/>
  <c r="AT423" i="2"/>
  <c r="AV423" i="2"/>
  <c r="AZ423" i="2"/>
  <c r="H424" i="2"/>
  <c r="O424" i="2"/>
  <c r="P424" i="2"/>
  <c r="Q424" i="2"/>
  <c r="R424" i="2"/>
  <c r="X424" i="2" s="1"/>
  <c r="AJ424" i="2" s="1"/>
  <c r="AQ424" i="2"/>
  <c r="AR424" i="2"/>
  <c r="AS424" i="2"/>
  <c r="AT424" i="2"/>
  <c r="AU421" i="2" s="1"/>
  <c r="AV424" i="2"/>
  <c r="AZ424" i="2"/>
  <c r="E69" i="1"/>
  <c r="E5" i="1"/>
  <c r="E70" i="1"/>
  <c r="E6" i="1"/>
  <c r="E71" i="1"/>
  <c r="E7" i="1"/>
  <c r="E72" i="1"/>
  <c r="E8" i="1"/>
  <c r="E73" i="1"/>
  <c r="E9" i="1"/>
  <c r="E74" i="1"/>
  <c r="E10" i="1"/>
  <c r="E75" i="1"/>
  <c r="E11" i="1"/>
  <c r="E76" i="1"/>
  <c r="E12" i="1"/>
  <c r="E77" i="1"/>
  <c r="E13" i="1"/>
  <c r="E78" i="1"/>
  <c r="E14" i="1"/>
  <c r="E79" i="1"/>
  <c r="E15" i="1"/>
  <c r="E21" i="1"/>
  <c r="E22" i="1"/>
  <c r="E23" i="1"/>
  <c r="E24" i="1"/>
  <c r="E25" i="1"/>
  <c r="E26" i="1"/>
  <c r="E27" i="1"/>
  <c r="E28" i="1"/>
  <c r="E29" i="1"/>
  <c r="E30" i="1"/>
  <c r="E31" i="1"/>
  <c r="E38" i="1"/>
  <c r="E39" i="1"/>
  <c r="F39" i="1" s="1"/>
  <c r="E40" i="1"/>
  <c r="F43" i="1" s="1"/>
  <c r="F40" i="1"/>
  <c r="E41" i="1"/>
  <c r="E42" i="1"/>
  <c r="E43" i="1"/>
  <c r="E44" i="1"/>
  <c r="E45" i="1"/>
  <c r="F45" i="1" s="1"/>
  <c r="E46" i="1"/>
  <c r="E47" i="1"/>
  <c r="E48" i="1"/>
  <c r="E53" i="1"/>
  <c r="E54" i="1"/>
  <c r="E55" i="1"/>
  <c r="E56" i="1"/>
  <c r="E57" i="1"/>
  <c r="E58" i="1"/>
  <c r="E59" i="1"/>
  <c r="E60" i="1"/>
  <c r="E61" i="1"/>
  <c r="E62" i="1"/>
  <c r="K27" i="1" l="1"/>
  <c r="N7" i="1"/>
  <c r="K25" i="1"/>
  <c r="N5" i="1"/>
  <c r="F55" i="1"/>
  <c r="F59" i="1"/>
  <c r="F57" i="1"/>
  <c r="F54" i="1"/>
  <c r="F58" i="1"/>
  <c r="F60" i="1"/>
  <c r="F56" i="1"/>
  <c r="F62" i="1"/>
  <c r="F61" i="1"/>
  <c r="F53" i="1"/>
  <c r="K26" i="1"/>
  <c r="N6" i="1"/>
  <c r="Q6" i="1"/>
  <c r="W90" i="33"/>
  <c r="AE47" i="33"/>
  <c r="Z104" i="33"/>
  <c r="AF104" i="33" s="1"/>
  <c r="Z68" i="33"/>
  <c r="AF68" i="33" s="1"/>
  <c r="Z109" i="33"/>
  <c r="AF109" i="33" s="1"/>
  <c r="W108" i="33"/>
  <c r="W56" i="33"/>
  <c r="Z72" i="33"/>
  <c r="AF72" i="33" s="1"/>
  <c r="Z105" i="33"/>
  <c r="AF105" i="33" s="1"/>
  <c r="W58" i="33"/>
  <c r="Z103" i="33"/>
  <c r="AF103" i="33" s="1"/>
  <c r="X31" i="33"/>
  <c r="X52" i="33"/>
  <c r="X9" i="33"/>
  <c r="Z58" i="33"/>
  <c r="AF58" i="33" s="1"/>
  <c r="V32" i="33"/>
  <c r="Z100" i="33"/>
  <c r="AF100" i="33" s="1"/>
  <c r="Z119" i="33"/>
  <c r="AF119" i="33" s="1"/>
  <c r="Z66" i="33"/>
  <c r="AF66" i="33" s="1"/>
  <c r="X62" i="33"/>
  <c r="X39" i="33"/>
  <c r="X36" i="33"/>
  <c r="V57" i="33"/>
  <c r="Z60" i="33"/>
  <c r="AF60" i="33" s="1"/>
  <c r="Z111" i="33"/>
  <c r="AF111" i="33" s="1"/>
  <c r="Z108" i="33"/>
  <c r="AF108" i="33" s="1"/>
  <c r="W66" i="33"/>
  <c r="Z46" i="33"/>
  <c r="Z54" i="33"/>
  <c r="AF54" i="33" s="1"/>
  <c r="Z57" i="33"/>
  <c r="AF57" i="33" s="1"/>
  <c r="V52" i="33"/>
  <c r="Z90" i="33"/>
  <c r="AF90" i="33" s="1"/>
  <c r="Z106" i="33"/>
  <c r="AF106" i="33" s="1"/>
  <c r="X34" i="33"/>
  <c r="Y115" i="33"/>
  <c r="Z114" i="33" s="1"/>
  <c r="AF114" i="33" s="1"/>
  <c r="AE115" i="33"/>
  <c r="Z36" i="33"/>
  <c r="AF36" i="33" s="1"/>
  <c r="X89" i="33"/>
  <c r="W39" i="33"/>
  <c r="X29" i="33"/>
  <c r="W109" i="33"/>
  <c r="Z70" i="33"/>
  <c r="AF70" i="33" s="1"/>
  <c r="X65" i="33"/>
  <c r="X22" i="33"/>
  <c r="Z101" i="33"/>
  <c r="AF101" i="33" s="1"/>
  <c r="V60" i="33"/>
  <c r="W26" i="33"/>
  <c r="Z86" i="33"/>
  <c r="AF86" i="33" s="1"/>
  <c r="X30" i="33"/>
  <c r="Z91" i="33"/>
  <c r="AF91" i="33" s="1"/>
  <c r="W31" i="33"/>
  <c r="Z107" i="33"/>
  <c r="AF107" i="33" s="1"/>
  <c r="Z69" i="33"/>
  <c r="AF69" i="33" s="1"/>
  <c r="V38" i="33"/>
  <c r="V20" i="33"/>
  <c r="Z67" i="33"/>
  <c r="AF67" i="33" s="1"/>
  <c r="Z73" i="33"/>
  <c r="AF73" i="33" s="1"/>
  <c r="W59" i="33"/>
  <c r="Z84" i="33"/>
  <c r="AF84" i="33" s="1"/>
  <c r="V28" i="33"/>
  <c r="AF50" i="33"/>
  <c r="V59" i="33"/>
  <c r="X11" i="33"/>
  <c r="W25" i="33"/>
  <c r="Z95" i="33"/>
  <c r="AF95" i="33" s="1"/>
  <c r="W119" i="33"/>
  <c r="Z61" i="33"/>
  <c r="AF61" i="33" s="1"/>
  <c r="Z56" i="33"/>
  <c r="AF56" i="33" s="1"/>
  <c r="W19" i="33"/>
  <c r="Z93" i="33"/>
  <c r="AF93" i="33" s="1"/>
  <c r="W65" i="33"/>
  <c r="Z110" i="33"/>
  <c r="AF110" i="33" s="1"/>
  <c r="Z81" i="33"/>
  <c r="AF81" i="33" s="1"/>
  <c r="W115" i="33"/>
  <c r="Z98" i="33"/>
  <c r="AF98" i="33" s="1"/>
  <c r="Z71" i="33"/>
  <c r="AF71" i="33" s="1"/>
  <c r="Z102" i="33"/>
  <c r="AF102" i="33" s="1"/>
  <c r="X12" i="33"/>
  <c r="W29" i="33"/>
  <c r="X27" i="33"/>
  <c r="W89" i="33"/>
  <c r="V89" i="33"/>
  <c r="X33" i="33"/>
  <c r="Z92" i="33"/>
  <c r="AF92" i="33" s="1"/>
  <c r="V14" i="33"/>
  <c r="X10" i="33"/>
  <c r="W117" i="33"/>
  <c r="Z59" i="33"/>
  <c r="AF59" i="33" s="1"/>
  <c r="Z52" i="33"/>
  <c r="AF52" i="33" s="1"/>
  <c r="V109" i="33"/>
  <c r="Z44" i="33"/>
  <c r="AF44" i="33" s="1"/>
  <c r="X40" i="33"/>
  <c r="W95" i="33"/>
  <c r="X110" i="33"/>
  <c r="Z55" i="33"/>
  <c r="AF55" i="33" s="1"/>
  <c r="W82" i="33"/>
  <c r="X64" i="33"/>
  <c r="W13" i="33"/>
  <c r="Z65" i="33"/>
  <c r="AF65" i="33" s="1"/>
  <c r="Z43" i="33"/>
  <c r="AF43" i="33" s="1"/>
  <c r="W116" i="33"/>
  <c r="W16" i="33"/>
  <c r="Z51" i="33"/>
  <c r="AF51" i="33" s="1"/>
  <c r="X35" i="33"/>
  <c r="Z42" i="33"/>
  <c r="AF42" i="33" s="1"/>
  <c r="Z87" i="33"/>
  <c r="AF87" i="33" s="1"/>
  <c r="W83" i="33"/>
  <c r="Z85" i="33"/>
  <c r="AF85" i="33" s="1"/>
  <c r="Z79" i="33"/>
  <c r="AF79" i="33" s="1"/>
  <c r="V43" i="33"/>
  <c r="Z41" i="33"/>
  <c r="AF41" i="33" s="1"/>
  <c r="Z45" i="33"/>
  <c r="AF45" i="33" s="1"/>
  <c r="V42" i="33"/>
  <c r="Z38" i="33"/>
  <c r="AF38" i="33" s="1"/>
  <c r="Z33" i="33"/>
  <c r="AF33" i="33" s="1"/>
  <c r="W53" i="33"/>
  <c r="X96" i="33"/>
  <c r="W55" i="33"/>
  <c r="Z80" i="33"/>
  <c r="AF80" i="33" s="1"/>
  <c r="V74" i="33"/>
  <c r="V18" i="33"/>
  <c r="X14" i="33"/>
  <c r="X115" i="33"/>
  <c r="W69" i="33"/>
  <c r="W28" i="33"/>
  <c r="Z64" i="33"/>
  <c r="AF64" i="33" s="1"/>
  <c r="X105" i="33"/>
  <c r="Z40" i="33"/>
  <c r="AF40" i="33" s="1"/>
  <c r="V24" i="33"/>
  <c r="V11" i="33"/>
  <c r="Z88" i="33"/>
  <c r="AF88" i="33" s="1"/>
  <c r="V19" i="33"/>
  <c r="Z63" i="33"/>
  <c r="AF63" i="33" s="1"/>
  <c r="Z37" i="33"/>
  <c r="AF37" i="33" s="1"/>
  <c r="Z62" i="33"/>
  <c r="AF62" i="33" s="1"/>
  <c r="W62" i="33"/>
  <c r="X116" i="33"/>
  <c r="X79" i="33"/>
  <c r="Z83" i="33"/>
  <c r="AF83" i="33" s="1"/>
  <c r="X113" i="33"/>
  <c r="W32" i="33"/>
  <c r="V58" i="33"/>
  <c r="Z35" i="33"/>
  <c r="AF35" i="33" s="1"/>
  <c r="X37" i="33"/>
  <c r="Z94" i="33"/>
  <c r="AF94" i="33" s="1"/>
  <c r="Z97" i="33"/>
  <c r="AF97" i="33" s="1"/>
  <c r="W70" i="33"/>
  <c r="Z82" i="33"/>
  <c r="AF82" i="33" s="1"/>
  <c r="V50" i="33"/>
  <c r="Z48" i="33"/>
  <c r="Z34" i="33"/>
  <c r="AF34" i="33" s="1"/>
  <c r="Z49" i="33"/>
  <c r="V35" i="33"/>
  <c r="V91" i="33"/>
  <c r="V10" i="33"/>
  <c r="W57" i="33"/>
  <c r="X80" i="33"/>
  <c r="V61" i="33"/>
  <c r="V56" i="33"/>
  <c r="X103" i="33"/>
  <c r="X21" i="33"/>
  <c r="Z47" i="33"/>
  <c r="X48" i="33"/>
  <c r="W21" i="33"/>
  <c r="Z53" i="33"/>
  <c r="AF53" i="33" s="1"/>
  <c r="Z89" i="33"/>
  <c r="AF89" i="33" s="1"/>
  <c r="X76" i="33"/>
  <c r="X101" i="33"/>
  <c r="Z96" i="33"/>
  <c r="AF96" i="33" s="1"/>
  <c r="V41" i="33"/>
  <c r="Z99" i="33"/>
  <c r="AF99" i="33" s="1"/>
  <c r="W17" i="33"/>
  <c r="V66" i="33"/>
  <c r="Z76" i="33"/>
  <c r="AF76" i="33" s="1"/>
  <c r="X17" i="33"/>
  <c r="W71" i="33"/>
  <c r="V86" i="33"/>
  <c r="V113" i="33"/>
  <c r="V107" i="33"/>
  <c r="X38" i="33"/>
  <c r="V53" i="33"/>
  <c r="V34" i="33"/>
  <c r="W15" i="33"/>
  <c r="W37" i="33"/>
  <c r="X69" i="33"/>
  <c r="X77" i="33"/>
  <c r="X13" i="33"/>
  <c r="V55" i="33"/>
  <c r="W94" i="33"/>
  <c r="X83" i="33"/>
  <c r="V96" i="33"/>
  <c r="Z39" i="33"/>
  <c r="AF39" i="33" s="1"/>
  <c r="X117" i="33"/>
  <c r="V45" i="33"/>
  <c r="Z78" i="33"/>
  <c r="AF78" i="33" s="1"/>
  <c r="X16" i="33"/>
  <c r="W91" i="33"/>
  <c r="X32" i="33"/>
  <c r="A8" i="74"/>
  <c r="L9" i="16"/>
  <c r="A14" i="74" s="1"/>
  <c r="L8" i="16"/>
  <c r="A13" i="74" s="1"/>
  <c r="L7" i="16"/>
  <c r="A12" i="74" s="1"/>
  <c r="L5" i="16"/>
  <c r="A10" i="74" s="1"/>
  <c r="L6" i="16"/>
  <c r="A11" i="74" s="1"/>
  <c r="L4" i="16"/>
  <c r="A9" i="74" s="1"/>
  <c r="V23" i="33"/>
  <c r="V30" i="33"/>
  <c r="W102" i="33"/>
  <c r="W11" i="33"/>
  <c r="W84" i="33"/>
  <c r="V22" i="33"/>
  <c r="E44" i="16"/>
  <c r="E23" i="16"/>
  <c r="W79" i="33"/>
  <c r="V120" i="33"/>
  <c r="W100" i="33"/>
  <c r="X47" i="33"/>
  <c r="V104" i="33"/>
  <c r="X91" i="33"/>
  <c r="E42" i="16"/>
  <c r="E14" i="16"/>
  <c r="E39" i="16"/>
  <c r="V27" i="33"/>
  <c r="Z77" i="33"/>
  <c r="AF77" i="33" s="1"/>
  <c r="E31" i="16"/>
  <c r="X95" i="33"/>
  <c r="V29" i="33"/>
  <c r="V26" i="33"/>
  <c r="E6" i="16"/>
  <c r="W23" i="33"/>
  <c r="E55" i="16"/>
  <c r="X25" i="33"/>
  <c r="E30" i="16"/>
  <c r="V25" i="33"/>
  <c r="W24" i="33"/>
  <c r="E49" i="16"/>
  <c r="V21" i="33"/>
  <c r="W110" i="33"/>
  <c r="E61" i="16"/>
  <c r="X59" i="33"/>
  <c r="E25" i="16"/>
  <c r="W78" i="33"/>
  <c r="W22" i="33"/>
  <c r="W14" i="33"/>
  <c r="X82" i="33"/>
  <c r="E3" i="16"/>
  <c r="E28" i="16"/>
  <c r="X56" i="33"/>
  <c r="W92" i="33"/>
  <c r="V51" i="33"/>
  <c r="V9" i="33"/>
  <c r="W20" i="33"/>
  <c r="V69" i="33"/>
  <c r="V31" i="33"/>
  <c r="W51" i="33"/>
  <c r="W67" i="33"/>
  <c r="E41" i="16"/>
  <c r="E29" i="16"/>
  <c r="V79" i="33"/>
  <c r="X114" i="33"/>
  <c r="E32" i="16"/>
  <c r="X104" i="33"/>
  <c r="E56" i="16"/>
  <c r="V67" i="33"/>
  <c r="V76" i="33"/>
  <c r="X84" i="33"/>
  <c r="X46" i="33"/>
  <c r="W93" i="33"/>
  <c r="X15" i="33"/>
  <c r="W12" i="33"/>
  <c r="X28" i="33"/>
  <c r="W68" i="33"/>
  <c r="E38" i="16"/>
  <c r="E11" i="16"/>
  <c r="E4" i="16"/>
  <c r="E18" i="16"/>
  <c r="V39" i="33"/>
  <c r="W48" i="33"/>
  <c r="V65" i="33"/>
  <c r="E33" i="16"/>
  <c r="X45" i="33"/>
  <c r="X26" i="33"/>
  <c r="E35" i="16"/>
  <c r="X74" i="33"/>
  <c r="E22" i="16"/>
  <c r="X67" i="33"/>
  <c r="E12" i="16"/>
  <c r="W18" i="33"/>
  <c r="X44" i="33"/>
  <c r="E62" i="16"/>
  <c r="W80" i="33"/>
  <c r="W30" i="33"/>
  <c r="X81" i="33"/>
  <c r="X88" i="33"/>
  <c r="E21" i="16"/>
  <c r="V100" i="33"/>
  <c r="X49" i="33"/>
  <c r="X19" i="33"/>
  <c r="Z75" i="33"/>
  <c r="AF75" i="33" s="1"/>
  <c r="X68" i="33"/>
  <c r="E19" i="16"/>
  <c r="E16" i="16"/>
  <c r="W27" i="33"/>
  <c r="E37" i="16"/>
  <c r="V64" i="33"/>
  <c r="E50" i="16"/>
  <c r="E15" i="16"/>
  <c r="Z74" i="33"/>
  <c r="AF74" i="33" s="1"/>
  <c r="W64" i="33"/>
  <c r="E54" i="16"/>
  <c r="E51" i="16"/>
  <c r="W45" i="33"/>
  <c r="E36" i="16"/>
  <c r="E40" i="16"/>
  <c r="V106" i="33"/>
  <c r="W104" i="33"/>
  <c r="W118" i="33"/>
  <c r="V73" i="33"/>
  <c r="X94" i="33"/>
  <c r="V85" i="33"/>
  <c r="W106" i="33"/>
  <c r="X86" i="33"/>
  <c r="X55" i="33"/>
  <c r="V116" i="33"/>
  <c r="V84" i="33"/>
  <c r="X98" i="33"/>
  <c r="W87" i="33"/>
  <c r="W88" i="33"/>
  <c r="V81" i="33"/>
  <c r="W47" i="33"/>
  <c r="V80" i="33"/>
  <c r="V98" i="33"/>
  <c r="V97" i="33"/>
  <c r="V99" i="33"/>
  <c r="X108" i="33"/>
  <c r="V114" i="33"/>
  <c r="V48" i="33"/>
  <c r="V49" i="33"/>
  <c r="X53" i="33"/>
  <c r="X92" i="33"/>
  <c r="V70" i="33"/>
  <c r="V105" i="33"/>
  <c r="W77" i="33"/>
  <c r="W76" i="33"/>
  <c r="W46" i="33"/>
  <c r="V83" i="33"/>
  <c r="X58" i="33"/>
  <c r="X111" i="33"/>
  <c r="W40" i="33"/>
  <c r="W72" i="33"/>
  <c r="W73" i="33"/>
  <c r="W41" i="33"/>
  <c r="V115" i="33"/>
  <c r="X106" i="33"/>
  <c r="W85" i="33"/>
  <c r="X93" i="33"/>
  <c r="W99" i="33"/>
  <c r="X120" i="33"/>
  <c r="V47" i="33"/>
  <c r="X73" i="33"/>
  <c r="W52" i="33"/>
  <c r="W97" i="33"/>
  <c r="W38" i="33"/>
  <c r="W114" i="33"/>
  <c r="W98" i="33"/>
  <c r="W9" i="33"/>
  <c r="V16" i="33"/>
  <c r="V92" i="33"/>
  <c r="V90" i="33"/>
  <c r="V117" i="33"/>
  <c r="W50" i="33"/>
  <c r="X90" i="33"/>
  <c r="W36" i="33"/>
  <c r="W33" i="33"/>
  <c r="V17" i="33"/>
  <c r="V95" i="33"/>
  <c r="V13" i="33"/>
  <c r="X102" i="33"/>
  <c r="V87" i="33"/>
  <c r="X70" i="33"/>
  <c r="X71" i="33"/>
  <c r="X24" i="33"/>
  <c r="X23" i="33"/>
  <c r="V62" i="33"/>
  <c r="X60" i="33"/>
  <c r="X41" i="33"/>
  <c r="W44" i="33"/>
  <c r="X43" i="33"/>
  <c r="X42" i="33"/>
  <c r="X20" i="33"/>
  <c r="X75" i="33"/>
  <c r="W35" i="33"/>
  <c r="X100" i="33"/>
  <c r="X119" i="33"/>
  <c r="V71" i="33"/>
  <c r="V72" i="33"/>
  <c r="W111" i="33"/>
  <c r="V63" i="33"/>
  <c r="Z120" i="33"/>
  <c r="AF120" i="33" s="1"/>
  <c r="V46" i="33"/>
  <c r="W34" i="33"/>
  <c r="V37" i="33"/>
  <c r="X18" i="33"/>
  <c r="W43" i="33"/>
  <c r="W10" i="33"/>
  <c r="X66" i="33"/>
  <c r="V103" i="33"/>
  <c r="W61" i="33"/>
  <c r="X63" i="33"/>
  <c r="X107" i="33"/>
  <c r="V108" i="33"/>
  <c r="W60" i="33"/>
  <c r="V119" i="33"/>
  <c r="V118" i="33"/>
  <c r="X54" i="33"/>
  <c r="V15" i="33"/>
  <c r="V36" i="33"/>
  <c r="V68" i="33"/>
  <c r="V101" i="33"/>
  <c r="V102" i="33"/>
  <c r="W103" i="33"/>
  <c r="W63" i="33"/>
  <c r="W120" i="33"/>
  <c r="W105" i="33"/>
  <c r="X118" i="33"/>
  <c r="X112" i="33"/>
  <c r="W113" i="33"/>
  <c r="X50" i="33"/>
  <c r="X51" i="33"/>
  <c r="V111" i="33"/>
  <c r="V82" i="33"/>
  <c r="V78" i="33"/>
  <c r="V75" i="33"/>
  <c r="V77" i="33"/>
  <c r="W101" i="33"/>
  <c r="V110" i="33"/>
  <c r="X109" i="33"/>
  <c r="X99" i="33"/>
  <c r="X85" i="33"/>
  <c r="V12" i="33"/>
  <c r="X57" i="33"/>
  <c r="V33" i="33"/>
  <c r="W81" i="33"/>
  <c r="X72" i="33"/>
  <c r="W74" i="33"/>
  <c r="W75" i="33"/>
  <c r="W54" i="33"/>
  <c r="W86" i="33"/>
  <c r="V112" i="33"/>
  <c r="V88" i="33"/>
  <c r="W107" i="33"/>
  <c r="X97" i="33"/>
  <c r="W112" i="33"/>
  <c r="X87" i="33"/>
  <c r="V94" i="33"/>
  <c r="V93" i="33"/>
  <c r="W42" i="33"/>
  <c r="X61" i="33"/>
  <c r="W96" i="33"/>
  <c r="W49" i="33"/>
  <c r="V40" i="33"/>
  <c r="V44" i="33"/>
  <c r="L56" i="16"/>
  <c r="A61" i="74" s="1"/>
  <c r="L19" i="16"/>
  <c r="A24" i="74" s="1"/>
  <c r="L61" i="16"/>
  <c r="A66" i="74" s="1"/>
  <c r="T381" i="2"/>
  <c r="W380" i="2"/>
  <c r="AU424" i="2"/>
  <c r="W416" i="2"/>
  <c r="AI416" i="2" s="1"/>
  <c r="AO423" i="2" s="1"/>
  <c r="U415" i="2"/>
  <c r="X389" i="2"/>
  <c r="U392" i="2"/>
  <c r="AV361" i="2"/>
  <c r="AV353" i="2"/>
  <c r="X334" i="2"/>
  <c r="AU311" i="2"/>
  <c r="V307" i="2"/>
  <c r="AH307" i="2" s="1"/>
  <c r="AN314" i="2" s="1"/>
  <c r="T293" i="2"/>
  <c r="T273" i="2"/>
  <c r="T269" i="2"/>
  <c r="BA242" i="2"/>
  <c r="AV220" i="2"/>
  <c r="V207" i="2"/>
  <c r="AH207" i="2" s="1"/>
  <c r="AN214" i="2" s="1"/>
  <c r="S210" i="2"/>
  <c r="W204" i="2"/>
  <c r="AI204" i="2" s="1"/>
  <c r="T206" i="2"/>
  <c r="AV176" i="2"/>
  <c r="W163" i="2"/>
  <c r="AI163" i="2" s="1"/>
  <c r="AO170" i="2" s="1"/>
  <c r="AV162" i="2"/>
  <c r="AV152" i="2"/>
  <c r="S125" i="2"/>
  <c r="V122" i="2"/>
  <c r="AH122" i="2" s="1"/>
  <c r="AN129" i="2" s="1"/>
  <c r="X113" i="2"/>
  <c r="S105" i="2"/>
  <c r="S104" i="2"/>
  <c r="S70" i="2"/>
  <c r="V67" i="2"/>
  <c r="AU307" i="2"/>
  <c r="BA256" i="2"/>
  <c r="AV191" i="2"/>
  <c r="BA129" i="2"/>
  <c r="BA128" i="2"/>
  <c r="AM43" i="2"/>
  <c r="AS29" i="2" s="1"/>
  <c r="AP47" i="2"/>
  <c r="T33" i="2"/>
  <c r="T34" i="2"/>
  <c r="U362" i="2"/>
  <c r="AV266" i="2"/>
  <c r="V270" i="2"/>
  <c r="AH270" i="2" s="1"/>
  <c r="AN277" i="2" s="1"/>
  <c r="S251" i="2"/>
  <c r="S248" i="2"/>
  <c r="S250" i="2"/>
  <c r="S200" i="2"/>
  <c r="X163" i="2"/>
  <c r="AJ163" i="2" s="1"/>
  <c r="AP170" i="2" s="1"/>
  <c r="AV130" i="2"/>
  <c r="W108" i="2"/>
  <c r="AI108" i="2" s="1"/>
  <c r="AO115" i="2" s="1"/>
  <c r="T111" i="2"/>
  <c r="T109" i="2"/>
  <c r="S98" i="2"/>
  <c r="U89" i="2"/>
  <c r="X86" i="2"/>
  <c r="AJ86" i="2" s="1"/>
  <c r="AP93" i="2" s="1"/>
  <c r="BA227" i="2"/>
  <c r="BA228" i="2"/>
  <c r="AV296" i="2"/>
  <c r="U293" i="2"/>
  <c r="W251" i="2"/>
  <c r="T254" i="2"/>
  <c r="AV213" i="2"/>
  <c r="S203" i="2"/>
  <c r="AV194" i="2"/>
  <c r="AV179" i="2"/>
  <c r="X82" i="2"/>
  <c r="W62" i="2"/>
  <c r="AI62" i="2" s="1"/>
  <c r="X58" i="2"/>
  <c r="U60" i="2"/>
  <c r="U418" i="2"/>
  <c r="X351" i="2"/>
  <c r="S337" i="2"/>
  <c r="U422" i="2"/>
  <c r="X400" i="2"/>
  <c r="AJ400" i="2" s="1"/>
  <c r="AP407" i="2" s="1"/>
  <c r="V392" i="2"/>
  <c r="AH392" i="2" s="1"/>
  <c r="W368" i="2"/>
  <c r="AV345" i="2"/>
  <c r="U125" i="2"/>
  <c r="T103" i="2"/>
  <c r="T100" i="2"/>
  <c r="W100" i="2"/>
  <c r="AI100" i="2" s="1"/>
  <c r="V62" i="2"/>
  <c r="AH62" i="2" s="1"/>
  <c r="X416" i="2"/>
  <c r="BA412" i="2"/>
  <c r="AV404" i="2"/>
  <c r="V389" i="2"/>
  <c r="S392" i="2"/>
  <c r="AV226" i="2"/>
  <c r="AU404" i="2"/>
  <c r="AU255" i="2"/>
  <c r="U246" i="2"/>
  <c r="U231" i="2"/>
  <c r="U227" i="2"/>
  <c r="AV216" i="2"/>
  <c r="X169" i="2"/>
  <c r="W156" i="2"/>
  <c r="BA121" i="2"/>
  <c r="S103" i="2"/>
  <c r="V100" i="2"/>
  <c r="U421" i="2"/>
  <c r="BA313" i="2"/>
  <c r="F42" i="1"/>
  <c r="W422" i="2"/>
  <c r="AI422" i="2" s="1"/>
  <c r="BA423" i="2"/>
  <c r="AV398" i="2"/>
  <c r="T397" i="2"/>
  <c r="X361" i="2"/>
  <c r="AV358" i="2"/>
  <c r="V344" i="2"/>
  <c r="AH344" i="2" s="1"/>
  <c r="T265" i="2"/>
  <c r="AV245" i="2"/>
  <c r="W227" i="2"/>
  <c r="T230" i="2"/>
  <c r="AV221" i="2"/>
  <c r="BA218" i="2"/>
  <c r="AU215" i="2"/>
  <c r="V206" i="2"/>
  <c r="S208" i="2"/>
  <c r="T186" i="2"/>
  <c r="AU179" i="2"/>
  <c r="W169" i="2"/>
  <c r="AI169" i="2" s="1"/>
  <c r="AV139" i="2"/>
  <c r="W400" i="2"/>
  <c r="Z403" i="2" s="1"/>
  <c r="AC403" i="2" s="1"/>
  <c r="AF410" i="2" s="1"/>
  <c r="BA306" i="2"/>
  <c r="BA250" i="2"/>
  <c r="BA236" i="2"/>
  <c r="U189" i="2"/>
  <c r="X186" i="2"/>
  <c r="AW423" i="2"/>
  <c r="S410" i="2"/>
  <c r="AV351" i="2"/>
  <c r="AV338" i="2"/>
  <c r="AV310" i="2"/>
  <c r="X259" i="2"/>
  <c r="AJ259" i="2" s="1"/>
  <c r="AV247" i="2"/>
  <c r="S421" i="2"/>
  <c r="U363" i="2"/>
  <c r="U240" i="2"/>
  <c r="S230" i="2"/>
  <c r="U220" i="2"/>
  <c r="X217" i="2"/>
  <c r="AV205" i="2"/>
  <c r="AV192" i="2"/>
  <c r="V169" i="2"/>
  <c r="AV151" i="2"/>
  <c r="AU90" i="2"/>
  <c r="AV407" i="2"/>
  <c r="S371" i="2"/>
  <c r="V400" i="2"/>
  <c r="S403" i="2"/>
  <c r="AV323" i="2"/>
  <c r="AV285" i="2"/>
  <c r="V283" i="2"/>
  <c r="U239" i="2"/>
  <c r="T126" i="2"/>
  <c r="AU36" i="2"/>
  <c r="AU35" i="2"/>
  <c r="W329" i="2"/>
  <c r="T332" i="2"/>
  <c r="F41" i="1"/>
  <c r="F30" i="1"/>
  <c r="V408" i="2"/>
  <c r="V371" i="2"/>
  <c r="AH371" i="2" s="1"/>
  <c r="S374" i="2"/>
  <c r="U353" i="2"/>
  <c r="BA348" i="2"/>
  <c r="X333" i="2"/>
  <c r="AJ333" i="2" s="1"/>
  <c r="AP340" i="2" s="1"/>
  <c r="U335" i="2"/>
  <c r="BA334" i="2"/>
  <c r="X318" i="2"/>
  <c r="X303" i="2"/>
  <c r="X298" i="2"/>
  <c r="T291" i="2"/>
  <c r="W288" i="2"/>
  <c r="BA289" i="2"/>
  <c r="V279" i="2"/>
  <c r="AH279" i="2" s="1"/>
  <c r="U275" i="2"/>
  <c r="AV262" i="2"/>
  <c r="T234" i="2"/>
  <c r="W231" i="2"/>
  <c r="W217" i="2"/>
  <c r="T220" i="2"/>
  <c r="AU210" i="2"/>
  <c r="AU213" i="2"/>
  <c r="AV181" i="2"/>
  <c r="AV169" i="2"/>
  <c r="AU155" i="2"/>
  <c r="AU153" i="2"/>
  <c r="AV149" i="2"/>
  <c r="AV144" i="2"/>
  <c r="X137" i="2"/>
  <c r="AJ137" i="2" s="1"/>
  <c r="X109" i="2"/>
  <c r="AJ109" i="2" s="1"/>
  <c r="U112" i="2"/>
  <c r="U109" i="2"/>
  <c r="T107" i="2"/>
  <c r="AU44" i="2"/>
  <c r="AU46" i="2"/>
  <c r="T39" i="2"/>
  <c r="T40" i="2"/>
  <c r="U384" i="2"/>
  <c r="AU272" i="2"/>
  <c r="BA266" i="2"/>
  <c r="S252" i="2"/>
  <c r="AU209" i="2"/>
  <c r="S206" i="2"/>
  <c r="BA160" i="2"/>
  <c r="AV134" i="2"/>
  <c r="V109" i="2"/>
  <c r="W109" i="2"/>
  <c r="V106" i="2"/>
  <c r="AH106" i="2" s="1"/>
  <c r="AN113" i="2" s="1"/>
  <c r="S109" i="2"/>
  <c r="AU84" i="2"/>
  <c r="L13" i="16"/>
  <c r="A18" i="74" s="1"/>
  <c r="F48" i="1"/>
  <c r="AU418" i="2"/>
  <c r="S391" i="2"/>
  <c r="AU333" i="2"/>
  <c r="W318" i="2"/>
  <c r="AV307" i="2"/>
  <c r="U309" i="2"/>
  <c r="W303" i="2"/>
  <c r="V298" i="2"/>
  <c r="AH298" i="2" s="1"/>
  <c r="AV291" i="2"/>
  <c r="S285" i="2"/>
  <c r="AV280" i="2"/>
  <c r="U272" i="2"/>
  <c r="U260" i="2"/>
  <c r="AV237" i="2"/>
  <c r="BA237" i="2"/>
  <c r="AV218" i="2"/>
  <c r="W198" i="2"/>
  <c r="T200" i="2"/>
  <c r="X184" i="2"/>
  <c r="AJ184" i="2" s="1"/>
  <c r="AP191" i="2" s="1"/>
  <c r="X176" i="2"/>
  <c r="W176" i="2"/>
  <c r="AU150" i="2"/>
  <c r="AV142" i="2"/>
  <c r="X140" i="2"/>
  <c r="AJ140" i="2" s="1"/>
  <c r="S107" i="2"/>
  <c r="W101" i="2"/>
  <c r="AI101" i="2" s="1"/>
  <c r="AO108" i="2" s="1"/>
  <c r="V27" i="2"/>
  <c r="AH27" i="2" s="1"/>
  <c r="S30" i="2"/>
  <c r="AV421" i="2"/>
  <c r="U398" i="2"/>
  <c r="AV388" i="2"/>
  <c r="S376" i="2"/>
  <c r="AV360" i="2"/>
  <c r="AV352" i="2"/>
  <c r="AV344" i="2"/>
  <c r="AW346" i="2" s="1"/>
  <c r="T337" i="2"/>
  <c r="X319" i="2"/>
  <c r="AJ319" i="2" s="1"/>
  <c r="AP326" i="2" s="1"/>
  <c r="V318" i="2"/>
  <c r="AH318" i="2" s="1"/>
  <c r="AN325" i="2" s="1"/>
  <c r="AU319" i="2"/>
  <c r="BA308" i="2"/>
  <c r="V303" i="2"/>
  <c r="AH303" i="2" s="1"/>
  <c r="AN310" i="2" s="1"/>
  <c r="AU294" i="2"/>
  <c r="T272" i="2"/>
  <c r="W266" i="2"/>
  <c r="X255" i="2"/>
  <c r="AJ255" i="2" s="1"/>
  <c r="AP262" i="2" s="1"/>
  <c r="U258" i="2"/>
  <c r="AY247" i="2"/>
  <c r="S239" i="2"/>
  <c r="V236" i="2"/>
  <c r="AH236" i="2" s="1"/>
  <c r="AV231" i="2"/>
  <c r="U223" i="2"/>
  <c r="AV195" i="2"/>
  <c r="W187" i="2"/>
  <c r="AI187" i="2" s="1"/>
  <c r="AO194" i="2" s="1"/>
  <c r="BA185" i="2"/>
  <c r="V105" i="2"/>
  <c r="AH105" i="2" s="1"/>
  <c r="W105" i="2"/>
  <c r="AI105" i="2" s="1"/>
  <c r="V101" i="2"/>
  <c r="AH101" i="2" s="1"/>
  <c r="AN108" i="2" s="1"/>
  <c r="S100" i="2"/>
  <c r="W389" i="2"/>
  <c r="T392" i="2"/>
  <c r="X417" i="2"/>
  <c r="AJ417" i="2" s="1"/>
  <c r="AP424" i="2" s="1"/>
  <c r="U420" i="2"/>
  <c r="W314" i="2"/>
  <c r="T316" i="2"/>
  <c r="AV155" i="2"/>
  <c r="W94" i="2"/>
  <c r="T97" i="2"/>
  <c r="T96" i="2"/>
  <c r="AU409" i="2"/>
  <c r="V368" i="2"/>
  <c r="AH368" i="2" s="1"/>
  <c r="AN375" i="2" s="1"/>
  <c r="AV359" i="2"/>
  <c r="BA344" i="2"/>
  <c r="AU338" i="2"/>
  <c r="V251" i="2"/>
  <c r="S254" i="2"/>
  <c r="BA277" i="2"/>
  <c r="BA281" i="2"/>
  <c r="AU389" i="2"/>
  <c r="S382" i="2"/>
  <c r="V330" i="2"/>
  <c r="AV328" i="2"/>
  <c r="W325" i="2"/>
  <c r="S308" i="2"/>
  <c r="AV303" i="2"/>
  <c r="BA278" i="2"/>
  <c r="X263" i="2"/>
  <c r="AJ263" i="2" s="1"/>
  <c r="U265" i="2"/>
  <c r="BA216" i="2"/>
  <c r="BA214" i="2"/>
  <c r="V212" i="2"/>
  <c r="AH212" i="2" s="1"/>
  <c r="T213" i="2"/>
  <c r="W208" i="2"/>
  <c r="S209" i="2"/>
  <c r="T202" i="2"/>
  <c r="AU180" i="2"/>
  <c r="AU182" i="2"/>
  <c r="AV173" i="2"/>
  <c r="AV147" i="2"/>
  <c r="V145" i="2"/>
  <c r="AH145" i="2" s="1"/>
  <c r="AU112" i="2"/>
  <c r="U106" i="2"/>
  <c r="V41" i="2"/>
  <c r="U20" i="2"/>
  <c r="AV376" i="2"/>
  <c r="S402" i="2"/>
  <c r="X368" i="2"/>
  <c r="S320" i="2"/>
  <c r="V311" i="2"/>
  <c r="F28" i="1"/>
  <c r="T415" i="2"/>
  <c r="AV405" i="2"/>
  <c r="S401" i="2"/>
  <c r="V398" i="2"/>
  <c r="AH398" i="2" s="1"/>
  <c r="T383" i="2"/>
  <c r="T382" i="2"/>
  <c r="AV377" i="2"/>
  <c r="U358" i="2"/>
  <c r="U359" i="2"/>
  <c r="AV306" i="2"/>
  <c r="BA292" i="2"/>
  <c r="BA294" i="2"/>
  <c r="X286" i="2"/>
  <c r="U283" i="2"/>
  <c r="X280" i="2"/>
  <c r="AJ280" i="2" s="1"/>
  <c r="AP287" i="2" s="1"/>
  <c r="T266" i="2"/>
  <c r="AU259" i="2"/>
  <c r="AU258" i="2"/>
  <c r="U241" i="2"/>
  <c r="X242" i="2"/>
  <c r="S237" i="2"/>
  <c r="AV230" i="2"/>
  <c r="S212" i="2"/>
  <c r="U208" i="2"/>
  <c r="AV206" i="2"/>
  <c r="T197" i="2"/>
  <c r="AU188" i="2"/>
  <c r="AU191" i="2"/>
  <c r="T184" i="2"/>
  <c r="U152" i="2"/>
  <c r="U148" i="2"/>
  <c r="T110" i="2"/>
  <c r="V65" i="2"/>
  <c r="AH65" i="2" s="1"/>
  <c r="S68" i="2"/>
  <c r="S59" i="2"/>
  <c r="S61" i="2"/>
  <c r="BA395" i="2"/>
  <c r="AU370" i="2"/>
  <c r="V360" i="2"/>
  <c r="AH360" i="2" s="1"/>
  <c r="AU360" i="2"/>
  <c r="V354" i="2"/>
  <c r="X346" i="2"/>
  <c r="V339" i="2"/>
  <c r="AH339" i="2" s="1"/>
  <c r="BA305" i="2"/>
  <c r="T270" i="2"/>
  <c r="W267" i="2"/>
  <c r="AI267" i="2" s="1"/>
  <c r="AO274" i="2" s="1"/>
  <c r="V263" i="2"/>
  <c r="AV256" i="2"/>
  <c r="AU256" i="2"/>
  <c r="BA251" i="2"/>
  <c r="W246" i="2"/>
  <c r="AI246" i="2" s="1"/>
  <c r="V237" i="2"/>
  <c r="AH237" i="2" s="1"/>
  <c r="AN244" i="2" s="1"/>
  <c r="W177" i="2"/>
  <c r="AI177" i="2" s="1"/>
  <c r="X174" i="2"/>
  <c r="AJ174" i="2" s="1"/>
  <c r="AP181" i="2" s="1"/>
  <c r="BA149" i="2"/>
  <c r="W137" i="2"/>
  <c r="AI137" i="2" s="1"/>
  <c r="AU130" i="2"/>
  <c r="T114" i="2"/>
  <c r="AW91" i="2"/>
  <c r="U65" i="2"/>
  <c r="X62" i="2"/>
  <c r="AJ62" i="2" s="1"/>
  <c r="X26" i="2"/>
  <c r="AJ26" i="2" s="1"/>
  <c r="AP33" i="2" s="1"/>
  <c r="W26" i="2"/>
  <c r="X421" i="2"/>
  <c r="U411" i="2"/>
  <c r="T393" i="2"/>
  <c r="BA372" i="2"/>
  <c r="X331" i="2"/>
  <c r="AJ331" i="2" s="1"/>
  <c r="AU329" i="2"/>
  <c r="BA287" i="2"/>
  <c r="W269" i="2"/>
  <c r="W257" i="2"/>
  <c r="AI257" i="2" s="1"/>
  <c r="AO264" i="2" s="1"/>
  <c r="X208" i="2"/>
  <c r="AJ208" i="2" s="1"/>
  <c r="AU183" i="2"/>
  <c r="AV145" i="2"/>
  <c r="AU108" i="2"/>
  <c r="AW105" i="2"/>
  <c r="S39" i="2"/>
  <c r="V36" i="2"/>
  <c r="T37" i="2"/>
  <c r="T36" i="2"/>
  <c r="W393" i="2"/>
  <c r="V343" i="2"/>
  <c r="AH343" i="2" s="1"/>
  <c r="V282" i="2"/>
  <c r="AH282" i="2" s="1"/>
  <c r="U263" i="2"/>
  <c r="BA231" i="2"/>
  <c r="U216" i="2"/>
  <c r="BA198" i="2"/>
  <c r="BA161" i="2"/>
  <c r="BA163" i="2"/>
  <c r="X151" i="2"/>
  <c r="AJ151" i="2" s="1"/>
  <c r="AP158" i="2" s="1"/>
  <c r="AV123" i="2"/>
  <c r="U91" i="2"/>
  <c r="U90" i="2"/>
  <c r="AU76" i="2"/>
  <c r="AU74" i="2"/>
  <c r="AW23" i="2"/>
  <c r="W394" i="2"/>
  <c r="U388" i="2"/>
  <c r="V379" i="2"/>
  <c r="Y378" i="2" s="1"/>
  <c r="AB378" i="2" s="1"/>
  <c r="AE385" i="2" s="1"/>
  <c r="AV347" i="2"/>
  <c r="S327" i="2"/>
  <c r="AV279" i="2"/>
  <c r="T271" i="2"/>
  <c r="S260" i="2"/>
  <c r="AU261" i="2"/>
  <c r="AU208" i="2"/>
  <c r="X201" i="2"/>
  <c r="V197" i="2"/>
  <c r="AU197" i="2"/>
  <c r="AU120" i="2"/>
  <c r="V98" i="2"/>
  <c r="AH98" i="2" s="1"/>
  <c r="W98" i="2"/>
  <c r="AI98" i="2" s="1"/>
  <c r="S44" i="2"/>
  <c r="U393" i="2"/>
  <c r="BA376" i="2"/>
  <c r="BA303" i="2"/>
  <c r="U280" i="2"/>
  <c r="BA267" i="2"/>
  <c r="W254" i="2"/>
  <c r="W242" i="2"/>
  <c r="W236" i="2"/>
  <c r="S238" i="2"/>
  <c r="W224" i="2"/>
  <c r="U217" i="2"/>
  <c r="X216" i="2"/>
  <c r="AJ216" i="2" s="1"/>
  <c r="AP223" i="2" s="1"/>
  <c r="U219" i="2"/>
  <c r="W209" i="2"/>
  <c r="AI209" i="2" s="1"/>
  <c r="S188" i="2"/>
  <c r="S165" i="2"/>
  <c r="AV159" i="2"/>
  <c r="AV138" i="2"/>
  <c r="BA131" i="2"/>
  <c r="T129" i="2"/>
  <c r="AW113" i="2"/>
  <c r="U97" i="2"/>
  <c r="AW36" i="2"/>
  <c r="AU164" i="2"/>
  <c r="V151" i="2"/>
  <c r="AH151" i="2" s="1"/>
  <c r="AN158" i="2" s="1"/>
  <c r="U151" i="2"/>
  <c r="V131" i="2"/>
  <c r="AH131" i="2" s="1"/>
  <c r="W119" i="2"/>
  <c r="V113" i="2"/>
  <c r="AH113" i="2" s="1"/>
  <c r="AN120" i="2" s="1"/>
  <c r="U107" i="2"/>
  <c r="W99" i="2"/>
  <c r="AI99" i="2" s="1"/>
  <c r="T102" i="2"/>
  <c r="V94" i="2"/>
  <c r="AH94" i="2" s="1"/>
  <c r="X85" i="2"/>
  <c r="AJ85" i="2" s="1"/>
  <c r="AP92" i="2" s="1"/>
  <c r="S40" i="2"/>
  <c r="V99" i="2"/>
  <c r="AH99" i="2" s="1"/>
  <c r="AN106" i="2" s="1"/>
  <c r="V83" i="2"/>
  <c r="AH83" i="2" s="1"/>
  <c r="S73" i="2"/>
  <c r="T30" i="2"/>
  <c r="X14" i="2"/>
  <c r="AJ14" i="2" s="1"/>
  <c r="U17" i="2"/>
  <c r="L49" i="16"/>
  <c r="A54" i="74" s="1"/>
  <c r="W155" i="2"/>
  <c r="AI155" i="2" s="1"/>
  <c r="S151" i="2"/>
  <c r="W138" i="2"/>
  <c r="AI138" i="2" s="1"/>
  <c r="AO145" i="2" s="1"/>
  <c r="T125" i="2"/>
  <c r="AU115" i="2"/>
  <c r="U113" i="2"/>
  <c r="AW112" i="2"/>
  <c r="V104" i="2"/>
  <c r="AH104" i="2" s="1"/>
  <c r="AN111" i="2" s="1"/>
  <c r="AU82" i="2"/>
  <c r="T68" i="2"/>
  <c r="W56" i="2"/>
  <c r="AI56" i="2" s="1"/>
  <c r="AO63" i="2" s="1"/>
  <c r="X48" i="2"/>
  <c r="AJ48" i="2" s="1"/>
  <c r="AP55" i="2" s="1"/>
  <c r="AU41" i="2"/>
  <c r="T17" i="2"/>
  <c r="L33" i="16"/>
  <c r="A38" i="74" s="1"/>
  <c r="U102" i="2"/>
  <c r="U100" i="2"/>
  <c r="AW59" i="2"/>
  <c r="W6" i="2"/>
  <c r="T8" i="2"/>
  <c r="AU334" i="2"/>
  <c r="V328" i="2"/>
  <c r="AH328" i="2" s="1"/>
  <c r="AN335" i="2" s="1"/>
  <c r="BA307" i="2"/>
  <c r="V302" i="2"/>
  <c r="W295" i="2"/>
  <c r="AI295" i="2" s="1"/>
  <c r="V281" i="2"/>
  <c r="T281" i="2"/>
  <c r="W278" i="2"/>
  <c r="X276" i="2"/>
  <c r="AU271" i="2"/>
  <c r="U269" i="2"/>
  <c r="W235" i="2"/>
  <c r="S224" i="2"/>
  <c r="X214" i="2"/>
  <c r="AJ214" i="2" s="1"/>
  <c r="AU206" i="2"/>
  <c r="X191" i="2"/>
  <c r="AJ191" i="2" s="1"/>
  <c r="T178" i="2"/>
  <c r="X175" i="2"/>
  <c r="AJ175" i="2" s="1"/>
  <c r="AU162" i="2"/>
  <c r="X156" i="2"/>
  <c r="AU141" i="2"/>
  <c r="X139" i="2"/>
  <c r="AJ139" i="2" s="1"/>
  <c r="AP146" i="2" s="1"/>
  <c r="W139" i="2"/>
  <c r="U111" i="2"/>
  <c r="AU109" i="2"/>
  <c r="T99" i="2"/>
  <c r="U96" i="2"/>
  <c r="X93" i="2"/>
  <c r="X88" i="2"/>
  <c r="AJ88" i="2" s="1"/>
  <c r="T41" i="2"/>
  <c r="U45" i="2"/>
  <c r="S26" i="2"/>
  <c r="S25" i="2"/>
  <c r="AU12" i="2"/>
  <c r="AU13" i="2"/>
  <c r="AU16" i="2"/>
  <c r="V6" i="2"/>
  <c r="X153" i="2"/>
  <c r="T127" i="2"/>
  <c r="AU88" i="2"/>
  <c r="X84" i="2"/>
  <c r="AJ84" i="2" s="1"/>
  <c r="AP91" i="2" s="1"/>
  <c r="U50" i="2"/>
  <c r="V33" i="2"/>
  <c r="W9" i="2"/>
  <c r="V256" i="2"/>
  <c r="V249" i="2"/>
  <c r="W244" i="2"/>
  <c r="AI244" i="2" s="1"/>
  <c r="AO251" i="2" s="1"/>
  <c r="W210" i="2"/>
  <c r="X193" i="2"/>
  <c r="V168" i="2"/>
  <c r="V150" i="2"/>
  <c r="AH150" i="2" s="1"/>
  <c r="AN157" i="2" s="1"/>
  <c r="AV136" i="2"/>
  <c r="T135" i="2"/>
  <c r="AU103" i="2"/>
  <c r="S101" i="2"/>
  <c r="X90" i="2"/>
  <c r="AJ90" i="2" s="1"/>
  <c r="U82" i="2"/>
  <c r="U74" i="2"/>
  <c r="V63" i="2"/>
  <c r="W57" i="2"/>
  <c r="AI57" i="2" s="1"/>
  <c r="AO64" i="2" s="1"/>
  <c r="T50" i="2"/>
  <c r="W47" i="2"/>
  <c r="AI47" i="2" s="1"/>
  <c r="AO54" i="2" s="1"/>
  <c r="V165" i="2"/>
  <c r="AU128" i="2"/>
  <c r="W126" i="2"/>
  <c r="S121" i="2"/>
  <c r="V95" i="2"/>
  <c r="T82" i="2"/>
  <c r="V76" i="2"/>
  <c r="V22" i="2"/>
  <c r="AH22" i="2" s="1"/>
  <c r="AN29" i="2" s="1"/>
  <c r="S8" i="2"/>
  <c r="L47" i="16"/>
  <c r="A52" i="74" s="1"/>
  <c r="AW61" i="2"/>
  <c r="AU37" i="2"/>
  <c r="AU33" i="2"/>
  <c r="W14" i="2"/>
  <c r="AI14" i="2" s="1"/>
  <c r="AO21" i="2" s="1"/>
  <c r="V155" i="2"/>
  <c r="X145" i="2"/>
  <c r="V119" i="2"/>
  <c r="AH119" i="2" s="1"/>
  <c r="S102" i="2"/>
  <c r="V82" i="2"/>
  <c r="AH82" i="2" s="1"/>
  <c r="AN89" i="2" s="1"/>
  <c r="X72" i="2"/>
  <c r="AJ72" i="2" s="1"/>
  <c r="AP79" i="2" s="1"/>
  <c r="X29" i="2"/>
  <c r="W25" i="2"/>
  <c r="AI25" i="2" s="1"/>
  <c r="AO32" i="2" s="1"/>
  <c r="U18" i="2"/>
  <c r="L60" i="16"/>
  <c r="A65" i="74" s="1"/>
  <c r="W53" i="2"/>
  <c r="AI53" i="2" s="1"/>
  <c r="AO60" i="2" s="1"/>
  <c r="U47" i="2"/>
  <c r="W27" i="2"/>
  <c r="AI27" i="2" s="1"/>
  <c r="V35" i="2"/>
  <c r="AH35" i="2" s="1"/>
  <c r="AU15" i="2"/>
  <c r="L34" i="16"/>
  <c r="A39" i="74" s="1"/>
  <c r="L18" i="16"/>
  <c r="A23" i="74" s="1"/>
  <c r="S233" i="2"/>
  <c r="X223" i="2"/>
  <c r="W218" i="2"/>
  <c r="AI218" i="2" s="1"/>
  <c r="BA219" i="2"/>
  <c r="T187" i="2"/>
  <c r="W179" i="2"/>
  <c r="AU172" i="2"/>
  <c r="AU171" i="2"/>
  <c r="V161" i="2"/>
  <c r="V123" i="2"/>
  <c r="U122" i="2"/>
  <c r="T101" i="2"/>
  <c r="T79" i="2"/>
  <c r="X75" i="2"/>
  <c r="W72" i="2"/>
  <c r="S67" i="2"/>
  <c r="S63" i="2"/>
  <c r="AW49" i="2"/>
  <c r="V42" i="2"/>
  <c r="X31" i="2"/>
  <c r="AJ31" i="2" s="1"/>
  <c r="V14" i="2"/>
  <c r="AH14" i="2" s="1"/>
  <c r="AW80" i="2"/>
  <c r="V24" i="2"/>
  <c r="AH24" i="2" s="1"/>
  <c r="AN31" i="2" s="1"/>
  <c r="V8" i="2"/>
  <c r="AO414" i="2"/>
  <c r="AJ421" i="2"/>
  <c r="AA423" i="2"/>
  <c r="AD423" i="2" s="1"/>
  <c r="F72" i="1"/>
  <c r="F79" i="1"/>
  <c r="F76" i="1"/>
  <c r="F70" i="1"/>
  <c r="F74" i="1"/>
  <c r="AH414" i="2"/>
  <c r="AN414" i="2"/>
  <c r="AP412" i="2"/>
  <c r="W403" i="2"/>
  <c r="T406" i="2"/>
  <c r="X402" i="2"/>
  <c r="U403" i="2"/>
  <c r="BA390" i="2"/>
  <c r="BA388" i="2"/>
  <c r="V376" i="2"/>
  <c r="W376" i="2"/>
  <c r="V359" i="2"/>
  <c r="Y357" i="2" s="1"/>
  <c r="AB357" i="2" s="1"/>
  <c r="AE364" i="2" s="1"/>
  <c r="W359" i="2"/>
  <c r="X359" i="2"/>
  <c r="AV357" i="2"/>
  <c r="AW355" i="2" s="1"/>
  <c r="AH312" i="2"/>
  <c r="F11" i="1"/>
  <c r="F15" i="1"/>
  <c r="F8" i="1"/>
  <c r="F12" i="1"/>
  <c r="AW422" i="2"/>
  <c r="W417" i="2"/>
  <c r="T420" i="2"/>
  <c r="AI411" i="2"/>
  <c r="AO412" i="2"/>
  <c r="AU407" i="2"/>
  <c r="AU400" i="2"/>
  <c r="AU399" i="2"/>
  <c r="X376" i="2"/>
  <c r="AV374" i="2"/>
  <c r="U370" i="2"/>
  <c r="X369" i="2"/>
  <c r="U372" i="2"/>
  <c r="U371" i="2"/>
  <c r="Z363" i="2"/>
  <c r="AC363" i="2" s="1"/>
  <c r="AF370" i="2" s="1"/>
  <c r="AN350" i="2"/>
  <c r="AI331" i="2"/>
  <c r="AJ330" i="2"/>
  <c r="BA322" i="2"/>
  <c r="BA319" i="2"/>
  <c r="AJ276" i="2"/>
  <c r="F31" i="1"/>
  <c r="T424" i="2"/>
  <c r="W421" i="2"/>
  <c r="X411" i="2"/>
  <c r="AY405" i="2"/>
  <c r="AN412" i="2"/>
  <c r="AO405" i="2"/>
  <c r="AU392" i="2"/>
  <c r="AU391" i="2"/>
  <c r="AU388" i="2"/>
  <c r="AU390" i="2"/>
  <c r="T370" i="2"/>
  <c r="W369" i="2"/>
  <c r="T372" i="2"/>
  <c r="T367" i="2"/>
  <c r="T371" i="2"/>
  <c r="AU359" i="2"/>
  <c r="AU357" i="2"/>
  <c r="AU355" i="2"/>
  <c r="BA352" i="2"/>
  <c r="BA353" i="2"/>
  <c r="BA355" i="2"/>
  <c r="BA354" i="2"/>
  <c r="F23" i="1"/>
  <c r="F9" i="1"/>
  <c r="AV408" i="2"/>
  <c r="U402" i="2"/>
  <c r="F13" i="1"/>
  <c r="F73" i="1"/>
  <c r="T423" i="2"/>
  <c r="AY424" i="2"/>
  <c r="AW421" i="2"/>
  <c r="T418" i="2"/>
  <c r="S417" i="2"/>
  <c r="S416" i="2"/>
  <c r="BA415" i="2"/>
  <c r="BA413" i="2"/>
  <c r="V411" i="2"/>
  <c r="T405" i="2"/>
  <c r="AP403" i="2"/>
  <c r="AU405" i="2"/>
  <c r="BA369" i="2"/>
  <c r="BA370" i="2"/>
  <c r="W362" i="2"/>
  <c r="T365" i="2"/>
  <c r="T363" i="2"/>
  <c r="T364" i="2"/>
  <c r="T359" i="2"/>
  <c r="AP360" i="2"/>
  <c r="AN351" i="2"/>
  <c r="F78" i="1"/>
  <c r="AV417" i="2"/>
  <c r="AJ340" i="2"/>
  <c r="X422" i="2"/>
  <c r="AJ422" i="2" s="1"/>
  <c r="AM424" i="2" s="1"/>
  <c r="AS410" i="2" s="1"/>
  <c r="S418" i="2"/>
  <c r="AV414" i="2"/>
  <c r="AW416" i="2" s="1"/>
  <c r="BA410" i="2"/>
  <c r="AH400" i="2"/>
  <c r="AI394" i="2"/>
  <c r="V391" i="2"/>
  <c r="W391" i="2"/>
  <c r="BA384" i="2"/>
  <c r="BA386" i="2"/>
  <c r="BA381" i="2"/>
  <c r="BA378" i="2"/>
  <c r="BA377" i="2"/>
  <c r="BA380" i="2"/>
  <c r="AU375" i="2"/>
  <c r="AU376" i="2"/>
  <c r="AU371" i="2"/>
  <c r="BA365" i="2"/>
  <c r="BA366" i="2"/>
  <c r="BA368" i="2"/>
  <c r="BA367" i="2"/>
  <c r="BA337" i="2"/>
  <c r="BA332" i="2"/>
  <c r="AO331" i="2"/>
  <c r="F77" i="1"/>
  <c r="V423" i="2"/>
  <c r="AH423" i="2" s="1"/>
  <c r="W423" i="2"/>
  <c r="AI423" i="2" s="1"/>
  <c r="AJ419" i="2"/>
  <c r="AM421" i="2" s="1"/>
  <c r="AS407" i="2" s="1"/>
  <c r="AU403" i="2"/>
  <c r="AU402" i="2"/>
  <c r="U400" i="2"/>
  <c r="V395" i="2"/>
  <c r="S398" i="2"/>
  <c r="AV392" i="2"/>
  <c r="AY391" i="2"/>
  <c r="AH324" i="2"/>
  <c r="F29" i="1"/>
  <c r="F22" i="1"/>
  <c r="AI419" i="2"/>
  <c r="W412" i="2"/>
  <c r="T414" i="2"/>
  <c r="T409" i="2"/>
  <c r="BA400" i="2"/>
  <c r="BA401" i="2"/>
  <c r="BA398" i="2"/>
  <c r="U401" i="2"/>
  <c r="X398" i="2"/>
  <c r="U397" i="2"/>
  <c r="AO399" i="2"/>
  <c r="AN378" i="2"/>
  <c r="W363" i="2"/>
  <c r="T366" i="2"/>
  <c r="AH346" i="2"/>
  <c r="F25" i="1"/>
  <c r="F26" i="1"/>
  <c r="S419" i="2"/>
  <c r="AJ416" i="2"/>
  <c r="X415" i="2"/>
  <c r="AU415" i="2"/>
  <c r="AU414" i="2"/>
  <c r="AU410" i="2"/>
  <c r="AU413" i="2"/>
  <c r="AU412" i="2"/>
  <c r="S415" i="2"/>
  <c r="V412" i="2"/>
  <c r="S412" i="2"/>
  <c r="S409" i="2"/>
  <c r="AN405" i="2"/>
  <c r="T401" i="2"/>
  <c r="AV395" i="2"/>
  <c r="AN399" i="2"/>
  <c r="AO397" i="2"/>
  <c r="W387" i="2"/>
  <c r="T390" i="2"/>
  <c r="AP379" i="2"/>
  <c r="AI357" i="2"/>
  <c r="Z360" i="2"/>
  <c r="AC360" i="2" s="1"/>
  <c r="AF367" i="2" s="1"/>
  <c r="AI352" i="2"/>
  <c r="BA329" i="2"/>
  <c r="BA327" i="2"/>
  <c r="BA326" i="2"/>
  <c r="AU314" i="2"/>
  <c r="AU310" i="2"/>
  <c r="AU313" i="2"/>
  <c r="AU308" i="2"/>
  <c r="AN417" i="2"/>
  <c r="F7" i="1"/>
  <c r="W424" i="2"/>
  <c r="AI424" i="2" s="1"/>
  <c r="BA421" i="2"/>
  <c r="V418" i="2"/>
  <c r="W415" i="2"/>
  <c r="S405" i="2"/>
  <c r="S406" i="2"/>
  <c r="S407" i="2"/>
  <c r="X404" i="2"/>
  <c r="S397" i="2"/>
  <c r="V387" i="2"/>
  <c r="S390" i="2"/>
  <c r="V386" i="2"/>
  <c r="S389" i="2"/>
  <c r="AU385" i="2"/>
  <c r="AO385" i="2"/>
  <c r="AU377" i="2"/>
  <c r="AU378" i="2"/>
  <c r="AI372" i="2"/>
  <c r="AH352" i="2"/>
  <c r="AI350" i="2"/>
  <c r="BA351" i="2"/>
  <c r="T422" i="2"/>
  <c r="T417" i="2"/>
  <c r="T416" i="2"/>
  <c r="U405" i="2"/>
  <c r="AP398" i="2"/>
  <c r="T421" i="2"/>
  <c r="F71" i="1"/>
  <c r="V424" i="2"/>
  <c r="AH424" i="2" s="1"/>
  <c r="V415" i="2"/>
  <c r="T413" i="2"/>
  <c r="BA409" i="2"/>
  <c r="V406" i="2"/>
  <c r="W406" i="2"/>
  <c r="BA406" i="2"/>
  <c r="BA403" i="2"/>
  <c r="BA405" i="2"/>
  <c r="AN410" i="2"/>
  <c r="V397" i="2"/>
  <c r="W397" i="2"/>
  <c r="AU396" i="2"/>
  <c r="AI389" i="2"/>
  <c r="AV387" i="2"/>
  <c r="AY385" i="2"/>
  <c r="AV386" i="2"/>
  <c r="AY388" i="2"/>
  <c r="AU381" i="2"/>
  <c r="AU384" i="2"/>
  <c r="AU382" i="2"/>
  <c r="AU383" i="2"/>
  <c r="AU356" i="2"/>
  <c r="W354" i="2"/>
  <c r="T357" i="2"/>
  <c r="T356" i="2"/>
  <c r="T353" i="2"/>
  <c r="S353" i="2"/>
  <c r="V350" i="2"/>
  <c r="AN292" i="2"/>
  <c r="BA422" i="2"/>
  <c r="AW424" i="2"/>
  <c r="BA417" i="2"/>
  <c r="V417" i="2"/>
  <c r="U419" i="2"/>
  <c r="S413" i="2"/>
  <c r="T412" i="2"/>
  <c r="AJ408" i="2"/>
  <c r="U409" i="2"/>
  <c r="X406" i="2"/>
  <c r="T402" i="2"/>
  <c r="U396" i="2"/>
  <c r="AH389" i="2"/>
  <c r="BA385" i="2"/>
  <c r="AH375" i="2"/>
  <c r="AH358" i="2"/>
  <c r="AW338" i="2"/>
  <c r="W328" i="2"/>
  <c r="T331" i="2"/>
  <c r="AI321" i="2"/>
  <c r="F27" i="1"/>
  <c r="BA420" i="2"/>
  <c r="U417" i="2"/>
  <c r="T419" i="2"/>
  <c r="BA414" i="2"/>
  <c r="AJ414" i="2"/>
  <c r="V413" i="2"/>
  <c r="W413" i="2"/>
  <c r="AH408" i="2"/>
  <c r="AJ407" i="2"/>
  <c r="AP400" i="2"/>
  <c r="BA399" i="2"/>
  <c r="V393" i="2"/>
  <c r="S395" i="2"/>
  <c r="S393" i="2"/>
  <c r="V390" i="2"/>
  <c r="AV389" i="2"/>
  <c r="AW387" i="2" s="1"/>
  <c r="T384" i="2"/>
  <c r="AJ377" i="2"/>
  <c r="AH366" i="2"/>
  <c r="AI365" i="2"/>
  <c r="AO367" i="2"/>
  <c r="AV341" i="2"/>
  <c r="AW340" i="2" s="1"/>
  <c r="AU325" i="2"/>
  <c r="AU320" i="2"/>
  <c r="AU318" i="2"/>
  <c r="AU317" i="2"/>
  <c r="F14" i="1"/>
  <c r="AU416" i="2"/>
  <c r="F75" i="1"/>
  <c r="F6" i="1"/>
  <c r="AP420" i="2"/>
  <c r="F24" i="1"/>
  <c r="F10" i="1"/>
  <c r="AU423" i="2"/>
  <c r="AU420" i="2"/>
  <c r="W414" i="2"/>
  <c r="T411" i="2"/>
  <c r="AY412" i="2"/>
  <c r="AV409" i="2"/>
  <c r="X403" i="2"/>
  <c r="AA404" i="2" s="1"/>
  <c r="AD404" i="2" s="1"/>
  <c r="AG411" i="2" s="1"/>
  <c r="U406" i="2"/>
  <c r="AJ401" i="2"/>
  <c r="BA402" i="2"/>
  <c r="S384" i="2"/>
  <c r="U379" i="2"/>
  <c r="AI377" i="2"/>
  <c r="U366" i="2"/>
  <c r="AN367" i="2"/>
  <c r="W348" i="2"/>
  <c r="T351" i="2"/>
  <c r="W326" i="2"/>
  <c r="T328" i="2"/>
  <c r="T329" i="2"/>
  <c r="AV325" i="2"/>
  <c r="AW326" i="2" s="1"/>
  <c r="V381" i="2"/>
  <c r="S378" i="2"/>
  <c r="AI380" i="2"/>
  <c r="W373" i="2"/>
  <c r="Z375" i="2" s="1"/>
  <c r="AC375" i="2" s="1"/>
  <c r="AF382" i="2" s="1"/>
  <c r="T376" i="2"/>
  <c r="T375" i="2"/>
  <c r="AO360" i="2"/>
  <c r="AU349" i="2"/>
  <c r="AU350" i="2"/>
  <c r="AU348" i="2"/>
  <c r="V333" i="2"/>
  <c r="S336" i="2"/>
  <c r="AH331" i="2"/>
  <c r="AI325" i="2"/>
  <c r="AH302" i="2"/>
  <c r="S303" i="2"/>
  <c r="V301" i="2"/>
  <c r="S304" i="2"/>
  <c r="X410" i="2"/>
  <c r="U412" i="2"/>
  <c r="U410" i="2"/>
  <c r="AU408" i="2"/>
  <c r="W402" i="2"/>
  <c r="BA397" i="2"/>
  <c r="U395" i="2"/>
  <c r="BA387" i="2"/>
  <c r="AU386" i="2"/>
  <c r="T386" i="2"/>
  <c r="AY384" i="2"/>
  <c r="AV381" i="2"/>
  <c r="AV378" i="2"/>
  <c r="AW354" i="2"/>
  <c r="AH325" i="2"/>
  <c r="T321" i="2"/>
  <c r="T323" i="2"/>
  <c r="T324" i="2"/>
  <c r="W322" i="2"/>
  <c r="T325" i="2"/>
  <c r="W410" i="2"/>
  <c r="T410" i="2"/>
  <c r="W408" i="2"/>
  <c r="T403" i="2"/>
  <c r="S386" i="2"/>
  <c r="X380" i="2"/>
  <c r="U380" i="2"/>
  <c r="U375" i="2"/>
  <c r="AJ368" i="2"/>
  <c r="S368" i="2"/>
  <c r="V365" i="2"/>
  <c r="S366" i="2"/>
  <c r="S363" i="2"/>
  <c r="S362" i="2"/>
  <c r="S364" i="2"/>
  <c r="AV364" i="2"/>
  <c r="AU351" i="2"/>
  <c r="AJ347" i="2"/>
  <c r="AJ346" i="2"/>
  <c r="S332" i="2"/>
  <c r="V329" i="2"/>
  <c r="U413" i="2"/>
  <c r="AI400" i="2"/>
  <c r="AJ394" i="2"/>
  <c r="Z396" i="2"/>
  <c r="AC396" i="2" s="1"/>
  <c r="AF403" i="2" s="1"/>
  <c r="BA391" i="2"/>
  <c r="T388" i="2"/>
  <c r="T389" i="2"/>
  <c r="W386" i="2"/>
  <c r="AY386" i="2"/>
  <c r="AI379" i="2"/>
  <c r="AI368" i="2"/>
  <c r="AJ355" i="2"/>
  <c r="X354" i="2"/>
  <c r="U356" i="2"/>
  <c r="U357" i="2"/>
  <c r="AH353" i="2"/>
  <c r="AU354" i="2"/>
  <c r="AI347" i="2"/>
  <c r="AI346" i="2"/>
  <c r="V332" i="2"/>
  <c r="S334" i="2"/>
  <c r="S335" i="2"/>
  <c r="AO343" i="2"/>
  <c r="S329" i="2"/>
  <c r="S323" i="2"/>
  <c r="S324" i="2"/>
  <c r="V326" i="2"/>
  <c r="X299" i="2"/>
  <c r="U302" i="2"/>
  <c r="U298" i="2"/>
  <c r="AU422" i="2"/>
  <c r="U414" i="2"/>
  <c r="U416" i="2"/>
  <c r="W404" i="2"/>
  <c r="AI401" i="2"/>
  <c r="AJ399" i="2"/>
  <c r="AU395" i="2"/>
  <c r="AH394" i="2"/>
  <c r="AI393" i="2"/>
  <c r="AJ389" i="2"/>
  <c r="AN384" i="2"/>
  <c r="BA382" i="2"/>
  <c r="AU380" i="2"/>
  <c r="X375" i="2"/>
  <c r="U377" i="2"/>
  <c r="T373" i="2"/>
  <c r="W370" i="2"/>
  <c r="U352" i="2"/>
  <c r="V348" i="2"/>
  <c r="S351" i="2"/>
  <c r="S350" i="2"/>
  <c r="V347" i="2"/>
  <c r="S344" i="2"/>
  <c r="S348" i="2"/>
  <c r="V315" i="2"/>
  <c r="S317" i="2"/>
  <c r="S318" i="2"/>
  <c r="S316" i="2"/>
  <c r="T311" i="2"/>
  <c r="W308" i="2"/>
  <c r="T310" i="2"/>
  <c r="T302" i="2"/>
  <c r="T301" i="2"/>
  <c r="W299" i="2"/>
  <c r="T299" i="2"/>
  <c r="T298" i="2"/>
  <c r="T297" i="2"/>
  <c r="T300" i="2"/>
  <c r="T296" i="2"/>
  <c r="AJ296" i="2"/>
  <c r="F47" i="1"/>
  <c r="U424" i="2"/>
  <c r="V421" i="2"/>
  <c r="S422" i="2"/>
  <c r="X418" i="2"/>
  <c r="V404" i="2"/>
  <c r="T399" i="2"/>
  <c r="X397" i="2"/>
  <c r="AU398" i="2"/>
  <c r="T395" i="2"/>
  <c r="AV394" i="2"/>
  <c r="AW397" i="2" s="1"/>
  <c r="AY397" i="2"/>
  <c r="AW394" i="2"/>
  <c r="U390" i="2"/>
  <c r="X388" i="2"/>
  <c r="W375" i="2"/>
  <c r="Z377" i="2" s="1"/>
  <c r="AC377" i="2" s="1"/>
  <c r="AF384" i="2" s="1"/>
  <c r="T378" i="2"/>
  <c r="T377" i="2"/>
  <c r="V370" i="2"/>
  <c r="S373" i="2"/>
  <c r="S372" i="2"/>
  <c r="AU368" i="2"/>
  <c r="AU362" i="2"/>
  <c r="BA362" i="2"/>
  <c r="V356" i="2"/>
  <c r="Y355" i="2" s="1"/>
  <c r="AB355" i="2" s="1"/>
  <c r="AE362" i="2" s="1"/>
  <c r="S357" i="2"/>
  <c r="AV348" i="2"/>
  <c r="AY346" i="2"/>
  <c r="U347" i="2"/>
  <c r="X344" i="2"/>
  <c r="X342" i="2"/>
  <c r="AA343" i="2" s="1"/>
  <c r="AD343" i="2" s="1"/>
  <c r="AG350" i="2" s="1"/>
  <c r="U345" i="2"/>
  <c r="U343" i="2"/>
  <c r="U342" i="2"/>
  <c r="AH336" i="2"/>
  <c r="AV329" i="2"/>
  <c r="AW332" i="2" s="1"/>
  <c r="AU323" i="2"/>
  <c r="AI318" i="2"/>
  <c r="AJ286" i="2"/>
  <c r="F44" i="1"/>
  <c r="W418" i="2"/>
  <c r="S414" i="2"/>
  <c r="U408" i="2"/>
  <c r="U404" i="2"/>
  <c r="AN406" i="2"/>
  <c r="BA393" i="2"/>
  <c r="U391" i="2"/>
  <c r="AU393" i="2"/>
  <c r="W388" i="2"/>
  <c r="S385" i="2"/>
  <c r="S387" i="2"/>
  <c r="V383" i="2"/>
  <c r="W382" i="2"/>
  <c r="T385" i="2"/>
  <c r="AN385" i="2"/>
  <c r="AW374" i="2"/>
  <c r="AV370" i="2"/>
  <c r="AI364" i="2"/>
  <c r="AV356" i="2"/>
  <c r="BA349" i="2"/>
  <c r="T347" i="2"/>
  <c r="W344" i="2"/>
  <c r="X343" i="2"/>
  <c r="U346" i="2"/>
  <c r="T343" i="2"/>
  <c r="T342" i="2"/>
  <c r="W340" i="2"/>
  <c r="V338" i="2"/>
  <c r="W338" i="2"/>
  <c r="X338" i="2"/>
  <c r="V337" i="2"/>
  <c r="W337" i="2"/>
  <c r="X316" i="2"/>
  <c r="U319" i="2"/>
  <c r="F46" i="1"/>
  <c r="U423" i="2"/>
  <c r="BA418" i="2"/>
  <c r="X409" i="2"/>
  <c r="BA408" i="2"/>
  <c r="T404" i="2"/>
  <c r="BA396" i="2"/>
  <c r="AU394" i="2"/>
  <c r="T391" i="2"/>
  <c r="V388" i="2"/>
  <c r="X387" i="2"/>
  <c r="U389" i="2"/>
  <c r="U383" i="2"/>
  <c r="S381" i="2"/>
  <c r="U378" i="2"/>
  <c r="S367" i="2"/>
  <c r="AI366" i="2"/>
  <c r="AH364" i="2"/>
  <c r="BA361" i="2"/>
  <c r="BA359" i="2"/>
  <c r="BA360" i="2"/>
  <c r="BA357" i="2"/>
  <c r="T355" i="2"/>
  <c r="AJ350" i="2"/>
  <c r="W343" i="2"/>
  <c r="T345" i="2"/>
  <c r="T346" i="2"/>
  <c r="U341" i="2"/>
  <c r="AJ334" i="2"/>
  <c r="X328" i="2"/>
  <c r="U331" i="2"/>
  <c r="U325" i="2"/>
  <c r="AJ321" i="2"/>
  <c r="AH373" i="2"/>
  <c r="AJ362" i="2"/>
  <c r="AW362" i="2"/>
  <c r="AH357" i="2"/>
  <c r="Y360" i="2"/>
  <c r="AB360" i="2" s="1"/>
  <c r="AE367" i="2" s="1"/>
  <c r="BA358" i="2"/>
  <c r="AJ351" i="2"/>
  <c r="X349" i="2"/>
  <c r="U340" i="2"/>
  <c r="X337" i="2"/>
  <c r="AI330" i="2"/>
  <c r="X327" i="2"/>
  <c r="U330" i="2"/>
  <c r="AU322" i="2"/>
  <c r="S302" i="2"/>
  <c r="S301" i="2"/>
  <c r="V299" i="2"/>
  <c r="S299" i="2"/>
  <c r="S300" i="2"/>
  <c r="S296" i="2"/>
  <c r="AI280" i="2"/>
  <c r="T380" i="2"/>
  <c r="AU379" i="2"/>
  <c r="X374" i="2"/>
  <c r="AU373" i="2"/>
  <c r="T362" i="2"/>
  <c r="AI351" i="2"/>
  <c r="W349" i="2"/>
  <c r="Z349" i="2" s="1"/>
  <c r="AC349" i="2" s="1"/>
  <c r="AF356" i="2" s="1"/>
  <c r="AH340" i="2"/>
  <c r="AH330" i="2"/>
  <c r="AW331" i="2"/>
  <c r="W327" i="2"/>
  <c r="T330" i="2"/>
  <c r="U327" i="2"/>
  <c r="BA320" i="2"/>
  <c r="BA321" i="2"/>
  <c r="AI317" i="2"/>
  <c r="AJ309" i="2"/>
  <c r="AY291" i="2"/>
  <c r="BA389" i="2"/>
  <c r="U387" i="2"/>
  <c r="X381" i="2"/>
  <c r="V380" i="2"/>
  <c r="AH379" i="2"/>
  <c r="U381" i="2"/>
  <c r="U376" i="2"/>
  <c r="S375" i="2"/>
  <c r="U369" i="2"/>
  <c r="AU364" i="2"/>
  <c r="AP365" i="2"/>
  <c r="V349" i="2"/>
  <c r="S342" i="2"/>
  <c r="BA335" i="2"/>
  <c r="BA331" i="2"/>
  <c r="AU331" i="2"/>
  <c r="V327" i="2"/>
  <c r="S330" i="2"/>
  <c r="X315" i="2"/>
  <c r="AA315" i="2" s="1"/>
  <c r="AD315" i="2" s="1"/>
  <c r="AG322" i="2" s="1"/>
  <c r="U317" i="2"/>
  <c r="U318" i="2"/>
  <c r="AJ312" i="2"/>
  <c r="AH311" i="2"/>
  <c r="AI309" i="2"/>
  <c r="T387" i="2"/>
  <c r="W381" i="2"/>
  <c r="AV380" i="2"/>
  <c r="AW383" i="2" s="1"/>
  <c r="AV379" i="2"/>
  <c r="S377" i="2"/>
  <c r="V374" i="2"/>
  <c r="BA375" i="2"/>
  <c r="BA373" i="2"/>
  <c r="AY374" i="2"/>
  <c r="BA371" i="2"/>
  <c r="X364" i="2"/>
  <c r="U367" i="2"/>
  <c r="U365" i="2"/>
  <c r="BA363" i="2"/>
  <c r="AO365" i="2"/>
  <c r="AV355" i="2"/>
  <c r="AY358" i="2"/>
  <c r="S355" i="2"/>
  <c r="S356" i="2"/>
  <c r="AP359" i="2"/>
  <c r="AV349" i="2"/>
  <c r="X348" i="2"/>
  <c r="AA348" i="2" s="1"/>
  <c r="AD348" i="2" s="1"/>
  <c r="AG355" i="2" s="1"/>
  <c r="U351" i="2"/>
  <c r="BA345" i="2"/>
  <c r="BA346" i="2"/>
  <c r="BA341" i="2"/>
  <c r="S338" i="2"/>
  <c r="AP338" i="2"/>
  <c r="BA330" i="2"/>
  <c r="AV327" i="2"/>
  <c r="AW330" i="2" s="1"/>
  <c r="AY330" i="2"/>
  <c r="X326" i="2"/>
  <c r="U328" i="2"/>
  <c r="AJ325" i="2"/>
  <c r="AU324" i="2"/>
  <c r="T317" i="2"/>
  <c r="W315" i="2"/>
  <c r="Z315" i="2" s="1"/>
  <c r="AC315" i="2" s="1"/>
  <c r="AF322" i="2" s="1"/>
  <c r="T318" i="2"/>
  <c r="AI312" i="2"/>
  <c r="AH309" i="2"/>
  <c r="T303" i="2"/>
  <c r="W301" i="2"/>
  <c r="T304" i="2"/>
  <c r="AV271" i="2"/>
  <c r="T320" i="2"/>
  <c r="AV315" i="2"/>
  <c r="AW318" i="2" s="1"/>
  <c r="X311" i="2"/>
  <c r="AA312" i="2" s="1"/>
  <c r="AD312" i="2" s="1"/>
  <c r="AG319" i="2" s="1"/>
  <c r="U314" i="2"/>
  <c r="U313" i="2"/>
  <c r="U312" i="2"/>
  <c r="AN311" i="2"/>
  <c r="AV301" i="2"/>
  <c r="AW299" i="2" s="1"/>
  <c r="AW300" i="2"/>
  <c r="AI296" i="2"/>
  <c r="AH294" i="2"/>
  <c r="S292" i="2"/>
  <c r="S290" i="2"/>
  <c r="S293" i="2"/>
  <c r="S289" i="2"/>
  <c r="V290" i="2"/>
  <c r="S291" i="2"/>
  <c r="AV326" i="2"/>
  <c r="AY329" i="2"/>
  <c r="X323" i="2"/>
  <c r="AA323" i="2" s="1"/>
  <c r="AD323" i="2" s="1"/>
  <c r="AG330" i="2" s="1"/>
  <c r="U326" i="2"/>
  <c r="AP327" i="2"/>
  <c r="AV314" i="2"/>
  <c r="AY317" i="2"/>
  <c r="W311" i="2"/>
  <c r="T314" i="2"/>
  <c r="T313" i="2"/>
  <c r="T312" i="2"/>
  <c r="X305" i="2"/>
  <c r="U306" i="2"/>
  <c r="U308" i="2"/>
  <c r="AV281" i="2"/>
  <c r="V272" i="2"/>
  <c r="S274" i="2"/>
  <c r="S275" i="2"/>
  <c r="S273" i="2"/>
  <c r="V409" i="2"/>
  <c r="V402" i="2"/>
  <c r="V401" i="2"/>
  <c r="T400" i="2"/>
  <c r="U394" i="2"/>
  <c r="BA383" i="2"/>
  <c r="S380" i="2"/>
  <c r="T379" i="2"/>
  <c r="AU372" i="2"/>
  <c r="AH372" i="2"/>
  <c r="AU358" i="2"/>
  <c r="S358" i="2"/>
  <c r="AH354" i="2"/>
  <c r="T352" i="2"/>
  <c r="S354" i="2"/>
  <c r="BA347" i="2"/>
  <c r="AJ345" i="2"/>
  <c r="S347" i="2"/>
  <c r="AV342" i="2"/>
  <c r="AW345" i="2" s="1"/>
  <c r="AJ341" i="2"/>
  <c r="AU336" i="2"/>
  <c r="U329" i="2"/>
  <c r="AJ322" i="2"/>
  <c r="AJ307" i="2"/>
  <c r="AV401" i="2"/>
  <c r="S400" i="2"/>
  <c r="T394" i="2"/>
  <c r="S379" i="2"/>
  <c r="BA374" i="2"/>
  <c r="X371" i="2"/>
  <c r="U374" i="2"/>
  <c r="V367" i="2"/>
  <c r="S370" i="2"/>
  <c r="AU363" i="2"/>
  <c r="AJ361" i="2"/>
  <c r="AU361" i="2"/>
  <c r="S352" i="2"/>
  <c r="AI345" i="2"/>
  <c r="Z348" i="2"/>
  <c r="AC348" i="2" s="1"/>
  <c r="AF355" i="2" s="1"/>
  <c r="AU347" i="2"/>
  <c r="AU343" i="2"/>
  <c r="AU344" i="2"/>
  <c r="S341" i="2"/>
  <c r="AU341" i="2"/>
  <c r="AU339" i="2"/>
  <c r="AU337" i="2"/>
  <c r="BA318" i="2"/>
  <c r="BA316" i="2"/>
  <c r="V313" i="2"/>
  <c r="S315" i="2"/>
  <c r="AY302" i="2"/>
  <c r="AJ298" i="2"/>
  <c r="AU287" i="2"/>
  <c r="AU286" i="2"/>
  <c r="T408" i="2"/>
  <c r="U399" i="2"/>
  <c r="X395" i="2"/>
  <c r="S394" i="2"/>
  <c r="U386" i="2"/>
  <c r="X384" i="2"/>
  <c r="AA385" i="2" s="1"/>
  <c r="AD385" i="2" s="1"/>
  <c r="AG392" i="2" s="1"/>
  <c r="W371" i="2"/>
  <c r="AY369" i="2"/>
  <c r="X365" i="2"/>
  <c r="U368" i="2"/>
  <c r="AU366" i="2"/>
  <c r="U349" i="2"/>
  <c r="U350" i="2"/>
  <c r="BA333" i="2"/>
  <c r="AI333" i="2"/>
  <c r="S331" i="2"/>
  <c r="AV313" i="2"/>
  <c r="W306" i="2"/>
  <c r="V306" i="2"/>
  <c r="BA411" i="2"/>
  <c r="S408" i="2"/>
  <c r="AV402" i="2"/>
  <c r="BA404" i="2"/>
  <c r="AU401" i="2"/>
  <c r="W395" i="2"/>
  <c r="U385" i="2"/>
  <c r="AU387" i="2"/>
  <c r="U373" i="2"/>
  <c r="S369" i="2"/>
  <c r="X366" i="2"/>
  <c r="T368" i="2"/>
  <c r="T361" i="2"/>
  <c r="T360" i="2"/>
  <c r="BA356" i="2"/>
  <c r="T349" i="2"/>
  <c r="T350" i="2"/>
  <c r="U344" i="2"/>
  <c r="U339" i="2"/>
  <c r="BA339" i="2"/>
  <c r="U337" i="2"/>
  <c r="BA336" i="2"/>
  <c r="AO339" i="2"/>
  <c r="AI329" i="2"/>
  <c r="X324" i="2"/>
  <c r="AU326" i="2"/>
  <c r="BA324" i="2"/>
  <c r="BA325" i="2"/>
  <c r="AJ318" i="2"/>
  <c r="BA310" i="2"/>
  <c r="BA314" i="2"/>
  <c r="BA315" i="2"/>
  <c r="X306" i="2"/>
  <c r="BA297" i="2"/>
  <c r="BA296" i="2"/>
  <c r="V276" i="2"/>
  <c r="W276" i="2"/>
  <c r="AV272" i="2"/>
  <c r="AW272" i="2" s="1"/>
  <c r="AH286" i="2"/>
  <c r="Y284" i="2"/>
  <c r="AB284" i="2" s="1"/>
  <c r="AE291" i="2" s="1"/>
  <c r="AH281" i="2"/>
  <c r="T229" i="2"/>
  <c r="T225" i="2"/>
  <c r="T227" i="2"/>
  <c r="W226" i="2"/>
  <c r="Z226" i="2" s="1"/>
  <c r="AC226" i="2" s="1"/>
  <c r="AF233" i="2" s="1"/>
  <c r="AU300" i="2"/>
  <c r="AU299" i="2"/>
  <c r="AU290" i="2"/>
  <c r="AU291" i="2"/>
  <c r="AV287" i="2"/>
  <c r="AW288" i="2" s="1"/>
  <c r="AU282" i="2"/>
  <c r="AU283" i="2"/>
  <c r="AU281" i="2"/>
  <c r="AU278" i="2"/>
  <c r="AJ277" i="2"/>
  <c r="AO277" i="2"/>
  <c r="AH317" i="2"/>
  <c r="Y320" i="2"/>
  <c r="AB320" i="2" s="1"/>
  <c r="AE327" i="2" s="1"/>
  <c r="W316" i="2"/>
  <c r="T319" i="2"/>
  <c r="S314" i="2"/>
  <c r="AI307" i="2"/>
  <c r="W305" i="2"/>
  <c r="AU306" i="2"/>
  <c r="AU305" i="2"/>
  <c r="AJ302" i="2"/>
  <c r="BA301" i="2"/>
  <c r="AN305" i="2"/>
  <c r="AP299" i="2"/>
  <c r="BA280" i="2"/>
  <c r="BA282" i="2"/>
  <c r="AI278" i="2"/>
  <c r="V275" i="2"/>
  <c r="W275" i="2"/>
  <c r="X275" i="2"/>
  <c r="AA274" i="2" s="1"/>
  <c r="AD274" i="2" s="1"/>
  <c r="AG281" i="2" s="1"/>
  <c r="BA274" i="2"/>
  <c r="BA275" i="2"/>
  <c r="AH256" i="2"/>
  <c r="AY254" i="2"/>
  <c r="AV251" i="2"/>
  <c r="U334" i="2"/>
  <c r="AU332" i="2"/>
  <c r="AU328" i="2"/>
  <c r="U321" i="2"/>
  <c r="V316" i="2"/>
  <c r="S319" i="2"/>
  <c r="AU315" i="2"/>
  <c r="V305" i="2"/>
  <c r="W302" i="2"/>
  <c r="BA299" i="2"/>
  <c r="AI292" i="2"/>
  <c r="S284" i="2"/>
  <c r="AH283" i="2"/>
  <c r="AK285" i="2" s="1"/>
  <c r="AQ271" i="2" s="1"/>
  <c r="AJ274" i="2"/>
  <c r="AW267" i="2"/>
  <c r="AN268" i="2"/>
  <c r="V369" i="2"/>
  <c r="Z364" i="2"/>
  <c r="AC364" i="2" s="1"/>
  <c r="AF371" i="2" s="1"/>
  <c r="AI361" i="2"/>
  <c r="BA350" i="2"/>
  <c r="S346" i="2"/>
  <c r="W342" i="2"/>
  <c r="W341" i="2"/>
  <c r="T340" i="2"/>
  <c r="T335" i="2"/>
  <c r="T334" i="2"/>
  <c r="BA328" i="2"/>
  <c r="AJ314" i="2"/>
  <c r="S312" i="2"/>
  <c r="AV305" i="2"/>
  <c r="AY306" i="2"/>
  <c r="BA302" i="2"/>
  <c r="AY301" i="2"/>
  <c r="U299" i="2"/>
  <c r="AH292" i="2"/>
  <c r="T288" i="2"/>
  <c r="W285" i="2"/>
  <c r="T287" i="2"/>
  <c r="T283" i="2"/>
  <c r="T285" i="2"/>
  <c r="AH284" i="2"/>
  <c r="T279" i="2"/>
  <c r="T280" i="2"/>
  <c r="W277" i="2"/>
  <c r="T278" i="2"/>
  <c r="T274" i="2"/>
  <c r="AO269" i="2"/>
  <c r="AJ261" i="2"/>
  <c r="S247" i="2"/>
  <c r="V244" i="2"/>
  <c r="X363" i="2"/>
  <c r="AH361" i="2"/>
  <c r="U361" i="2"/>
  <c r="U355" i="2"/>
  <c r="AU353" i="2"/>
  <c r="V342" i="2"/>
  <c r="V341" i="2"/>
  <c r="S340" i="2"/>
  <c r="AI314" i="2"/>
  <c r="AV309" i="2"/>
  <c r="AY309" i="2"/>
  <c r="U310" i="2"/>
  <c r="V300" i="2"/>
  <c r="W300" i="2"/>
  <c r="X300" i="2"/>
  <c r="BA293" i="2"/>
  <c r="AY288" i="2"/>
  <c r="U284" i="2"/>
  <c r="X284" i="2"/>
  <c r="U285" i="2"/>
  <c r="S283" i="2"/>
  <c r="Y282" i="2"/>
  <c r="AB282" i="2" s="1"/>
  <c r="AE289" i="2" s="1"/>
  <c r="U281" i="2"/>
  <c r="X278" i="2"/>
  <c r="V277" i="2"/>
  <c r="S280" i="2"/>
  <c r="S276" i="2"/>
  <c r="S278" i="2"/>
  <c r="S279" i="2"/>
  <c r="AJ272" i="2"/>
  <c r="AP270" i="2"/>
  <c r="U322" i="2"/>
  <c r="AH314" i="2"/>
  <c r="U315" i="2"/>
  <c r="S310" i="2"/>
  <c r="AN286" i="2"/>
  <c r="AJ271" i="2"/>
  <c r="AU268" i="2"/>
  <c r="AU264" i="2"/>
  <c r="V363" i="2"/>
  <c r="V362" i="2"/>
  <c r="Y363" i="2" s="1"/>
  <c r="AB363" i="2" s="1"/>
  <c r="AE370" i="2" s="1"/>
  <c r="S361" i="2"/>
  <c r="S345" i="2"/>
  <c r="BA340" i="2"/>
  <c r="T339" i="2"/>
  <c r="X335" i="2"/>
  <c r="U333" i="2"/>
  <c r="T327" i="2"/>
  <c r="W323" i="2"/>
  <c r="T326" i="2"/>
  <c r="S325" i="2"/>
  <c r="T322" i="2"/>
  <c r="AO317" i="2"/>
  <c r="T315" i="2"/>
  <c r="AU312" i="2"/>
  <c r="U305" i="2"/>
  <c r="U304" i="2"/>
  <c r="T282" i="2"/>
  <c r="U279" i="2"/>
  <c r="BA276" i="2"/>
  <c r="AJ269" i="2"/>
  <c r="AH230" i="2"/>
  <c r="T369" i="2"/>
  <c r="AV362" i="2"/>
  <c r="U360" i="2"/>
  <c r="AY349" i="2"/>
  <c r="BA343" i="2"/>
  <c r="S339" i="2"/>
  <c r="W335" i="2"/>
  <c r="Z336" i="2" s="1"/>
  <c r="AC336" i="2" s="1"/>
  <c r="AF343" i="2" s="1"/>
  <c r="W334" i="2"/>
  <c r="Z333" i="2" s="1"/>
  <c r="AC333" i="2" s="1"/>
  <c r="AF340" i="2" s="1"/>
  <c r="T333" i="2"/>
  <c r="V323" i="2"/>
  <c r="S326" i="2"/>
  <c r="AV322" i="2"/>
  <c r="AY324" i="2"/>
  <c r="W320" i="2"/>
  <c r="S313" i="2"/>
  <c r="X304" i="2"/>
  <c r="AA301" i="2" s="1"/>
  <c r="AD301" i="2" s="1"/>
  <c r="AG308" i="2" s="1"/>
  <c r="U307" i="2"/>
  <c r="T305" i="2"/>
  <c r="AN300" i="2"/>
  <c r="X291" i="2"/>
  <c r="AJ287" i="2"/>
  <c r="AO293" i="2"/>
  <c r="Y281" i="2"/>
  <c r="AB281" i="2" s="1"/>
  <c r="AE288" i="2" s="1"/>
  <c r="AI279" i="2"/>
  <c r="AV278" i="2"/>
  <c r="AY276" i="2"/>
  <c r="AI269" i="2"/>
  <c r="AA270" i="2"/>
  <c r="AD270" i="2" s="1"/>
  <c r="AG277" i="2" s="1"/>
  <c r="AJ267" i="2"/>
  <c r="AJ266" i="2"/>
  <c r="X356" i="2"/>
  <c r="AA353" i="2" s="1"/>
  <c r="AD353" i="2" s="1"/>
  <c r="AG360" i="2" s="1"/>
  <c r="U354" i="2"/>
  <c r="Y348" i="2"/>
  <c r="AB348" i="2" s="1"/>
  <c r="AE355" i="2" s="1"/>
  <c r="U348" i="2"/>
  <c r="AU346" i="2"/>
  <c r="AU342" i="2"/>
  <c r="U338" i="2"/>
  <c r="V335" i="2"/>
  <c r="V334" i="2"/>
  <c r="Y333" i="2" s="1"/>
  <c r="AB333" i="2" s="1"/>
  <c r="AE340" i="2" s="1"/>
  <c r="S333" i="2"/>
  <c r="S328" i="2"/>
  <c r="AH321" i="2"/>
  <c r="V320" i="2"/>
  <c r="S322" i="2"/>
  <c r="AV319" i="2"/>
  <c r="AW319" i="2" s="1"/>
  <c r="U316" i="2"/>
  <c r="AU304" i="2"/>
  <c r="S305" i="2"/>
  <c r="AP308" i="2"/>
  <c r="V295" i="2"/>
  <c r="Y296" i="2" s="1"/>
  <c r="AB296" i="2" s="1"/>
  <c r="AE303" i="2" s="1"/>
  <c r="S298" i="2"/>
  <c r="BA295" i="2"/>
  <c r="AO294" i="2"/>
  <c r="AN285" i="2"/>
  <c r="AI266" i="2"/>
  <c r="BA258" i="2"/>
  <c r="BA260" i="2"/>
  <c r="BA263" i="2"/>
  <c r="S365" i="2"/>
  <c r="AV363" i="2"/>
  <c r="BA364" i="2"/>
  <c r="S360" i="2"/>
  <c r="W356" i="2"/>
  <c r="W355" i="2"/>
  <c r="T354" i="2"/>
  <c r="T348" i="2"/>
  <c r="T344" i="2"/>
  <c r="BA342" i="2"/>
  <c r="T338" i="2"/>
  <c r="AU340" i="2"/>
  <c r="AV334" i="2"/>
  <c r="AW336" i="2" s="1"/>
  <c r="U332" i="2"/>
  <c r="X329" i="2"/>
  <c r="AY327" i="2"/>
  <c r="BA323" i="2"/>
  <c r="V310" i="2"/>
  <c r="T308" i="2"/>
  <c r="T306" i="2"/>
  <c r="S307" i="2"/>
  <c r="AO302" i="2"/>
  <c r="AI298" i="2"/>
  <c r="S297" i="2"/>
  <c r="AV295" i="2"/>
  <c r="AW296" i="2" s="1"/>
  <c r="AU296" i="2"/>
  <c r="U287" i="2"/>
  <c r="AU284" i="2"/>
  <c r="AU279" i="2"/>
  <c r="AH263" i="2"/>
  <c r="BA261" i="2"/>
  <c r="S321" i="2"/>
  <c r="S311" i="2"/>
  <c r="AJ303" i="2"/>
  <c r="X297" i="2"/>
  <c r="BA298" i="2"/>
  <c r="AU295" i="2"/>
  <c r="W291" i="2"/>
  <c r="AI288" i="2"/>
  <c r="AO291" i="2"/>
  <c r="AY278" i="2"/>
  <c r="AU273" i="2"/>
  <c r="AU274" i="2"/>
  <c r="S269" i="2"/>
  <c r="AW263" i="2"/>
  <c r="AU321" i="2"/>
  <c r="BA317" i="2"/>
  <c r="BA309" i="2"/>
  <c r="BA311" i="2"/>
  <c r="AI303" i="2"/>
  <c r="W297" i="2"/>
  <c r="Z298" i="2" s="1"/>
  <c r="AC298" i="2" s="1"/>
  <c r="AF305" i="2" s="1"/>
  <c r="T294" i="2"/>
  <c r="V291" i="2"/>
  <c r="AH288" i="2"/>
  <c r="AI273" i="2"/>
  <c r="T253" i="2"/>
  <c r="W250" i="2"/>
  <c r="Z248" i="2" s="1"/>
  <c r="AC248" i="2" s="1"/>
  <c r="AF255" i="2" s="1"/>
  <c r="T252" i="2"/>
  <c r="AO253" i="2"/>
  <c r="AI231" i="2"/>
  <c r="V297" i="2"/>
  <c r="AW294" i="2"/>
  <c r="AW293" i="2"/>
  <c r="X290" i="2"/>
  <c r="U292" i="2"/>
  <c r="X289" i="2"/>
  <c r="BA288" i="2"/>
  <c r="BA285" i="2"/>
  <c r="AN289" i="2"/>
  <c r="AH273" i="2"/>
  <c r="X265" i="2"/>
  <c r="AA263" i="2" s="1"/>
  <c r="AD263" i="2" s="1"/>
  <c r="AG270" i="2" s="1"/>
  <c r="U268" i="2"/>
  <c r="X317" i="2"/>
  <c r="AV311" i="2"/>
  <c r="U300" i="2"/>
  <c r="AU302" i="2"/>
  <c r="U301" i="2"/>
  <c r="AU298" i="2"/>
  <c r="U297" i="2"/>
  <c r="X295" i="2"/>
  <c r="AA297" i="2" s="1"/>
  <c r="AD297" i="2" s="1"/>
  <c r="AG304" i="2" s="1"/>
  <c r="W289" i="2"/>
  <c r="Z291" i="2" s="1"/>
  <c r="AC291" i="2" s="1"/>
  <c r="AF298" i="2" s="1"/>
  <c r="T289" i="2"/>
  <c r="T290" i="2"/>
  <c r="X288" i="2"/>
  <c r="U291" i="2"/>
  <c r="U290" i="2"/>
  <c r="AU289" i="2"/>
  <c r="U288" i="2"/>
  <c r="X285" i="2"/>
  <c r="AU285" i="2"/>
  <c r="AY282" i="2"/>
  <c r="AV282" i="2"/>
  <c r="AY277" i="2"/>
  <c r="AW265" i="2"/>
  <c r="AI240" i="2"/>
  <c r="AJ264" i="2"/>
  <c r="BA264" i="2"/>
  <c r="AH255" i="2"/>
  <c r="AI254" i="2"/>
  <c r="AY246" i="2"/>
  <c r="V243" i="2"/>
  <c r="S245" i="2"/>
  <c r="AW240" i="2"/>
  <c r="AH231" i="2"/>
  <c r="AO230" i="2"/>
  <c r="BA284" i="2"/>
  <c r="BA273" i="2"/>
  <c r="BA269" i="2"/>
  <c r="AN275" i="2"/>
  <c r="AU267" i="2"/>
  <c r="AV263" i="2"/>
  <c r="AW266" i="2" s="1"/>
  <c r="AY266" i="2"/>
  <c r="AY263" i="2"/>
  <c r="AU254" i="2"/>
  <c r="AU253" i="2"/>
  <c r="AV249" i="2"/>
  <c r="AY251" i="2"/>
  <c r="AU248" i="2"/>
  <c r="AU244" i="2"/>
  <c r="AU247" i="2"/>
  <c r="T244" i="2"/>
  <c r="W241" i="2"/>
  <c r="Z243" i="2" s="1"/>
  <c r="AC243" i="2" s="1"/>
  <c r="AF250" i="2" s="1"/>
  <c r="T243" i="2"/>
  <c r="AU240" i="2"/>
  <c r="AU238" i="2"/>
  <c r="AU239" i="2"/>
  <c r="AU225" i="2"/>
  <c r="AU223" i="2"/>
  <c r="AU227" i="2"/>
  <c r="AU224" i="2"/>
  <c r="AU226" i="2"/>
  <c r="AP182" i="2"/>
  <c r="BA283" i="2"/>
  <c r="Y283" i="2"/>
  <c r="AB283" i="2" s="1"/>
  <c r="AE290" i="2" s="1"/>
  <c r="U276" i="2"/>
  <c r="AY270" i="2"/>
  <c r="BA271" i="2"/>
  <c r="AH254" i="2"/>
  <c r="AI247" i="2"/>
  <c r="S244" i="2"/>
  <c r="S240" i="2"/>
  <c r="AP246" i="2"/>
  <c r="AJ231" i="2"/>
  <c r="AY229" i="2"/>
  <c r="AV229" i="2"/>
  <c r="AW229" i="2" s="1"/>
  <c r="U224" i="2"/>
  <c r="X222" i="2"/>
  <c r="U225" i="2"/>
  <c r="Z224" i="2"/>
  <c r="AC224" i="2" s="1"/>
  <c r="AF231" i="2" s="1"/>
  <c r="U296" i="2"/>
  <c r="AY283" i="2"/>
  <c r="U282" i="2"/>
  <c r="AU277" i="2"/>
  <c r="AU276" i="2"/>
  <c r="BA268" i="2"/>
  <c r="W264" i="2"/>
  <c r="AH259" i="2"/>
  <c r="Y262" i="2"/>
  <c r="AB262" i="2" s="1"/>
  <c r="AE269" i="2" s="1"/>
  <c r="AU252" i="2"/>
  <c r="AU250" i="2"/>
  <c r="AU251" i="2"/>
  <c r="T251" i="2"/>
  <c r="T247" i="2"/>
  <c r="T246" i="2"/>
  <c r="AV244" i="2"/>
  <c r="AO246" i="2"/>
  <c r="AU236" i="2"/>
  <c r="AJ224" i="2"/>
  <c r="AI208" i="2"/>
  <c r="Z210" i="2"/>
  <c r="AC210" i="2" s="1"/>
  <c r="AF217" i="2" s="1"/>
  <c r="AZ203" i="2"/>
  <c r="H202" i="2"/>
  <c r="AV202" i="2" s="1"/>
  <c r="AY205" i="2"/>
  <c r="AZ202" i="2"/>
  <c r="BA199" i="2" s="1"/>
  <c r="V264" i="2"/>
  <c r="Y266" i="2" s="1"/>
  <c r="AB266" i="2" s="1"/>
  <c r="AE273" i="2" s="1"/>
  <c r="S267" i="2"/>
  <c r="AI261" i="2"/>
  <c r="AI259" i="2"/>
  <c r="AN246" i="2"/>
  <c r="AH208" i="2"/>
  <c r="AO213" i="2"/>
  <c r="AW203" i="2"/>
  <c r="AP269" i="2"/>
  <c r="S263" i="2"/>
  <c r="V260" i="2"/>
  <c r="U262" i="2"/>
  <c r="S258" i="2"/>
  <c r="AV255" i="2"/>
  <c r="AJ253" i="2"/>
  <c r="AJ238" i="2"/>
  <c r="AJ223" i="2"/>
  <c r="AJ206" i="2"/>
  <c r="W290" i="2"/>
  <c r="S288" i="2"/>
  <c r="AJ282" i="2"/>
  <c r="S281" i="2"/>
  <c r="AU266" i="2"/>
  <c r="S266" i="2"/>
  <c r="AU262" i="2"/>
  <c r="U261" i="2"/>
  <c r="BA257" i="2"/>
  <c r="S246" i="2"/>
  <c r="AJ245" i="2"/>
  <c r="BA230" i="2"/>
  <c r="BA229" i="2"/>
  <c r="BA225" i="2"/>
  <c r="AH206" i="2"/>
  <c r="AU204" i="2"/>
  <c r="AU201" i="2"/>
  <c r="S262" i="2"/>
  <c r="BA262" i="2"/>
  <c r="AW248" i="2"/>
  <c r="AI245" i="2"/>
  <c r="AN243" i="2"/>
  <c r="T236" i="2"/>
  <c r="W233" i="2"/>
  <c r="AU228" i="2"/>
  <c r="AU229" i="2"/>
  <c r="T309" i="2"/>
  <c r="W304" i="2"/>
  <c r="U303" i="2"/>
  <c r="V289" i="2"/>
  <c r="S282" i="2"/>
  <c r="AI281" i="2"/>
  <c r="U278" i="2"/>
  <c r="U277" i="2"/>
  <c r="AN272" i="2"/>
  <c r="S271" i="2"/>
  <c r="U267" i="2"/>
  <c r="W265" i="2"/>
  <c r="T268" i="2"/>
  <c r="AI263" i="2"/>
  <c r="AJ260" i="2"/>
  <c r="AV259" i="2"/>
  <c r="T256" i="2"/>
  <c r="W253" i="2"/>
  <c r="AN259" i="2"/>
  <c r="AJ250" i="2"/>
  <c r="X246" i="2"/>
  <c r="AI236" i="2"/>
  <c r="AH235" i="2"/>
  <c r="V234" i="2"/>
  <c r="W234" i="2"/>
  <c r="X234" i="2"/>
  <c r="V233" i="2"/>
  <c r="S234" i="2"/>
  <c r="S236" i="2"/>
  <c r="BA233" i="2"/>
  <c r="BA232" i="2"/>
  <c r="BA312" i="2"/>
  <c r="S309" i="2"/>
  <c r="S287" i="2"/>
  <c r="X283" i="2"/>
  <c r="T277" i="2"/>
  <c r="W274" i="2"/>
  <c r="T276" i="2"/>
  <c r="S272" i="2"/>
  <c r="V269" i="2"/>
  <c r="AI268" i="2"/>
  <c r="T267" i="2"/>
  <c r="AP266" i="2"/>
  <c r="S268" i="2"/>
  <c r="AU265" i="2"/>
  <c r="V258" i="2"/>
  <c r="S259" i="2"/>
  <c r="S261" i="2"/>
  <c r="AJ257" i="2"/>
  <c r="X252" i="2"/>
  <c r="U251" i="2"/>
  <c r="U253" i="2"/>
  <c r="U255" i="2"/>
  <c r="U254" i="2"/>
  <c r="T250" i="2"/>
  <c r="BA246" i="2"/>
  <c r="T245" i="2"/>
  <c r="AI243" i="2"/>
  <c r="Z246" i="2"/>
  <c r="AC246" i="2" s="1"/>
  <c r="AF253" i="2" s="1"/>
  <c r="T241" i="2"/>
  <c r="X236" i="2"/>
  <c r="U237" i="2"/>
  <c r="U238" i="2"/>
  <c r="AI235" i="2"/>
  <c r="AP235" i="2"/>
  <c r="AV209" i="2"/>
  <c r="T307" i="2"/>
  <c r="AU309" i="2"/>
  <c r="V296" i="2"/>
  <c r="X293" i="2"/>
  <c r="U286" i="2"/>
  <c r="AU288" i="2"/>
  <c r="Y285" i="2"/>
  <c r="AB285" i="2" s="1"/>
  <c r="AE292" i="2" s="1"/>
  <c r="W283" i="2"/>
  <c r="T286" i="2"/>
  <c r="S277" i="2"/>
  <c r="V274" i="2"/>
  <c r="U274" i="2"/>
  <c r="U273" i="2"/>
  <c r="V266" i="2"/>
  <c r="T264" i="2"/>
  <c r="T260" i="2"/>
  <c r="AU257" i="2"/>
  <c r="T255" i="2"/>
  <c r="AJ249" i="2"/>
  <c r="AA251" i="2"/>
  <c r="AD251" i="2" s="1"/>
  <c r="AG258" i="2" s="1"/>
  <c r="BA247" i="2"/>
  <c r="BA249" i="2"/>
  <c r="BA243" i="2"/>
  <c r="BA248" i="2"/>
  <c r="S249" i="2"/>
  <c r="V246" i="2"/>
  <c r="S243" i="2"/>
  <c r="AJ242" i="2"/>
  <c r="S241" i="2"/>
  <c r="AJ237" i="2"/>
  <c r="AN234" i="2"/>
  <c r="AO221" i="2"/>
  <c r="AI215" i="2"/>
  <c r="W293" i="2"/>
  <c r="T295" i="2"/>
  <c r="AV289" i="2"/>
  <c r="BA291" i="2"/>
  <c r="S286" i="2"/>
  <c r="W282" i="2"/>
  <c r="X281" i="2"/>
  <c r="X279" i="2"/>
  <c r="AV277" i="2"/>
  <c r="AV276" i="2"/>
  <c r="AW276" i="2" s="1"/>
  <c r="W271" i="2"/>
  <c r="Z269" i="2" s="1"/>
  <c r="AC269" i="2" s="1"/>
  <c r="AF276" i="2" s="1"/>
  <c r="U270" i="2"/>
  <c r="S264" i="2"/>
  <c r="V262" i="2"/>
  <c r="S265" i="2"/>
  <c r="X256" i="2"/>
  <c r="U259" i="2"/>
  <c r="BA253" i="2"/>
  <c r="BA254" i="2"/>
  <c r="AI251" i="2"/>
  <c r="AH249" i="2"/>
  <c r="X244" i="2"/>
  <c r="U247" i="2"/>
  <c r="Z245" i="2"/>
  <c r="AC245" i="2" s="1"/>
  <c r="AF252" i="2" s="1"/>
  <c r="AI242" i="2"/>
  <c r="AU242" i="2"/>
  <c r="BA241" i="2"/>
  <c r="BA239" i="2"/>
  <c r="BA235" i="2"/>
  <c r="W237" i="2"/>
  <c r="T240" i="2"/>
  <c r="T237" i="2"/>
  <c r="T238" i="2"/>
  <c r="T239" i="2"/>
  <c r="AU235" i="2"/>
  <c r="AU233" i="2"/>
  <c r="AU230" i="2"/>
  <c r="AU222" i="2"/>
  <c r="AO225" i="2"/>
  <c r="U295" i="2"/>
  <c r="S295" i="2"/>
  <c r="BA290" i="2"/>
  <c r="AU280" i="2"/>
  <c r="AN278" i="2"/>
  <c r="U271" i="2"/>
  <c r="X268" i="2"/>
  <c r="AA269" i="2" s="1"/>
  <c r="AD269" i="2" s="1"/>
  <c r="AG276" i="2" s="1"/>
  <c r="BA265" i="2"/>
  <c r="U266" i="2"/>
  <c r="W256" i="2"/>
  <c r="T259" i="2"/>
  <c r="T257" i="2"/>
  <c r="T258" i="2"/>
  <c r="AH251" i="2"/>
  <c r="W248" i="2"/>
  <c r="Y240" i="2"/>
  <c r="AB240" i="2" s="1"/>
  <c r="AE247" i="2" s="1"/>
  <c r="AV236" i="2"/>
  <c r="AV234" i="2"/>
  <c r="BA259" i="2"/>
  <c r="S256" i="2"/>
  <c r="V248" i="2"/>
  <c r="X233" i="2"/>
  <c r="AA234" i="2" s="1"/>
  <c r="AD234" i="2" s="1"/>
  <c r="AG241" i="2" s="1"/>
  <c r="U236" i="2"/>
  <c r="U235" i="2"/>
  <c r="U230" i="2"/>
  <c r="S232" i="2"/>
  <c r="V229" i="2"/>
  <c r="AI224" i="2"/>
  <c r="AO216" i="2"/>
  <c r="AP215" i="2"/>
  <c r="AU205" i="2"/>
  <c r="X258" i="2"/>
  <c r="AA260" i="2" s="1"/>
  <c r="AD260" i="2" s="1"/>
  <c r="AG267" i="2" s="1"/>
  <c r="X243" i="2"/>
  <c r="AU234" i="2"/>
  <c r="S229" i="2"/>
  <c r="S228" i="2"/>
  <c r="V226" i="2"/>
  <c r="V224" i="2"/>
  <c r="S226" i="2"/>
  <c r="V215" i="2"/>
  <c r="S217" i="2"/>
  <c r="AN208" i="2"/>
  <c r="T263" i="2"/>
  <c r="W258" i="2"/>
  <c r="U257" i="2"/>
  <c r="AY255" i="2"/>
  <c r="T249" i="2"/>
  <c r="U245" i="2"/>
  <c r="U242" i="2"/>
  <c r="U243" i="2"/>
  <c r="S231" i="2"/>
  <c r="AA233" i="2"/>
  <c r="AD233" i="2" s="1"/>
  <c r="AG240" i="2" s="1"/>
  <c r="AV224" i="2"/>
  <c r="V222" i="2"/>
  <c r="S225" i="2"/>
  <c r="BA222" i="2"/>
  <c r="AV219" i="2"/>
  <c r="U218" i="2"/>
  <c r="AV215" i="2"/>
  <c r="AW216" i="2" s="1"/>
  <c r="U215" i="2"/>
  <c r="X213" i="2"/>
  <c r="W230" i="2"/>
  <c r="Z230" i="2" s="1"/>
  <c r="AC230" i="2" s="1"/>
  <c r="AF237" i="2" s="1"/>
  <c r="T232" i="2"/>
  <c r="AH216" i="2"/>
  <c r="AP221" i="2"/>
  <c r="T216" i="2"/>
  <c r="T215" i="2"/>
  <c r="W213" i="2"/>
  <c r="T261" i="2"/>
  <c r="AU263" i="2"/>
  <c r="V250" i="2"/>
  <c r="W249" i="2"/>
  <c r="AJ230" i="2"/>
  <c r="S227" i="2"/>
  <c r="BA226" i="2"/>
  <c r="AN230" i="2"/>
  <c r="BA221" i="2"/>
  <c r="S220" i="2"/>
  <c r="S218" i="2"/>
  <c r="BA215" i="2"/>
  <c r="S215" i="2"/>
  <c r="V213" i="2"/>
  <c r="S211" i="2"/>
  <c r="AO211" i="2"/>
  <c r="AP209" i="2"/>
  <c r="AI201" i="2"/>
  <c r="AO187" i="2"/>
  <c r="W272" i="2"/>
  <c r="S257" i="2"/>
  <c r="V253" i="2"/>
  <c r="AU246" i="2"/>
  <c r="AU243" i="2"/>
  <c r="V238" i="2"/>
  <c r="Y238" i="2" s="1"/>
  <c r="AB238" i="2" s="1"/>
  <c r="AE245" i="2" s="1"/>
  <c r="AU237" i="2"/>
  <c r="BA238" i="2"/>
  <c r="BA224" i="2"/>
  <c r="S216" i="2"/>
  <c r="AI210" i="2"/>
  <c r="AL208" i="2" s="1"/>
  <c r="AR194" i="2" s="1"/>
  <c r="AN209" i="2"/>
  <c r="AN192" i="2"/>
  <c r="AH179" i="2"/>
  <c r="S255" i="2"/>
  <c r="U249" i="2"/>
  <c r="AU249" i="2"/>
  <c r="AH245" i="2"/>
  <c r="BA245" i="2"/>
  <c r="V242" i="2"/>
  <c r="Y243" i="2" s="1"/>
  <c r="AB243" i="2" s="1"/>
  <c r="AE250" i="2" s="1"/>
  <c r="X227" i="2"/>
  <c r="U229" i="2"/>
  <c r="U222" i="2"/>
  <c r="X220" i="2"/>
  <c r="U214" i="2"/>
  <c r="X211" i="2"/>
  <c r="U211" i="2"/>
  <c r="X209" i="2"/>
  <c r="Z207" i="2"/>
  <c r="AC207" i="2" s="1"/>
  <c r="AF214" i="2" s="1"/>
  <c r="X200" i="2"/>
  <c r="U201" i="2"/>
  <c r="U202" i="2"/>
  <c r="U203" i="2"/>
  <c r="U264" i="2"/>
  <c r="BA252" i="2"/>
  <c r="T248" i="2"/>
  <c r="U244" i="2"/>
  <c r="AV242" i="2"/>
  <c r="AW245" i="2" s="1"/>
  <c r="T235" i="2"/>
  <c r="W232" i="2"/>
  <c r="U228" i="2"/>
  <c r="X225" i="2"/>
  <c r="U226" i="2"/>
  <c r="AU220" i="2"/>
  <c r="AU218" i="2"/>
  <c r="S214" i="2"/>
  <c r="W211" i="2"/>
  <c r="Z209" i="2" s="1"/>
  <c r="AC209" i="2" s="1"/>
  <c r="AF216" i="2" s="1"/>
  <c r="T214" i="2"/>
  <c r="AH204" i="2"/>
  <c r="U205" i="2"/>
  <c r="U206" i="2"/>
  <c r="X203" i="2"/>
  <c r="U204" i="2"/>
  <c r="S270" i="2"/>
  <c r="S253" i="2"/>
  <c r="T242" i="2"/>
  <c r="U233" i="2"/>
  <c r="V232" i="2"/>
  <c r="S235" i="2"/>
  <c r="T228" i="2"/>
  <c r="T226" i="2"/>
  <c r="U221" i="2"/>
  <c r="S222" i="2"/>
  <c r="V220" i="2"/>
  <c r="S223" i="2"/>
  <c r="AU219" i="2"/>
  <c r="AU221" i="2"/>
  <c r="V218" i="2"/>
  <c r="W216" i="2"/>
  <c r="Z217" i="2" s="1"/>
  <c r="AC217" i="2" s="1"/>
  <c r="AF224" i="2" s="1"/>
  <c r="T219" i="2"/>
  <c r="AU212" i="2"/>
  <c r="AU214" i="2"/>
  <c r="AU211" i="2"/>
  <c r="T207" i="2"/>
  <c r="AU270" i="2"/>
  <c r="W260" i="2"/>
  <c r="Z262" i="2" s="1"/>
  <c r="AC262" i="2" s="1"/>
  <c r="AF269" i="2" s="1"/>
  <c r="V257" i="2"/>
  <c r="X254" i="2"/>
  <c r="AH247" i="2"/>
  <c r="U250" i="2"/>
  <c r="S242" i="2"/>
  <c r="X235" i="2"/>
  <c r="T233" i="2"/>
  <c r="AV232" i="2"/>
  <c r="AU232" i="2"/>
  <c r="AU231" i="2"/>
  <c r="AN228" i="2"/>
  <c r="T221" i="2"/>
  <c r="AJ217" i="2"/>
  <c r="S219" i="2"/>
  <c r="AU217" i="2"/>
  <c r="AN219" i="2"/>
  <c r="X210" i="2"/>
  <c r="T208" i="2"/>
  <c r="W205" i="2"/>
  <c r="AO209" i="2"/>
  <c r="T262" i="2"/>
  <c r="AN248" i="2"/>
  <c r="BA244" i="2"/>
  <c r="X240" i="2"/>
  <c r="AA241" i="2" s="1"/>
  <c r="AD241" i="2" s="1"/>
  <c r="AG248" i="2" s="1"/>
  <c r="U234" i="2"/>
  <c r="U232" i="2"/>
  <c r="X229" i="2"/>
  <c r="AI227" i="2"/>
  <c r="S221" i="2"/>
  <c r="AN226" i="2"/>
  <c r="BA220" i="2"/>
  <c r="AI217" i="2"/>
  <c r="AJ215" i="2"/>
  <c r="U212" i="2"/>
  <c r="U210" i="2"/>
  <c r="AZ209" i="2"/>
  <c r="BA209" i="2" s="1"/>
  <c r="U209" i="2"/>
  <c r="AY208" i="2"/>
  <c r="T204" i="2"/>
  <c r="AU199" i="2"/>
  <c r="AU198" i="2"/>
  <c r="U199" i="2"/>
  <c r="X196" i="2"/>
  <c r="BA197" i="2"/>
  <c r="BA196" i="2"/>
  <c r="AI194" i="2"/>
  <c r="AJ193" i="2"/>
  <c r="W191" i="2"/>
  <c r="T194" i="2"/>
  <c r="AN189" i="2"/>
  <c r="AI179" i="2"/>
  <c r="U181" i="2"/>
  <c r="AH177" i="2"/>
  <c r="W158" i="2"/>
  <c r="T161" i="2"/>
  <c r="AI131" i="2"/>
  <c r="T199" i="2"/>
  <c r="W196" i="2"/>
  <c r="AH194" i="2"/>
  <c r="V191" i="2"/>
  <c r="S193" i="2"/>
  <c r="S191" i="2"/>
  <c r="S194" i="2"/>
  <c r="AN197" i="2"/>
  <c r="S190" i="2"/>
  <c r="AI186" i="2"/>
  <c r="V158" i="2"/>
  <c r="S161" i="2"/>
  <c r="S160" i="2"/>
  <c r="BA156" i="2"/>
  <c r="BA154" i="2"/>
  <c r="BA155" i="2"/>
  <c r="W142" i="2"/>
  <c r="Z141" i="2" s="1"/>
  <c r="AC141" i="2" s="1"/>
  <c r="AF148" i="2" s="1"/>
  <c r="T145" i="2"/>
  <c r="AO144" i="2"/>
  <c r="U134" i="2"/>
  <c r="X131" i="2"/>
  <c r="AA128" i="2" s="1"/>
  <c r="AD128" i="2" s="1"/>
  <c r="AG135" i="2" s="1"/>
  <c r="AP199" i="2"/>
  <c r="AP205" i="2"/>
  <c r="S199" i="2"/>
  <c r="V196" i="2"/>
  <c r="T196" i="2"/>
  <c r="W193" i="2"/>
  <c r="AV187" i="2"/>
  <c r="S181" i="2"/>
  <c r="V178" i="2"/>
  <c r="S180" i="2"/>
  <c r="S179" i="2"/>
  <c r="T176" i="2"/>
  <c r="AH175" i="2"/>
  <c r="T173" i="2"/>
  <c r="T160" i="2"/>
  <c r="BA152" i="2"/>
  <c r="BA151" i="2"/>
  <c r="BA150" i="2"/>
  <c r="AI198" i="2"/>
  <c r="AV196" i="2"/>
  <c r="AW197" i="2" s="1"/>
  <c r="AU194" i="2"/>
  <c r="S196" i="2"/>
  <c r="U193" i="2"/>
  <c r="X190" i="2"/>
  <c r="AU187" i="2"/>
  <c r="AV178" i="2"/>
  <c r="S176" i="2"/>
  <c r="S175" i="2"/>
  <c r="V160" i="2"/>
  <c r="W160" i="2"/>
  <c r="X160" i="2"/>
  <c r="V152" i="2"/>
  <c r="W152" i="2"/>
  <c r="BA147" i="2"/>
  <c r="T223" i="2"/>
  <c r="X218" i="2"/>
  <c r="V211" i="2"/>
  <c r="S204" i="2"/>
  <c r="AP202" i="2"/>
  <c r="AV199" i="2"/>
  <c r="U197" i="2"/>
  <c r="AP196" i="2"/>
  <c r="AU195" i="2"/>
  <c r="AU190" i="2"/>
  <c r="T193" i="2"/>
  <c r="AA192" i="2"/>
  <c r="AD192" i="2" s="1"/>
  <c r="AG199" i="2" s="1"/>
  <c r="AU189" i="2"/>
  <c r="S182" i="2"/>
  <c r="BA177" i="2"/>
  <c r="AO182" i="2"/>
  <c r="BA167" i="2"/>
  <c r="U164" i="2"/>
  <c r="X161" i="2"/>
  <c r="U163" i="2"/>
  <c r="V159" i="2"/>
  <c r="S162" i="2"/>
  <c r="BA144" i="2"/>
  <c r="Z198" i="2"/>
  <c r="AC198" i="2" s="1"/>
  <c r="AF205" i="2" s="1"/>
  <c r="BA192" i="2"/>
  <c r="Y195" i="2"/>
  <c r="AB195" i="2" s="1"/>
  <c r="AE202" i="2" s="1"/>
  <c r="AH192" i="2"/>
  <c r="AU193" i="2"/>
  <c r="AO196" i="2"/>
  <c r="Y188" i="2"/>
  <c r="AB188" i="2" s="1"/>
  <c r="AE195" i="2" s="1"/>
  <c r="AV177" i="2"/>
  <c r="AW175" i="2" s="1"/>
  <c r="AY178" i="2"/>
  <c r="W174" i="2"/>
  <c r="T177" i="2"/>
  <c r="T175" i="2"/>
  <c r="X204" i="2"/>
  <c r="AJ201" i="2"/>
  <c r="BA200" i="2"/>
  <c r="S197" i="2"/>
  <c r="BA195" i="2"/>
  <c r="BA194" i="2"/>
  <c r="BA193" i="2"/>
  <c r="U192" i="2"/>
  <c r="AP198" i="2"/>
  <c r="AV190" i="2"/>
  <c r="X182" i="2"/>
  <c r="U185" i="2"/>
  <c r="AP187" i="2"/>
  <c r="BA179" i="2"/>
  <c r="V174" i="2"/>
  <c r="S177" i="2"/>
  <c r="BA168" i="2"/>
  <c r="BA172" i="2"/>
  <c r="AI162" i="2"/>
  <c r="AI156" i="2"/>
  <c r="BA142" i="2"/>
  <c r="U195" i="2"/>
  <c r="T192" i="2"/>
  <c r="X185" i="2"/>
  <c r="AA186" i="2" s="1"/>
  <c r="AD186" i="2" s="1"/>
  <c r="AG193" i="2" s="1"/>
  <c r="U187" i="2"/>
  <c r="U188" i="2"/>
  <c r="X181" i="2"/>
  <c r="U184" i="2"/>
  <c r="S178" i="2"/>
  <c r="AY172" i="2"/>
  <c r="AH163" i="2"/>
  <c r="AY161" i="2"/>
  <c r="AV161" i="2"/>
  <c r="AP133" i="2"/>
  <c r="V225" i="2"/>
  <c r="BA217" i="2"/>
  <c r="T217" i="2"/>
  <c r="S207" i="2"/>
  <c r="W203" i="2"/>
  <c r="S202" i="2"/>
  <c r="AU202" i="2"/>
  <c r="T203" i="2"/>
  <c r="W200" i="2"/>
  <c r="U200" i="2"/>
  <c r="X197" i="2"/>
  <c r="T195" i="2"/>
  <c r="AN193" i="2"/>
  <c r="W185" i="2"/>
  <c r="AY177" i="2"/>
  <c r="BA171" i="2"/>
  <c r="AY171" i="2"/>
  <c r="AW161" i="2"/>
  <c r="S157" i="2"/>
  <c r="AJ153" i="2"/>
  <c r="AN132" i="2"/>
  <c r="AO131" i="2"/>
  <c r="X212" i="2"/>
  <c r="V203" i="2"/>
  <c r="T201" i="2"/>
  <c r="V200" i="2"/>
  <c r="U198" i="2"/>
  <c r="W197" i="2"/>
  <c r="BA188" i="2"/>
  <c r="BA187" i="2"/>
  <c r="S184" i="2"/>
  <c r="AU160" i="2"/>
  <c r="AU159" i="2"/>
  <c r="AU161" i="2"/>
  <c r="AU158" i="2"/>
  <c r="BA139" i="2"/>
  <c r="AJ130" i="2"/>
  <c r="T224" i="2"/>
  <c r="V210" i="2"/>
  <c r="Y207" i="2" s="1"/>
  <c r="AB207" i="2" s="1"/>
  <c r="AE214" i="2" s="1"/>
  <c r="T210" i="2"/>
  <c r="T209" i="2"/>
  <c r="X207" i="2"/>
  <c r="S201" i="2"/>
  <c r="T198" i="2"/>
  <c r="AO176" i="2"/>
  <c r="AH165" i="2"/>
  <c r="S144" i="2"/>
  <c r="V141" i="2"/>
  <c r="S142" i="2"/>
  <c r="S141" i="2"/>
  <c r="BA138" i="2"/>
  <c r="X135" i="2"/>
  <c r="U138" i="2"/>
  <c r="U137" i="2"/>
  <c r="W220" i="2"/>
  <c r="T205" i="2"/>
  <c r="AU207" i="2"/>
  <c r="S198" i="2"/>
  <c r="AN195" i="2"/>
  <c r="U194" i="2"/>
  <c r="U191" i="2"/>
  <c r="S187" i="2"/>
  <c r="AI183" i="2"/>
  <c r="AW184" i="2"/>
  <c r="BA180" i="2"/>
  <c r="AJ165" i="2"/>
  <c r="S158" i="2"/>
  <c r="T158" i="2"/>
  <c r="T159" i="2"/>
  <c r="W157" i="2"/>
  <c r="AV129" i="2"/>
  <c r="T231" i="2"/>
  <c r="T222" i="2"/>
  <c r="V217" i="2"/>
  <c r="S205" i="2"/>
  <c r="X188" i="2"/>
  <c r="AJ186" i="2"/>
  <c r="AV184" i="2"/>
  <c r="AY183" i="2"/>
  <c r="AJ176" i="2"/>
  <c r="AU177" i="2"/>
  <c r="AU173" i="2"/>
  <c r="AU176" i="2"/>
  <c r="AU175" i="2"/>
  <c r="AU174" i="2"/>
  <c r="W165" i="2"/>
  <c r="T168" i="2"/>
  <c r="T162" i="2"/>
  <c r="T165" i="2"/>
  <c r="Y158" i="2"/>
  <c r="AB158" i="2" s="1"/>
  <c r="AE165" i="2" s="1"/>
  <c r="AH155" i="2"/>
  <c r="BA146" i="2"/>
  <c r="AU139" i="2"/>
  <c r="AU138" i="2"/>
  <c r="AU136" i="2"/>
  <c r="X226" i="2"/>
  <c r="AA227" i="2" s="1"/>
  <c r="AD227" i="2" s="1"/>
  <c r="AG234" i="2" s="1"/>
  <c r="AV217" i="2"/>
  <c r="AW220" i="2" s="1"/>
  <c r="AY220" i="2"/>
  <c r="S213" i="2"/>
  <c r="T211" i="2"/>
  <c r="U207" i="2"/>
  <c r="AU203" i="2"/>
  <c r="AH197" i="2"/>
  <c r="AU196" i="2"/>
  <c r="X194" i="2"/>
  <c r="U196" i="2"/>
  <c r="BA191" i="2"/>
  <c r="BA190" i="2"/>
  <c r="W188" i="2"/>
  <c r="Z189" i="2" s="1"/>
  <c r="AC189" i="2" s="1"/>
  <c r="AF196" i="2" s="1"/>
  <c r="T191" i="2"/>
  <c r="U190" i="2"/>
  <c r="X187" i="2"/>
  <c r="AA189" i="2" s="1"/>
  <c r="AD189" i="2" s="1"/>
  <c r="AG196" i="2" s="1"/>
  <c r="AU186" i="2"/>
  <c r="BA183" i="2"/>
  <c r="U183" i="2"/>
  <c r="AI182" i="2"/>
  <c r="X179" i="2"/>
  <c r="U180" i="2"/>
  <c r="U182" i="2"/>
  <c r="U179" i="2"/>
  <c r="AO184" i="2"/>
  <c r="AI176" i="2"/>
  <c r="AH169" i="2"/>
  <c r="AH168" i="2"/>
  <c r="AU181" i="2"/>
  <c r="BA176" i="2"/>
  <c r="V176" i="2"/>
  <c r="U175" i="2"/>
  <c r="S173" i="2"/>
  <c r="U171" i="2"/>
  <c r="X168" i="2"/>
  <c r="BA166" i="2"/>
  <c r="BA165" i="2"/>
  <c r="T156" i="2"/>
  <c r="W153" i="2"/>
  <c r="T152" i="2"/>
  <c r="AU152" i="2"/>
  <c r="AU151" i="2"/>
  <c r="BA145" i="2"/>
  <c r="AV141" i="2"/>
  <c r="AW136" i="2"/>
  <c r="AI130" i="2"/>
  <c r="AJ102" i="2"/>
  <c r="T188" i="2"/>
  <c r="T185" i="2"/>
  <c r="U176" i="2"/>
  <c r="AY173" i="2"/>
  <c r="T171" i="2"/>
  <c r="AV166" i="2"/>
  <c r="AY168" i="2"/>
  <c r="T155" i="2"/>
  <c r="S156" i="2"/>
  <c r="V153" i="2"/>
  <c r="S154" i="2"/>
  <c r="S155" i="2"/>
  <c r="S152" i="2"/>
  <c r="BA143" i="2"/>
  <c r="AN138" i="2"/>
  <c r="AU127" i="2"/>
  <c r="AU121" i="2"/>
  <c r="AU124" i="2"/>
  <c r="AU126" i="2"/>
  <c r="Y125" i="2"/>
  <c r="AB125" i="2" s="1"/>
  <c r="AE132" i="2" s="1"/>
  <c r="AH123" i="2"/>
  <c r="AN125" i="2"/>
  <c r="AI171" i="2"/>
  <c r="U165" i="2"/>
  <c r="U168" i="2"/>
  <c r="U159" i="2"/>
  <c r="X157" i="2"/>
  <c r="AJ156" i="2"/>
  <c r="AI154" i="2"/>
  <c r="AU156" i="2"/>
  <c r="AP144" i="2"/>
  <c r="AI115" i="2"/>
  <c r="T150" i="2"/>
  <c r="W147" i="2"/>
  <c r="T148" i="2"/>
  <c r="S136" i="2"/>
  <c r="S134" i="2"/>
  <c r="V134" i="2"/>
  <c r="S137" i="2"/>
  <c r="S131" i="2"/>
  <c r="AJ127" i="2"/>
  <c r="S195" i="2"/>
  <c r="T189" i="2"/>
  <c r="S186" i="2"/>
  <c r="T183" i="2"/>
  <c r="AU185" i="2"/>
  <c r="U177" i="2"/>
  <c r="T179" i="2"/>
  <c r="BA173" i="2"/>
  <c r="AU170" i="2"/>
  <c r="AU169" i="2"/>
  <c r="U170" i="2"/>
  <c r="AU165" i="2"/>
  <c r="BA162" i="2"/>
  <c r="U162" i="2"/>
  <c r="BA158" i="2"/>
  <c r="V157" i="2"/>
  <c r="Y157" i="2" s="1"/>
  <c r="AB157" i="2" s="1"/>
  <c r="AE164" i="2" s="1"/>
  <c r="S159" i="2"/>
  <c r="Y159" i="2"/>
  <c r="AB159" i="2" s="1"/>
  <c r="AE166" i="2" s="1"/>
  <c r="AH156" i="2"/>
  <c r="U154" i="2"/>
  <c r="S150" i="2"/>
  <c r="AH137" i="2"/>
  <c r="AJ116" i="2"/>
  <c r="W190" i="2"/>
  <c r="S189" i="2"/>
  <c r="BA184" i="2"/>
  <c r="W184" i="2"/>
  <c r="Z186" i="2" s="1"/>
  <c r="AC186" i="2" s="1"/>
  <c r="AF193" i="2" s="1"/>
  <c r="S183" i="2"/>
  <c r="S185" i="2"/>
  <c r="W181" i="2"/>
  <c r="Z180" i="2" s="1"/>
  <c r="AC180" i="2" s="1"/>
  <c r="AF187" i="2" s="1"/>
  <c r="AV180" i="2"/>
  <c r="AW178" i="2" s="1"/>
  <c r="BA178" i="2"/>
  <c r="X178" i="2"/>
  <c r="X173" i="2"/>
  <c r="AA175" i="2" s="1"/>
  <c r="AD175" i="2" s="1"/>
  <c r="AG182" i="2" s="1"/>
  <c r="AY174" i="2"/>
  <c r="X171" i="2"/>
  <c r="T170" i="2"/>
  <c r="W167" i="2"/>
  <c r="AU167" i="2"/>
  <c r="BA164" i="2"/>
  <c r="T154" i="2"/>
  <c r="S149" i="2"/>
  <c r="V146" i="2"/>
  <c r="S148" i="2"/>
  <c r="AN152" i="2"/>
  <c r="T139" i="2"/>
  <c r="T137" i="2"/>
  <c r="W136" i="2"/>
  <c r="AV122" i="2"/>
  <c r="AI116" i="2"/>
  <c r="V193" i="2"/>
  <c r="V187" i="2"/>
  <c r="Y189" i="2" s="1"/>
  <c r="AB189" i="2" s="1"/>
  <c r="AE196" i="2" s="1"/>
  <c r="V184" i="2"/>
  <c r="Y186" i="2" s="1"/>
  <c r="AB186" i="2" s="1"/>
  <c r="AE193" i="2" s="1"/>
  <c r="V181" i="2"/>
  <c r="BA181" i="2"/>
  <c r="W178" i="2"/>
  <c r="Z179" i="2" s="1"/>
  <c r="AC179" i="2" s="1"/>
  <c r="AF186" i="2" s="1"/>
  <c r="W173" i="2"/>
  <c r="T174" i="2"/>
  <c r="S170" i="2"/>
  <c r="V167" i="2"/>
  <c r="Y169" i="2" s="1"/>
  <c r="AB169" i="2" s="1"/>
  <c r="AE176" i="2" s="1"/>
  <c r="S169" i="2"/>
  <c r="AI166" i="2"/>
  <c r="AY165" i="2"/>
  <c r="X162" i="2"/>
  <c r="V162" i="2"/>
  <c r="AI159" i="2"/>
  <c r="U158" i="2"/>
  <c r="U153" i="2"/>
  <c r="X150" i="2"/>
  <c r="X149" i="2"/>
  <c r="AJ145" i="2"/>
  <c r="AA148" i="2"/>
  <c r="AD148" i="2" s="1"/>
  <c r="AG155" i="2" s="1"/>
  <c r="V136" i="2"/>
  <c r="S139" i="2"/>
  <c r="AY136" i="2"/>
  <c r="AU122" i="2"/>
  <c r="U186" i="2"/>
  <c r="V173" i="2"/>
  <c r="V171" i="2"/>
  <c r="AY170" i="2"/>
  <c r="AV167" i="2"/>
  <c r="AH166" i="2"/>
  <c r="U167" i="2"/>
  <c r="AU154" i="2"/>
  <c r="T153" i="2"/>
  <c r="U149" i="2"/>
  <c r="AU147" i="2"/>
  <c r="BA148" i="2"/>
  <c r="X143" i="2"/>
  <c r="U146" i="2"/>
  <c r="BA141" i="2"/>
  <c r="AI128" i="2"/>
  <c r="T190" i="2"/>
  <c r="AU192" i="2"/>
  <c r="T181" i="2"/>
  <c r="V180" i="2"/>
  <c r="U178" i="2"/>
  <c r="W168" i="2"/>
  <c r="U166" i="2"/>
  <c r="AU166" i="2"/>
  <c r="T167" i="2"/>
  <c r="T164" i="2"/>
  <c r="T163" i="2"/>
  <c r="AU157" i="2"/>
  <c r="BA137" i="2"/>
  <c r="X128" i="2"/>
  <c r="U131" i="2"/>
  <c r="S192" i="2"/>
  <c r="AH172" i="2"/>
  <c r="S164" i="2"/>
  <c r="V164" i="2"/>
  <c r="S166" i="2"/>
  <c r="S153" i="2"/>
  <c r="BA153" i="2"/>
  <c r="AV150" i="2"/>
  <c r="AW149" i="2" s="1"/>
  <c r="AP155" i="2"/>
  <c r="AU149" i="2"/>
  <c r="AU143" i="2"/>
  <c r="AU145" i="2"/>
  <c r="AU148" i="2"/>
  <c r="AN146" i="2"/>
  <c r="U174" i="2"/>
  <c r="AP173" i="2"/>
  <c r="BA175" i="2"/>
  <c r="BA174" i="2"/>
  <c r="U172" i="2"/>
  <c r="AV170" i="2"/>
  <c r="U173" i="2"/>
  <c r="X170" i="2"/>
  <c r="AJ169" i="2"/>
  <c r="BA170" i="2"/>
  <c r="S168" i="2"/>
  <c r="AH161" i="2"/>
  <c r="T151" i="2"/>
  <c r="W149" i="2"/>
  <c r="AN155" i="2"/>
  <c r="S147" i="2"/>
  <c r="V144" i="2"/>
  <c r="AV143" i="2"/>
  <c r="AY146" i="2"/>
  <c r="U145" i="2"/>
  <c r="W141" i="2"/>
  <c r="Z140" i="2" s="1"/>
  <c r="AC140" i="2" s="1"/>
  <c r="AF147" i="2" s="1"/>
  <c r="T143" i="2"/>
  <c r="T141" i="2"/>
  <c r="T142" i="2"/>
  <c r="T144" i="2"/>
  <c r="BA140" i="2"/>
  <c r="AJ133" i="2"/>
  <c r="U147" i="2"/>
  <c r="X144" i="2"/>
  <c r="T146" i="2"/>
  <c r="W143" i="2"/>
  <c r="S143" i="2"/>
  <c r="V140" i="2"/>
  <c r="Y142" i="2" s="1"/>
  <c r="AB142" i="2" s="1"/>
  <c r="AE149" i="2" s="1"/>
  <c r="AI133" i="2"/>
  <c r="BA133" i="2"/>
  <c r="AH126" i="2"/>
  <c r="BA124" i="2"/>
  <c r="AU105" i="2"/>
  <c r="X158" i="2"/>
  <c r="V149" i="2"/>
  <c r="W144" i="2"/>
  <c r="S146" i="2"/>
  <c r="S145" i="2"/>
  <c r="X141" i="2"/>
  <c r="AV140" i="2"/>
  <c r="AI139" i="2"/>
  <c r="AH133" i="2"/>
  <c r="S132" i="2"/>
  <c r="V129" i="2"/>
  <c r="S130" i="2"/>
  <c r="AV126" i="2"/>
  <c r="AY126" i="2"/>
  <c r="AO132" i="2"/>
  <c r="AJ89" i="2"/>
  <c r="V78" i="2"/>
  <c r="W78" i="2"/>
  <c r="X78" i="2"/>
  <c r="AJ75" i="2"/>
  <c r="AW68" i="2"/>
  <c r="AW65" i="2"/>
  <c r="AI102" i="2"/>
  <c r="AH117" i="2"/>
  <c r="AH115" i="2"/>
  <c r="Y117" i="2"/>
  <c r="AB117" i="2" s="1"/>
  <c r="AE124" i="2" s="1"/>
  <c r="AI94" i="2"/>
  <c r="T88" i="2"/>
  <c r="T89" i="2"/>
  <c r="W86" i="2"/>
  <c r="AJ113" i="2"/>
  <c r="AI112" i="2"/>
  <c r="AW109" i="2"/>
  <c r="AN101" i="2"/>
  <c r="X152" i="2"/>
  <c r="W135" i="2"/>
  <c r="T138" i="2"/>
  <c r="AH130" i="2"/>
  <c r="AI127" i="2"/>
  <c r="AU125" i="2"/>
  <c r="X121" i="2"/>
  <c r="U124" i="2"/>
  <c r="X120" i="2"/>
  <c r="U123" i="2"/>
  <c r="U118" i="2"/>
  <c r="AI113" i="2"/>
  <c r="AH112" i="2"/>
  <c r="Y114" i="2"/>
  <c r="AB114" i="2" s="1"/>
  <c r="AE121" i="2" s="1"/>
  <c r="Y115" i="2"/>
  <c r="AB115" i="2" s="1"/>
  <c r="AE122" i="2" s="1"/>
  <c r="AJ111" i="2"/>
  <c r="AU100" i="2"/>
  <c r="AU101" i="2"/>
  <c r="AW78" i="2"/>
  <c r="AW74" i="2"/>
  <c r="S172" i="2"/>
  <c r="T166" i="2"/>
  <c r="W161" i="2"/>
  <c r="AV157" i="2"/>
  <c r="AW154" i="2" s="1"/>
  <c r="U156" i="2"/>
  <c r="AU146" i="2"/>
  <c r="BA132" i="2"/>
  <c r="T124" i="2"/>
  <c r="W120" i="2"/>
  <c r="T122" i="2"/>
  <c r="T123" i="2"/>
  <c r="T118" i="2"/>
  <c r="AU106" i="2"/>
  <c r="AN104" i="2"/>
  <c r="AO88" i="2"/>
  <c r="AJ76" i="2"/>
  <c r="W170" i="2"/>
  <c r="X167" i="2"/>
  <c r="X164" i="2"/>
  <c r="S163" i="2"/>
  <c r="U157" i="2"/>
  <c r="V147" i="2"/>
  <c r="W145" i="2"/>
  <c r="AU142" i="2"/>
  <c r="U139" i="2"/>
  <c r="AU135" i="2"/>
  <c r="BA135" i="2"/>
  <c r="U129" i="2"/>
  <c r="AO92" i="2"/>
  <c r="X80" i="2"/>
  <c r="U83" i="2"/>
  <c r="W55" i="2"/>
  <c r="T58" i="2"/>
  <c r="V170" i="2"/>
  <c r="W164" i="2"/>
  <c r="U161" i="2"/>
  <c r="BA159" i="2"/>
  <c r="T157" i="2"/>
  <c r="AP147" i="2"/>
  <c r="T147" i="2"/>
  <c r="AU144" i="2"/>
  <c r="X142" i="2"/>
  <c r="AO147" i="2"/>
  <c r="AU137" i="2"/>
  <c r="BA134" i="2"/>
  <c r="U135" i="2"/>
  <c r="X132" i="2"/>
  <c r="AW133" i="2"/>
  <c r="Z127" i="2"/>
  <c r="AC127" i="2" s="1"/>
  <c r="AF134" i="2" s="1"/>
  <c r="AO112" i="2"/>
  <c r="AW89" i="2"/>
  <c r="AW87" i="2"/>
  <c r="AW76" i="2"/>
  <c r="V55" i="2"/>
  <c r="S58" i="2"/>
  <c r="S57" i="2"/>
  <c r="W172" i="2"/>
  <c r="AO162" i="2"/>
  <c r="AU163" i="2"/>
  <c r="W150" i="2"/>
  <c r="U144" i="2"/>
  <c r="V143" i="2"/>
  <c r="T140" i="2"/>
  <c r="S133" i="2"/>
  <c r="S126" i="2"/>
  <c r="X124" i="2"/>
  <c r="U127" i="2"/>
  <c r="W123" i="2"/>
  <c r="AU123" i="2"/>
  <c r="BA120" i="2"/>
  <c r="BA122" i="2"/>
  <c r="BA119" i="2"/>
  <c r="AU102" i="2"/>
  <c r="AH69" i="2"/>
  <c r="AU67" i="2"/>
  <c r="AU66" i="2"/>
  <c r="AU62" i="2"/>
  <c r="AU59" i="2"/>
  <c r="AU60" i="2"/>
  <c r="X159" i="2"/>
  <c r="AY155" i="2"/>
  <c r="W151" i="2"/>
  <c r="U143" i="2"/>
  <c r="U142" i="2"/>
  <c r="U141" i="2"/>
  <c r="U140" i="2"/>
  <c r="U136" i="2"/>
  <c r="AW135" i="2"/>
  <c r="S129" i="2"/>
  <c r="BA127" i="2"/>
  <c r="BA123" i="2"/>
  <c r="AN126" i="2"/>
  <c r="AU117" i="2"/>
  <c r="AU116" i="2"/>
  <c r="AU118" i="2"/>
  <c r="AU114" i="2"/>
  <c r="U155" i="2"/>
  <c r="X147" i="2"/>
  <c r="U150" i="2"/>
  <c r="T149" i="2"/>
  <c r="W146" i="2"/>
  <c r="W134" i="2"/>
  <c r="T136" i="2"/>
  <c r="T133" i="2"/>
  <c r="T131" i="2"/>
  <c r="AU134" i="2"/>
  <c r="BA126" i="2"/>
  <c r="T73" i="2"/>
  <c r="T74" i="2"/>
  <c r="W71" i="2"/>
  <c r="Z129" i="2"/>
  <c r="AC129" i="2" s="1"/>
  <c r="AF136" i="2" s="1"/>
  <c r="AI126" i="2"/>
  <c r="X123" i="2"/>
  <c r="U126" i="2"/>
  <c r="AU113" i="2"/>
  <c r="S93" i="2"/>
  <c r="V91" i="2"/>
  <c r="S92" i="2"/>
  <c r="S94" i="2"/>
  <c r="AH63" i="2"/>
  <c r="Y65" i="2"/>
  <c r="AB65" i="2" s="1"/>
  <c r="AE72" i="2" s="1"/>
  <c r="AW56" i="2"/>
  <c r="AW55" i="2"/>
  <c r="AH120" i="2"/>
  <c r="U120" i="2"/>
  <c r="U119" i="2"/>
  <c r="AJ106" i="2"/>
  <c r="AH102" i="2"/>
  <c r="S97" i="2"/>
  <c r="AJ93" i="2"/>
  <c r="AI92" i="2"/>
  <c r="AP97" i="2"/>
  <c r="AW88" i="2"/>
  <c r="AO87" i="2"/>
  <c r="AI76" i="2"/>
  <c r="AU61" i="2"/>
  <c r="AW43" i="2"/>
  <c r="AW42" i="2"/>
  <c r="AY135" i="2"/>
  <c r="AU133" i="2"/>
  <c r="X129" i="2"/>
  <c r="S127" i="2"/>
  <c r="V121" i="2"/>
  <c r="AV120" i="2"/>
  <c r="T120" i="2"/>
  <c r="T119" i="2"/>
  <c r="AU107" i="2"/>
  <c r="AW106" i="2"/>
  <c r="S96" i="2"/>
  <c r="AI93" i="2"/>
  <c r="Z96" i="2"/>
  <c r="AC96" i="2" s="1"/>
  <c r="AF103" i="2" s="1"/>
  <c r="AH92" i="2"/>
  <c r="S80" i="2"/>
  <c r="AW75" i="2"/>
  <c r="V135" i="2"/>
  <c r="W129" i="2"/>
  <c r="Z128" i="2" s="1"/>
  <c r="AC128" i="2" s="1"/>
  <c r="AF135" i="2" s="1"/>
  <c r="T128" i="2"/>
  <c r="S123" i="2"/>
  <c r="S120" i="2"/>
  <c r="S119" i="2"/>
  <c r="S114" i="2"/>
  <c r="AW110" i="2"/>
  <c r="AW102" i="2"/>
  <c r="X97" i="2"/>
  <c r="U92" i="2"/>
  <c r="W91" i="2"/>
  <c r="T94" i="2"/>
  <c r="T93" i="2"/>
  <c r="T90" i="2"/>
  <c r="V88" i="2"/>
  <c r="S91" i="2"/>
  <c r="S90" i="2"/>
  <c r="AU87" i="2"/>
  <c r="AU85" i="2"/>
  <c r="AN90" i="2"/>
  <c r="AJ82" i="2"/>
  <c r="W63" i="2"/>
  <c r="Z61" i="2" s="1"/>
  <c r="AC61" i="2" s="1"/>
  <c r="AF68" i="2" s="1"/>
  <c r="T65" i="2"/>
  <c r="T66" i="2"/>
  <c r="T60" i="2"/>
  <c r="AN112" i="2"/>
  <c r="AP107" i="2"/>
  <c r="AW100" i="2"/>
  <c r="AW92" i="2"/>
  <c r="AW66" i="2"/>
  <c r="W23" i="2"/>
  <c r="T25" i="2"/>
  <c r="T26" i="2"/>
  <c r="AW22" i="2"/>
  <c r="AW19" i="2"/>
  <c r="AW21" i="2"/>
  <c r="AA107" i="2"/>
  <c r="AD107" i="2" s="1"/>
  <c r="AG114" i="2" s="1"/>
  <c r="AJ104" i="2"/>
  <c r="AO107" i="2"/>
  <c r="AW98" i="2"/>
  <c r="AW97" i="2"/>
  <c r="AW93" i="2"/>
  <c r="S79" i="2"/>
  <c r="S78" i="2"/>
  <c r="S77" i="2"/>
  <c r="V77" i="2"/>
  <c r="S75" i="2"/>
  <c r="U69" i="2"/>
  <c r="X69" i="2"/>
  <c r="AA70" i="2" s="1"/>
  <c r="AD70" i="2" s="1"/>
  <c r="AG77" i="2" s="1"/>
  <c r="U71" i="2"/>
  <c r="U72" i="2"/>
  <c r="AI48" i="2"/>
  <c r="AY134" i="2"/>
  <c r="T134" i="2"/>
  <c r="U130" i="2"/>
  <c r="AU132" i="2"/>
  <c r="S118" i="2"/>
  <c r="AI111" i="2"/>
  <c r="AW111" i="2"/>
  <c r="Z107" i="2"/>
  <c r="AC107" i="2" s="1"/>
  <c r="AF114" i="2" s="1"/>
  <c r="AI104" i="2"/>
  <c r="AH100" i="2"/>
  <c r="AU99" i="2"/>
  <c r="AW94" i="2"/>
  <c r="AW96" i="2"/>
  <c r="S95" i="2"/>
  <c r="AP67" i="2"/>
  <c r="T130" i="2"/>
  <c r="V128" i="2"/>
  <c r="U128" i="2"/>
  <c r="S122" i="2"/>
  <c r="AU119" i="2"/>
  <c r="U116" i="2"/>
  <c r="AN118" i="2"/>
  <c r="AU98" i="2"/>
  <c r="AU97" i="2"/>
  <c r="AW95" i="2"/>
  <c r="AI84" i="2"/>
  <c r="S84" i="2"/>
  <c r="V81" i="2"/>
  <c r="AW82" i="2"/>
  <c r="S140" i="2"/>
  <c r="BA136" i="2"/>
  <c r="AW134" i="2"/>
  <c r="V124" i="2"/>
  <c r="U121" i="2"/>
  <c r="X118" i="2"/>
  <c r="T116" i="2"/>
  <c r="AU111" i="2"/>
  <c r="AP114" i="2"/>
  <c r="AW84" i="2"/>
  <c r="AI72" i="2"/>
  <c r="V70" i="2"/>
  <c r="W70" i="2"/>
  <c r="X70" i="2"/>
  <c r="AW67" i="2"/>
  <c r="AI60" i="2"/>
  <c r="AI58" i="2"/>
  <c r="W54" i="2"/>
  <c r="T57" i="2"/>
  <c r="T56" i="2"/>
  <c r="T53" i="2"/>
  <c r="W148" i="2"/>
  <c r="AU140" i="2"/>
  <c r="AY133" i="2"/>
  <c r="U132" i="2"/>
  <c r="AU131" i="2"/>
  <c r="X122" i="2"/>
  <c r="W121" i="2"/>
  <c r="W118" i="2"/>
  <c r="S116" i="2"/>
  <c r="AJ114" i="2"/>
  <c r="AP116" i="2"/>
  <c r="AO114" i="2"/>
  <c r="AU104" i="2"/>
  <c r="AW103" i="2"/>
  <c r="AW104" i="2"/>
  <c r="AJ99" i="2"/>
  <c r="AU95" i="2"/>
  <c r="AU94" i="2"/>
  <c r="AN93" i="2"/>
  <c r="U87" i="2"/>
  <c r="AW81" i="2"/>
  <c r="AJ74" i="2"/>
  <c r="S138" i="2"/>
  <c r="T132" i="2"/>
  <c r="U133" i="2"/>
  <c r="BA130" i="2"/>
  <c r="V127" i="2"/>
  <c r="W122" i="2"/>
  <c r="T121" i="2"/>
  <c r="X117" i="2"/>
  <c r="AI109" i="2"/>
  <c r="AO106" i="2"/>
  <c r="AO105" i="2"/>
  <c r="U86" i="2"/>
  <c r="T87" i="2"/>
  <c r="AW83" i="2"/>
  <c r="AI74" i="2"/>
  <c r="AH50" i="2"/>
  <c r="X136" i="2"/>
  <c r="AV127" i="2"/>
  <c r="S124" i="2"/>
  <c r="W117" i="2"/>
  <c r="AH109" i="2"/>
  <c r="Z103" i="2"/>
  <c r="AC103" i="2" s="1"/>
  <c r="AF110" i="2" s="1"/>
  <c r="AN105" i="2"/>
  <c r="AH95" i="2"/>
  <c r="AW85" i="2"/>
  <c r="AP88" i="2"/>
  <c r="AH74" i="2"/>
  <c r="AW73" i="2"/>
  <c r="AW69" i="2"/>
  <c r="AJ67" i="2"/>
  <c r="AN69" i="2"/>
  <c r="X55" i="2"/>
  <c r="AA55" i="2" s="1"/>
  <c r="AD55" i="2" s="1"/>
  <c r="AG62" i="2" s="1"/>
  <c r="U53" i="2"/>
  <c r="U55" i="2"/>
  <c r="U58" i="2"/>
  <c r="U56" i="2"/>
  <c r="U57" i="2"/>
  <c r="W69" i="2"/>
  <c r="T71" i="2"/>
  <c r="AI67" i="2"/>
  <c r="AN65" i="2"/>
  <c r="AU57" i="2"/>
  <c r="AU31" i="2"/>
  <c r="AU28" i="2"/>
  <c r="AU29" i="2"/>
  <c r="AU30" i="2"/>
  <c r="S21" i="2"/>
  <c r="S19" i="2"/>
  <c r="S20" i="2"/>
  <c r="V21" i="2"/>
  <c r="S24" i="2"/>
  <c r="S22" i="2"/>
  <c r="U105" i="2"/>
  <c r="U104" i="2"/>
  <c r="U95" i="2"/>
  <c r="X92" i="2"/>
  <c r="AU93" i="2"/>
  <c r="AW90" i="2"/>
  <c r="S86" i="2"/>
  <c r="V84" i="2"/>
  <c r="T84" i="2"/>
  <c r="W82" i="2"/>
  <c r="Z82" i="2" s="1"/>
  <c r="AC82" i="2" s="1"/>
  <c r="AF89" i="2" s="1"/>
  <c r="AU83" i="2"/>
  <c r="U80" i="2"/>
  <c r="U81" i="2"/>
  <c r="AW79" i="2"/>
  <c r="AH67" i="2"/>
  <c r="AU65" i="2"/>
  <c r="AU56" i="2"/>
  <c r="AU55" i="2"/>
  <c r="X49" i="2"/>
  <c r="U51" i="2"/>
  <c r="U52" i="2"/>
  <c r="S50" i="2"/>
  <c r="V48" i="2"/>
  <c r="S51" i="2"/>
  <c r="S46" i="2"/>
  <c r="AW31" i="2"/>
  <c r="AW29" i="2"/>
  <c r="AW30" i="2"/>
  <c r="AJ19" i="2"/>
  <c r="U99" i="2"/>
  <c r="X98" i="2"/>
  <c r="U101" i="2"/>
  <c r="V96" i="2"/>
  <c r="S99" i="2"/>
  <c r="U94" i="2"/>
  <c r="T95" i="2"/>
  <c r="AU89" i="2"/>
  <c r="V80" i="2"/>
  <c r="Y79" i="2" s="1"/>
  <c r="AB79" i="2" s="1"/>
  <c r="AE86" i="2" s="1"/>
  <c r="T80" i="2"/>
  <c r="U78" i="2"/>
  <c r="AP71" i="2"/>
  <c r="AN72" i="2"/>
  <c r="U63" i="2"/>
  <c r="X61" i="2"/>
  <c r="U62" i="2"/>
  <c r="AJ58" i="2"/>
  <c r="AW58" i="2"/>
  <c r="AP45" i="2"/>
  <c r="AJ5" i="2"/>
  <c r="AW99" i="2"/>
  <c r="S87" i="2"/>
  <c r="T83" i="2"/>
  <c r="AA84" i="2"/>
  <c r="AD84" i="2" s="1"/>
  <c r="AG91" i="2" s="1"/>
  <c r="AU79" i="2"/>
  <c r="T78" i="2"/>
  <c r="AW72" i="2"/>
  <c r="AW71" i="2"/>
  <c r="AI64" i="2"/>
  <c r="T63" i="2"/>
  <c r="W61" i="2"/>
  <c r="AU50" i="2"/>
  <c r="AU49" i="2"/>
  <c r="AW34" i="2"/>
  <c r="X105" i="2"/>
  <c r="U108" i="2"/>
  <c r="X101" i="2"/>
  <c r="T85" i="2"/>
  <c r="S83" i="2"/>
  <c r="AU81" i="2"/>
  <c r="U79" i="2"/>
  <c r="U75" i="2"/>
  <c r="AN71" i="2"/>
  <c r="AP69" i="2"/>
  <c r="X37" i="2"/>
  <c r="U40" i="2"/>
  <c r="AV117" i="2"/>
  <c r="AW115" i="2" s="1"/>
  <c r="X112" i="2"/>
  <c r="U115" i="2"/>
  <c r="X108" i="2"/>
  <c r="T108" i="2"/>
  <c r="X103" i="2"/>
  <c r="U103" i="2"/>
  <c r="AW101" i="2"/>
  <c r="AU96" i="2"/>
  <c r="AU91" i="2"/>
  <c r="T92" i="2"/>
  <c r="AP95" i="2"/>
  <c r="X87" i="2"/>
  <c r="AA85" i="2" s="1"/>
  <c r="AD85" i="2" s="1"/>
  <c r="AG92" i="2" s="1"/>
  <c r="S85" i="2"/>
  <c r="T81" i="2"/>
  <c r="AU77" i="2"/>
  <c r="AP84" i="2"/>
  <c r="T75" i="2"/>
  <c r="AH73" i="2"/>
  <c r="AU72" i="2"/>
  <c r="AU71" i="2"/>
  <c r="AW70" i="2"/>
  <c r="U64" i="2"/>
  <c r="U36" i="2"/>
  <c r="X33" i="2"/>
  <c r="U34" i="2"/>
  <c r="U33" i="2"/>
  <c r="U31" i="2"/>
  <c r="AJ30" i="2"/>
  <c r="V12" i="2"/>
  <c r="S14" i="2"/>
  <c r="S15" i="2"/>
  <c r="S9" i="2"/>
  <c r="X115" i="2"/>
  <c r="T115" i="2"/>
  <c r="X110" i="2"/>
  <c r="U110" i="2"/>
  <c r="S108" i="2"/>
  <c r="T105" i="2"/>
  <c r="W103" i="2"/>
  <c r="Z104" i="2" s="1"/>
  <c r="AC104" i="2" s="1"/>
  <c r="AF111" i="2" s="1"/>
  <c r="T106" i="2"/>
  <c r="AP102" i="2"/>
  <c r="X94" i="2"/>
  <c r="W87" i="2"/>
  <c r="X83" i="2"/>
  <c r="U85" i="2"/>
  <c r="S81" i="2"/>
  <c r="AU78" i="2"/>
  <c r="AU70" i="2"/>
  <c r="T64" i="2"/>
  <c r="AW64" i="2"/>
  <c r="AU63" i="2"/>
  <c r="AP66" i="2"/>
  <c r="AU48" i="2"/>
  <c r="U117" i="2"/>
  <c r="S115" i="2"/>
  <c r="T112" i="2"/>
  <c r="W110" i="2"/>
  <c r="Z108" i="2" s="1"/>
  <c r="AC108" i="2" s="1"/>
  <c r="AF115" i="2" s="1"/>
  <c r="T113" i="2"/>
  <c r="AW108" i="2"/>
  <c r="V103" i="2"/>
  <c r="S106" i="2"/>
  <c r="V87" i="2"/>
  <c r="W83" i="2"/>
  <c r="T86" i="2"/>
  <c r="AH76" i="2"/>
  <c r="X73" i="2"/>
  <c r="AA74" i="2" s="1"/>
  <c r="AD74" i="2" s="1"/>
  <c r="AG81" i="2" s="1"/>
  <c r="U76" i="2"/>
  <c r="U73" i="2"/>
  <c r="T72" i="2"/>
  <c r="X65" i="2"/>
  <c r="U66" i="2"/>
  <c r="U67" i="2"/>
  <c r="AJ63" i="2"/>
  <c r="AU64" i="2"/>
  <c r="AW63" i="2"/>
  <c r="AO66" i="2"/>
  <c r="T61" i="2"/>
  <c r="T59" i="2"/>
  <c r="AH56" i="2"/>
  <c r="S54" i="2"/>
  <c r="V51" i="2"/>
  <c r="AW38" i="2"/>
  <c r="AW26" i="2"/>
  <c r="AW27" i="2"/>
  <c r="T117" i="2"/>
  <c r="V110" i="2"/>
  <c r="Y107" i="2" s="1"/>
  <c r="AB107" i="2" s="1"/>
  <c r="AE114" i="2" s="1"/>
  <c r="S113" i="2"/>
  <c r="U88" i="2"/>
  <c r="AU73" i="2"/>
  <c r="T76" i="2"/>
  <c r="W73" i="2"/>
  <c r="AN67" i="2"/>
  <c r="AU68" i="2"/>
  <c r="S69" i="2"/>
  <c r="S66" i="2"/>
  <c r="V66" i="2"/>
  <c r="Y68" i="2" s="1"/>
  <c r="AB68" i="2" s="1"/>
  <c r="AE75" i="2" s="1"/>
  <c r="W65" i="2"/>
  <c r="T67" i="2"/>
  <c r="AW62" i="2"/>
  <c r="S53" i="2"/>
  <c r="AW54" i="2"/>
  <c r="AW51" i="2"/>
  <c r="AW53" i="2"/>
  <c r="AW50" i="2"/>
  <c r="S117" i="2"/>
  <c r="AW107" i="2"/>
  <c r="W97" i="2"/>
  <c r="AO95" i="2"/>
  <c r="X91" i="2"/>
  <c r="S88" i="2"/>
  <c r="V85" i="2"/>
  <c r="S82" i="2"/>
  <c r="AU75" i="2"/>
  <c r="AN78" i="2"/>
  <c r="AW60" i="2"/>
  <c r="AH47" i="2"/>
  <c r="AW48" i="2"/>
  <c r="AW44" i="2"/>
  <c r="AW46" i="2"/>
  <c r="AI31" i="2"/>
  <c r="U16" i="2"/>
  <c r="X13" i="2"/>
  <c r="U15" i="2"/>
  <c r="U14" i="2"/>
  <c r="U70" i="2"/>
  <c r="S64" i="2"/>
  <c r="V61" i="2"/>
  <c r="S60" i="2"/>
  <c r="V59" i="2"/>
  <c r="Y59" i="2" s="1"/>
  <c r="AB59" i="2" s="1"/>
  <c r="AE66" i="2" s="1"/>
  <c r="W50" i="2"/>
  <c r="X50" i="2"/>
  <c r="AJ29" i="2"/>
  <c r="AI19" i="2"/>
  <c r="T16" i="2"/>
  <c r="W13" i="2"/>
  <c r="T70" i="2"/>
  <c r="W68" i="2"/>
  <c r="S56" i="2"/>
  <c r="AH52" i="2"/>
  <c r="AP50" i="2"/>
  <c r="T42" i="2"/>
  <c r="AH41" i="2"/>
  <c r="U37" i="2"/>
  <c r="V13" i="2"/>
  <c r="S16" i="2"/>
  <c r="U77" i="2"/>
  <c r="S71" i="2"/>
  <c r="AO69" i="2"/>
  <c r="V68" i="2"/>
  <c r="Y70" i="2" s="1"/>
  <c r="AB70" i="2" s="1"/>
  <c r="AE77" i="2" s="1"/>
  <c r="AH54" i="2"/>
  <c r="T44" i="2"/>
  <c r="AI43" i="2"/>
  <c r="Z46" i="2"/>
  <c r="AC46" i="2" s="1"/>
  <c r="AF53" i="2" s="1"/>
  <c r="U38" i="2"/>
  <c r="U30" i="2"/>
  <c r="X28" i="2"/>
  <c r="U93" i="2"/>
  <c r="AU86" i="2"/>
  <c r="T77" i="2"/>
  <c r="W75" i="2"/>
  <c r="U59" i="2"/>
  <c r="X57" i="2"/>
  <c r="AU53" i="2"/>
  <c r="T52" i="2"/>
  <c r="S49" i="2"/>
  <c r="W46" i="2"/>
  <c r="T49" i="2"/>
  <c r="AH42" i="2"/>
  <c r="AJ34" i="2"/>
  <c r="W28" i="2"/>
  <c r="Z29" i="2" s="1"/>
  <c r="AC29" i="2" s="1"/>
  <c r="AF36" i="2" s="1"/>
  <c r="T31" i="2"/>
  <c r="AU25" i="2"/>
  <c r="AA18" i="2"/>
  <c r="AD18" i="2" s="1"/>
  <c r="AG25" i="2" s="1"/>
  <c r="AJ15" i="2"/>
  <c r="U12" i="2"/>
  <c r="X9" i="2"/>
  <c r="U11" i="2"/>
  <c r="U84" i="2"/>
  <c r="V75" i="2"/>
  <c r="S74" i="2"/>
  <c r="V46" i="2"/>
  <c r="S48" i="2"/>
  <c r="U43" i="2"/>
  <c r="X41" i="2"/>
  <c r="W39" i="2"/>
  <c r="X39" i="2"/>
  <c r="U41" i="2"/>
  <c r="AH33" i="2"/>
  <c r="T35" i="2"/>
  <c r="W32" i="2"/>
  <c r="V28" i="2"/>
  <c r="S31" i="2"/>
  <c r="AP31" i="2"/>
  <c r="AU24" i="2"/>
  <c r="AU21" i="2"/>
  <c r="AU20" i="2"/>
  <c r="AU19" i="2"/>
  <c r="AO18" i="2"/>
  <c r="AI9" i="2"/>
  <c r="S65" i="2"/>
  <c r="S62" i="2"/>
  <c r="T48" i="2"/>
  <c r="W44" i="2"/>
  <c r="T47" i="2"/>
  <c r="X36" i="2"/>
  <c r="U39" i="2"/>
  <c r="AJ35" i="2"/>
  <c r="AW35" i="2"/>
  <c r="T91" i="2"/>
  <c r="W89" i="2"/>
  <c r="AW77" i="2"/>
  <c r="T69" i="2"/>
  <c r="AW57" i="2"/>
  <c r="S55" i="2"/>
  <c r="T51" i="2"/>
  <c r="AW47" i="2"/>
  <c r="V44" i="2"/>
  <c r="S47" i="2"/>
  <c r="S43" i="2"/>
  <c r="AW41" i="2"/>
  <c r="T27" i="2"/>
  <c r="W24" i="2"/>
  <c r="AW18" i="2"/>
  <c r="U98" i="2"/>
  <c r="V89" i="2"/>
  <c r="S72" i="2"/>
  <c r="X66" i="2"/>
  <c r="U61" i="2"/>
  <c r="Z56" i="2"/>
  <c r="AC56" i="2" s="1"/>
  <c r="AF63" i="2" s="1"/>
  <c r="V53" i="2"/>
  <c r="AJ45" i="2"/>
  <c r="AW40" i="2"/>
  <c r="AW39" i="2"/>
  <c r="AN34" i="2"/>
  <c r="AI26" i="2"/>
  <c r="X25" i="2"/>
  <c r="U27" i="2"/>
  <c r="U26" i="2"/>
  <c r="U28" i="2"/>
  <c r="U24" i="2"/>
  <c r="S7" i="2"/>
  <c r="V4" i="2"/>
  <c r="T98" i="2"/>
  <c r="W96" i="2"/>
  <c r="Z95" i="2" s="1"/>
  <c r="AC95" i="2" s="1"/>
  <c r="AF102" i="2" s="1"/>
  <c r="X68" i="2"/>
  <c r="T55" i="2"/>
  <c r="AU40" i="2"/>
  <c r="AU42" i="2"/>
  <c r="AW45" i="2"/>
  <c r="AW37" i="2"/>
  <c r="T24" i="2"/>
  <c r="T20" i="2"/>
  <c r="T19" i="2"/>
  <c r="W21" i="2"/>
  <c r="Z20" i="2" s="1"/>
  <c r="AC20" i="2" s="1"/>
  <c r="AF27" i="2" s="1"/>
  <c r="T23" i="2"/>
  <c r="S13" i="2"/>
  <c r="U8" i="2"/>
  <c r="X6" i="2"/>
  <c r="AW52" i="2"/>
  <c r="AW32" i="2"/>
  <c r="AO29" i="2"/>
  <c r="AP24" i="2"/>
  <c r="AJ16" i="2"/>
  <c r="AJ8" i="2"/>
  <c r="T9" i="2"/>
  <c r="AU54" i="2"/>
  <c r="AU52" i="2"/>
  <c r="U46" i="2"/>
  <c r="W37" i="2"/>
  <c r="AU32" i="2"/>
  <c r="T32" i="2"/>
  <c r="AJ23" i="2"/>
  <c r="AP18" i="2"/>
  <c r="U10" i="2"/>
  <c r="X7" i="2"/>
  <c r="W45" i="2"/>
  <c r="T46" i="2"/>
  <c r="V37" i="2"/>
  <c r="AI36" i="2"/>
  <c r="AU34" i="2"/>
  <c r="S27" i="2"/>
  <c r="S28" i="2"/>
  <c r="AH23" i="2"/>
  <c r="Y25" i="2"/>
  <c r="AB25" i="2" s="1"/>
  <c r="AE32" i="2" s="1"/>
  <c r="AJ21" i="2"/>
  <c r="W15" i="2"/>
  <c r="Z17" i="2" s="1"/>
  <c r="AC17" i="2" s="1"/>
  <c r="AF24" i="2" s="1"/>
  <c r="T18" i="2"/>
  <c r="X12" i="2"/>
  <c r="U13" i="2"/>
  <c r="AH8" i="2"/>
  <c r="Z55" i="2"/>
  <c r="AC55" i="2" s="1"/>
  <c r="AF62" i="2" s="1"/>
  <c r="V45" i="2"/>
  <c r="S45" i="2"/>
  <c r="V43" i="2"/>
  <c r="AH36" i="2"/>
  <c r="AW28" i="2"/>
  <c r="AJ20" i="2"/>
  <c r="S18" i="2"/>
  <c r="V15" i="2"/>
  <c r="T15" i="2"/>
  <c r="W12" i="2"/>
  <c r="Z14" i="2" s="1"/>
  <c r="AC14" i="2" s="1"/>
  <c r="AF21" i="2" s="1"/>
  <c r="T14" i="2"/>
  <c r="U9" i="2"/>
  <c r="V7" i="2"/>
  <c r="S10" i="2"/>
  <c r="AW16" i="2"/>
  <c r="AW15" i="2"/>
  <c r="AW13" i="2"/>
  <c r="AW14" i="2"/>
  <c r="T12" i="2"/>
  <c r="AI6" i="2"/>
  <c r="AJ52" i="2"/>
  <c r="X51" i="2"/>
  <c r="AA50" i="2" s="1"/>
  <c r="AD50" i="2" s="1"/>
  <c r="AG57" i="2" s="1"/>
  <c r="U54" i="2"/>
  <c r="V49" i="2"/>
  <c r="S52" i="2"/>
  <c r="AU47" i="2"/>
  <c r="AN42" i="2"/>
  <c r="X42" i="2"/>
  <c r="T43" i="2"/>
  <c r="W40" i="2"/>
  <c r="AP38" i="2"/>
  <c r="W38" i="2"/>
  <c r="S38" i="2"/>
  <c r="W33" i="2"/>
  <c r="AO34" i="2"/>
  <c r="AH25" i="2"/>
  <c r="AW25" i="2"/>
  <c r="AI18" i="2"/>
  <c r="AH17" i="2"/>
  <c r="AW12" i="2"/>
  <c r="V10" i="2"/>
  <c r="V9" i="2"/>
  <c r="S12" i="2"/>
  <c r="S11" i="2"/>
  <c r="AH6" i="2"/>
  <c r="W5" i="2"/>
  <c r="AI52" i="2"/>
  <c r="W51" i="2"/>
  <c r="T54" i="2"/>
  <c r="U48" i="2"/>
  <c r="U49" i="2"/>
  <c r="X46" i="2"/>
  <c r="X44" i="2"/>
  <c r="T45" i="2"/>
  <c r="W42" i="2"/>
  <c r="V40" i="2"/>
  <c r="V38" i="2"/>
  <c r="S41" i="2"/>
  <c r="S36" i="2"/>
  <c r="U35" i="2"/>
  <c r="X32" i="2"/>
  <c r="AP21" i="2"/>
  <c r="V5" i="2"/>
  <c r="T38" i="2"/>
  <c r="W35" i="2"/>
  <c r="S34" i="2"/>
  <c r="S35" i="2"/>
  <c r="V32" i="2"/>
  <c r="AW33" i="2"/>
  <c r="AO23" i="2"/>
  <c r="AO27" i="2"/>
  <c r="AN21" i="2"/>
  <c r="AW10" i="2"/>
  <c r="W7" i="2"/>
  <c r="T10" i="2"/>
  <c r="AU22" i="2"/>
  <c r="AU23" i="2"/>
  <c r="V29" i="2"/>
  <c r="T28" i="2"/>
  <c r="T29" i="2"/>
  <c r="AU45" i="2"/>
  <c r="AU43" i="2"/>
  <c r="AU39" i="2"/>
  <c r="V26" i="2"/>
  <c r="S29" i="2"/>
  <c r="AU18" i="2"/>
  <c r="W34" i="2"/>
  <c r="U25" i="2"/>
  <c r="U22" i="2"/>
  <c r="X22" i="2"/>
  <c r="AA23" i="2" s="1"/>
  <c r="AD23" i="2" s="1"/>
  <c r="AG30" i="2" s="1"/>
  <c r="U19" i="2"/>
  <c r="X4" i="2"/>
  <c r="U7" i="2"/>
  <c r="V34" i="2"/>
  <c r="S32" i="2"/>
  <c r="X27" i="2"/>
  <c r="AI17" i="2"/>
  <c r="T13" i="2"/>
  <c r="AH11" i="2"/>
  <c r="T7" i="2"/>
  <c r="W4" i="2"/>
  <c r="X18" i="2"/>
  <c r="V16" i="2"/>
  <c r="L28" i="16"/>
  <c r="A33" i="74" s="1"/>
  <c r="L26" i="16"/>
  <c r="A31" i="74" s="1"/>
  <c r="U21" i="2"/>
  <c r="T21" i="2"/>
  <c r="T11" i="2"/>
  <c r="W8" i="2"/>
  <c r="U32" i="2"/>
  <c r="AU27" i="2"/>
  <c r="AU26" i="2"/>
  <c r="V18" i="2"/>
  <c r="AW20" i="2"/>
  <c r="AU17" i="2"/>
  <c r="X10" i="2"/>
  <c r="AA11" i="2" s="1"/>
  <c r="AD11" i="2" s="1"/>
  <c r="AG18" i="2" s="1"/>
  <c r="W41" i="2"/>
  <c r="V30" i="2"/>
  <c r="S33" i="2"/>
  <c r="V20" i="2"/>
  <c r="S23" i="2"/>
  <c r="W10" i="2"/>
  <c r="U23" i="2"/>
  <c r="T22" i="2"/>
  <c r="L41" i="16"/>
  <c r="A46" i="74" s="1"/>
  <c r="L40" i="16"/>
  <c r="A45" i="74" s="1"/>
  <c r="W30" i="2"/>
  <c r="L50" i="16"/>
  <c r="A55" i="74" s="1"/>
  <c r="L52" i="16"/>
  <c r="A57" i="74" s="1"/>
  <c r="L44" i="16"/>
  <c r="A49" i="74" s="1"/>
  <c r="L59" i="16"/>
  <c r="A64" i="74" s="1"/>
  <c r="L35" i="16"/>
  <c r="A40" i="74" s="1"/>
  <c r="L27" i="16"/>
  <c r="A32" i="74" s="1"/>
  <c r="L51" i="16"/>
  <c r="A56" i="74" s="1"/>
  <c r="L25" i="16"/>
  <c r="A30" i="74" s="1"/>
  <c r="L15" i="16"/>
  <c r="A20" i="74" s="1"/>
  <c r="L17" i="16"/>
  <c r="A22" i="74" s="1"/>
  <c r="L58" i="16"/>
  <c r="A63" i="74" s="1"/>
  <c r="L42" i="16"/>
  <c r="A47" i="74" s="1"/>
  <c r="L16" i="16"/>
  <c r="A21" i="74" s="1"/>
  <c r="L54" i="16"/>
  <c r="A59" i="74" s="1"/>
  <c r="L32" i="16"/>
  <c r="A37" i="74" s="1"/>
  <c r="L12" i="16"/>
  <c r="A17" i="74" s="1"/>
  <c r="L39" i="16"/>
  <c r="A44" i="74" s="1"/>
  <c r="L22" i="16"/>
  <c r="A27" i="74" s="1"/>
  <c r="L24" i="16"/>
  <c r="A29" i="74" s="1"/>
  <c r="L14" i="16"/>
  <c r="A19" i="74" s="1"/>
  <c r="L48" i="16"/>
  <c r="A53" i="74" s="1"/>
  <c r="L23" i="16"/>
  <c r="A28" i="74" s="1"/>
  <c r="L46" i="16"/>
  <c r="A51" i="74" s="1"/>
  <c r="L29" i="16"/>
  <c r="A34" i="74" s="1"/>
  <c r="L31" i="16"/>
  <c r="A36" i="74" s="1"/>
  <c r="L62" i="16"/>
  <c r="A67" i="74" s="1"/>
  <c r="L55" i="16"/>
  <c r="A60" i="74" s="1"/>
  <c r="L11" i="16"/>
  <c r="A16" i="74" s="1"/>
  <c r="L36" i="16"/>
  <c r="A41" i="74" s="1"/>
  <c r="L38" i="16"/>
  <c r="A43" i="74" s="1"/>
  <c r="L30" i="16"/>
  <c r="A35" i="74" s="1"/>
  <c r="L21" i="16"/>
  <c r="A26" i="74" s="1"/>
  <c r="L57" i="16"/>
  <c r="A62" i="74" s="1"/>
  <c r="L53" i="16"/>
  <c r="A58" i="74" s="1"/>
  <c r="L43" i="16"/>
  <c r="A48" i="74" s="1"/>
  <c r="L45" i="16"/>
  <c r="A50" i="74" s="1"/>
  <c r="L37" i="16"/>
  <c r="A42" i="74" s="1"/>
  <c r="L20" i="16"/>
  <c r="A25" i="74" s="1"/>
  <c r="L10" i="16"/>
  <c r="A15" i="74" s="1"/>
  <c r="L56" i="74" l="1"/>
  <c r="Q56" i="74"/>
  <c r="C56" i="74"/>
  <c r="L58" i="74"/>
  <c r="C58" i="74"/>
  <c r="Q58" i="74"/>
  <c r="L43" i="74"/>
  <c r="Q43" i="74"/>
  <c r="C43" i="74"/>
  <c r="L17" i="74"/>
  <c r="C17" i="74"/>
  <c r="Q17" i="74"/>
  <c r="L57" i="74"/>
  <c r="C57" i="74"/>
  <c r="Q57" i="74"/>
  <c r="L51" i="74"/>
  <c r="Q51" i="74"/>
  <c r="C51" i="74"/>
  <c r="L48" i="74"/>
  <c r="C48" i="74"/>
  <c r="Q48" i="74"/>
  <c r="L41" i="74"/>
  <c r="C41" i="74"/>
  <c r="Q41" i="74"/>
  <c r="L37" i="74"/>
  <c r="C37" i="74"/>
  <c r="Q37" i="74"/>
  <c r="L55" i="74"/>
  <c r="C55" i="74"/>
  <c r="Q55" i="74"/>
  <c r="L9" i="74"/>
  <c r="Q9" i="74"/>
  <c r="C9" i="74"/>
  <c r="L23" i="74"/>
  <c r="Q23" i="74"/>
  <c r="C23" i="74"/>
  <c r="L38" i="74"/>
  <c r="Q38" i="74"/>
  <c r="C38" i="74"/>
  <c r="L11" i="74"/>
  <c r="Q11" i="74"/>
  <c r="C11" i="74"/>
  <c r="L16" i="74"/>
  <c r="C16" i="74"/>
  <c r="Q16" i="74"/>
  <c r="L39" i="74"/>
  <c r="C39" i="74"/>
  <c r="Q39" i="74"/>
  <c r="L54" i="74"/>
  <c r="Q54" i="74"/>
  <c r="C54" i="74"/>
  <c r="L18" i="74"/>
  <c r="Q18" i="74"/>
  <c r="C18" i="74"/>
  <c r="L10" i="74"/>
  <c r="C10" i="74"/>
  <c r="Q10" i="74"/>
  <c r="L59" i="74"/>
  <c r="Q59" i="74"/>
  <c r="C59" i="74"/>
  <c r="L47" i="74"/>
  <c r="Q47" i="74"/>
  <c r="C47" i="74"/>
  <c r="L63" i="74"/>
  <c r="Q63" i="74"/>
  <c r="C63" i="74"/>
  <c r="L12" i="74"/>
  <c r="C12" i="74"/>
  <c r="Q12" i="74"/>
  <c r="L36" i="74"/>
  <c r="C36" i="74"/>
  <c r="Q36" i="74"/>
  <c r="L34" i="74"/>
  <c r="Q34" i="74"/>
  <c r="C34" i="74"/>
  <c r="L13" i="74"/>
  <c r="C13" i="74"/>
  <c r="Q13" i="74"/>
  <c r="L25" i="74"/>
  <c r="Q25" i="74"/>
  <c r="C25" i="74"/>
  <c r="L14" i="74"/>
  <c r="C14" i="74"/>
  <c r="Q14" i="74"/>
  <c r="L28" i="74"/>
  <c r="C28" i="74"/>
  <c r="Q28" i="74"/>
  <c r="L66" i="74"/>
  <c r="Q66" i="74"/>
  <c r="C66" i="74"/>
  <c r="L8" i="74"/>
  <c r="Q8" i="74"/>
  <c r="C8" i="74"/>
  <c r="L60" i="74"/>
  <c r="Q60" i="74"/>
  <c r="C60" i="74"/>
  <c r="L67" i="74"/>
  <c r="Q67" i="74"/>
  <c r="C67" i="74"/>
  <c r="L22" i="74"/>
  <c r="Q22" i="74"/>
  <c r="C22" i="74"/>
  <c r="L24" i="74"/>
  <c r="C24" i="74"/>
  <c r="Q24" i="74"/>
  <c r="L45" i="74"/>
  <c r="C45" i="74"/>
  <c r="Q45" i="74"/>
  <c r="L32" i="74"/>
  <c r="Q32" i="74"/>
  <c r="C32" i="74"/>
  <c r="L65" i="74"/>
  <c r="Q65" i="74"/>
  <c r="C65" i="74"/>
  <c r="L52" i="74"/>
  <c r="C52" i="74"/>
  <c r="Q52" i="74"/>
  <c r="L61" i="74"/>
  <c r="Q61" i="74"/>
  <c r="C61" i="74"/>
  <c r="L21" i="74"/>
  <c r="Q21" i="74"/>
  <c r="C21" i="74"/>
  <c r="L42" i="74"/>
  <c r="Q42" i="74"/>
  <c r="C42" i="74"/>
  <c r="L40" i="74"/>
  <c r="Q40" i="74"/>
  <c r="C40" i="74"/>
  <c r="L33" i="74"/>
  <c r="Q33" i="74"/>
  <c r="C33" i="74"/>
  <c r="L46" i="74"/>
  <c r="C46" i="74"/>
  <c r="Q46" i="74"/>
  <c r="L15" i="74"/>
  <c r="Q15" i="74"/>
  <c r="C15" i="74"/>
  <c r="L20" i="74"/>
  <c r="Q20" i="74"/>
  <c r="C20" i="74"/>
  <c r="L50" i="74"/>
  <c r="Q50" i="74"/>
  <c r="C50" i="74"/>
  <c r="L30" i="74"/>
  <c r="C30" i="74"/>
  <c r="Q30" i="74"/>
  <c r="L53" i="74"/>
  <c r="Q53" i="74"/>
  <c r="C53" i="74"/>
  <c r="L19" i="74"/>
  <c r="Q19" i="74"/>
  <c r="C19" i="74"/>
  <c r="L31" i="74"/>
  <c r="C31" i="74"/>
  <c r="Q31" i="74"/>
  <c r="L62" i="74"/>
  <c r="C62" i="74"/>
  <c r="Q62" i="74"/>
  <c r="L29" i="74"/>
  <c r="Q29" i="74"/>
  <c r="C29" i="74"/>
  <c r="L26" i="74"/>
  <c r="C26" i="74"/>
  <c r="Q26" i="74"/>
  <c r="L27" i="74"/>
  <c r="C27" i="74"/>
  <c r="Q27" i="74"/>
  <c r="L64" i="74"/>
  <c r="Q64" i="74"/>
  <c r="C64" i="74"/>
  <c r="L35" i="74"/>
  <c r="C35" i="74"/>
  <c r="Q35" i="74"/>
  <c r="L44" i="74"/>
  <c r="C44" i="74"/>
  <c r="Q44" i="74"/>
  <c r="L49" i="74"/>
  <c r="Q49" i="74"/>
  <c r="C49" i="74"/>
  <c r="AG66" i="33"/>
  <c r="A42" i="63"/>
  <c r="K42" i="63" s="1"/>
  <c r="AG75" i="33"/>
  <c r="A51" i="63"/>
  <c r="K51" i="63" s="1"/>
  <c r="AG61" i="33"/>
  <c r="A37" i="63"/>
  <c r="K37" i="63" s="1"/>
  <c r="AG64" i="33"/>
  <c r="A40" i="63"/>
  <c r="K40" i="63" s="1"/>
  <c r="AG85" i="33"/>
  <c r="A61" i="63"/>
  <c r="K61" i="63" s="1"/>
  <c r="AG41" i="33"/>
  <c r="A17" i="63"/>
  <c r="K17" i="63" s="1"/>
  <c r="A24" i="63"/>
  <c r="K24" i="63" s="1"/>
  <c r="AG74" i="33"/>
  <c r="A50" i="63"/>
  <c r="K50" i="63" s="1"/>
  <c r="AG50" i="33"/>
  <c r="A26" i="63"/>
  <c r="K26" i="63" s="1"/>
  <c r="AG83" i="33"/>
  <c r="A59" i="63"/>
  <c r="K59" i="63" s="1"/>
  <c r="AG88" i="33"/>
  <c r="A64" i="63"/>
  <c r="K64" i="63" s="1"/>
  <c r="AG55" i="33"/>
  <c r="A31" i="63"/>
  <c r="K31" i="63" s="1"/>
  <c r="AG32" i="33"/>
  <c r="A8" i="63"/>
  <c r="K8" i="63" s="1"/>
  <c r="AG42" i="33"/>
  <c r="A18" i="63"/>
  <c r="K18" i="63" s="1"/>
  <c r="AG60" i="33"/>
  <c r="A36" i="63"/>
  <c r="K36" i="63" s="1"/>
  <c r="AG58" i="33"/>
  <c r="A34" i="63"/>
  <c r="K34" i="63" s="1"/>
  <c r="AG59" i="33"/>
  <c r="A35" i="63"/>
  <c r="K35" i="63" s="1"/>
  <c r="AG73" i="33"/>
  <c r="A49" i="63"/>
  <c r="K49" i="63" s="1"/>
  <c r="AG65" i="33"/>
  <c r="A41" i="63"/>
  <c r="K41" i="63" s="1"/>
  <c r="AG79" i="33"/>
  <c r="A55" i="63"/>
  <c r="K55" i="63" s="1"/>
  <c r="AG89" i="33"/>
  <c r="A65" i="63"/>
  <c r="K65" i="63" s="1"/>
  <c r="AG39" i="33"/>
  <c r="A15" i="63"/>
  <c r="K15" i="63" s="1"/>
  <c r="AG68" i="33"/>
  <c r="A44" i="63"/>
  <c r="K44" i="63" s="1"/>
  <c r="AG90" i="33"/>
  <c r="A66" i="63"/>
  <c r="K66" i="63" s="1"/>
  <c r="A25" i="63"/>
  <c r="K25" i="63" s="1"/>
  <c r="AG56" i="33"/>
  <c r="A32" i="63"/>
  <c r="K32" i="63" s="1"/>
  <c r="AG72" i="33"/>
  <c r="A48" i="63"/>
  <c r="K48" i="63" s="1"/>
  <c r="AG67" i="33"/>
  <c r="A43" i="63"/>
  <c r="K43" i="63" s="1"/>
  <c r="AG45" i="33"/>
  <c r="A21" i="63"/>
  <c r="K21" i="63" s="1"/>
  <c r="AG33" i="33"/>
  <c r="A9" i="63"/>
  <c r="K9" i="63" s="1"/>
  <c r="AG80" i="33"/>
  <c r="A56" i="63"/>
  <c r="K56" i="63" s="1"/>
  <c r="AG57" i="33"/>
  <c r="A33" i="63"/>
  <c r="K33" i="63" s="1"/>
  <c r="AG82" i="33"/>
  <c r="A58" i="63"/>
  <c r="K58" i="63" s="1"/>
  <c r="AG86" i="33"/>
  <c r="A62" i="63"/>
  <c r="K62" i="63" s="1"/>
  <c r="AG81" i="33"/>
  <c r="A57" i="63"/>
  <c r="K57" i="63" s="1"/>
  <c r="AG77" i="33"/>
  <c r="A53" i="63"/>
  <c r="K53" i="63" s="1"/>
  <c r="AG62" i="33"/>
  <c r="A38" i="63"/>
  <c r="K38" i="63" s="1"/>
  <c r="AG35" i="33"/>
  <c r="A11" i="63"/>
  <c r="K11" i="63" s="1"/>
  <c r="AG69" i="33"/>
  <c r="A45" i="63"/>
  <c r="K45" i="63" s="1"/>
  <c r="A23" i="63"/>
  <c r="K23" i="63" s="1"/>
  <c r="AG76" i="33"/>
  <c r="A52" i="63"/>
  <c r="K52" i="63" s="1"/>
  <c r="AG34" i="33"/>
  <c r="A10" i="63"/>
  <c r="K10" i="63" s="1"/>
  <c r="AG71" i="33"/>
  <c r="A47" i="63"/>
  <c r="K47" i="63" s="1"/>
  <c r="AG40" i="33"/>
  <c r="A16" i="63"/>
  <c r="K16" i="63" s="1"/>
  <c r="AG43" i="33"/>
  <c r="A19" i="63"/>
  <c r="K19" i="63" s="1"/>
  <c r="A22" i="63"/>
  <c r="K22" i="63" s="1"/>
  <c r="AG70" i="33"/>
  <c r="A46" i="63"/>
  <c r="K46" i="63" s="1"/>
  <c r="AG36" i="33"/>
  <c r="A12" i="63"/>
  <c r="K12" i="63" s="1"/>
  <c r="AG52" i="33"/>
  <c r="A28" i="63"/>
  <c r="K28" i="63" s="1"/>
  <c r="AG87" i="33"/>
  <c r="A63" i="63"/>
  <c r="K63" i="63" s="1"/>
  <c r="AG84" i="33"/>
  <c r="A60" i="63"/>
  <c r="K60" i="63" s="1"/>
  <c r="AG53" i="33"/>
  <c r="A29" i="63"/>
  <c r="K29" i="63" s="1"/>
  <c r="AG44" i="33"/>
  <c r="A20" i="63"/>
  <c r="K20" i="63" s="1"/>
  <c r="AG63" i="33"/>
  <c r="A39" i="63"/>
  <c r="K39" i="63" s="1"/>
  <c r="AG78" i="33"/>
  <c r="A54" i="63"/>
  <c r="K54" i="63" s="1"/>
  <c r="AG37" i="33"/>
  <c r="A13" i="63"/>
  <c r="K13" i="63" s="1"/>
  <c r="AG91" i="33"/>
  <c r="A67" i="63"/>
  <c r="K67" i="63" s="1"/>
  <c r="AG51" i="33"/>
  <c r="A27" i="63"/>
  <c r="K27" i="63" s="1"/>
  <c r="AG54" i="33"/>
  <c r="A30" i="63"/>
  <c r="K30" i="63" s="1"/>
  <c r="AG38" i="33"/>
  <c r="A14" i="63"/>
  <c r="K14" i="63" s="1"/>
  <c r="N3" i="1"/>
  <c r="Q4" i="1"/>
  <c r="E7" i="16"/>
  <c r="E8" i="16"/>
  <c r="E17" i="16"/>
  <c r="Z116" i="33"/>
  <c r="AF116" i="33" s="1"/>
  <c r="Z118" i="33"/>
  <c r="AF118" i="33" s="1"/>
  <c r="E13" i="16"/>
  <c r="Z117" i="33"/>
  <c r="AF117" i="33" s="1"/>
  <c r="E5" i="16"/>
  <c r="Z115" i="33"/>
  <c r="Z112" i="33"/>
  <c r="AF112" i="33" s="1"/>
  <c r="E24" i="16"/>
  <c r="AF115" i="33"/>
  <c r="E43" i="16"/>
  <c r="E57" i="16"/>
  <c r="E59" i="16"/>
  <c r="E60" i="16"/>
  <c r="AF46" i="33"/>
  <c r="AG46" i="33"/>
  <c r="E27" i="16"/>
  <c r="E10" i="16"/>
  <c r="E52" i="16"/>
  <c r="E53" i="16"/>
  <c r="E20" i="16"/>
  <c r="Z113" i="33"/>
  <c r="AF113" i="33" s="1"/>
  <c r="E26" i="16"/>
  <c r="AG47" i="33"/>
  <c r="E58" i="16"/>
  <c r="E34" i="16"/>
  <c r="E9" i="16"/>
  <c r="E47" i="16"/>
  <c r="E48" i="16"/>
  <c r="E46" i="16"/>
  <c r="E45" i="16"/>
  <c r="L4" i="1"/>
  <c r="Z227" i="2"/>
  <c r="AC227" i="2" s="1"/>
  <c r="AF234" i="2" s="1"/>
  <c r="AY307" i="2"/>
  <c r="AA305" i="2"/>
  <c r="AD305" i="2" s="1"/>
  <c r="AG312" i="2" s="1"/>
  <c r="Y26" i="2"/>
  <c r="AB26" i="2" s="1"/>
  <c r="AE33" i="2" s="1"/>
  <c r="Y44" i="2"/>
  <c r="AB44" i="2" s="1"/>
  <c r="AE51" i="2" s="1"/>
  <c r="AY310" i="2"/>
  <c r="Z9" i="2"/>
  <c r="AC9" i="2" s="1"/>
  <c r="AF16" i="2" s="1"/>
  <c r="AW148" i="2"/>
  <c r="AA266" i="2"/>
  <c r="AD266" i="2" s="1"/>
  <c r="AG273" i="2" s="1"/>
  <c r="BA206" i="2"/>
  <c r="AA265" i="2"/>
  <c r="AD265" i="2" s="1"/>
  <c r="AG272" i="2" s="1"/>
  <c r="AW341" i="2"/>
  <c r="AA310" i="2"/>
  <c r="AD310" i="2" s="1"/>
  <c r="AG317" i="2" s="1"/>
  <c r="AY268" i="2"/>
  <c r="AA328" i="2"/>
  <c r="AD328" i="2" s="1"/>
  <c r="AG335" i="2" s="1"/>
  <c r="AA217" i="2"/>
  <c r="AD217" i="2" s="1"/>
  <c r="AG224" i="2" s="1"/>
  <c r="AA41" i="2"/>
  <c r="AD41" i="2" s="1"/>
  <c r="AG48" i="2" s="1"/>
  <c r="AA56" i="2"/>
  <c r="AD56" i="2" s="1"/>
  <c r="AG63" i="2" s="1"/>
  <c r="Y61" i="2"/>
  <c r="AB61" i="2" s="1"/>
  <c r="AE68" i="2" s="1"/>
  <c r="AW130" i="2"/>
  <c r="AW157" i="2"/>
  <c r="AA141" i="2"/>
  <c r="AD141" i="2" s="1"/>
  <c r="AG148" i="2" s="1"/>
  <c r="AY145" i="2"/>
  <c r="AY175" i="2"/>
  <c r="Z212" i="2"/>
  <c r="AC212" i="2" s="1"/>
  <c r="AF219" i="2" s="1"/>
  <c r="AY219" i="2"/>
  <c r="Y248" i="2"/>
  <c r="AB248" i="2" s="1"/>
  <c r="AE255" i="2" s="1"/>
  <c r="AA262" i="2"/>
  <c r="AD262" i="2" s="1"/>
  <c r="AG269" i="2" s="1"/>
  <c r="Y295" i="2"/>
  <c r="AB295" i="2" s="1"/>
  <c r="AE302" i="2" s="1"/>
  <c r="AY275" i="2"/>
  <c r="Z299" i="2"/>
  <c r="AC299" i="2" s="1"/>
  <c r="AF306" i="2" s="1"/>
  <c r="AW271" i="2"/>
  <c r="AY382" i="2"/>
  <c r="Y382" i="2"/>
  <c r="AB382" i="2" s="1"/>
  <c r="AE389" i="2" s="1"/>
  <c r="AA350" i="2"/>
  <c r="AD350" i="2" s="1"/>
  <c r="AG357" i="2" s="1"/>
  <c r="AW384" i="2"/>
  <c r="Y417" i="2"/>
  <c r="AB417" i="2" s="1"/>
  <c r="AE424" i="2" s="1"/>
  <c r="Z62" i="2"/>
  <c r="AC62" i="2" s="1"/>
  <c r="AF69" i="2" s="1"/>
  <c r="Y89" i="2"/>
  <c r="AB89" i="2" s="1"/>
  <c r="AE96" i="2" s="1"/>
  <c r="Y63" i="2"/>
  <c r="AB63" i="2" s="1"/>
  <c r="AE70" i="2" s="1"/>
  <c r="Y108" i="2"/>
  <c r="AB108" i="2" s="1"/>
  <c r="AE115" i="2" s="1"/>
  <c r="Y153" i="2"/>
  <c r="AB153" i="2" s="1"/>
  <c r="AE160" i="2" s="1"/>
  <c r="Z301" i="2"/>
  <c r="AC301" i="2" s="1"/>
  <c r="AF308" i="2" s="1"/>
  <c r="Z211" i="2"/>
  <c r="AC211" i="2" s="1"/>
  <c r="AF218" i="2" s="1"/>
  <c r="AA219" i="2"/>
  <c r="AD219" i="2" s="1"/>
  <c r="AG226" i="2" s="1"/>
  <c r="Z332" i="2"/>
  <c r="AC332" i="2" s="1"/>
  <c r="AF339" i="2" s="1"/>
  <c r="Z371" i="2"/>
  <c r="AC371" i="2" s="1"/>
  <c r="AF378" i="2" s="1"/>
  <c r="AY383" i="2"/>
  <c r="AW396" i="2"/>
  <c r="AA43" i="2"/>
  <c r="AD43" i="2" s="1"/>
  <c r="AG50" i="2" s="1"/>
  <c r="Y126" i="2"/>
  <c r="AB126" i="2" s="1"/>
  <c r="AE133" i="2" s="1"/>
  <c r="AW156" i="2"/>
  <c r="Z215" i="2"/>
  <c r="AC215" i="2" s="1"/>
  <c r="AF222" i="2" s="1"/>
  <c r="Y268" i="2"/>
  <c r="AB268" i="2" s="1"/>
  <c r="AE275" i="2" s="1"/>
  <c r="AW388" i="2"/>
  <c r="Z350" i="2"/>
  <c r="AC350" i="2" s="1"/>
  <c r="AF357" i="2" s="1"/>
  <c r="Y334" i="2"/>
  <c r="AB334" i="2" s="1"/>
  <c r="AE341" i="2" s="1"/>
  <c r="AW114" i="2"/>
  <c r="AY167" i="2"/>
  <c r="Z225" i="2"/>
  <c r="AC225" i="2" s="1"/>
  <c r="AF232" i="2" s="1"/>
  <c r="AW194" i="2"/>
  <c r="AW219" i="2"/>
  <c r="AW214" i="2"/>
  <c r="AW241" i="2"/>
  <c r="Z266" i="2"/>
  <c r="AC266" i="2" s="1"/>
  <c r="AF273" i="2" s="1"/>
  <c r="AW249" i="2"/>
  <c r="Z297" i="2"/>
  <c r="AC297" i="2" s="1"/>
  <c r="AF304" i="2" s="1"/>
  <c r="AW366" i="2"/>
  <c r="AY326" i="2"/>
  <c r="AA8" i="2"/>
  <c r="AD8" i="2" s="1"/>
  <c r="AG15" i="2" s="1"/>
  <c r="Z97" i="2"/>
  <c r="AC97" i="2" s="1"/>
  <c r="AF104" i="2" s="1"/>
  <c r="Z130" i="2"/>
  <c r="AC130" i="2" s="1"/>
  <c r="AF137" i="2" s="1"/>
  <c r="AA48" i="2"/>
  <c r="AD48" i="2" s="1"/>
  <c r="AG55" i="2" s="1"/>
  <c r="Y55" i="2"/>
  <c r="AB55" i="2" s="1"/>
  <c r="AE62" i="2" s="1"/>
  <c r="Y135" i="2"/>
  <c r="AB135" i="2" s="1"/>
  <c r="AE142" i="2" s="1"/>
  <c r="Z133" i="2"/>
  <c r="AC133" i="2" s="1"/>
  <c r="AF140" i="2" s="1"/>
  <c r="AY154" i="2"/>
  <c r="AY194" i="2"/>
  <c r="AY156" i="2"/>
  <c r="AY179" i="2"/>
  <c r="AW264" i="2"/>
  <c r="AA253" i="2"/>
  <c r="AD253" i="2" s="1"/>
  <c r="AG260" i="2" s="1"/>
  <c r="AA397" i="2"/>
  <c r="AD397" i="2" s="1"/>
  <c r="AG404" i="2" s="1"/>
  <c r="AY345" i="2"/>
  <c r="AA311" i="2"/>
  <c r="AD311" i="2" s="1"/>
  <c r="AG318" i="2" s="1"/>
  <c r="Y392" i="2"/>
  <c r="AB392" i="2" s="1"/>
  <c r="AE399" i="2" s="1"/>
  <c r="AY203" i="2"/>
  <c r="AY347" i="2"/>
  <c r="Z355" i="2"/>
  <c r="AC355" i="2" s="1"/>
  <c r="AF362" i="2" s="1"/>
  <c r="Y116" i="2"/>
  <c r="AB116" i="2" s="1"/>
  <c r="AE123" i="2" s="1"/>
  <c r="AY311" i="2"/>
  <c r="AY267" i="2"/>
  <c r="AA37" i="2"/>
  <c r="AD37" i="2" s="1"/>
  <c r="AG44" i="2" s="1"/>
  <c r="Z178" i="2"/>
  <c r="AC178" i="2" s="1"/>
  <c r="AF185" i="2" s="1"/>
  <c r="AA224" i="2"/>
  <c r="AD224" i="2" s="1"/>
  <c r="AG231" i="2" s="1"/>
  <c r="AW268" i="2"/>
  <c r="AW270" i="2"/>
  <c r="AW412" i="2"/>
  <c r="Y14" i="2"/>
  <c r="AB14" i="2" s="1"/>
  <c r="AE21" i="2" s="1"/>
  <c r="Y72" i="2"/>
  <c r="AB72" i="2" s="1"/>
  <c r="AE79" i="2" s="1"/>
  <c r="Y143" i="2"/>
  <c r="AB143" i="2" s="1"/>
  <c r="AE150" i="2" s="1"/>
  <c r="Y171" i="2"/>
  <c r="AB171" i="2" s="1"/>
  <c r="AE178" i="2" s="1"/>
  <c r="AA196" i="2"/>
  <c r="AD196" i="2" s="1"/>
  <c r="AG203" i="2" s="1"/>
  <c r="Y208" i="2"/>
  <c r="AB208" i="2" s="1"/>
  <c r="AE215" i="2" s="1"/>
  <c r="AY237" i="2"/>
  <c r="AY343" i="2"/>
  <c r="AY305" i="2"/>
  <c r="AY348" i="2"/>
  <c r="M4" i="1"/>
  <c r="Y34" i="2"/>
  <c r="AB34" i="2" s="1"/>
  <c r="AE41" i="2" s="1"/>
  <c r="AA92" i="2"/>
  <c r="AD92" i="2" s="1"/>
  <c r="AG99" i="2" s="1"/>
  <c r="AA88" i="2"/>
  <c r="AD88" i="2" s="1"/>
  <c r="AG95" i="2" s="1"/>
  <c r="AY158" i="2"/>
  <c r="AW181" i="2"/>
  <c r="AA231" i="2"/>
  <c r="AD231" i="2" s="1"/>
  <c r="AG238" i="2" s="1"/>
  <c r="AA220" i="2"/>
  <c r="AD220" i="2" s="1"/>
  <c r="AG227" i="2" s="1"/>
  <c r="AA211" i="2"/>
  <c r="AD211" i="2" s="1"/>
  <c r="AG218" i="2" s="1"/>
  <c r="Y217" i="2"/>
  <c r="AB217" i="2" s="1"/>
  <c r="AE224" i="2" s="1"/>
  <c r="AW233" i="2"/>
  <c r="AW303" i="2"/>
  <c r="AA344" i="2"/>
  <c r="AD344" i="2" s="1"/>
  <c r="AG351" i="2" s="1"/>
  <c r="Y331" i="2"/>
  <c r="AB331" i="2" s="1"/>
  <c r="AE338" i="2" s="1"/>
  <c r="AL424" i="2"/>
  <c r="AR410" i="2" s="1"/>
  <c r="K4" i="1"/>
  <c r="Y43" i="2"/>
  <c r="AB43" i="2" s="1"/>
  <c r="AE50" i="2" s="1"/>
  <c r="AH40" i="2"/>
  <c r="Y42" i="2"/>
  <c r="AB42" i="2" s="1"/>
  <c r="AE49" i="2" s="1"/>
  <c r="AH30" i="2"/>
  <c r="Y33" i="2"/>
  <c r="AB33" i="2" s="1"/>
  <c r="AE40" i="2" s="1"/>
  <c r="AO25" i="2"/>
  <c r="AH15" i="2"/>
  <c r="Y17" i="2"/>
  <c r="AB17" i="2" s="1"/>
  <c r="AE24" i="2" s="1"/>
  <c r="Y18" i="2"/>
  <c r="AB18" i="2" s="1"/>
  <c r="AE25" i="2" s="1"/>
  <c r="AP42" i="2"/>
  <c r="Y49" i="2"/>
  <c r="AB49" i="2" s="1"/>
  <c r="AE56" i="2" s="1"/>
  <c r="AH46" i="2"/>
  <c r="AI28" i="2"/>
  <c r="Z31" i="2"/>
  <c r="AC31" i="2" s="1"/>
  <c r="AF38" i="2" s="1"/>
  <c r="Z30" i="2"/>
  <c r="AC30" i="2" s="1"/>
  <c r="AF37" i="2" s="1"/>
  <c r="Z28" i="2"/>
  <c r="AC28" i="2" s="1"/>
  <c r="AF35" i="2" s="1"/>
  <c r="Z71" i="2"/>
  <c r="AC71" i="2" s="1"/>
  <c r="AF78" i="2" s="1"/>
  <c r="AI68" i="2"/>
  <c r="Z70" i="2"/>
  <c r="AC70" i="2" s="1"/>
  <c r="AF77" i="2" s="1"/>
  <c r="AP65" i="2"/>
  <c r="AH96" i="2"/>
  <c r="Y99" i="2"/>
  <c r="AB99" i="2" s="1"/>
  <c r="AE106" i="2" s="1"/>
  <c r="AH84" i="2"/>
  <c r="Y87" i="2"/>
  <c r="AB87" i="2" s="1"/>
  <c r="AE94" i="2" s="1"/>
  <c r="Y86" i="2"/>
  <c r="AB86" i="2" s="1"/>
  <c r="AE93" i="2" s="1"/>
  <c r="Y85" i="2"/>
  <c r="AB85" i="2" s="1"/>
  <c r="AE92" i="2" s="1"/>
  <c r="AI117" i="2"/>
  <c r="Z120" i="2"/>
  <c r="AC120" i="2" s="1"/>
  <c r="AF127" i="2" s="1"/>
  <c r="Z118" i="2"/>
  <c r="AC118" i="2" s="1"/>
  <c r="AF125" i="2" s="1"/>
  <c r="Z117" i="2"/>
  <c r="AC117" i="2" s="1"/>
  <c r="AF124" i="2" s="1"/>
  <c r="Z115" i="2"/>
  <c r="AC115" i="2" s="1"/>
  <c r="AF122" i="2" s="1"/>
  <c r="Z119" i="2"/>
  <c r="AC119" i="2" s="1"/>
  <c r="AF126" i="2" s="1"/>
  <c r="AA73" i="2"/>
  <c r="AD73" i="2" s="1"/>
  <c r="AG80" i="2" s="1"/>
  <c r="AJ70" i="2"/>
  <c r="AW123" i="2"/>
  <c r="AW121" i="2"/>
  <c r="AA135" i="2"/>
  <c r="AD135" i="2" s="1"/>
  <c r="AG142" i="2" s="1"/>
  <c r="AJ132" i="2"/>
  <c r="AI145" i="2"/>
  <c r="Z148" i="2"/>
  <c r="AC148" i="2" s="1"/>
  <c r="AF155" i="2" s="1"/>
  <c r="AJ120" i="2"/>
  <c r="AA123" i="2"/>
  <c r="AD123" i="2" s="1"/>
  <c r="AG130" i="2" s="1"/>
  <c r="AA122" i="2"/>
  <c r="AD122" i="2" s="1"/>
  <c r="AG129" i="2" s="1"/>
  <c r="AP120" i="2"/>
  <c r="AA80" i="2"/>
  <c r="AD80" i="2" s="1"/>
  <c r="AG87" i="2" s="1"/>
  <c r="AJ78" i="2"/>
  <c r="AA81" i="2"/>
  <c r="AD81" i="2" s="1"/>
  <c r="AG88" i="2" s="1"/>
  <c r="AA78" i="2"/>
  <c r="AD78" i="2" s="1"/>
  <c r="AG85" i="2" s="1"/>
  <c r="AO140" i="2"/>
  <c r="AH136" i="2"/>
  <c r="Y139" i="2"/>
  <c r="AB139" i="2" s="1"/>
  <c r="AE146" i="2" s="1"/>
  <c r="AA210" i="2"/>
  <c r="AD210" i="2" s="1"/>
  <c r="AG217" i="2" s="1"/>
  <c r="AJ207" i="2"/>
  <c r="AA209" i="2"/>
  <c r="AD209" i="2" s="1"/>
  <c r="AG216" i="2" s="1"/>
  <c r="AI274" i="2"/>
  <c r="Z277" i="2"/>
  <c r="AC277" i="2" s="1"/>
  <c r="AF284" i="2" s="1"/>
  <c r="Y237" i="2"/>
  <c r="AB237" i="2" s="1"/>
  <c r="AE244" i="2" s="1"/>
  <c r="AH234" i="2"/>
  <c r="AO261" i="2"/>
  <c r="AJ278" i="2"/>
  <c r="AA281" i="2"/>
  <c r="AD281" i="2" s="1"/>
  <c r="AG288" i="2" s="1"/>
  <c r="AA280" i="2"/>
  <c r="AD280" i="2" s="1"/>
  <c r="AG287" i="2" s="1"/>
  <c r="AA279" i="2"/>
  <c r="AD279" i="2" s="1"/>
  <c r="AG286" i="2" s="1"/>
  <c r="AA276" i="2"/>
  <c r="AD276" i="2" s="1"/>
  <c r="AG283" i="2" s="1"/>
  <c r="AW312" i="2"/>
  <c r="AW311" i="2"/>
  <c r="AW310" i="2"/>
  <c r="AW309" i="2"/>
  <c r="AI342" i="2"/>
  <c r="Z345" i="2"/>
  <c r="AC345" i="2" s="1"/>
  <c r="AF352" i="2" s="1"/>
  <c r="AA374" i="2"/>
  <c r="AD374" i="2" s="1"/>
  <c r="AG381" i="2" s="1"/>
  <c r="AJ371" i="2"/>
  <c r="AA373" i="2"/>
  <c r="AD373" i="2" s="1"/>
  <c r="AG380" i="2" s="1"/>
  <c r="AA371" i="2"/>
  <c r="AD371" i="2" s="1"/>
  <c r="AG378" i="2" s="1"/>
  <c r="AN360" i="2"/>
  <c r="Z49" i="2"/>
  <c r="AC49" i="2" s="1"/>
  <c r="AF56" i="2" s="1"/>
  <c r="AI46" i="2"/>
  <c r="AH49" i="2"/>
  <c r="Y52" i="2"/>
  <c r="AB52" i="2" s="1"/>
  <c r="AE59" i="2" s="1"/>
  <c r="Z78" i="2"/>
  <c r="AC78" i="2" s="1"/>
  <c r="AF85" i="2" s="1"/>
  <c r="AI75" i="2"/>
  <c r="AI164" i="2"/>
  <c r="Z166" i="2"/>
  <c r="AC166" i="2" s="1"/>
  <c r="AF173" i="2" s="1"/>
  <c r="Z167" i="2"/>
  <c r="AC167" i="2" s="1"/>
  <c r="AF174" i="2" s="1"/>
  <c r="AI30" i="2"/>
  <c r="Z33" i="2"/>
  <c r="AC33" i="2" s="1"/>
  <c r="AF40" i="2" s="1"/>
  <c r="Z32" i="2"/>
  <c r="AC32" i="2" s="1"/>
  <c r="AF39" i="2" s="1"/>
  <c r="Z44" i="2"/>
  <c r="AC44" i="2" s="1"/>
  <c r="AF51" i="2" s="1"/>
  <c r="AI41" i="2"/>
  <c r="Z7" i="2"/>
  <c r="AC7" i="2" s="1"/>
  <c r="AF14" i="2" s="1"/>
  <c r="AI51" i="2"/>
  <c r="Z54" i="2"/>
  <c r="AC54" i="2" s="1"/>
  <c r="AF61" i="2" s="1"/>
  <c r="AA15" i="2"/>
  <c r="AD15" i="2" s="1"/>
  <c r="AG22" i="2" s="1"/>
  <c r="AJ12" i="2"/>
  <c r="Y40" i="2"/>
  <c r="AB40" i="2" s="1"/>
  <c r="AE47" i="2" s="1"/>
  <c r="Y38" i="2"/>
  <c r="AB38" i="2" s="1"/>
  <c r="AE45" i="2" s="1"/>
  <c r="AH37" i="2"/>
  <c r="AK39" i="2" s="1"/>
  <c r="AQ25" i="2" s="1"/>
  <c r="AP41" i="2"/>
  <c r="AH103" i="2"/>
  <c r="AK102" i="2" s="1"/>
  <c r="AQ88" i="2" s="1"/>
  <c r="Y104" i="2"/>
  <c r="AB104" i="2" s="1"/>
  <c r="AE111" i="2" s="1"/>
  <c r="Y100" i="2"/>
  <c r="AB100" i="2" s="1"/>
  <c r="AE107" i="2" s="1"/>
  <c r="Y106" i="2"/>
  <c r="AB106" i="2" s="1"/>
  <c r="AE113" i="2" s="1"/>
  <c r="Y101" i="2"/>
  <c r="AB101" i="2" s="1"/>
  <c r="AE108" i="2" s="1"/>
  <c r="Y105" i="2"/>
  <c r="AB105" i="2" s="1"/>
  <c r="AE112" i="2" s="1"/>
  <c r="AJ112" i="2"/>
  <c r="AA115" i="2"/>
  <c r="AD115" i="2" s="1"/>
  <c r="AG122" i="2" s="1"/>
  <c r="AA114" i="2"/>
  <c r="AD114" i="2" s="1"/>
  <c r="AG121" i="2" s="1"/>
  <c r="AJ49" i="2"/>
  <c r="AA52" i="2"/>
  <c r="AD52" i="2" s="1"/>
  <c r="AG59" i="2" s="1"/>
  <c r="AI70" i="2"/>
  <c r="Z73" i="2"/>
  <c r="AC73" i="2" s="1"/>
  <c r="AF80" i="2" s="1"/>
  <c r="Y131" i="2"/>
  <c r="AB131" i="2" s="1"/>
  <c r="AE138" i="2" s="1"/>
  <c r="AH128" i="2"/>
  <c r="AJ69" i="2"/>
  <c r="AA72" i="2"/>
  <c r="AD72" i="2" s="1"/>
  <c r="AG79" i="2" s="1"/>
  <c r="AI91" i="2"/>
  <c r="Z94" i="2"/>
  <c r="AC94" i="2" s="1"/>
  <c r="AF101" i="2" s="1"/>
  <c r="Z93" i="2"/>
  <c r="AC93" i="2" s="1"/>
  <c r="AF100" i="2" s="1"/>
  <c r="Y122" i="2"/>
  <c r="AB122" i="2" s="1"/>
  <c r="AE129" i="2" s="1"/>
  <c r="Y124" i="2"/>
  <c r="AB124" i="2" s="1"/>
  <c r="AE131" i="2" s="1"/>
  <c r="AH121" i="2"/>
  <c r="AK119" i="2" s="1"/>
  <c r="AQ105" i="2" s="1"/>
  <c r="Y121" i="2"/>
  <c r="AB121" i="2" s="1"/>
  <c r="AE128" i="2" s="1"/>
  <c r="Y120" i="2"/>
  <c r="AB120" i="2" s="1"/>
  <c r="AE127" i="2" s="1"/>
  <c r="Y118" i="2"/>
  <c r="AB118" i="2" s="1"/>
  <c r="AE125" i="2" s="1"/>
  <c r="Z153" i="2"/>
  <c r="AC153" i="2" s="1"/>
  <c r="AF160" i="2" s="1"/>
  <c r="AI150" i="2"/>
  <c r="Y150" i="2"/>
  <c r="AB150" i="2" s="1"/>
  <c r="AE157" i="2" s="1"/>
  <c r="AH147" i="2"/>
  <c r="AI78" i="2"/>
  <c r="Z81" i="2"/>
  <c r="AC81" i="2" s="1"/>
  <c r="AF88" i="2" s="1"/>
  <c r="Z80" i="2"/>
  <c r="AC80" i="2" s="1"/>
  <c r="AF87" i="2" s="1"/>
  <c r="Z79" i="2"/>
  <c r="AC79" i="2" s="1"/>
  <c r="AF86" i="2" s="1"/>
  <c r="AY143" i="2"/>
  <c r="AY137" i="2"/>
  <c r="AY140" i="2"/>
  <c r="AY138" i="2"/>
  <c r="AY139" i="2"/>
  <c r="AY141" i="2"/>
  <c r="AW151" i="2"/>
  <c r="AJ135" i="2"/>
  <c r="AA138" i="2"/>
  <c r="AD138" i="2" s="1"/>
  <c r="AG145" i="2" s="1"/>
  <c r="AA137" i="2"/>
  <c r="AD137" i="2" s="1"/>
  <c r="AG144" i="2" s="1"/>
  <c r="AI203" i="2"/>
  <c r="Z206" i="2"/>
  <c r="AC206" i="2" s="1"/>
  <c r="AF213" i="2" s="1"/>
  <c r="Z205" i="2"/>
  <c r="AC205" i="2" s="1"/>
  <c r="AF212" i="2" s="1"/>
  <c r="AO217" i="2"/>
  <c r="Z201" i="2"/>
  <c r="AC201" i="2" s="1"/>
  <c r="AF208" i="2" s="1"/>
  <c r="Y224" i="2"/>
  <c r="AB224" i="2" s="1"/>
  <c r="AE231" i="2" s="1"/>
  <c r="AH222" i="2"/>
  <c r="Y225" i="2"/>
  <c r="AB225" i="2" s="1"/>
  <c r="AE232" i="2" s="1"/>
  <c r="AP264" i="2"/>
  <c r="AN242" i="2"/>
  <c r="Z236" i="2"/>
  <c r="AC236" i="2" s="1"/>
  <c r="AF243" i="2" s="1"/>
  <c r="AI233" i="2"/>
  <c r="Z294" i="2"/>
  <c r="AC294" i="2" s="1"/>
  <c r="AF301" i="2" s="1"/>
  <c r="AI291" i="2"/>
  <c r="AY298" i="2"/>
  <c r="AY294" i="2"/>
  <c r="AY295" i="2"/>
  <c r="AY292" i="2"/>
  <c r="AY293" i="2"/>
  <c r="AY296" i="2"/>
  <c r="AY297" i="2"/>
  <c r="AY337" i="2"/>
  <c r="AY332" i="2"/>
  <c r="AY333" i="2"/>
  <c r="AY334" i="2"/>
  <c r="AY336" i="2"/>
  <c r="AY331" i="2"/>
  <c r="AY335" i="2"/>
  <c r="AI323" i="2"/>
  <c r="Z326" i="2"/>
  <c r="AC326" i="2" s="1"/>
  <c r="AF333" i="2" s="1"/>
  <c r="Z324" i="2"/>
  <c r="AC324" i="2" s="1"/>
  <c r="AF331" i="2" s="1"/>
  <c r="AN288" i="2"/>
  <c r="AK284" i="2"/>
  <c r="AQ270" i="2" s="1"/>
  <c r="AK281" i="2"/>
  <c r="AQ267" i="2" s="1"/>
  <c r="AK282" i="2"/>
  <c r="AQ268" i="2" s="1"/>
  <c r="AH315" i="2"/>
  <c r="Y318" i="2"/>
  <c r="AB318" i="2" s="1"/>
  <c r="AE325" i="2" s="1"/>
  <c r="Y314" i="2"/>
  <c r="AB314" i="2" s="1"/>
  <c r="AE321" i="2" s="1"/>
  <c r="Y317" i="2"/>
  <c r="AB317" i="2" s="1"/>
  <c r="AE324" i="2" s="1"/>
  <c r="Y41" i="2"/>
  <c r="AB41" i="2" s="1"/>
  <c r="AE48" i="2" s="1"/>
  <c r="AH38" i="2"/>
  <c r="AI35" i="2"/>
  <c r="Z38" i="2"/>
  <c r="AC38" i="2" s="1"/>
  <c r="AF45" i="2" s="1"/>
  <c r="AA34" i="2"/>
  <c r="AD34" i="2" s="1"/>
  <c r="AG41" i="2" s="1"/>
  <c r="AA35" i="2"/>
  <c r="AD35" i="2" s="1"/>
  <c r="AG42" i="2" s="1"/>
  <c r="AJ32" i="2"/>
  <c r="AO59" i="2"/>
  <c r="AJ51" i="2"/>
  <c r="AA54" i="2"/>
  <c r="AD54" i="2" s="1"/>
  <c r="AG61" i="2" s="1"/>
  <c r="Z40" i="2"/>
  <c r="AC40" i="2" s="1"/>
  <c r="AF47" i="2" s="1"/>
  <c r="AI37" i="2"/>
  <c r="Z39" i="2"/>
  <c r="AC39" i="2" s="1"/>
  <c r="AF46" i="2" s="1"/>
  <c r="AA69" i="2"/>
  <c r="AD69" i="2" s="1"/>
  <c r="AG76" i="2" s="1"/>
  <c r="AJ66" i="2"/>
  <c r="AH13" i="2"/>
  <c r="Y16" i="2"/>
  <c r="AB16" i="2" s="1"/>
  <c r="AE23" i="2" s="1"/>
  <c r="AA36" i="2"/>
  <c r="AD36" i="2" s="1"/>
  <c r="AG43" i="2" s="1"/>
  <c r="AJ33" i="2"/>
  <c r="AM33" i="2" s="1"/>
  <c r="AS19" i="2" s="1"/>
  <c r="AJ61" i="2"/>
  <c r="AA64" i="2"/>
  <c r="AD64" i="2" s="1"/>
  <c r="AG71" i="2" s="1"/>
  <c r="AA63" i="2"/>
  <c r="AD63" i="2" s="1"/>
  <c r="AG70" i="2" s="1"/>
  <c r="AA61" i="2"/>
  <c r="AD61" i="2" s="1"/>
  <c r="AG68" i="2" s="1"/>
  <c r="AY130" i="2"/>
  <c r="AY124" i="2"/>
  <c r="AI63" i="2"/>
  <c r="Z65" i="2"/>
  <c r="AC65" i="2" s="1"/>
  <c r="AF72" i="2" s="1"/>
  <c r="Z66" i="2"/>
  <c r="AC66" i="2" s="1"/>
  <c r="AF73" i="2" s="1"/>
  <c r="AW122" i="2"/>
  <c r="Z123" i="2"/>
  <c r="AC123" i="2" s="1"/>
  <c r="AF130" i="2" s="1"/>
  <c r="AI120" i="2"/>
  <c r="AH78" i="2"/>
  <c r="Y81" i="2"/>
  <c r="AB81" i="2" s="1"/>
  <c r="AE88" i="2" s="1"/>
  <c r="AW143" i="2"/>
  <c r="AW142" i="2"/>
  <c r="AW140" i="2"/>
  <c r="AW139" i="2"/>
  <c r="AA131" i="2"/>
  <c r="AD131" i="2" s="1"/>
  <c r="AG138" i="2" s="1"/>
  <c r="AJ128" i="2"/>
  <c r="AA130" i="2"/>
  <c r="AD130" i="2" s="1"/>
  <c r="AG137" i="2" s="1"/>
  <c r="AP152" i="2"/>
  <c r="AY142" i="2"/>
  <c r="AH217" i="2"/>
  <c r="Y220" i="2"/>
  <c r="AB220" i="2" s="1"/>
  <c r="AE227" i="2" s="1"/>
  <c r="Y219" i="2"/>
  <c r="AB219" i="2" s="1"/>
  <c r="AE226" i="2" s="1"/>
  <c r="AJ181" i="2"/>
  <c r="AA184" i="2"/>
  <c r="AD184" i="2" s="1"/>
  <c r="AG191" i="2" s="1"/>
  <c r="AA183" i="2"/>
  <c r="AD183" i="2" s="1"/>
  <c r="AG190" i="2" s="1"/>
  <c r="AN201" i="2"/>
  <c r="Z194" i="2"/>
  <c r="AC194" i="2" s="1"/>
  <c r="AF201" i="2" s="1"/>
  <c r="AI191" i="2"/>
  <c r="AA208" i="2"/>
  <c r="AD208" i="2" s="1"/>
  <c r="AG215" i="2" s="1"/>
  <c r="Y221" i="2"/>
  <c r="AB221" i="2" s="1"/>
  <c r="AE228" i="2" s="1"/>
  <c r="AH218" i="2"/>
  <c r="AK219" i="2" s="1"/>
  <c r="AQ205" i="2" s="1"/>
  <c r="AY227" i="2"/>
  <c r="AY225" i="2"/>
  <c r="AY224" i="2"/>
  <c r="AO243" i="2"/>
  <c r="AP230" i="2"/>
  <c r="AW313" i="2"/>
  <c r="AW314" i="2"/>
  <c r="AA294" i="2"/>
  <c r="AD294" i="2" s="1"/>
  <c r="AG301" i="2" s="1"/>
  <c r="AJ291" i="2"/>
  <c r="Y308" i="2"/>
  <c r="AB308" i="2" s="1"/>
  <c r="AE315" i="2" s="1"/>
  <c r="AH305" i="2"/>
  <c r="Y307" i="2"/>
  <c r="AB307" i="2" s="1"/>
  <c r="AE314" i="2" s="1"/>
  <c r="Y305" i="2"/>
  <c r="AB305" i="2" s="1"/>
  <c r="AE312" i="2" s="1"/>
  <c r="Y306" i="2"/>
  <c r="AB306" i="2" s="1"/>
  <c r="AE313" i="2" s="1"/>
  <c r="AW405" i="2"/>
  <c r="AW402" i="2"/>
  <c r="AI382" i="2"/>
  <c r="Z385" i="2"/>
  <c r="AC385" i="2" s="1"/>
  <c r="AF392" i="2" s="1"/>
  <c r="Z380" i="2"/>
  <c r="AC380" i="2" s="1"/>
  <c r="AF387" i="2" s="1"/>
  <c r="Z383" i="2"/>
  <c r="AC383" i="2" s="1"/>
  <c r="AF390" i="2" s="1"/>
  <c r="AO43" i="2"/>
  <c r="Z24" i="2"/>
  <c r="AC24" i="2" s="1"/>
  <c r="AF31" i="2" s="1"/>
  <c r="AI21" i="2"/>
  <c r="Z22" i="2"/>
  <c r="AC22" i="2" s="1"/>
  <c r="AF29" i="2" s="1"/>
  <c r="AA25" i="2"/>
  <c r="AD25" i="2" s="1"/>
  <c r="AG32" i="2" s="1"/>
  <c r="AJ22" i="2"/>
  <c r="AN32" i="2"/>
  <c r="Y47" i="2"/>
  <c r="AB47" i="2" s="1"/>
  <c r="AE54" i="2" s="1"/>
  <c r="AH44" i="2"/>
  <c r="Z10" i="2"/>
  <c r="AC10" i="2" s="1"/>
  <c r="AF17" i="2" s="1"/>
  <c r="AI7" i="2"/>
  <c r="Z48" i="2"/>
  <c r="AC48" i="2" s="1"/>
  <c r="AF55" i="2" s="1"/>
  <c r="AI45" i="2"/>
  <c r="AI73" i="2"/>
  <c r="Z76" i="2"/>
  <c r="AC76" i="2" s="1"/>
  <c r="AF83" i="2" s="1"/>
  <c r="Z75" i="2"/>
  <c r="AC75" i="2" s="1"/>
  <c r="AF82" i="2" s="1"/>
  <c r="AH51" i="2"/>
  <c r="Y54" i="2"/>
  <c r="AB54" i="2" s="1"/>
  <c r="AE61" i="2" s="1"/>
  <c r="AA68" i="2"/>
  <c r="AD68" i="2" s="1"/>
  <c r="AG75" i="2" s="1"/>
  <c r="AJ65" i="2"/>
  <c r="AW120" i="2"/>
  <c r="AW119" i="2"/>
  <c r="AW118" i="2"/>
  <c r="AW116" i="2"/>
  <c r="AJ101" i="2"/>
  <c r="AA104" i="2"/>
  <c r="AD104" i="2" s="1"/>
  <c r="AG111" i="2" s="1"/>
  <c r="AJ55" i="2"/>
  <c r="AA58" i="2"/>
  <c r="AD58" i="2" s="1"/>
  <c r="AG65" i="2" s="1"/>
  <c r="AA57" i="2"/>
  <c r="AD57" i="2" s="1"/>
  <c r="AG64" i="2" s="1"/>
  <c r="AA87" i="2"/>
  <c r="AD87" i="2" s="1"/>
  <c r="AG94" i="2" s="1"/>
  <c r="AA65" i="2"/>
  <c r="AD65" i="2" s="1"/>
  <c r="AG72" i="2" s="1"/>
  <c r="AO118" i="2"/>
  <c r="AJ129" i="2"/>
  <c r="AM129" i="2" s="1"/>
  <c r="AS115" i="2" s="1"/>
  <c r="AA132" i="2"/>
  <c r="AD132" i="2" s="1"/>
  <c r="AG139" i="2" s="1"/>
  <c r="AO99" i="2"/>
  <c r="AI55" i="2"/>
  <c r="Z58" i="2"/>
  <c r="AC58" i="2" s="1"/>
  <c r="AF65" i="2" s="1"/>
  <c r="AA144" i="2"/>
  <c r="AD144" i="2" s="1"/>
  <c r="AG151" i="2" s="1"/>
  <c r="AA143" i="2"/>
  <c r="AD143" i="2" s="1"/>
  <c r="AG150" i="2" s="1"/>
  <c r="AA142" i="2"/>
  <c r="AD142" i="2" s="1"/>
  <c r="AG149" i="2" s="1"/>
  <c r="AJ141" i="2"/>
  <c r="AA140" i="2"/>
  <c r="AD140" i="2" s="1"/>
  <c r="AG147" i="2" s="1"/>
  <c r="AA152" i="2"/>
  <c r="AD152" i="2" s="1"/>
  <c r="AG159" i="2" s="1"/>
  <c r="AJ149" i="2"/>
  <c r="AA151" i="2"/>
  <c r="AD151" i="2" s="1"/>
  <c r="AG158" i="2" s="1"/>
  <c r="AA149" i="2"/>
  <c r="AD149" i="2" s="1"/>
  <c r="AG156" i="2" s="1"/>
  <c r="AP109" i="2"/>
  <c r="Y203" i="2"/>
  <c r="AB203" i="2" s="1"/>
  <c r="AE210" i="2" s="1"/>
  <c r="AH200" i="2"/>
  <c r="Y202" i="2"/>
  <c r="AB202" i="2" s="1"/>
  <c r="AE209" i="2" s="1"/>
  <c r="Y201" i="2"/>
  <c r="AB201" i="2" s="1"/>
  <c r="AE208" i="2" s="1"/>
  <c r="Y200" i="2"/>
  <c r="AB200" i="2" s="1"/>
  <c r="AE207" i="2" s="1"/>
  <c r="Y214" i="2"/>
  <c r="AB214" i="2" s="1"/>
  <c r="AE221" i="2" s="1"/>
  <c r="AH211" i="2"/>
  <c r="Y197" i="2"/>
  <c r="AB197" i="2" s="1"/>
  <c r="AE204" i="2" s="1"/>
  <c r="Z231" i="2"/>
  <c r="AC231" i="2" s="1"/>
  <c r="AF238" i="2" s="1"/>
  <c r="AN254" i="2"/>
  <c r="Z204" i="2"/>
  <c r="AC204" i="2" s="1"/>
  <c r="AF211" i="2" s="1"/>
  <c r="AW227" i="2"/>
  <c r="AW223" i="2"/>
  <c r="AW225" i="2"/>
  <c r="AW224" i="2"/>
  <c r="AW221" i="2"/>
  <c r="AW226" i="2"/>
  <c r="AY200" i="2"/>
  <c r="AP256" i="2"/>
  <c r="AM249" i="2"/>
  <c r="AS235" i="2" s="1"/>
  <c r="AK283" i="2"/>
  <c r="AQ269" i="2" s="1"/>
  <c r="AY322" i="2"/>
  <c r="AY321" i="2"/>
  <c r="AY319" i="2"/>
  <c r="AH341" i="2"/>
  <c r="AK342" i="2" s="1"/>
  <c r="AQ328" i="2" s="1"/>
  <c r="Y344" i="2"/>
  <c r="AB344" i="2" s="1"/>
  <c r="AE351" i="2" s="1"/>
  <c r="Y342" i="2"/>
  <c r="AB342" i="2" s="1"/>
  <c r="AE349" i="2" s="1"/>
  <c r="Y343" i="2"/>
  <c r="AB343" i="2" s="1"/>
  <c r="AE350" i="2" s="1"/>
  <c r="AI277" i="2"/>
  <c r="Z280" i="2"/>
  <c r="AC280" i="2" s="1"/>
  <c r="AF287" i="2" s="1"/>
  <c r="AY314" i="2"/>
  <c r="AA277" i="2"/>
  <c r="AD277" i="2" s="1"/>
  <c r="AG284" i="2" s="1"/>
  <c r="AJ13" i="2"/>
  <c r="AA16" i="2"/>
  <c r="AD16" i="2" s="1"/>
  <c r="AG23" i="2" s="1"/>
  <c r="AN18" i="2"/>
  <c r="Z23" i="2"/>
  <c r="AC23" i="2" s="1"/>
  <c r="AF30" i="2" s="1"/>
  <c r="Z8" i="2"/>
  <c r="AC8" i="2" s="1"/>
  <c r="AF15" i="2" s="1"/>
  <c r="AI5" i="2"/>
  <c r="Z36" i="2"/>
  <c r="AC36" i="2" s="1"/>
  <c r="AF43" i="2" s="1"/>
  <c r="AI33" i="2"/>
  <c r="AA20" i="2"/>
  <c r="AD20" i="2" s="1"/>
  <c r="AG27" i="2" s="1"/>
  <c r="AH89" i="2"/>
  <c r="Y92" i="2"/>
  <c r="AB92" i="2" s="1"/>
  <c r="AE99" i="2" s="1"/>
  <c r="Z47" i="2"/>
  <c r="AC47" i="2" s="1"/>
  <c r="AF54" i="2" s="1"/>
  <c r="AI44" i="2"/>
  <c r="AH28" i="2"/>
  <c r="Y31" i="2"/>
  <c r="AB31" i="2" s="1"/>
  <c r="AE38" i="2" s="1"/>
  <c r="Y30" i="2"/>
  <c r="AB30" i="2" s="1"/>
  <c r="AE37" i="2" s="1"/>
  <c r="AH75" i="2"/>
  <c r="AK74" i="2" s="1"/>
  <c r="AQ60" i="2" s="1"/>
  <c r="Y74" i="2"/>
  <c r="AB74" i="2" s="1"/>
  <c r="AE81" i="2" s="1"/>
  <c r="Y78" i="2"/>
  <c r="AB78" i="2" s="1"/>
  <c r="AE85" i="2" s="1"/>
  <c r="Y77" i="2"/>
  <c r="AB77" i="2" s="1"/>
  <c r="AE84" i="2" s="1"/>
  <c r="AN49" i="2"/>
  <c r="AA31" i="2"/>
  <c r="AD31" i="2" s="1"/>
  <c r="AG38" i="2" s="1"/>
  <c r="AJ28" i="2"/>
  <c r="AO26" i="2"/>
  <c r="AO38" i="2"/>
  <c r="AA75" i="2"/>
  <c r="AD75" i="2" s="1"/>
  <c r="AG82" i="2" s="1"/>
  <c r="AA89" i="2"/>
  <c r="AD89" i="2" s="1"/>
  <c r="AG96" i="2" s="1"/>
  <c r="AJ87" i="2"/>
  <c r="AA90" i="2"/>
  <c r="AD90" i="2" s="1"/>
  <c r="AG97" i="2" s="1"/>
  <c r="AP26" i="2"/>
  <c r="AJ92" i="2"/>
  <c r="AA95" i="2"/>
  <c r="AD95" i="2" s="1"/>
  <c r="AG102" i="2" s="1"/>
  <c r="AA62" i="2"/>
  <c r="AD62" i="2" s="1"/>
  <c r="AG69" i="2" s="1"/>
  <c r="AJ136" i="2"/>
  <c r="AM133" i="2" s="1"/>
  <c r="AS119" i="2" s="1"/>
  <c r="AA139" i="2"/>
  <c r="AD139" i="2" s="1"/>
  <c r="AG146" i="2" s="1"/>
  <c r="AA77" i="2"/>
  <c r="AD77" i="2" s="1"/>
  <c r="AG84" i="2" s="1"/>
  <c r="AO91" i="2"/>
  <c r="Z114" i="2"/>
  <c r="AC114" i="2" s="1"/>
  <c r="AF121" i="2" s="1"/>
  <c r="AH77" i="2"/>
  <c r="Y80" i="2"/>
  <c r="AB80" i="2" s="1"/>
  <c r="AE87" i="2" s="1"/>
  <c r="AP89" i="2"/>
  <c r="AA100" i="2"/>
  <c r="AD100" i="2" s="1"/>
  <c r="AG107" i="2" s="1"/>
  <c r="AJ97" i="2"/>
  <c r="AA98" i="2"/>
  <c r="AD98" i="2" s="1"/>
  <c r="AG105" i="2" s="1"/>
  <c r="AA99" i="2"/>
  <c r="AD99" i="2" s="1"/>
  <c r="AG106" i="2" s="1"/>
  <c r="Y95" i="2"/>
  <c r="AB95" i="2" s="1"/>
  <c r="AE102" i="2" s="1"/>
  <c r="AP100" i="2"/>
  <c r="Z175" i="2"/>
  <c r="AC175" i="2" s="1"/>
  <c r="AF182" i="2" s="1"/>
  <c r="AI172" i="2"/>
  <c r="Z172" i="2"/>
  <c r="AC172" i="2" s="1"/>
  <c r="AF179" i="2" s="1"/>
  <c r="Z174" i="2"/>
  <c r="AC174" i="2" s="1"/>
  <c r="AF181" i="2" s="1"/>
  <c r="AA167" i="2"/>
  <c r="AD167" i="2" s="1"/>
  <c r="AG174" i="2" s="1"/>
  <c r="AJ164" i="2"/>
  <c r="AA166" i="2"/>
  <c r="AD166" i="2" s="1"/>
  <c r="AG173" i="2" s="1"/>
  <c r="AO134" i="2"/>
  <c r="AO101" i="2"/>
  <c r="AP96" i="2"/>
  <c r="AH157" i="2"/>
  <c r="Y160" i="2"/>
  <c r="AB160" i="2" s="1"/>
  <c r="AE167" i="2" s="1"/>
  <c r="AI147" i="2"/>
  <c r="Z150" i="2"/>
  <c r="AC150" i="2" s="1"/>
  <c r="AF157" i="2" s="1"/>
  <c r="AH153" i="2"/>
  <c r="Y156" i="2"/>
  <c r="AB156" i="2" s="1"/>
  <c r="AE163" i="2" s="1"/>
  <c r="AH158" i="2"/>
  <c r="Y161" i="2"/>
  <c r="AB161" i="2" s="1"/>
  <c r="AE168" i="2" s="1"/>
  <c r="Z233" i="2"/>
  <c r="AC233" i="2" s="1"/>
  <c r="AF240" i="2" s="1"/>
  <c r="AI230" i="2"/>
  <c r="Z232" i="2"/>
  <c r="AC232" i="2" s="1"/>
  <c r="AF239" i="2" s="1"/>
  <c r="Z228" i="2"/>
  <c r="AC228" i="2" s="1"/>
  <c r="AF235" i="2" s="1"/>
  <c r="AN321" i="2"/>
  <c r="AH342" i="2"/>
  <c r="Y345" i="2"/>
  <c r="AB345" i="2" s="1"/>
  <c r="AE352" i="2" s="1"/>
  <c r="AW307" i="2"/>
  <c r="AW308" i="2"/>
  <c r="AW306" i="2"/>
  <c r="AW305" i="2"/>
  <c r="AW287" i="2"/>
  <c r="AW290" i="2"/>
  <c r="AW286" i="2"/>
  <c r="AW289" i="2"/>
  <c r="AA340" i="2"/>
  <c r="AD340" i="2" s="1"/>
  <c r="AG347" i="2" s="1"/>
  <c r="AJ337" i="2"/>
  <c r="AA339" i="2"/>
  <c r="AD339" i="2" s="1"/>
  <c r="AG346" i="2" s="1"/>
  <c r="AA336" i="2"/>
  <c r="AD336" i="2" s="1"/>
  <c r="AG343" i="2" s="1"/>
  <c r="AA337" i="2"/>
  <c r="AD337" i="2" s="1"/>
  <c r="AG344" i="2" s="1"/>
  <c r="AA39" i="2"/>
  <c r="AD39" i="2" s="1"/>
  <c r="AG46" i="2" s="1"/>
  <c r="AJ36" i="2"/>
  <c r="AA51" i="2"/>
  <c r="AD51" i="2" s="1"/>
  <c r="AG58" i="2" s="1"/>
  <c r="Z16" i="2"/>
  <c r="AC16" i="2" s="1"/>
  <c r="AF23" i="2" s="1"/>
  <c r="AI13" i="2"/>
  <c r="Y28" i="2"/>
  <c r="AB28" i="2" s="1"/>
  <c r="AE35" i="2" s="1"/>
  <c r="AN70" i="2"/>
  <c r="AJ10" i="2"/>
  <c r="AA13" i="2"/>
  <c r="AD13" i="2" s="1"/>
  <c r="AG20" i="2" s="1"/>
  <c r="AH16" i="2"/>
  <c r="Y19" i="2"/>
  <c r="AB19" i="2" s="1"/>
  <c r="AE26" i="2" s="1"/>
  <c r="Y27" i="2"/>
  <c r="AB27" i="2" s="1"/>
  <c r="AE34" i="2" s="1"/>
  <c r="AN13" i="2"/>
  <c r="AO13" i="2"/>
  <c r="AN43" i="2"/>
  <c r="AA24" i="2"/>
  <c r="AD24" i="2" s="1"/>
  <c r="AG31" i="2" s="1"/>
  <c r="AA28" i="2"/>
  <c r="AD28" i="2" s="1"/>
  <c r="AG35" i="2" s="1"/>
  <c r="AJ25" i="2"/>
  <c r="AM26" i="2" s="1"/>
  <c r="AS12" i="2" s="1"/>
  <c r="AA27" i="2"/>
  <c r="AD27" i="2" s="1"/>
  <c r="AG34" i="2" s="1"/>
  <c r="AI32" i="2"/>
  <c r="AL29" i="2" s="1"/>
  <c r="AR15" i="2" s="1"/>
  <c r="Z35" i="2"/>
  <c r="AC35" i="2" s="1"/>
  <c r="AF42" i="2" s="1"/>
  <c r="Y45" i="2"/>
  <c r="AB45" i="2" s="1"/>
  <c r="AE52" i="2" s="1"/>
  <c r="AN48" i="2"/>
  <c r="AA32" i="2"/>
  <c r="AD32" i="2" s="1"/>
  <c r="AG39" i="2" s="1"/>
  <c r="Z34" i="2"/>
  <c r="AC34" i="2" s="1"/>
  <c r="AF41" i="2" s="1"/>
  <c r="AA22" i="2"/>
  <c r="AD22" i="2" s="1"/>
  <c r="AG29" i="2" s="1"/>
  <c r="Y53" i="2"/>
  <c r="AB53" i="2" s="1"/>
  <c r="AE60" i="2" s="1"/>
  <c r="AA103" i="2"/>
  <c r="AD103" i="2" s="1"/>
  <c r="AG110" i="2" s="1"/>
  <c r="AP81" i="2"/>
  <c r="AP121" i="2"/>
  <c r="Z126" i="2"/>
  <c r="AC126" i="2" s="1"/>
  <c r="AF133" i="2" s="1"/>
  <c r="AI123" i="2"/>
  <c r="AJ167" i="2"/>
  <c r="AA170" i="2"/>
  <c r="AD170" i="2" s="1"/>
  <c r="AG177" i="2" s="1"/>
  <c r="AA169" i="2"/>
  <c r="AD169" i="2" s="1"/>
  <c r="AG176" i="2" s="1"/>
  <c r="AA168" i="2"/>
  <c r="AD168" i="2" s="1"/>
  <c r="AG175" i="2" s="1"/>
  <c r="AW137" i="2"/>
  <c r="AJ170" i="2"/>
  <c r="AA173" i="2"/>
  <c r="AD173" i="2" s="1"/>
  <c r="AG180" i="2" s="1"/>
  <c r="AA172" i="2"/>
  <c r="AD172" i="2" s="1"/>
  <c r="AG179" i="2" s="1"/>
  <c r="Y148" i="2"/>
  <c r="AB148" i="2" s="1"/>
  <c r="AE155" i="2" s="1"/>
  <c r="AN173" i="2"/>
  <c r="AW131" i="2"/>
  <c r="AW132" i="2"/>
  <c r="AH203" i="2"/>
  <c r="Y205" i="2"/>
  <c r="AB205" i="2" s="1"/>
  <c r="AE212" i="2" s="1"/>
  <c r="Y206" i="2"/>
  <c r="AB206" i="2" s="1"/>
  <c r="AE213" i="2" s="1"/>
  <c r="Y204" i="2"/>
  <c r="AB204" i="2" s="1"/>
  <c r="AE211" i="2" s="1"/>
  <c r="AA204" i="2"/>
  <c r="AD204" i="2" s="1"/>
  <c r="AG211" i="2" s="1"/>
  <c r="AN199" i="2"/>
  <c r="AA243" i="2"/>
  <c r="AD243" i="2" s="1"/>
  <c r="AG250" i="2" s="1"/>
  <c r="AJ240" i="2"/>
  <c r="AA242" i="2"/>
  <c r="AD242" i="2" s="1"/>
  <c r="AG249" i="2" s="1"/>
  <c r="AA240" i="2"/>
  <c r="AD240" i="2" s="1"/>
  <c r="AG247" i="2" s="1"/>
  <c r="Y260" i="2"/>
  <c r="AB260" i="2" s="1"/>
  <c r="AE267" i="2" s="1"/>
  <c r="AH257" i="2"/>
  <c r="Y258" i="2"/>
  <c r="AB258" i="2" s="1"/>
  <c r="AE265" i="2" s="1"/>
  <c r="Y257" i="2"/>
  <c r="AB257" i="2" s="1"/>
  <c r="AE264" i="2" s="1"/>
  <c r="Y259" i="2"/>
  <c r="AB259" i="2" s="1"/>
  <c r="AE266" i="2" s="1"/>
  <c r="Y245" i="2"/>
  <c r="AB245" i="2" s="1"/>
  <c r="AE252" i="2" s="1"/>
  <c r="AH242" i="2"/>
  <c r="Y242" i="2"/>
  <c r="AB242" i="2" s="1"/>
  <c r="AE249" i="2" s="1"/>
  <c r="Y244" i="2"/>
  <c r="AB244" i="2" s="1"/>
  <c r="AE251" i="2" s="1"/>
  <c r="Y239" i="2"/>
  <c r="AB239" i="2" s="1"/>
  <c r="AE246" i="2" s="1"/>
  <c r="AY226" i="2"/>
  <c r="AO250" i="2"/>
  <c r="AL245" i="2"/>
  <c r="AR231" i="2" s="1"/>
  <c r="AP260" i="2"/>
  <c r="AP238" i="2"/>
  <c r="AA290" i="2"/>
  <c r="AD290" i="2" s="1"/>
  <c r="AG297" i="2" s="1"/>
  <c r="AP310" i="2"/>
  <c r="AH369" i="2"/>
  <c r="Y372" i="2"/>
  <c r="AB372" i="2" s="1"/>
  <c r="AE379" i="2" s="1"/>
  <c r="Y371" i="2"/>
  <c r="AB371" i="2" s="1"/>
  <c r="AE378" i="2" s="1"/>
  <c r="Y367" i="2"/>
  <c r="AB367" i="2" s="1"/>
  <c r="AE374" i="2" s="1"/>
  <c r="AA327" i="2"/>
  <c r="AD327" i="2" s="1"/>
  <c r="AG334" i="2" s="1"/>
  <c r="AJ324" i="2"/>
  <c r="AM323" i="2" s="1"/>
  <c r="AS309" i="2" s="1"/>
  <c r="AA324" i="2"/>
  <c r="AD324" i="2" s="1"/>
  <c r="AG331" i="2" s="1"/>
  <c r="AA321" i="2"/>
  <c r="AD321" i="2" s="1"/>
  <c r="AG328" i="2" s="1"/>
  <c r="AY404" i="2"/>
  <c r="AY399" i="2"/>
  <c r="AY402" i="2"/>
  <c r="AY398" i="2"/>
  <c r="AY400" i="2"/>
  <c r="AY403" i="2"/>
  <c r="AY401" i="2"/>
  <c r="AY320" i="2"/>
  <c r="AP36" i="2"/>
  <c r="AN63" i="2"/>
  <c r="AA118" i="2"/>
  <c r="AD118" i="2" s="1"/>
  <c r="AG125" i="2" s="1"/>
  <c r="AJ115" i="2"/>
  <c r="AA116" i="2"/>
  <c r="AD116" i="2" s="1"/>
  <c r="AG123" i="2" s="1"/>
  <c r="AN74" i="2"/>
  <c r="AK98" i="2"/>
  <c r="AQ84" i="2" s="1"/>
  <c r="AN102" i="2"/>
  <c r="AK97" i="2"/>
  <c r="AQ83" i="2" s="1"/>
  <c r="AA117" i="2"/>
  <c r="AD117" i="2" s="1"/>
  <c r="AG124" i="2" s="1"/>
  <c r="AI23" i="2"/>
  <c r="Z26" i="2"/>
  <c r="AC26" i="2" s="1"/>
  <c r="AF33" i="2" s="1"/>
  <c r="Z25" i="2"/>
  <c r="AC25" i="2" s="1"/>
  <c r="AF32" i="2" s="1"/>
  <c r="AJ159" i="2"/>
  <c r="AA162" i="2"/>
  <c r="AD162" i="2" s="1"/>
  <c r="AG169" i="2" s="1"/>
  <c r="AJ80" i="2"/>
  <c r="AA83" i="2"/>
  <c r="AD83" i="2" s="1"/>
  <c r="AG90" i="2" s="1"/>
  <c r="AY152" i="2"/>
  <c r="AY153" i="2"/>
  <c r="AY149" i="2"/>
  <c r="AY147" i="2"/>
  <c r="AY150" i="2"/>
  <c r="AY148" i="2"/>
  <c r="AY151" i="2"/>
  <c r="AY196" i="2"/>
  <c r="AY195" i="2"/>
  <c r="AA159" i="2"/>
  <c r="AD159" i="2" s="1"/>
  <c r="AG166" i="2" s="1"/>
  <c r="AI184" i="2"/>
  <c r="AL184" i="2" s="1"/>
  <c r="AR170" i="2" s="1"/>
  <c r="Z187" i="2"/>
  <c r="AC187" i="2" s="1"/>
  <c r="AF194" i="2" s="1"/>
  <c r="Z183" i="2"/>
  <c r="AC183" i="2" s="1"/>
  <c r="AF190" i="2" s="1"/>
  <c r="AO122" i="2"/>
  <c r="AN130" i="2"/>
  <c r="AY132" i="2"/>
  <c r="AY131" i="2"/>
  <c r="Z188" i="2"/>
  <c r="AC188" i="2" s="1"/>
  <c r="AF195" i="2" s="1"/>
  <c r="AI185" i="2"/>
  <c r="Y228" i="2"/>
  <c r="AB228" i="2" s="1"/>
  <c r="AE235" i="2" s="1"/>
  <c r="AH225" i="2"/>
  <c r="AA185" i="2"/>
  <c r="AD185" i="2" s="1"/>
  <c r="AG192" i="2" s="1"/>
  <c r="AJ182" i="2"/>
  <c r="AP208" i="2"/>
  <c r="AO138" i="2"/>
  <c r="AI260" i="2"/>
  <c r="AL261" i="2" s="1"/>
  <c r="AR247" i="2" s="1"/>
  <c r="Z263" i="2"/>
  <c r="AC263" i="2" s="1"/>
  <c r="AF270" i="2" s="1"/>
  <c r="AJ200" i="2"/>
  <c r="AA203" i="2"/>
  <c r="AD203" i="2" s="1"/>
  <c r="AG210" i="2" s="1"/>
  <c r="AA202" i="2"/>
  <c r="AD202" i="2" s="1"/>
  <c r="AG209" i="2" s="1"/>
  <c r="AA201" i="2"/>
  <c r="AD201" i="2" s="1"/>
  <c r="AG208" i="2" s="1"/>
  <c r="Y253" i="2"/>
  <c r="AB253" i="2" s="1"/>
  <c r="AE260" i="2" s="1"/>
  <c r="AH250" i="2"/>
  <c r="AK252" i="2" s="1"/>
  <c r="AQ238" i="2" s="1"/>
  <c r="Y252" i="2"/>
  <c r="AB252" i="2" s="1"/>
  <c r="AE259" i="2" s="1"/>
  <c r="AH215" i="2"/>
  <c r="Y218" i="2"/>
  <c r="AB218" i="2" s="1"/>
  <c r="AE225" i="2" s="1"/>
  <c r="AA284" i="2"/>
  <c r="AD284" i="2" s="1"/>
  <c r="AG291" i="2" s="1"/>
  <c r="AA283" i="2"/>
  <c r="AD283" i="2" s="1"/>
  <c r="AG290" i="2" s="1"/>
  <c r="AJ281" i="2"/>
  <c r="AN280" i="2"/>
  <c r="AI250" i="2"/>
  <c r="Z253" i="2"/>
  <c r="AC253" i="2" s="1"/>
  <c r="AF260" i="2" s="1"/>
  <c r="AO273" i="2"/>
  <c r="AL268" i="2"/>
  <c r="AR254" i="2" s="1"/>
  <c r="AM268" i="2"/>
  <c r="AS254" i="2" s="1"/>
  <c r="AP273" i="2"/>
  <c r="AI276" i="2"/>
  <c r="Z279" i="2"/>
  <c r="AC279" i="2" s="1"/>
  <c r="AF286" i="2" s="1"/>
  <c r="AJ365" i="2"/>
  <c r="AA368" i="2"/>
  <c r="AD368" i="2" s="1"/>
  <c r="AG375" i="2" s="1"/>
  <c r="AW401" i="2"/>
  <c r="Y405" i="2"/>
  <c r="AB405" i="2" s="1"/>
  <c r="AE412" i="2" s="1"/>
  <c r="AH402" i="2"/>
  <c r="Y402" i="2"/>
  <c r="AB402" i="2" s="1"/>
  <c r="AE409" i="2" s="1"/>
  <c r="AI311" i="2"/>
  <c r="Z313" i="2"/>
  <c r="AC313" i="2" s="1"/>
  <c r="AF320" i="2" s="1"/>
  <c r="Z314" i="2"/>
  <c r="AC314" i="2" s="1"/>
  <c r="AF321" i="2" s="1"/>
  <c r="Z312" i="2"/>
  <c r="AC312" i="2" s="1"/>
  <c r="AF319" i="2" s="1"/>
  <c r="AO116" i="2"/>
  <c r="AO100" i="2"/>
  <c r="AJ124" i="2"/>
  <c r="AA127" i="2"/>
  <c r="AD127" i="2" s="1"/>
  <c r="AG134" i="2" s="1"/>
  <c r="AH55" i="2"/>
  <c r="Y58" i="2"/>
  <c r="AB58" i="2" s="1"/>
  <c r="AE65" i="2" s="1"/>
  <c r="Y57" i="2"/>
  <c r="AB57" i="2" s="1"/>
  <c r="AE64" i="2" s="1"/>
  <c r="AJ142" i="2"/>
  <c r="AA145" i="2"/>
  <c r="AD145" i="2" s="1"/>
  <c r="AG152" i="2" s="1"/>
  <c r="AA79" i="2"/>
  <c r="AD79" i="2" s="1"/>
  <c r="AG86" i="2" s="1"/>
  <c r="AN122" i="2"/>
  <c r="AK118" i="2"/>
  <c r="AQ104" i="2" s="1"/>
  <c r="AK116" i="2"/>
  <c r="AQ102" i="2" s="1"/>
  <c r="AK117" i="2"/>
  <c r="AQ103" i="2" s="1"/>
  <c r="AK114" i="2"/>
  <c r="AQ100" i="2" s="1"/>
  <c r="AP140" i="2"/>
  <c r="AW173" i="2"/>
  <c r="AW172" i="2"/>
  <c r="AW171" i="2"/>
  <c r="AW152" i="2"/>
  <c r="AW153" i="2"/>
  <c r="AW147" i="2"/>
  <c r="AW150" i="2"/>
  <c r="AH184" i="2"/>
  <c r="Y187" i="2"/>
  <c r="AB187" i="2" s="1"/>
  <c r="AE194" i="2" s="1"/>
  <c r="Y185" i="2"/>
  <c r="AB185" i="2" s="1"/>
  <c r="AE192" i="2" s="1"/>
  <c r="AA129" i="2"/>
  <c r="AD129" i="2" s="1"/>
  <c r="AG136" i="2" s="1"/>
  <c r="Z160" i="2"/>
  <c r="AC160" i="2" s="1"/>
  <c r="AF167" i="2" s="1"/>
  <c r="AI157" i="2"/>
  <c r="AO164" i="2" s="1"/>
  <c r="Z157" i="2"/>
  <c r="AC157" i="2" s="1"/>
  <c r="AF164" i="2" s="1"/>
  <c r="Z159" i="2"/>
  <c r="AC159" i="2" s="1"/>
  <c r="AF166" i="2" s="1"/>
  <c r="AO193" i="2"/>
  <c r="AP222" i="2"/>
  <c r="Y216" i="2"/>
  <c r="AB216" i="2" s="1"/>
  <c r="AE223" i="2" s="1"/>
  <c r="Y215" i="2"/>
  <c r="AB215" i="2" s="1"/>
  <c r="AE222" i="2" s="1"/>
  <c r="AH213" i="2"/>
  <c r="AO258" i="2"/>
  <c r="AI282" i="2"/>
  <c r="Z285" i="2"/>
  <c r="AC285" i="2" s="1"/>
  <c r="AF292" i="2" s="1"/>
  <c r="Z282" i="2"/>
  <c r="AC282" i="2" s="1"/>
  <c r="AF289" i="2" s="1"/>
  <c r="Z281" i="2"/>
  <c r="AC281" i="2" s="1"/>
  <c r="AF288" i="2" s="1"/>
  <c r="Z283" i="2"/>
  <c r="AC283" i="2" s="1"/>
  <c r="AF290" i="2" s="1"/>
  <c r="Z284" i="2"/>
  <c r="AC284" i="2" s="1"/>
  <c r="AF291" i="2" s="1"/>
  <c r="AI253" i="2"/>
  <c r="Z256" i="2"/>
  <c r="AC256" i="2" s="1"/>
  <c r="AF263" i="2" s="1"/>
  <c r="Z254" i="2"/>
  <c r="AC254" i="2" s="1"/>
  <c r="AF261" i="2" s="1"/>
  <c r="Z255" i="2"/>
  <c r="AC255" i="2" s="1"/>
  <c r="AF262" i="2" s="1"/>
  <c r="AW258" i="2"/>
  <c r="AW257" i="2"/>
  <c r="AW256" i="2"/>
  <c r="AW255" i="2"/>
  <c r="AN328" i="2"/>
  <c r="AP279" i="2"/>
  <c r="AI316" i="2"/>
  <c r="Z319" i="2"/>
  <c r="AC319" i="2" s="1"/>
  <c r="AF326" i="2" s="1"/>
  <c r="AH409" i="2"/>
  <c r="Y412" i="2"/>
  <c r="AB412" i="2" s="1"/>
  <c r="AE419" i="2" s="1"/>
  <c r="Y408" i="2"/>
  <c r="AB408" i="2" s="1"/>
  <c r="AE415" i="2" s="1"/>
  <c r="Y411" i="2"/>
  <c r="AB411" i="2" s="1"/>
  <c r="AE418" i="2" s="1"/>
  <c r="Y410" i="2"/>
  <c r="AB410" i="2" s="1"/>
  <c r="AE417" i="2" s="1"/>
  <c r="AY274" i="2"/>
  <c r="AY272" i="2"/>
  <c r="AO408" i="2"/>
  <c r="AA30" i="2"/>
  <c r="AD30" i="2" s="1"/>
  <c r="AG37" i="2" s="1"/>
  <c r="AJ27" i="2"/>
  <c r="AA29" i="2"/>
  <c r="AD29" i="2" s="1"/>
  <c r="AG36" i="2" s="1"/>
  <c r="AA14" i="2"/>
  <c r="AD14" i="2" s="1"/>
  <c r="AG21" i="2" s="1"/>
  <c r="Y32" i="2"/>
  <c r="AB32" i="2" s="1"/>
  <c r="AE39" i="2" s="1"/>
  <c r="AH29" i="2"/>
  <c r="AL19" i="2"/>
  <c r="AR5" i="2" s="1"/>
  <c r="AI42" i="2"/>
  <c r="Z45" i="2"/>
  <c r="AC45" i="2" s="1"/>
  <c r="AF52" i="2" s="1"/>
  <c r="AH9" i="2"/>
  <c r="AK11" i="2" s="1"/>
  <c r="Y12" i="2"/>
  <c r="AB12" i="2" s="1"/>
  <c r="AE19" i="2" s="1"/>
  <c r="Z43" i="2"/>
  <c r="AC43" i="2" s="1"/>
  <c r="AF50" i="2" s="1"/>
  <c r="AI40" i="2"/>
  <c r="AN30" i="2"/>
  <c r="AO16" i="2"/>
  <c r="AJ9" i="2"/>
  <c r="AA12" i="2"/>
  <c r="AD12" i="2" s="1"/>
  <c r="AG19" i="2" s="1"/>
  <c r="AL46" i="2"/>
  <c r="AR32" i="2" s="1"/>
  <c r="AO50" i="2"/>
  <c r="Z53" i="2"/>
  <c r="AC53" i="2" s="1"/>
  <c r="AF60" i="2" s="1"/>
  <c r="AI50" i="2"/>
  <c r="AL51" i="2" s="1"/>
  <c r="AR37" i="2" s="1"/>
  <c r="Z52" i="2"/>
  <c r="AC52" i="2" s="1"/>
  <c r="AF59" i="2" s="1"/>
  <c r="Z50" i="2"/>
  <c r="AC50" i="2" s="1"/>
  <c r="AF57" i="2" s="1"/>
  <c r="Y82" i="2"/>
  <c r="AB82" i="2" s="1"/>
  <c r="AE89" i="2" s="1"/>
  <c r="Y96" i="2"/>
  <c r="AB96" i="2" s="1"/>
  <c r="AE103" i="2" s="1"/>
  <c r="AN83" i="2"/>
  <c r="Z90" i="2"/>
  <c r="AC90" i="2" s="1"/>
  <c r="AF97" i="2" s="1"/>
  <c r="AI87" i="2"/>
  <c r="Z69" i="2"/>
  <c r="AC69" i="2" s="1"/>
  <c r="AF76" i="2" s="1"/>
  <c r="AP74" i="2"/>
  <c r="Z77" i="2"/>
  <c r="AC77" i="2" s="1"/>
  <c r="AF84" i="2" s="1"/>
  <c r="AJ117" i="2"/>
  <c r="AA120" i="2"/>
  <c r="AD120" i="2" s="1"/>
  <c r="AG127" i="2" s="1"/>
  <c r="AA119" i="2"/>
  <c r="AD119" i="2" s="1"/>
  <c r="AG126" i="2" s="1"/>
  <c r="AI118" i="2"/>
  <c r="AL116" i="2" s="1"/>
  <c r="AR102" i="2" s="1"/>
  <c r="Z121" i="2"/>
  <c r="AC121" i="2" s="1"/>
  <c r="AF128" i="2" s="1"/>
  <c r="AI54" i="2"/>
  <c r="Z57" i="2"/>
  <c r="AC57" i="2" s="1"/>
  <c r="AF64" i="2" s="1"/>
  <c r="AJ118" i="2"/>
  <c r="AA121" i="2"/>
  <c r="AD121" i="2" s="1"/>
  <c r="AG128" i="2" s="1"/>
  <c r="AA109" i="2"/>
  <c r="AD109" i="2" s="1"/>
  <c r="AG116" i="2" s="1"/>
  <c r="Z137" i="2"/>
  <c r="AC137" i="2" s="1"/>
  <c r="AF144" i="2" s="1"/>
  <c r="AI134" i="2"/>
  <c r="Z136" i="2"/>
  <c r="AC136" i="2" s="1"/>
  <c r="AF143" i="2" s="1"/>
  <c r="Z131" i="2"/>
  <c r="AC131" i="2" s="1"/>
  <c r="AF138" i="2" s="1"/>
  <c r="Z134" i="2"/>
  <c r="AC134" i="2" s="1"/>
  <c r="AF141" i="2" s="1"/>
  <c r="Z135" i="2"/>
  <c r="AC135" i="2" s="1"/>
  <c r="AF142" i="2" s="1"/>
  <c r="AP83" i="2"/>
  <c r="AI135" i="2"/>
  <c r="Z138" i="2"/>
  <c r="AC138" i="2" s="1"/>
  <c r="AF145" i="2" s="1"/>
  <c r="Y119" i="2"/>
  <c r="AB119" i="2" s="1"/>
  <c r="AE126" i="2" s="1"/>
  <c r="AA136" i="2"/>
  <c r="AD136" i="2" s="1"/>
  <c r="AG143" i="2" s="1"/>
  <c r="AH187" i="2"/>
  <c r="Y190" i="2"/>
  <c r="AB190" i="2" s="1"/>
  <c r="AE197" i="2" s="1"/>
  <c r="AA197" i="2"/>
  <c r="AD197" i="2" s="1"/>
  <c r="AG204" i="2" s="1"/>
  <c r="AJ194" i="2"/>
  <c r="AA195" i="2"/>
  <c r="AD195" i="2" s="1"/>
  <c r="AG202" i="2" s="1"/>
  <c r="AA194" i="2"/>
  <c r="AD194" i="2" s="1"/>
  <c r="AG201" i="2" s="1"/>
  <c r="AA134" i="2"/>
  <c r="AD134" i="2" s="1"/>
  <c r="AG141" i="2" s="1"/>
  <c r="AJ131" i="2"/>
  <c r="AA133" i="2"/>
  <c r="AD133" i="2" s="1"/>
  <c r="AG140" i="2" s="1"/>
  <c r="AA212" i="2"/>
  <c r="AD212" i="2" s="1"/>
  <c r="AG219" i="2" s="1"/>
  <c r="AJ209" i="2"/>
  <c r="AY218" i="2"/>
  <c r="AY215" i="2"/>
  <c r="AY217" i="2"/>
  <c r="AY214" i="2"/>
  <c r="AY216" i="2"/>
  <c r="AO231" i="2"/>
  <c r="AL223" i="2"/>
  <c r="AR209" i="2" s="1"/>
  <c r="AW237" i="2"/>
  <c r="AW236" i="2"/>
  <c r="Y210" i="2"/>
  <c r="AB210" i="2" s="1"/>
  <c r="AE217" i="2" s="1"/>
  <c r="AY269" i="2"/>
  <c r="AI289" i="2"/>
  <c r="Z292" i="2"/>
  <c r="AC292" i="2" s="1"/>
  <c r="AF299" i="2" s="1"/>
  <c r="Z290" i="2"/>
  <c r="AC290" i="2" s="1"/>
  <c r="AF297" i="2" s="1"/>
  <c r="Z289" i="2"/>
  <c r="AC289" i="2" s="1"/>
  <c r="AF296" i="2" s="1"/>
  <c r="AA307" i="2"/>
  <c r="AD307" i="2" s="1"/>
  <c r="AG314" i="2" s="1"/>
  <c r="AJ304" i="2"/>
  <c r="AA306" i="2"/>
  <c r="AD306" i="2" s="1"/>
  <c r="AG313" i="2" s="1"/>
  <c r="AA304" i="2"/>
  <c r="AD304" i="2" s="1"/>
  <c r="AG311" i="2" s="1"/>
  <c r="AA275" i="2"/>
  <c r="AD275" i="2" s="1"/>
  <c r="AG282" i="2" s="1"/>
  <c r="AN368" i="2"/>
  <c r="AH327" i="2"/>
  <c r="Y330" i="2"/>
  <c r="AB330" i="2" s="1"/>
  <c r="AE337" i="2" s="1"/>
  <c r="Y325" i="2"/>
  <c r="AB325" i="2" s="1"/>
  <c r="AE332" i="2" s="1"/>
  <c r="Y328" i="2"/>
  <c r="AB328" i="2" s="1"/>
  <c r="AE335" i="2" s="1"/>
  <c r="Y324" i="2"/>
  <c r="AB324" i="2" s="1"/>
  <c r="AE331" i="2" s="1"/>
  <c r="Y13" i="2"/>
  <c r="AB13" i="2" s="1"/>
  <c r="AE20" i="2" s="1"/>
  <c r="AH10" i="2"/>
  <c r="AH7" i="2"/>
  <c r="Y10" i="2"/>
  <c r="AB10" i="2" s="1"/>
  <c r="AE17" i="2" s="1"/>
  <c r="Y9" i="2"/>
  <c r="AB9" i="2" s="1"/>
  <c r="AE16" i="2" s="1"/>
  <c r="AH45" i="2"/>
  <c r="Y48" i="2"/>
  <c r="AB48" i="2" s="1"/>
  <c r="AE55" i="2" s="1"/>
  <c r="AA42" i="2"/>
  <c r="AD42" i="2" s="1"/>
  <c r="AG49" i="2" s="1"/>
  <c r="AJ39" i="2"/>
  <c r="Y62" i="2"/>
  <c r="AB62" i="2" s="1"/>
  <c r="AE69" i="2" s="1"/>
  <c r="AH59" i="2"/>
  <c r="Y60" i="2"/>
  <c r="AB60" i="2" s="1"/>
  <c r="AE67" i="2" s="1"/>
  <c r="Y50" i="2"/>
  <c r="AB50" i="2" s="1"/>
  <c r="AE57" i="2" s="1"/>
  <c r="AA67" i="2"/>
  <c r="AD67" i="2" s="1"/>
  <c r="AG74" i="2" s="1"/>
  <c r="Z64" i="2"/>
  <c r="AC64" i="2" s="1"/>
  <c r="AF71" i="2" s="1"/>
  <c r="AI61" i="2"/>
  <c r="AP12" i="2"/>
  <c r="AH80" i="2"/>
  <c r="Y83" i="2"/>
  <c r="AB83" i="2" s="1"/>
  <c r="AE90" i="2" s="1"/>
  <c r="Y102" i="2"/>
  <c r="AB102" i="2" s="1"/>
  <c r="AE109" i="2" s="1"/>
  <c r="AO81" i="2"/>
  <c r="AL77" i="2"/>
  <c r="AR63" i="2" s="1"/>
  <c r="AO126" i="2"/>
  <c r="Z59" i="2"/>
  <c r="AC59" i="2" s="1"/>
  <c r="AF66" i="2" s="1"/>
  <c r="Y98" i="2"/>
  <c r="AB98" i="2" s="1"/>
  <c r="AE105" i="2" s="1"/>
  <c r="AJ123" i="2"/>
  <c r="AA126" i="2"/>
  <c r="AD126" i="2" s="1"/>
  <c r="AG133" i="2" s="1"/>
  <c r="AY160" i="2"/>
  <c r="AY157" i="2"/>
  <c r="AW141" i="2"/>
  <c r="AN124" i="2"/>
  <c r="AK120" i="2"/>
  <c r="AQ106" i="2" s="1"/>
  <c r="Y165" i="2"/>
  <c r="AB165" i="2" s="1"/>
  <c r="AE172" i="2" s="1"/>
  <c r="AH162" i="2"/>
  <c r="AH193" i="2"/>
  <c r="Y196" i="2"/>
  <c r="AB196" i="2" s="1"/>
  <c r="AE203" i="2" s="1"/>
  <c r="Y191" i="2"/>
  <c r="AB191" i="2" s="1"/>
  <c r="AE198" i="2" s="1"/>
  <c r="Y192" i="2"/>
  <c r="AB192" i="2" s="1"/>
  <c r="AE199" i="2" s="1"/>
  <c r="AI167" i="2"/>
  <c r="AL168" i="2" s="1"/>
  <c r="AR154" i="2" s="1"/>
  <c r="Z170" i="2"/>
  <c r="AC170" i="2" s="1"/>
  <c r="AF177" i="2" s="1"/>
  <c r="Z169" i="2"/>
  <c r="AC169" i="2" s="1"/>
  <c r="AF176" i="2" s="1"/>
  <c r="AI190" i="2"/>
  <c r="Z193" i="2"/>
  <c r="AC193" i="2" s="1"/>
  <c r="AF200" i="2" s="1"/>
  <c r="Z192" i="2"/>
  <c r="AC192" i="2" s="1"/>
  <c r="AF199" i="2" s="1"/>
  <c r="AW169" i="2"/>
  <c r="AW167" i="2"/>
  <c r="AW168" i="2"/>
  <c r="AW166" i="2"/>
  <c r="Z158" i="2"/>
  <c r="AC158" i="2" s="1"/>
  <c r="AF165" i="2" s="1"/>
  <c r="AW193" i="2"/>
  <c r="AW192" i="2"/>
  <c r="AW199" i="2"/>
  <c r="AW198" i="2"/>
  <c r="AW196" i="2"/>
  <c r="AW195" i="2"/>
  <c r="Z185" i="2"/>
  <c r="AC185" i="2" s="1"/>
  <c r="AF192" i="2" s="1"/>
  <c r="AO224" i="2"/>
  <c r="AY212" i="2"/>
  <c r="AY211" i="2"/>
  <c r="AY210" i="2"/>
  <c r="AY207" i="2"/>
  <c r="Y292" i="2"/>
  <c r="AB292" i="2" s="1"/>
  <c r="AE299" i="2" s="1"/>
  <c r="AH289" i="2"/>
  <c r="AK290" i="2" s="1"/>
  <c r="AQ276" i="2" s="1"/>
  <c r="Y288" i="2"/>
  <c r="AB288" i="2" s="1"/>
  <c r="AE295" i="2" s="1"/>
  <c r="Y290" i="2"/>
  <c r="AB290" i="2" s="1"/>
  <c r="AE297" i="2" s="1"/>
  <c r="Y286" i="2"/>
  <c r="AB286" i="2" s="1"/>
  <c r="AE293" i="2" s="1"/>
  <c r="Y287" i="2"/>
  <c r="AB287" i="2" s="1"/>
  <c r="AE294" i="2" s="1"/>
  <c r="Y289" i="2"/>
  <c r="AB289" i="2" s="1"/>
  <c r="AE296" i="2" s="1"/>
  <c r="Y250" i="2"/>
  <c r="AB250" i="2" s="1"/>
  <c r="AE257" i="2" s="1"/>
  <c r="AY271" i="2"/>
  <c r="Y313" i="2"/>
  <c r="AB313" i="2" s="1"/>
  <c r="AE320" i="2" s="1"/>
  <c r="AH310" i="2"/>
  <c r="AK312" i="2" s="1"/>
  <c r="AQ298" i="2" s="1"/>
  <c r="Y310" i="2"/>
  <c r="AB310" i="2" s="1"/>
  <c r="AE317" i="2" s="1"/>
  <c r="Y312" i="2"/>
  <c r="AB312" i="2" s="1"/>
  <c r="AE319" i="2" s="1"/>
  <c r="AJ363" i="2"/>
  <c r="AA366" i="2"/>
  <c r="AD366" i="2" s="1"/>
  <c r="AG373" i="2" s="1"/>
  <c r="AA363" i="2"/>
  <c r="AD363" i="2" s="1"/>
  <c r="AG370" i="2" s="1"/>
  <c r="AA364" i="2"/>
  <c r="AD364" i="2" s="1"/>
  <c r="AG371" i="2" s="1"/>
  <c r="AA365" i="2"/>
  <c r="AD365" i="2" s="1"/>
  <c r="AG372" i="2" s="1"/>
  <c r="AP281" i="2"/>
  <c r="AP368" i="2"/>
  <c r="AP329" i="2"/>
  <c r="AY357" i="2"/>
  <c r="AY354" i="2"/>
  <c r="AY356" i="2"/>
  <c r="AY355" i="2"/>
  <c r="AY353" i="2"/>
  <c r="AO303" i="2"/>
  <c r="AW381" i="2"/>
  <c r="AW380" i="2"/>
  <c r="AW379" i="2"/>
  <c r="AW378" i="2"/>
  <c r="AP28" i="2"/>
  <c r="AO33" i="2"/>
  <c r="AL28" i="2"/>
  <c r="AR14" i="2" s="1"/>
  <c r="AN40" i="2"/>
  <c r="AK36" i="2"/>
  <c r="AQ22" i="2" s="1"/>
  <c r="Y37" i="2"/>
  <c r="AB37" i="2" s="1"/>
  <c r="AE44" i="2" s="1"/>
  <c r="AH34" i="2"/>
  <c r="Y36" i="2"/>
  <c r="AB36" i="2" s="1"/>
  <c r="AE43" i="2" s="1"/>
  <c r="AA47" i="2"/>
  <c r="AD47" i="2" s="1"/>
  <c r="AG54" i="2" s="1"/>
  <c r="AA46" i="2"/>
  <c r="AD46" i="2" s="1"/>
  <c r="AG53" i="2" s="1"/>
  <c r="AJ44" i="2"/>
  <c r="AJ42" i="2"/>
  <c r="AA45" i="2"/>
  <c r="AD45" i="2" s="1"/>
  <c r="AG52" i="2" s="1"/>
  <c r="AA9" i="2"/>
  <c r="AD9" i="2" s="1"/>
  <c r="AG16" i="2" s="1"/>
  <c r="AJ6" i="2"/>
  <c r="AM8" i="2" s="1"/>
  <c r="AJ68" i="2"/>
  <c r="AA71" i="2"/>
  <c r="AD71" i="2" s="1"/>
  <c r="AG78" i="2" s="1"/>
  <c r="Z92" i="2"/>
  <c r="AC92" i="2" s="1"/>
  <c r="AF99" i="2" s="1"/>
  <c r="Z91" i="2"/>
  <c r="AC91" i="2" s="1"/>
  <c r="AF98" i="2" s="1"/>
  <c r="AI89" i="2"/>
  <c r="AN61" i="2"/>
  <c r="AH110" i="2"/>
  <c r="AK111" i="2" s="1"/>
  <c r="AQ97" i="2" s="1"/>
  <c r="Y109" i="2"/>
  <c r="AB109" i="2" s="1"/>
  <c r="AE116" i="2" s="1"/>
  <c r="Y110" i="2"/>
  <c r="AB110" i="2" s="1"/>
  <c r="AE117" i="2" s="1"/>
  <c r="Y111" i="2"/>
  <c r="AB111" i="2" s="1"/>
  <c r="AE118" i="2" s="1"/>
  <c r="Y113" i="2"/>
  <c r="AB113" i="2" s="1"/>
  <c r="AE120" i="2" s="1"/>
  <c r="Y112" i="2"/>
  <c r="AB112" i="2" s="1"/>
  <c r="AE119" i="2" s="1"/>
  <c r="Z86" i="2"/>
  <c r="AC86" i="2" s="1"/>
  <c r="AF93" i="2" s="1"/>
  <c r="AI83" i="2"/>
  <c r="AA97" i="2"/>
  <c r="AD97" i="2" s="1"/>
  <c r="AG104" i="2" s="1"/>
  <c r="AJ94" i="2"/>
  <c r="AA96" i="2"/>
  <c r="AD96" i="2" s="1"/>
  <c r="AG103" i="2" s="1"/>
  <c r="Y15" i="2"/>
  <c r="AB15" i="2" s="1"/>
  <c r="AE22" i="2" s="1"/>
  <c r="AH12" i="2"/>
  <c r="Y76" i="2"/>
  <c r="AB76" i="2" s="1"/>
  <c r="AE83" i="2" s="1"/>
  <c r="Y24" i="2"/>
  <c r="AB24" i="2" s="1"/>
  <c r="AE31" i="2" s="1"/>
  <c r="AH21" i="2"/>
  <c r="Z122" i="2"/>
  <c r="AC122" i="2" s="1"/>
  <c r="AF129" i="2" s="1"/>
  <c r="AO65" i="2"/>
  <c r="AH124" i="2"/>
  <c r="AK121" i="2" s="1"/>
  <c r="AQ107" i="2" s="1"/>
  <c r="Y127" i="2"/>
  <c r="AB127" i="2" s="1"/>
  <c r="AE134" i="2" s="1"/>
  <c r="AA82" i="2"/>
  <c r="AD82" i="2" s="1"/>
  <c r="AG89" i="2" s="1"/>
  <c r="AY127" i="2"/>
  <c r="AI146" i="2"/>
  <c r="Z149" i="2"/>
  <c r="AC149" i="2" s="1"/>
  <c r="AF156" i="2" s="1"/>
  <c r="Z116" i="2"/>
  <c r="AC116" i="2" s="1"/>
  <c r="AF123" i="2" s="1"/>
  <c r="AA154" i="2"/>
  <c r="AD154" i="2" s="1"/>
  <c r="AG161" i="2" s="1"/>
  <c r="AA155" i="2"/>
  <c r="AD155" i="2" s="1"/>
  <c r="AG162" i="2" s="1"/>
  <c r="AJ152" i="2"/>
  <c r="AO109" i="2"/>
  <c r="AA165" i="2"/>
  <c r="AD165" i="2" s="1"/>
  <c r="AG172" i="2" s="1"/>
  <c r="AJ162" i="2"/>
  <c r="AO123" i="2"/>
  <c r="AP123" i="2"/>
  <c r="AA158" i="2"/>
  <c r="AD158" i="2" s="1"/>
  <c r="AG165" i="2" s="1"/>
  <c r="Y179" i="2"/>
  <c r="AB179" i="2" s="1"/>
  <c r="AE186" i="2" s="1"/>
  <c r="AH176" i="2"/>
  <c r="Y178" i="2"/>
  <c r="AB178" i="2" s="1"/>
  <c r="AE185" i="2" s="1"/>
  <c r="AA182" i="2"/>
  <c r="AD182" i="2" s="1"/>
  <c r="AG189" i="2" s="1"/>
  <c r="AJ179" i="2"/>
  <c r="AA177" i="2"/>
  <c r="AD177" i="2" s="1"/>
  <c r="AG184" i="2" s="1"/>
  <c r="AA179" i="2"/>
  <c r="AD179" i="2" s="1"/>
  <c r="AG186" i="2" s="1"/>
  <c r="AN204" i="2"/>
  <c r="AY187" i="2"/>
  <c r="AY186" i="2"/>
  <c r="AY185" i="2"/>
  <c r="AY184" i="2"/>
  <c r="AY182" i="2"/>
  <c r="AO163" i="2"/>
  <c r="AA163" i="2"/>
  <c r="AD163" i="2" s="1"/>
  <c r="AG170" i="2" s="1"/>
  <c r="AJ160" i="2"/>
  <c r="AO205" i="2"/>
  <c r="Z240" i="2"/>
  <c r="AC240" i="2" s="1"/>
  <c r="AF247" i="2" s="1"/>
  <c r="AI237" i="2"/>
  <c r="Z238" i="2"/>
  <c r="AC238" i="2" s="1"/>
  <c r="AF245" i="2" s="1"/>
  <c r="Z239" i="2"/>
  <c r="AC239" i="2" s="1"/>
  <c r="AF246" i="2" s="1"/>
  <c r="AW212" i="2"/>
  <c r="AW211" i="2"/>
  <c r="AW210" i="2"/>
  <c r="AW209" i="2"/>
  <c r="AW207" i="2"/>
  <c r="AW206" i="2"/>
  <c r="AA292" i="2"/>
  <c r="AD292" i="2" s="1"/>
  <c r="AG299" i="2" s="1"/>
  <c r="AJ289" i="2"/>
  <c r="Z276" i="2"/>
  <c r="AC276" i="2" s="1"/>
  <c r="AF283" i="2" s="1"/>
  <c r="Y311" i="2"/>
  <c r="AB311" i="2" s="1"/>
  <c r="AE318" i="2" s="1"/>
  <c r="AY365" i="2"/>
  <c r="AY364" i="2"/>
  <c r="AY362" i="2"/>
  <c r="AY363" i="2"/>
  <c r="AY361" i="2"/>
  <c r="AI38" i="2"/>
  <c r="Z41" i="2"/>
  <c r="AC41" i="2" s="1"/>
  <c r="AF48" i="2" s="1"/>
  <c r="Y46" i="2"/>
  <c r="AB46" i="2" s="1"/>
  <c r="AE53" i="2" s="1"/>
  <c r="AH43" i="2"/>
  <c r="AH18" i="2"/>
  <c r="Y21" i="2"/>
  <c r="AB21" i="2" s="1"/>
  <c r="AE28" i="2" s="1"/>
  <c r="AH26" i="2"/>
  <c r="Y29" i="2"/>
  <c r="AB29" i="2" s="1"/>
  <c r="AE36" i="2" s="1"/>
  <c r="AA49" i="2"/>
  <c r="AD49" i="2" s="1"/>
  <c r="AG56" i="2" s="1"/>
  <c r="AJ46" i="2"/>
  <c r="AN24" i="2"/>
  <c r="AA19" i="2"/>
  <c r="AD19" i="2" s="1"/>
  <c r="AG26" i="2" s="1"/>
  <c r="Z99" i="2"/>
  <c r="AC99" i="2" s="1"/>
  <c r="AF106" i="2" s="1"/>
  <c r="AI96" i="2"/>
  <c r="Z27" i="2"/>
  <c r="AC27" i="2" s="1"/>
  <c r="AF34" i="2" s="1"/>
  <c r="AI24" i="2"/>
  <c r="AL22" i="2" s="1"/>
  <c r="AR8" i="2" s="1"/>
  <c r="AA44" i="2"/>
  <c r="AD44" i="2" s="1"/>
  <c r="AG51" i="2" s="1"/>
  <c r="AJ41" i="2"/>
  <c r="AH68" i="2"/>
  <c r="Y71" i="2"/>
  <c r="AB71" i="2" s="1"/>
  <c r="AE78" i="2" s="1"/>
  <c r="Y64" i="2"/>
  <c r="AB64" i="2" s="1"/>
  <c r="AE71" i="2" s="1"/>
  <c r="AH61" i="2"/>
  <c r="AA94" i="2"/>
  <c r="AD94" i="2" s="1"/>
  <c r="AG101" i="2" s="1"/>
  <c r="AJ91" i="2"/>
  <c r="AM91" i="2" s="1"/>
  <c r="AS77" i="2" s="1"/>
  <c r="AA93" i="2"/>
  <c r="AD93" i="2" s="1"/>
  <c r="AG100" i="2" s="1"/>
  <c r="AA91" i="2"/>
  <c r="AD91" i="2" s="1"/>
  <c r="AG98" i="2" s="1"/>
  <c r="Z68" i="2"/>
  <c r="AC68" i="2" s="1"/>
  <c r="AF75" i="2" s="1"/>
  <c r="AI65" i="2"/>
  <c r="AL63" i="2" s="1"/>
  <c r="AR49" i="2" s="1"/>
  <c r="Z67" i="2"/>
  <c r="AC67" i="2" s="1"/>
  <c r="AF74" i="2" s="1"/>
  <c r="Y90" i="2"/>
  <c r="AB90" i="2" s="1"/>
  <c r="AE97" i="2" s="1"/>
  <c r="AH87" i="2"/>
  <c r="AP37" i="2"/>
  <c r="AK76" i="2"/>
  <c r="AQ62" i="2" s="1"/>
  <c r="AN80" i="2"/>
  <c r="AJ103" i="2"/>
  <c r="AA106" i="2"/>
  <c r="AD106" i="2" s="1"/>
  <c r="AG113" i="2" s="1"/>
  <c r="AA105" i="2"/>
  <c r="AD105" i="2" s="1"/>
  <c r="AG112" i="2" s="1"/>
  <c r="AO71" i="2"/>
  <c r="Y51" i="2"/>
  <c r="AB51" i="2" s="1"/>
  <c r="AE58" i="2" s="1"/>
  <c r="AH48" i="2"/>
  <c r="AK50" i="2" s="1"/>
  <c r="AQ36" i="2" s="1"/>
  <c r="Y75" i="2"/>
  <c r="AB75" i="2" s="1"/>
  <c r="AE82" i="2" s="1"/>
  <c r="AN116" i="2"/>
  <c r="AK112" i="2"/>
  <c r="AQ98" i="2" s="1"/>
  <c r="AK108" i="2"/>
  <c r="AQ94" i="2" s="1"/>
  <c r="Y130" i="2"/>
  <c r="AB130" i="2" s="1"/>
  <c r="AE137" i="2" s="1"/>
  <c r="AH127" i="2"/>
  <c r="Y128" i="2"/>
  <c r="AB128" i="2" s="1"/>
  <c r="AE135" i="2" s="1"/>
  <c r="Y129" i="2"/>
  <c r="AB129" i="2" s="1"/>
  <c r="AE136" i="2" s="1"/>
  <c r="AP106" i="2"/>
  <c r="AI121" i="2"/>
  <c r="Z124" i="2"/>
  <c r="AC124" i="2" s="1"/>
  <c r="AF131" i="2" s="1"/>
  <c r="Z63" i="2"/>
  <c r="AC63" i="2" s="1"/>
  <c r="AF70" i="2" s="1"/>
  <c r="Y103" i="2"/>
  <c r="AB103" i="2" s="1"/>
  <c r="AE110" i="2" s="1"/>
  <c r="Z51" i="2"/>
  <c r="AC51" i="2" s="1"/>
  <c r="AF58" i="2" s="1"/>
  <c r="AK123" i="2"/>
  <c r="AQ109" i="2" s="1"/>
  <c r="AN127" i="2"/>
  <c r="AO133" i="2"/>
  <c r="AI161" i="2"/>
  <c r="AL161" i="2" s="1"/>
  <c r="AR147" i="2" s="1"/>
  <c r="Z164" i="2"/>
  <c r="AC164" i="2" s="1"/>
  <c r="AF171" i="2" s="1"/>
  <c r="AO120" i="2"/>
  <c r="AW125" i="2"/>
  <c r="AW124" i="2"/>
  <c r="AA174" i="2"/>
  <c r="AD174" i="2" s="1"/>
  <c r="AG181" i="2" s="1"/>
  <c r="AJ171" i="2"/>
  <c r="AM171" i="2" s="1"/>
  <c r="AS157" i="2" s="1"/>
  <c r="Y133" i="2"/>
  <c r="AB133" i="2" s="1"/>
  <c r="AE140" i="2" s="1"/>
  <c r="AP163" i="2"/>
  <c r="AO189" i="2"/>
  <c r="AW165" i="2"/>
  <c r="AO169" i="2"/>
  <c r="Z163" i="2"/>
  <c r="AC163" i="2" s="1"/>
  <c r="AF170" i="2" s="1"/>
  <c r="AI160" i="2"/>
  <c r="Z162" i="2"/>
  <c r="AC162" i="2" s="1"/>
  <c r="AF169" i="2" s="1"/>
  <c r="AY245" i="2"/>
  <c r="AY244" i="2"/>
  <c r="AY243" i="2"/>
  <c r="AY242" i="2"/>
  <c r="AY240" i="2"/>
  <c r="Y182" i="2"/>
  <c r="AB182" i="2" s="1"/>
  <c r="AE189" i="2" s="1"/>
  <c r="AH253" i="2"/>
  <c r="Y256" i="2"/>
  <c r="AB256" i="2" s="1"/>
  <c r="AE263" i="2" s="1"/>
  <c r="Y254" i="2"/>
  <c r="AB254" i="2" s="1"/>
  <c r="AE261" i="2" s="1"/>
  <c r="Y255" i="2"/>
  <c r="AB255" i="2" s="1"/>
  <c r="AE262" i="2" s="1"/>
  <c r="AA258" i="2"/>
  <c r="AD258" i="2" s="1"/>
  <c r="AG265" i="2" s="1"/>
  <c r="AJ256" i="2"/>
  <c r="AA259" i="2"/>
  <c r="AD259" i="2" s="1"/>
  <c r="AG266" i="2" s="1"/>
  <c r="AA256" i="2"/>
  <c r="AD256" i="2" s="1"/>
  <c r="AG263" i="2" s="1"/>
  <c r="Y277" i="2"/>
  <c r="AB277" i="2" s="1"/>
  <c r="AE284" i="2" s="1"/>
  <c r="AH274" i="2"/>
  <c r="Y276" i="2"/>
  <c r="AB276" i="2" s="1"/>
  <c r="AE283" i="2" s="1"/>
  <c r="Z250" i="2"/>
  <c r="AC250" i="2" s="1"/>
  <c r="AF257" i="2" s="1"/>
  <c r="AW254" i="2"/>
  <c r="AW253" i="2"/>
  <c r="AW250" i="2"/>
  <c r="AW251" i="2"/>
  <c r="Y275" i="2"/>
  <c r="AB275" i="2" s="1"/>
  <c r="AE282" i="2" s="1"/>
  <c r="Y274" i="2"/>
  <c r="AB274" i="2" s="1"/>
  <c r="AE281" i="2" s="1"/>
  <c r="AH272" i="2"/>
  <c r="Y273" i="2"/>
  <c r="AB273" i="2" s="1"/>
  <c r="AE280" i="2" s="1"/>
  <c r="AH20" i="2"/>
  <c r="Y23" i="2"/>
  <c r="AB23" i="2" s="1"/>
  <c r="AE30" i="2" s="1"/>
  <c r="Y22" i="2"/>
  <c r="AB22" i="2" s="1"/>
  <c r="AE29" i="2" s="1"/>
  <c r="Y20" i="2"/>
  <c r="AB20" i="2" s="1"/>
  <c r="AE27" i="2" s="1"/>
  <c r="Z15" i="2"/>
  <c r="AC15" i="2" s="1"/>
  <c r="AF22" i="2" s="1"/>
  <c r="AI12" i="2"/>
  <c r="Y11" i="2"/>
  <c r="AB11" i="2" s="1"/>
  <c r="AE18" i="2" s="1"/>
  <c r="AA26" i="2"/>
  <c r="AD26" i="2" s="1"/>
  <c r="AG33" i="2" s="1"/>
  <c r="AA60" i="2"/>
  <c r="AD60" i="2" s="1"/>
  <c r="AG67" i="2" s="1"/>
  <c r="AJ57" i="2"/>
  <c r="AA59" i="2"/>
  <c r="AD59" i="2" s="1"/>
  <c r="AG66" i="2" s="1"/>
  <c r="AH66" i="2"/>
  <c r="Y69" i="2"/>
  <c r="AB69" i="2" s="1"/>
  <c r="AE76" i="2" s="1"/>
  <c r="Y67" i="2"/>
  <c r="AB67" i="2" s="1"/>
  <c r="AE74" i="2" s="1"/>
  <c r="Y66" i="2"/>
  <c r="AB66" i="2" s="1"/>
  <c r="AE73" i="2" s="1"/>
  <c r="Z98" i="2"/>
  <c r="AC98" i="2" s="1"/>
  <c r="AF105" i="2" s="1"/>
  <c r="AA33" i="2"/>
  <c r="AD33" i="2" s="1"/>
  <c r="AG40" i="2" s="1"/>
  <c r="Z85" i="2"/>
  <c r="AC85" i="2" s="1"/>
  <c r="AF92" i="2" s="1"/>
  <c r="AI82" i="2"/>
  <c r="Z83" i="2"/>
  <c r="AC83" i="2" s="1"/>
  <c r="AF90" i="2" s="1"/>
  <c r="AN81" i="2"/>
  <c r="AA112" i="2"/>
  <c r="AD112" i="2" s="1"/>
  <c r="AG119" i="2" s="1"/>
  <c r="AA102" i="2"/>
  <c r="AD102" i="2" s="1"/>
  <c r="AG109" i="2" s="1"/>
  <c r="AA125" i="2"/>
  <c r="AD125" i="2" s="1"/>
  <c r="AG132" i="2" s="1"/>
  <c r="AJ122" i="2"/>
  <c r="AO67" i="2"/>
  <c r="Y123" i="2"/>
  <c r="AB123" i="2" s="1"/>
  <c r="AE130" i="2" s="1"/>
  <c r="AN76" i="2"/>
  <c r="AY166" i="2"/>
  <c r="AY162" i="2"/>
  <c r="AN140" i="2"/>
  <c r="AN133" i="2"/>
  <c r="Y164" i="2"/>
  <c r="AB164" i="2" s="1"/>
  <c r="AE171" i="2" s="1"/>
  <c r="AO173" i="2"/>
  <c r="AA160" i="2"/>
  <c r="AD160" i="2" s="1"/>
  <c r="AG167" i="2" s="1"/>
  <c r="AJ157" i="2"/>
  <c r="AA156" i="2"/>
  <c r="AD156" i="2" s="1"/>
  <c r="AG163" i="2" s="1"/>
  <c r="AA157" i="2"/>
  <c r="AD157" i="2" s="1"/>
  <c r="AG164" i="2" s="1"/>
  <c r="AW176" i="2"/>
  <c r="Z223" i="2"/>
  <c r="AC223" i="2" s="1"/>
  <c r="AF230" i="2" s="1"/>
  <c r="Z222" i="2"/>
  <c r="AC222" i="2" s="1"/>
  <c r="AF229" i="2" s="1"/>
  <c r="Z221" i="2"/>
  <c r="AC221" i="2" s="1"/>
  <c r="AF228" i="2" s="1"/>
  <c r="AI220" i="2"/>
  <c r="Z220" i="2"/>
  <c r="AC220" i="2" s="1"/>
  <c r="AF227" i="2" s="1"/>
  <c r="Z165" i="2"/>
  <c r="AC165" i="2" s="1"/>
  <c r="AF172" i="2" s="1"/>
  <c r="AW190" i="2"/>
  <c r="AW189" i="2"/>
  <c r="AW188" i="2"/>
  <c r="AY234" i="2"/>
  <c r="AH232" i="2"/>
  <c r="Y235" i="2"/>
  <c r="AB235" i="2" s="1"/>
  <c r="AE242" i="2" s="1"/>
  <c r="Y234" i="2"/>
  <c r="AB234" i="2" s="1"/>
  <c r="AE241" i="2" s="1"/>
  <c r="Y233" i="2"/>
  <c r="AB233" i="2" s="1"/>
  <c r="AE240" i="2" s="1"/>
  <c r="AY223" i="2"/>
  <c r="AY241" i="2"/>
  <c r="AY233" i="2"/>
  <c r="AO270" i="2"/>
  <c r="AN213" i="2"/>
  <c r="AP289" i="2"/>
  <c r="AW205" i="2"/>
  <c r="AW204" i="2"/>
  <c r="AW208" i="2"/>
  <c r="Y291" i="2"/>
  <c r="AB291" i="2" s="1"/>
  <c r="AE298" i="2" s="1"/>
  <c r="AY325" i="2"/>
  <c r="AY323" i="2"/>
  <c r="AO299" i="2"/>
  <c r="AL294" i="2"/>
  <c r="AR280" i="2" s="1"/>
  <c r="AN379" i="2"/>
  <c r="Z382" i="2"/>
  <c r="AC382" i="2" s="1"/>
  <c r="AF389" i="2" s="1"/>
  <c r="Z411" i="2"/>
  <c r="AC411" i="2" s="1"/>
  <c r="AF418" i="2" s="1"/>
  <c r="AI408" i="2"/>
  <c r="Z410" i="2"/>
  <c r="AC410" i="2" s="1"/>
  <c r="AF417" i="2" s="1"/>
  <c r="Z408" i="2"/>
  <c r="AC408" i="2" s="1"/>
  <c r="AF415" i="2" s="1"/>
  <c r="Y39" i="2"/>
  <c r="AB39" i="2" s="1"/>
  <c r="AE46" i="2" s="1"/>
  <c r="Z13" i="2"/>
  <c r="AC13" i="2" s="1"/>
  <c r="AF20" i="2" s="1"/>
  <c r="AI10" i="2"/>
  <c r="Z12" i="2"/>
  <c r="AC12" i="2" s="1"/>
  <c r="AF19" i="2" s="1"/>
  <c r="AI69" i="2"/>
  <c r="AL70" i="2" s="1"/>
  <c r="AR56" i="2" s="1"/>
  <c r="Z72" i="2"/>
  <c r="AC72" i="2" s="1"/>
  <c r="AF79" i="2" s="1"/>
  <c r="AA7" i="2"/>
  <c r="AD7" i="2" s="1"/>
  <c r="AG14" i="2" s="1"/>
  <c r="Y35" i="2"/>
  <c r="AB35" i="2" s="1"/>
  <c r="AE42" i="2" s="1"/>
  <c r="AH32" i="2"/>
  <c r="AH5" i="2"/>
  <c r="Y8" i="2"/>
  <c r="AB8" i="2" s="1"/>
  <c r="AE15" i="2" s="1"/>
  <c r="Z21" i="2"/>
  <c r="AC21" i="2" s="1"/>
  <c r="AF28" i="2" s="1"/>
  <c r="AN15" i="2"/>
  <c r="AK38" i="2"/>
  <c r="AQ24" i="2" s="1"/>
  <c r="Y7" i="2"/>
  <c r="AB7" i="2" s="1"/>
  <c r="AE14" i="2" s="1"/>
  <c r="Y56" i="2"/>
  <c r="AB56" i="2" s="1"/>
  <c r="AE63" i="2" s="1"/>
  <c r="AH53" i="2"/>
  <c r="AA38" i="2"/>
  <c r="AD38" i="2" s="1"/>
  <c r="AG45" i="2" s="1"/>
  <c r="Z60" i="2"/>
  <c r="AC60" i="2" s="1"/>
  <c r="AF67" i="2" s="1"/>
  <c r="Z100" i="2"/>
  <c r="AC100" i="2" s="1"/>
  <c r="AF107" i="2" s="1"/>
  <c r="AI97" i="2"/>
  <c r="Z19" i="2"/>
  <c r="AC19" i="2" s="1"/>
  <c r="AF26" i="2" s="1"/>
  <c r="AA66" i="2"/>
  <c r="AD66" i="2" s="1"/>
  <c r="AG73" i="2" s="1"/>
  <c r="Y97" i="2"/>
  <c r="AB97" i="2" s="1"/>
  <c r="AE104" i="2" s="1"/>
  <c r="AJ108" i="2"/>
  <c r="AA111" i="2"/>
  <c r="AD111" i="2" s="1"/>
  <c r="AG118" i="2" s="1"/>
  <c r="AA110" i="2"/>
  <c r="AD110" i="2" s="1"/>
  <c r="AG117" i="2" s="1"/>
  <c r="Z84" i="2"/>
  <c r="AC84" i="2" s="1"/>
  <c r="AF91" i="2" s="1"/>
  <c r="AW117" i="2"/>
  <c r="AW128" i="2"/>
  <c r="AH135" i="2"/>
  <c r="Y138" i="2"/>
  <c r="AB138" i="2" s="1"/>
  <c r="AE145" i="2" s="1"/>
  <c r="Y134" i="2"/>
  <c r="AB134" i="2" s="1"/>
  <c r="AE141" i="2" s="1"/>
  <c r="AY123" i="2"/>
  <c r="AY121" i="2"/>
  <c r="AY122" i="2"/>
  <c r="AI71" i="2"/>
  <c r="Z74" i="2"/>
  <c r="AC74" i="2" s="1"/>
  <c r="AF81" i="2" s="1"/>
  <c r="AL115" i="2"/>
  <c r="AR101" i="2" s="1"/>
  <c r="AO119" i="2"/>
  <c r="Y136" i="2"/>
  <c r="AB136" i="2" s="1"/>
  <c r="AE143" i="2" s="1"/>
  <c r="AW138" i="2"/>
  <c r="Z171" i="2"/>
  <c r="AC171" i="2" s="1"/>
  <c r="AF178" i="2" s="1"/>
  <c r="AI168" i="2"/>
  <c r="AI153" i="2"/>
  <c r="Z156" i="2"/>
  <c r="AC156" i="2" s="1"/>
  <c r="AF163" i="2" s="1"/>
  <c r="AW177" i="2"/>
  <c r="AY202" i="2"/>
  <c r="AY201" i="2"/>
  <c r="AY197" i="2"/>
  <c r="AW191" i="2"/>
  <c r="Z275" i="2"/>
  <c r="AC275" i="2" s="1"/>
  <c r="AF282" i="2" s="1"/>
  <c r="AI272" i="2"/>
  <c r="Z273" i="2"/>
  <c r="AC273" i="2" s="1"/>
  <c r="AF280" i="2" s="1"/>
  <c r="Z272" i="2"/>
  <c r="AC272" i="2" s="1"/>
  <c r="AF279" i="2" s="1"/>
  <c r="Z271" i="2"/>
  <c r="AC271" i="2" s="1"/>
  <c r="AF278" i="2" s="1"/>
  <c r="AI258" i="2"/>
  <c r="Z261" i="2"/>
  <c r="AC261" i="2" s="1"/>
  <c r="AF268" i="2" s="1"/>
  <c r="Z260" i="2"/>
  <c r="AC260" i="2" s="1"/>
  <c r="AF267" i="2" s="1"/>
  <c r="Z257" i="2"/>
  <c r="AC257" i="2" s="1"/>
  <c r="AF264" i="2" s="1"/>
  <c r="AA246" i="2"/>
  <c r="AD246" i="2" s="1"/>
  <c r="AG253" i="2" s="1"/>
  <c r="AJ243" i="2"/>
  <c r="AM244" i="2" s="1"/>
  <c r="AS230" i="2" s="1"/>
  <c r="AA244" i="2"/>
  <c r="AD244" i="2" s="1"/>
  <c r="AG251" i="2" s="1"/>
  <c r="AA245" i="2"/>
  <c r="AD245" i="2" s="1"/>
  <c r="AG252" i="2" s="1"/>
  <c r="Z247" i="2"/>
  <c r="AC247" i="2" s="1"/>
  <c r="AF254" i="2" s="1"/>
  <c r="Y265" i="2"/>
  <c r="AB265" i="2" s="1"/>
  <c r="AE272" i="2" s="1"/>
  <c r="Y264" i="2"/>
  <c r="AB264" i="2" s="1"/>
  <c r="AE271" i="2" s="1"/>
  <c r="AH262" i="2"/>
  <c r="AY209" i="2"/>
  <c r="Z237" i="2"/>
  <c r="AC237" i="2" s="1"/>
  <c r="AF244" i="2" s="1"/>
  <c r="AI234" i="2"/>
  <c r="Y209" i="2"/>
  <c r="AB209" i="2" s="1"/>
  <c r="AE216" i="2" s="1"/>
  <c r="AJ329" i="2"/>
  <c r="AA332" i="2"/>
  <c r="AD332" i="2" s="1"/>
  <c r="AG339" i="2" s="1"/>
  <c r="AP278" i="2"/>
  <c r="AM272" i="2"/>
  <c r="AS258" i="2" s="1"/>
  <c r="AP268" i="2"/>
  <c r="AW284" i="2"/>
  <c r="AW283" i="2"/>
  <c r="AW282" i="2"/>
  <c r="AN316" i="2"/>
  <c r="AP319" i="2"/>
  <c r="AH349" i="2"/>
  <c r="Y352" i="2"/>
  <c r="AB352" i="2" s="1"/>
  <c r="AE359" i="2" s="1"/>
  <c r="Z330" i="2"/>
  <c r="AC330" i="2" s="1"/>
  <c r="AF337" i="2" s="1"/>
  <c r="AI327" i="2"/>
  <c r="AA377" i="2"/>
  <c r="AD377" i="2" s="1"/>
  <c r="AG384" i="2" s="1"/>
  <c r="AJ374" i="2"/>
  <c r="AP341" i="2"/>
  <c r="AH338" i="2"/>
  <c r="Y341" i="2"/>
  <c r="AB341" i="2" s="1"/>
  <c r="AE348" i="2" s="1"/>
  <c r="AW373" i="2"/>
  <c r="AW372" i="2"/>
  <c r="AW371" i="2"/>
  <c r="AW351" i="2"/>
  <c r="AW350" i="2"/>
  <c r="AA421" i="2"/>
  <c r="AD421" i="2" s="1"/>
  <c r="AJ418" i="2"/>
  <c r="AM418" i="2" s="1"/>
  <c r="AS404" i="2" s="1"/>
  <c r="AA420" i="2"/>
  <c r="AD420" i="2" s="1"/>
  <c r="Z370" i="2"/>
  <c r="AC370" i="2" s="1"/>
  <c r="AF377" i="2" s="1"/>
  <c r="AP354" i="2"/>
  <c r="AO387" i="2"/>
  <c r="AO384" i="2"/>
  <c r="AP384" i="2"/>
  <c r="AY407" i="2"/>
  <c r="AH417" i="2"/>
  <c r="Y420" i="2"/>
  <c r="AB420" i="2" s="1"/>
  <c r="Y419" i="2"/>
  <c r="AB419" i="2" s="1"/>
  <c r="AH397" i="2"/>
  <c r="Y400" i="2"/>
  <c r="AB400" i="2" s="1"/>
  <c r="AE407" i="2" s="1"/>
  <c r="Y399" i="2"/>
  <c r="AB399" i="2" s="1"/>
  <c r="AE406" i="2" s="1"/>
  <c r="AA407" i="2"/>
  <c r="AD407" i="2" s="1"/>
  <c r="AG414" i="2" s="1"/>
  <c r="AJ404" i="2"/>
  <c r="AY422" i="2"/>
  <c r="AY423" i="2"/>
  <c r="AN364" i="2"/>
  <c r="AN371" i="2"/>
  <c r="Z343" i="2"/>
  <c r="AC343" i="2" s="1"/>
  <c r="AF350" i="2" s="1"/>
  <c r="AI340" i="2"/>
  <c r="Z342" i="2"/>
  <c r="AC342" i="2" s="1"/>
  <c r="AF349" i="2" s="1"/>
  <c r="AY371" i="2"/>
  <c r="AY373" i="2"/>
  <c r="AY372" i="2"/>
  <c r="AM391" i="2"/>
  <c r="AS377" i="2" s="1"/>
  <c r="AP396" i="2"/>
  <c r="AA383" i="2"/>
  <c r="AD383" i="2" s="1"/>
  <c r="AG390" i="2" s="1"/>
  <c r="AJ380" i="2"/>
  <c r="AA381" i="2"/>
  <c r="AD381" i="2" s="1"/>
  <c r="AG388" i="2" s="1"/>
  <c r="AA382" i="2"/>
  <c r="AD382" i="2" s="1"/>
  <c r="AG389" i="2" s="1"/>
  <c r="AN332" i="2"/>
  <c r="AN338" i="2"/>
  <c r="AA380" i="2"/>
  <c r="AD380" i="2" s="1"/>
  <c r="AG387" i="2" s="1"/>
  <c r="AP414" i="2"/>
  <c r="AA375" i="2"/>
  <c r="AD375" i="2" s="1"/>
  <c r="AG382" i="2" s="1"/>
  <c r="AO379" i="2"/>
  <c r="Y415" i="2"/>
  <c r="AB415" i="2" s="1"/>
  <c r="AE422" i="2" s="1"/>
  <c r="AH412" i="2"/>
  <c r="AJ411" i="2"/>
  <c r="AA414" i="2"/>
  <c r="AD414" i="2" s="1"/>
  <c r="AG421" i="2" s="1"/>
  <c r="AA405" i="2"/>
  <c r="AD405" i="2" s="1"/>
  <c r="AG412" i="2" s="1"/>
  <c r="AJ402" i="2"/>
  <c r="AA403" i="2"/>
  <c r="AD403" i="2" s="1"/>
  <c r="AG410" i="2" s="1"/>
  <c r="AY262" i="2"/>
  <c r="AY260" i="2"/>
  <c r="AO288" i="2"/>
  <c r="AP245" i="2"/>
  <c r="AM240" i="2"/>
  <c r="AS226" i="2" s="1"/>
  <c r="AO247" i="2"/>
  <c r="AJ317" i="2"/>
  <c r="AA320" i="2"/>
  <c r="AD320" i="2" s="1"/>
  <c r="AG327" i="2" s="1"/>
  <c r="AJ290" i="2"/>
  <c r="AA293" i="2"/>
  <c r="AD293" i="2" s="1"/>
  <c r="AG300" i="2" s="1"/>
  <c r="AY264" i="2"/>
  <c r="AW322" i="2"/>
  <c r="AW321" i="2"/>
  <c r="AJ356" i="2"/>
  <c r="AA359" i="2"/>
  <c r="AD359" i="2" s="1"/>
  <c r="AG366" i="2" s="1"/>
  <c r="AA303" i="2"/>
  <c r="AD303" i="2" s="1"/>
  <c r="AG310" i="2" s="1"/>
  <c r="AJ300" i="2"/>
  <c r="AN299" i="2"/>
  <c r="AY290" i="2"/>
  <c r="AY287" i="2"/>
  <c r="AM320" i="2"/>
  <c r="AS306" i="2" s="1"/>
  <c r="AP325" i="2"/>
  <c r="Z374" i="2"/>
  <c r="AC374" i="2" s="1"/>
  <c r="AF381" i="2" s="1"/>
  <c r="AI371" i="2"/>
  <c r="AW317" i="2"/>
  <c r="AN301" i="2"/>
  <c r="AH374" i="2"/>
  <c r="Y377" i="2"/>
  <c r="AB377" i="2" s="1"/>
  <c r="AE384" i="2" s="1"/>
  <c r="Y374" i="2"/>
  <c r="AB374" i="2" s="1"/>
  <c r="AE381" i="2" s="1"/>
  <c r="AA330" i="2"/>
  <c r="AD330" i="2" s="1"/>
  <c r="AG337" i="2" s="1"/>
  <c r="AJ327" i="2"/>
  <c r="AO373" i="2"/>
  <c r="AH356" i="2"/>
  <c r="Y359" i="2"/>
  <c r="AB359" i="2" s="1"/>
  <c r="AE366" i="2" s="1"/>
  <c r="Y358" i="2"/>
  <c r="AB358" i="2" s="1"/>
  <c r="AE365" i="2" s="1"/>
  <c r="AA391" i="2"/>
  <c r="AD391" i="2" s="1"/>
  <c r="AG398" i="2" s="1"/>
  <c r="AJ388" i="2"/>
  <c r="Y423" i="2"/>
  <c r="AB423" i="2" s="1"/>
  <c r="AH421" i="2"/>
  <c r="Y424" i="2"/>
  <c r="AB424" i="2" s="1"/>
  <c r="Z311" i="2"/>
  <c r="AC311" i="2" s="1"/>
  <c r="AF318" i="2" s="1"/>
  <c r="AI308" i="2"/>
  <c r="AL309" i="2" s="1"/>
  <c r="AR295" i="2" s="1"/>
  <c r="AH348" i="2"/>
  <c r="Y351" i="2"/>
  <c r="AB351" i="2" s="1"/>
  <c r="AE358" i="2" s="1"/>
  <c r="AO400" i="2"/>
  <c r="AA302" i="2"/>
  <c r="AD302" i="2" s="1"/>
  <c r="AG309" i="2" s="1"/>
  <c r="AJ299" i="2"/>
  <c r="AO353" i="2"/>
  <c r="AO375" i="2"/>
  <c r="AP401" i="2"/>
  <c r="AI402" i="2"/>
  <c r="AL400" i="2" s="1"/>
  <c r="AR386" i="2" s="1"/>
  <c r="Z405" i="2"/>
  <c r="AC405" i="2" s="1"/>
  <c r="AF412" i="2" s="1"/>
  <c r="AN415" i="2"/>
  <c r="AN396" i="2"/>
  <c r="AY417" i="2"/>
  <c r="AY414" i="2"/>
  <c r="AY415" i="2"/>
  <c r="AY421" i="2"/>
  <c r="AW348" i="2"/>
  <c r="AO146" i="2"/>
  <c r="Z152" i="2"/>
  <c r="AC152" i="2" s="1"/>
  <c r="AF159" i="2" s="1"/>
  <c r="AI149" i="2"/>
  <c r="AH180" i="2"/>
  <c r="AK182" i="2" s="1"/>
  <c r="AQ168" i="2" s="1"/>
  <c r="Y183" i="2"/>
  <c r="AB183" i="2" s="1"/>
  <c r="AE190" i="2" s="1"/>
  <c r="AN162" i="2"/>
  <c r="AP183" i="2"/>
  <c r="AA215" i="2"/>
  <c r="AD215" i="2" s="1"/>
  <c r="AG222" i="2" s="1"/>
  <c r="AJ212" i="2"/>
  <c r="AY193" i="2"/>
  <c r="AY192" i="2"/>
  <c r="AY191" i="2"/>
  <c r="AJ204" i="2"/>
  <c r="AA207" i="2"/>
  <c r="AD207" i="2" s="1"/>
  <c r="AG214" i="2" s="1"/>
  <c r="AW201" i="2"/>
  <c r="AW202" i="2"/>
  <c r="Y163" i="2"/>
  <c r="AB163" i="2" s="1"/>
  <c r="AE170" i="2" s="1"/>
  <c r="AY190" i="2"/>
  <c r="AY188" i="2"/>
  <c r="AY189" i="2"/>
  <c r="BA203" i="2"/>
  <c r="AI196" i="2"/>
  <c r="Z199" i="2"/>
  <c r="AC199" i="2" s="1"/>
  <c r="AF206" i="2" s="1"/>
  <c r="AP224" i="2"/>
  <c r="AA257" i="2"/>
  <c r="AD257" i="2" s="1"/>
  <c r="AG264" i="2" s="1"/>
  <c r="AJ254" i="2"/>
  <c r="Z219" i="2"/>
  <c r="AC219" i="2" s="1"/>
  <c r="AF226" i="2" s="1"/>
  <c r="AI216" i="2"/>
  <c r="AL217" i="2" s="1"/>
  <c r="AR203" i="2" s="1"/>
  <c r="Z214" i="2"/>
  <c r="AC214" i="2" s="1"/>
  <c r="AF221" i="2" s="1"/>
  <c r="AI211" i="2"/>
  <c r="AL210" i="2" s="1"/>
  <c r="AR196" i="2" s="1"/>
  <c r="AI232" i="2"/>
  <c r="Z235" i="2"/>
  <c r="AC235" i="2" s="1"/>
  <c r="AF242" i="2" s="1"/>
  <c r="AN252" i="2"/>
  <c r="AJ258" i="2"/>
  <c r="AA261" i="2"/>
  <c r="AD261" i="2" s="1"/>
  <c r="AG268" i="2" s="1"/>
  <c r="AH229" i="2"/>
  <c r="Y231" i="2"/>
  <c r="AB231" i="2" s="1"/>
  <c r="AE238" i="2" s="1"/>
  <c r="Y232" i="2"/>
  <c r="AB232" i="2" s="1"/>
  <c r="AE239" i="2" s="1"/>
  <c r="AW239" i="2"/>
  <c r="AW238" i="2"/>
  <c r="Z259" i="2"/>
  <c r="AC259" i="2" s="1"/>
  <c r="AF266" i="2" s="1"/>
  <c r="AI256" i="2"/>
  <c r="AL256" i="2" s="1"/>
  <c r="AR242" i="2" s="1"/>
  <c r="AP244" i="2"/>
  <c r="AM239" i="2"/>
  <c r="AS225" i="2" s="1"/>
  <c r="AJ283" i="2"/>
  <c r="AA286" i="2"/>
  <c r="AD286" i="2" s="1"/>
  <c r="AG293" i="2" s="1"/>
  <c r="AW262" i="2"/>
  <c r="AW260" i="2"/>
  <c r="AW261" i="2"/>
  <c r="Y211" i="2"/>
  <c r="AB211" i="2" s="1"/>
  <c r="AE218" i="2" s="1"/>
  <c r="AY206" i="2"/>
  <c r="Y246" i="2"/>
  <c r="AB246" i="2" s="1"/>
  <c r="AE253" i="2" s="1"/>
  <c r="AH243" i="2"/>
  <c r="Z258" i="2"/>
  <c r="AC258" i="2" s="1"/>
  <c r="AF265" i="2" s="1"/>
  <c r="Z358" i="2"/>
  <c r="AC358" i="2" s="1"/>
  <c r="AF365" i="2" s="1"/>
  <c r="AI355" i="2"/>
  <c r="AJ335" i="2"/>
  <c r="AM335" i="2" s="1"/>
  <c r="AS321" i="2" s="1"/>
  <c r="AA338" i="2"/>
  <c r="AD338" i="2" s="1"/>
  <c r="AG345" i="2" s="1"/>
  <c r="AA335" i="2"/>
  <c r="AD335" i="2" s="1"/>
  <c r="AG342" i="2" s="1"/>
  <c r="Z303" i="2"/>
  <c r="AC303" i="2" s="1"/>
  <c r="AF310" i="2" s="1"/>
  <c r="AI300" i="2"/>
  <c r="Z305" i="2"/>
  <c r="AC305" i="2" s="1"/>
  <c r="AF312" i="2" s="1"/>
  <c r="AI302" i="2"/>
  <c r="AN263" i="2"/>
  <c r="AN324" i="2"/>
  <c r="AN293" i="2"/>
  <c r="AA376" i="2"/>
  <c r="AD376" i="2" s="1"/>
  <c r="AG383" i="2" s="1"/>
  <c r="Y316" i="2"/>
  <c r="AB316" i="2" s="1"/>
  <c r="AE323" i="2" s="1"/>
  <c r="AH313" i="2"/>
  <c r="AK311" i="2" s="1"/>
  <c r="AQ297" i="2" s="1"/>
  <c r="AO352" i="2"/>
  <c r="AP348" i="2"/>
  <c r="Y297" i="2"/>
  <c r="AB297" i="2" s="1"/>
  <c r="AE304" i="2" s="1"/>
  <c r="AJ311" i="2"/>
  <c r="AA313" i="2"/>
  <c r="AD313" i="2" s="1"/>
  <c r="AG320" i="2" s="1"/>
  <c r="AA314" i="2"/>
  <c r="AD314" i="2" s="1"/>
  <c r="AG321" i="2" s="1"/>
  <c r="AO319" i="2"/>
  <c r="AW358" i="2"/>
  <c r="AW357" i="2"/>
  <c r="AO287" i="2"/>
  <c r="AP369" i="2"/>
  <c r="Z369" i="2"/>
  <c r="AC369" i="2" s="1"/>
  <c r="AF376" i="2" s="1"/>
  <c r="AA412" i="2"/>
  <c r="AD412" i="2" s="1"/>
  <c r="AG419" i="2" s="1"/>
  <c r="AJ409" i="2"/>
  <c r="AW333" i="2"/>
  <c r="AN401" i="2"/>
  <c r="Y329" i="2"/>
  <c r="AB329" i="2" s="1"/>
  <c r="AE336" i="2" s="1"/>
  <c r="AH326" i="2"/>
  <c r="AO386" i="2"/>
  <c r="AW367" i="2"/>
  <c r="Y387" i="2"/>
  <c r="AB387" i="2" s="1"/>
  <c r="AE394" i="2" s="1"/>
  <c r="AY339" i="2"/>
  <c r="Y336" i="2"/>
  <c r="AB336" i="2" s="1"/>
  <c r="AE343" i="2" s="1"/>
  <c r="AH333" i="2"/>
  <c r="Y384" i="2"/>
  <c r="AB384" i="2" s="1"/>
  <c r="AE391" i="2" s="1"/>
  <c r="AH381" i="2"/>
  <c r="AI414" i="2"/>
  <c r="Z417" i="2"/>
  <c r="AC417" i="2" s="1"/>
  <c r="AF424" i="2" s="1"/>
  <c r="AY392" i="2"/>
  <c r="AN353" i="2"/>
  <c r="Y327" i="2"/>
  <c r="AB327" i="2" s="1"/>
  <c r="AE334" i="2" s="1"/>
  <c r="AW417" i="2"/>
  <c r="AW413" i="2"/>
  <c r="AW415" i="2"/>
  <c r="AW353" i="2"/>
  <c r="AY411" i="2"/>
  <c r="AI421" i="2"/>
  <c r="Z424" i="2"/>
  <c r="AC424" i="2" s="1"/>
  <c r="Z423" i="2"/>
  <c r="AC423" i="2" s="1"/>
  <c r="AA410" i="2"/>
  <c r="AD410" i="2" s="1"/>
  <c r="AG417" i="2" s="1"/>
  <c r="AN319" i="2"/>
  <c r="AI403" i="2"/>
  <c r="Z406" i="2"/>
  <c r="AC406" i="2" s="1"/>
  <c r="AF413" i="2" s="1"/>
  <c r="AJ211" i="2"/>
  <c r="AA214" i="2"/>
  <c r="AD214" i="2" s="1"/>
  <c r="AG221" i="2" s="1"/>
  <c r="AJ213" i="2"/>
  <c r="AA216" i="2"/>
  <c r="AD216" i="2" s="1"/>
  <c r="AG223" i="2" s="1"/>
  <c r="AY239" i="2"/>
  <c r="AY238" i="2"/>
  <c r="AW292" i="2"/>
  <c r="AW291" i="2"/>
  <c r="AH258" i="2"/>
  <c r="AK259" i="2" s="1"/>
  <c r="AQ245" i="2" s="1"/>
  <c r="Y261" i="2"/>
  <c r="AB261" i="2" s="1"/>
  <c r="AE268" i="2" s="1"/>
  <c r="AP267" i="2"/>
  <c r="AM262" i="2"/>
  <c r="AS248" i="2" s="1"/>
  <c r="AO252" i="2"/>
  <c r="AN215" i="2"/>
  <c r="AY289" i="2"/>
  <c r="Z244" i="2"/>
  <c r="AC244" i="2" s="1"/>
  <c r="AF251" i="2" s="1"/>
  <c r="AI241" i="2"/>
  <c r="AA291" i="2"/>
  <c r="AD291" i="2" s="1"/>
  <c r="AG298" i="2" s="1"/>
  <c r="AJ288" i="2"/>
  <c r="AO280" i="2"/>
  <c r="AY259" i="2"/>
  <c r="AA300" i="2"/>
  <c r="AD300" i="2" s="1"/>
  <c r="AG307" i="2" s="1"/>
  <c r="AJ297" i="2"/>
  <c r="AI356" i="2"/>
  <c r="Z359" i="2"/>
  <c r="AC359" i="2" s="1"/>
  <c r="AF366" i="2" s="1"/>
  <c r="Y323" i="2"/>
  <c r="AB323" i="2" s="1"/>
  <c r="AE330" i="2" s="1"/>
  <c r="AH320" i="2"/>
  <c r="Y322" i="2"/>
  <c r="AB322" i="2" s="1"/>
  <c r="AE329" i="2" s="1"/>
  <c r="Y321" i="2"/>
  <c r="AB321" i="2" s="1"/>
  <c r="AE328" i="2" s="1"/>
  <c r="AP294" i="2"/>
  <c r="Z323" i="2"/>
  <c r="AC323" i="2" s="1"/>
  <c r="AF330" i="2" s="1"/>
  <c r="AI320" i="2"/>
  <c r="Z322" i="2"/>
  <c r="AC322" i="2" s="1"/>
  <c r="AF329" i="2" s="1"/>
  <c r="AH300" i="2"/>
  <c r="Y303" i="2"/>
  <c r="AB303" i="2" s="1"/>
  <c r="AE310" i="2" s="1"/>
  <c r="AI395" i="2"/>
  <c r="Z398" i="2"/>
  <c r="AC398" i="2" s="1"/>
  <c r="AF405" i="2" s="1"/>
  <c r="Z395" i="2"/>
  <c r="AC395" i="2" s="1"/>
  <c r="AF402" i="2" s="1"/>
  <c r="AO340" i="2"/>
  <c r="AJ384" i="2"/>
  <c r="AA387" i="2"/>
  <c r="AD387" i="2" s="1"/>
  <c r="AG394" i="2" s="1"/>
  <c r="AA386" i="2"/>
  <c r="AD386" i="2" s="1"/>
  <c r="AG393" i="2" s="1"/>
  <c r="AW363" i="2"/>
  <c r="AY318" i="2"/>
  <c r="AA318" i="2"/>
  <c r="AD318" i="2" s="1"/>
  <c r="AG325" i="2" s="1"/>
  <c r="AJ315" i="2"/>
  <c r="AA317" i="2"/>
  <c r="AD317" i="2" s="1"/>
  <c r="AG324" i="2" s="1"/>
  <c r="AN337" i="2"/>
  <c r="Z402" i="2"/>
  <c r="AC402" i="2" s="1"/>
  <c r="AF409" i="2" s="1"/>
  <c r="Y339" i="2"/>
  <c r="AB339" i="2" s="1"/>
  <c r="AE346" i="2" s="1"/>
  <c r="Y397" i="2"/>
  <c r="AB397" i="2" s="1"/>
  <c r="AE404" i="2" s="1"/>
  <c r="AO354" i="2"/>
  <c r="AO407" i="2"/>
  <c r="AY367" i="2"/>
  <c r="AY366" i="2"/>
  <c r="AY340" i="2"/>
  <c r="AY328" i="2"/>
  <c r="AW392" i="2"/>
  <c r="AW391" i="2"/>
  <c r="Z416" i="2"/>
  <c r="AC416" i="2" s="1"/>
  <c r="AF423" i="2" s="1"/>
  <c r="AI413" i="2"/>
  <c r="AA416" i="2"/>
  <c r="AD416" i="2" s="1"/>
  <c r="AG423" i="2" s="1"/>
  <c r="Y349" i="2"/>
  <c r="AB349" i="2" s="1"/>
  <c r="AE356" i="2" s="1"/>
  <c r="AN331" i="2"/>
  <c r="AH411" i="2"/>
  <c r="Y414" i="2"/>
  <c r="AB414" i="2" s="1"/>
  <c r="AE421" i="2" s="1"/>
  <c r="AW410" i="2"/>
  <c r="AW406" i="2"/>
  <c r="AW411" i="2"/>
  <c r="Z372" i="2"/>
  <c r="AC372" i="2" s="1"/>
  <c r="AF379" i="2" s="1"/>
  <c r="AI369" i="2"/>
  <c r="AY408" i="2"/>
  <c r="Y315" i="2"/>
  <c r="AB315" i="2" s="1"/>
  <c r="AE322" i="2" s="1"/>
  <c r="AY406" i="2"/>
  <c r="Z318" i="2"/>
  <c r="AC318" i="2" s="1"/>
  <c r="AF325" i="2" s="1"/>
  <c r="AI315" i="2"/>
  <c r="AL314" i="2" s="1"/>
  <c r="AR300" i="2" s="1"/>
  <c r="AW382" i="2"/>
  <c r="AW327" i="2"/>
  <c r="AK343" i="2"/>
  <c r="AQ329" i="2" s="1"/>
  <c r="AN347" i="2"/>
  <c r="AO337" i="2"/>
  <c r="AN380" i="2"/>
  <c r="Z346" i="2"/>
  <c r="AC346" i="2" s="1"/>
  <c r="AF353" i="2" s="1"/>
  <c r="AI343" i="2"/>
  <c r="AA346" i="2"/>
  <c r="AD346" i="2" s="1"/>
  <c r="AG353" i="2" s="1"/>
  <c r="AJ343" i="2"/>
  <c r="AN343" i="2"/>
  <c r="AP303" i="2"/>
  <c r="AW328" i="2"/>
  <c r="Y393" i="2"/>
  <c r="AB393" i="2" s="1"/>
  <c r="AE400" i="2" s="1"/>
  <c r="AH390" i="2"/>
  <c r="Y416" i="2"/>
  <c r="AB416" i="2" s="1"/>
  <c r="AE423" i="2" s="1"/>
  <c r="AH413" i="2"/>
  <c r="AO328" i="2"/>
  <c r="Z401" i="2"/>
  <c r="AC401" i="2" s="1"/>
  <c r="AF408" i="2" s="1"/>
  <c r="Z390" i="2"/>
  <c r="AC390" i="2" s="1"/>
  <c r="AF397" i="2" s="1"/>
  <c r="AI387" i="2"/>
  <c r="AY395" i="2"/>
  <c r="AY394" i="2"/>
  <c r="AY393" i="2"/>
  <c r="Z414" i="2"/>
  <c r="AC414" i="2" s="1"/>
  <c r="AF421" i="2" s="1"/>
  <c r="AY360" i="2"/>
  <c r="AA10" i="2"/>
  <c r="AD10" i="2" s="1"/>
  <c r="AG17" i="2" s="1"/>
  <c r="AJ7" i="2"/>
  <c r="AP15" i="2"/>
  <c r="AM66" i="2"/>
  <c r="AS52" i="2" s="1"/>
  <c r="AP70" i="2"/>
  <c r="Z106" i="2"/>
  <c r="AC106" i="2" s="1"/>
  <c r="AF113" i="2" s="1"/>
  <c r="AI103" i="2"/>
  <c r="AL105" i="2" s="1"/>
  <c r="AR91" i="2" s="1"/>
  <c r="AO74" i="2"/>
  <c r="AK53" i="2"/>
  <c r="AQ39" i="2" s="1"/>
  <c r="AN57" i="2"/>
  <c r="Z102" i="2"/>
  <c r="AC102" i="2" s="1"/>
  <c r="AF109" i="2" s="1"/>
  <c r="Z101" i="2"/>
  <c r="AC101" i="2" s="1"/>
  <c r="AF108" i="2" s="1"/>
  <c r="AN99" i="2"/>
  <c r="AK95" i="2"/>
  <c r="AQ81" i="2" s="1"/>
  <c r="AA150" i="2"/>
  <c r="AD150" i="2" s="1"/>
  <c r="AG157" i="2" s="1"/>
  <c r="AJ147" i="2"/>
  <c r="AI170" i="2"/>
  <c r="Z173" i="2"/>
  <c r="AC173" i="2" s="1"/>
  <c r="AF180" i="2" s="1"/>
  <c r="AA124" i="2"/>
  <c r="AD124" i="2" s="1"/>
  <c r="AG131" i="2" s="1"/>
  <c r="AJ121" i="2"/>
  <c r="AN168" i="2"/>
  <c r="AH167" i="2"/>
  <c r="Y170" i="2"/>
  <c r="AB170" i="2" s="1"/>
  <c r="AE177" i="2" s="1"/>
  <c r="AI136" i="2"/>
  <c r="Z139" i="2"/>
  <c r="AC139" i="2" s="1"/>
  <c r="AF146" i="2" s="1"/>
  <c r="AY169" i="2"/>
  <c r="AO137" i="2"/>
  <c r="AL133" i="2"/>
  <c r="AR119" i="2" s="1"/>
  <c r="AL185" i="2"/>
  <c r="AR171" i="2" s="1"/>
  <c r="AO190" i="2"/>
  <c r="BA204" i="2"/>
  <c r="AY181" i="2"/>
  <c r="AP200" i="2"/>
  <c r="AO208" i="2"/>
  <c r="AI213" i="2"/>
  <c r="Z216" i="2"/>
  <c r="AC216" i="2" s="1"/>
  <c r="AF223" i="2" s="1"/>
  <c r="AJ268" i="2"/>
  <c r="AM269" i="2" s="1"/>
  <c r="AS255" i="2" s="1"/>
  <c r="AA271" i="2"/>
  <c r="AD271" i="2" s="1"/>
  <c r="AG278" i="2" s="1"/>
  <c r="AL244" i="2"/>
  <c r="AR230" i="2" s="1"/>
  <c r="AO249" i="2"/>
  <c r="AI293" i="2"/>
  <c r="Z296" i="2"/>
  <c r="AC296" i="2" s="1"/>
  <c r="AF303" i="2" s="1"/>
  <c r="AW242" i="2"/>
  <c r="AA252" i="2"/>
  <c r="AD252" i="2" s="1"/>
  <c r="AG259" i="2" s="1"/>
  <c r="AI283" i="2"/>
  <c r="AL281" i="2" s="1"/>
  <c r="AR267" i="2" s="1"/>
  <c r="Z286" i="2"/>
  <c r="AC286" i="2" s="1"/>
  <c r="AF293" i="2" s="1"/>
  <c r="Z249" i="2"/>
  <c r="AC249" i="2" s="1"/>
  <c r="AF256" i="2" s="1"/>
  <c r="AA285" i="2"/>
  <c r="AD285" i="2" s="1"/>
  <c r="AG292" i="2" s="1"/>
  <c r="AY258" i="2"/>
  <c r="AY257" i="2"/>
  <c r="AY256" i="2"/>
  <c r="AO215" i="2"/>
  <c r="AO254" i="2"/>
  <c r="AJ265" i="2"/>
  <c r="AA268" i="2"/>
  <c r="AD268" i="2" s="1"/>
  <c r="AG275" i="2" s="1"/>
  <c r="AH297" i="2"/>
  <c r="AK297" i="2" s="1"/>
  <c r="AQ283" i="2" s="1"/>
  <c r="Y300" i="2"/>
  <c r="AB300" i="2" s="1"/>
  <c r="AE307" i="2" s="1"/>
  <c r="AN295" i="2"/>
  <c r="AW298" i="2"/>
  <c r="AW297" i="2"/>
  <c r="AW361" i="2"/>
  <c r="AP274" i="2"/>
  <c r="AW295" i="2"/>
  <c r="AW325" i="2"/>
  <c r="AW364" i="2"/>
  <c r="AW365" i="2"/>
  <c r="Y280" i="2"/>
  <c r="AB280" i="2" s="1"/>
  <c r="AE287" i="2" s="1"/>
  <c r="AH277" i="2"/>
  <c r="AY312" i="2"/>
  <c r="Y364" i="2"/>
  <c r="AB364" i="2" s="1"/>
  <c r="AE371" i="2" s="1"/>
  <c r="AY308" i="2"/>
  <c r="Z344" i="2"/>
  <c r="AC344" i="2" s="1"/>
  <c r="AF351" i="2" s="1"/>
  <c r="AI341" i="2"/>
  <c r="AP309" i="2"/>
  <c r="AW275" i="2"/>
  <c r="Y375" i="2"/>
  <c r="AB375" i="2" s="1"/>
  <c r="AE382" i="2" s="1"/>
  <c r="AY284" i="2"/>
  <c r="AA326" i="2"/>
  <c r="AD326" i="2" s="1"/>
  <c r="AG333" i="2" s="1"/>
  <c r="AA322" i="2"/>
  <c r="AD322" i="2" s="1"/>
  <c r="AG329" i="2" s="1"/>
  <c r="AJ323" i="2"/>
  <c r="AP316" i="2"/>
  <c r="AM311" i="2"/>
  <c r="AS297" i="2" s="1"/>
  <c r="AM310" i="2"/>
  <c r="AS296" i="2" s="1"/>
  <c r="Y376" i="2"/>
  <c r="AB376" i="2" s="1"/>
  <c r="AE383" i="2" s="1"/>
  <c r="AP357" i="2"/>
  <c r="Z347" i="2"/>
  <c r="AC347" i="2" s="1"/>
  <c r="AF354" i="2" s="1"/>
  <c r="AI344" i="2"/>
  <c r="AA408" i="2"/>
  <c r="AD408" i="2" s="1"/>
  <c r="AG415" i="2" s="1"/>
  <c r="AA299" i="2"/>
  <c r="AD299" i="2" s="1"/>
  <c r="AG306" i="2" s="1"/>
  <c r="AI370" i="2"/>
  <c r="Z373" i="2"/>
  <c r="AC373" i="2" s="1"/>
  <c r="AF380" i="2" s="1"/>
  <c r="AP406" i="2"/>
  <c r="AY381" i="2"/>
  <c r="AY380" i="2"/>
  <c r="AY378" i="2"/>
  <c r="AJ410" i="2"/>
  <c r="AA413" i="2"/>
  <c r="AD413" i="2" s="1"/>
  <c r="AG420" i="2" s="1"/>
  <c r="AY344" i="2"/>
  <c r="AA417" i="2"/>
  <c r="AD417" i="2" s="1"/>
  <c r="AG424" i="2" s="1"/>
  <c r="AY389" i="2"/>
  <c r="AY387" i="2"/>
  <c r="Z409" i="2"/>
  <c r="AC409" i="2" s="1"/>
  <c r="AF416" i="2" s="1"/>
  <c r="AI406" i="2"/>
  <c r="Z418" i="2"/>
  <c r="AC418" i="2" s="1"/>
  <c r="AI415" i="2"/>
  <c r="AI363" i="2"/>
  <c r="Z366" i="2"/>
  <c r="AC366" i="2" s="1"/>
  <c r="AF373" i="2" s="1"/>
  <c r="AY413" i="2"/>
  <c r="AW395" i="2"/>
  <c r="AW393" i="2"/>
  <c r="AI391" i="2"/>
  <c r="AL391" i="2" s="1"/>
  <c r="AR377" i="2" s="1"/>
  <c r="Z394" i="2"/>
  <c r="AC394" i="2" s="1"/>
  <c r="AF401" i="2" s="1"/>
  <c r="Z393" i="2"/>
  <c r="AC393" i="2" s="1"/>
  <c r="AF400" i="2" s="1"/>
  <c r="AP283" i="2"/>
  <c r="AJ369" i="2"/>
  <c r="AM370" i="2" s="1"/>
  <c r="AS356" i="2" s="1"/>
  <c r="AA372" i="2"/>
  <c r="AD372" i="2" s="1"/>
  <c r="AG379" i="2" s="1"/>
  <c r="AA370" i="2"/>
  <c r="AD370" i="2" s="1"/>
  <c r="AG377" i="2" s="1"/>
  <c r="AO418" i="2"/>
  <c r="AW360" i="2"/>
  <c r="AA424" i="2"/>
  <c r="AD424" i="2" s="1"/>
  <c r="AW344" i="2"/>
  <c r="AW343" i="2"/>
  <c r="AP421" i="2"/>
  <c r="Z331" i="2"/>
  <c r="AC331" i="2" s="1"/>
  <c r="AF338" i="2" s="1"/>
  <c r="AI328" i="2"/>
  <c r="AA409" i="2"/>
  <c r="AD409" i="2" s="1"/>
  <c r="AG416" i="2" s="1"/>
  <c r="AJ406" i="2"/>
  <c r="AW385" i="2"/>
  <c r="AW386" i="2"/>
  <c r="AW389" i="2"/>
  <c r="Y409" i="2"/>
  <c r="AB409" i="2" s="1"/>
  <c r="AE416" i="2" s="1"/>
  <c r="AH406" i="2"/>
  <c r="AH391" i="2"/>
  <c r="Y394" i="2"/>
  <c r="AB394" i="2" s="1"/>
  <c r="AE401" i="2" s="1"/>
  <c r="AP347" i="2"/>
  <c r="AA360" i="2"/>
  <c r="AD360" i="2" s="1"/>
  <c r="AG367" i="2" s="1"/>
  <c r="AA361" i="2"/>
  <c r="AD361" i="2" s="1"/>
  <c r="AG368" i="2" s="1"/>
  <c r="AA362" i="2"/>
  <c r="AD362" i="2" s="1"/>
  <c r="AG369" i="2" s="1"/>
  <c r="AJ359" i="2"/>
  <c r="AY409" i="2"/>
  <c r="AM423" i="2"/>
  <c r="AS409" i="2" s="1"/>
  <c r="AI141" i="2"/>
  <c r="Z143" i="2"/>
  <c r="AC143" i="2" s="1"/>
  <c r="AF150" i="2" s="1"/>
  <c r="Z144" i="2"/>
  <c r="AC144" i="2" s="1"/>
  <c r="AF151" i="2" s="1"/>
  <c r="AY204" i="2"/>
  <c r="AW170" i="2"/>
  <c r="AA153" i="2"/>
  <c r="AD153" i="2" s="1"/>
  <c r="AG160" i="2" s="1"/>
  <c r="AJ150" i="2"/>
  <c r="AM130" i="2"/>
  <c r="AS116" i="2" s="1"/>
  <c r="AP134" i="2"/>
  <c r="AN175" i="2"/>
  <c r="AW187" i="2"/>
  <c r="AW185" i="2"/>
  <c r="AA200" i="2"/>
  <c r="AD200" i="2" s="1"/>
  <c r="AG207" i="2" s="1"/>
  <c r="AJ197" i="2"/>
  <c r="AI174" i="2"/>
  <c r="Z177" i="2"/>
  <c r="AC177" i="2" s="1"/>
  <c r="AF184" i="2" s="1"/>
  <c r="AJ218" i="2"/>
  <c r="AM216" i="2" s="1"/>
  <c r="AS202" i="2" s="1"/>
  <c r="AA221" i="2"/>
  <c r="AD221" i="2" s="1"/>
  <c r="AG228" i="2" s="1"/>
  <c r="AI158" i="2"/>
  <c r="Z161" i="2"/>
  <c r="AC161" i="2" s="1"/>
  <c r="AF168" i="2" s="1"/>
  <c r="AO201" i="2"/>
  <c r="BA210" i="2"/>
  <c r="BA212" i="2"/>
  <c r="BA208" i="2"/>
  <c r="AI205" i="2"/>
  <c r="Z208" i="2"/>
  <c r="AC208" i="2" s="1"/>
  <c r="AF215" i="2" s="1"/>
  <c r="Y223" i="2"/>
  <c r="AB223" i="2" s="1"/>
  <c r="AE230" i="2" s="1"/>
  <c r="AH220" i="2"/>
  <c r="Y222" i="2"/>
  <c r="AB222" i="2" s="1"/>
  <c r="AE229" i="2" s="1"/>
  <c r="AN186" i="2"/>
  <c r="AW217" i="2"/>
  <c r="AW218" i="2"/>
  <c r="AW213" i="2"/>
  <c r="Z241" i="2"/>
  <c r="AC241" i="2" s="1"/>
  <c r="AF248" i="2" s="1"/>
  <c r="AA236" i="2"/>
  <c r="AD236" i="2" s="1"/>
  <c r="AG243" i="2" s="1"/>
  <c r="AA235" i="2"/>
  <c r="AD235" i="2" s="1"/>
  <c r="AG242" i="2" s="1"/>
  <c r="AJ233" i="2"/>
  <c r="AI248" i="2"/>
  <c r="AL249" i="2" s="1"/>
  <c r="AR235" i="2" s="1"/>
  <c r="Z251" i="2"/>
  <c r="AC251" i="2" s="1"/>
  <c r="AF258" i="2" s="1"/>
  <c r="AA249" i="2"/>
  <c r="AD249" i="2" s="1"/>
  <c r="AG256" i="2" s="1"/>
  <c r="AJ246" i="2"/>
  <c r="AM247" i="2" s="1"/>
  <c r="AS233" i="2" s="1"/>
  <c r="AI265" i="2"/>
  <c r="Z268" i="2"/>
  <c r="AC268" i="2" s="1"/>
  <c r="AF275" i="2" s="1"/>
  <c r="Z293" i="2"/>
  <c r="AC293" i="2" s="1"/>
  <c r="AF300" i="2" s="1"/>
  <c r="AI290" i="2"/>
  <c r="AO266" i="2"/>
  <c r="AP231" i="2"/>
  <c r="AN266" i="2"/>
  <c r="AN262" i="2"/>
  <c r="AA298" i="2"/>
  <c r="AD298" i="2" s="1"/>
  <c r="AG305" i="2" s="1"/>
  <c r="AJ295" i="2"/>
  <c r="AL233" i="2"/>
  <c r="AR219" i="2" s="1"/>
  <c r="AO238" i="2"/>
  <c r="AH291" i="2"/>
  <c r="Y294" i="2"/>
  <c r="AB294" i="2" s="1"/>
  <c r="AE301" i="2" s="1"/>
  <c r="AO305" i="2"/>
  <c r="AW337" i="2"/>
  <c r="AW335" i="2"/>
  <c r="Y298" i="2"/>
  <c r="AB298" i="2" s="1"/>
  <c r="AE305" i="2" s="1"/>
  <c r="AH295" i="2"/>
  <c r="AH334" i="2"/>
  <c r="Y337" i="2"/>
  <c r="AB337" i="2" s="1"/>
  <c r="AE344" i="2" s="1"/>
  <c r="AO276" i="2"/>
  <c r="AH323" i="2"/>
  <c r="Y326" i="2"/>
  <c r="AB326" i="2" s="1"/>
  <c r="AE333" i="2" s="1"/>
  <c r="AN237" i="2"/>
  <c r="AH362" i="2"/>
  <c r="AK361" i="2" s="1"/>
  <c r="AQ347" i="2" s="1"/>
  <c r="Y365" i="2"/>
  <c r="AB365" i="2" s="1"/>
  <c r="AE372" i="2" s="1"/>
  <c r="Z316" i="2"/>
  <c r="AC316" i="2" s="1"/>
  <c r="AF323" i="2" s="1"/>
  <c r="AA278" i="2"/>
  <c r="AD278" i="2" s="1"/>
  <c r="AG285" i="2" s="1"/>
  <c r="AJ275" i="2"/>
  <c r="Y279" i="2"/>
  <c r="AB279" i="2" s="1"/>
  <c r="AE286" i="2" s="1"/>
  <c r="AH276" i="2"/>
  <c r="AA398" i="2"/>
  <c r="AD398" i="2" s="1"/>
  <c r="AG405" i="2" s="1"/>
  <c r="AJ395" i="2"/>
  <c r="AA394" i="2"/>
  <c r="AD394" i="2" s="1"/>
  <c r="AG401" i="2" s="1"/>
  <c r="AA395" i="2"/>
  <c r="AD395" i="2" s="1"/>
  <c r="AG402" i="2" s="1"/>
  <c r="AW400" i="2"/>
  <c r="AW404" i="2"/>
  <c r="AW403" i="2"/>
  <c r="AW302" i="2"/>
  <c r="AW304" i="2"/>
  <c r="AW274" i="2"/>
  <c r="AW269" i="2"/>
  <c r="AW273" i="2"/>
  <c r="AI381" i="2"/>
  <c r="Z384" i="2"/>
  <c r="AC384" i="2" s="1"/>
  <c r="AF391" i="2" s="1"/>
  <c r="Z320" i="2"/>
  <c r="AC320" i="2" s="1"/>
  <c r="AF327" i="2" s="1"/>
  <c r="Z352" i="2"/>
  <c r="AC352" i="2" s="1"/>
  <c r="AF359" i="2" s="1"/>
  <c r="AI349" i="2"/>
  <c r="AH299" i="2"/>
  <c r="Y302" i="2"/>
  <c r="AB302" i="2" s="1"/>
  <c r="AE309" i="2" s="1"/>
  <c r="AJ316" i="2"/>
  <c r="AA319" i="2"/>
  <c r="AD319" i="2" s="1"/>
  <c r="AG326" i="2" s="1"/>
  <c r="AW349" i="2"/>
  <c r="AH383" i="2"/>
  <c r="Y385" i="2"/>
  <c r="AB385" i="2" s="1"/>
  <c r="AE392" i="2" s="1"/>
  <c r="Y386" i="2"/>
  <c r="AB386" i="2" s="1"/>
  <c r="AE393" i="2" s="1"/>
  <c r="AI418" i="2"/>
  <c r="Z421" i="2"/>
  <c r="AC421" i="2" s="1"/>
  <c r="AH370" i="2"/>
  <c r="Y373" i="2"/>
  <c r="AB373" i="2" s="1"/>
  <c r="AE380" i="2" s="1"/>
  <c r="AW324" i="2"/>
  <c r="Z404" i="2"/>
  <c r="AC404" i="2" s="1"/>
  <c r="AF411" i="2" s="1"/>
  <c r="Y356" i="2"/>
  <c r="AB356" i="2" s="1"/>
  <c r="AE363" i="2" s="1"/>
  <c r="Z389" i="2"/>
  <c r="AC389" i="2" s="1"/>
  <c r="AF396" i="2" s="1"/>
  <c r="Z388" i="2"/>
  <c r="AC388" i="2" s="1"/>
  <c r="AF395" i="2" s="1"/>
  <c r="AI386" i="2"/>
  <c r="Z386" i="2"/>
  <c r="AC386" i="2" s="1"/>
  <c r="AF393" i="2" s="1"/>
  <c r="AH329" i="2"/>
  <c r="Y332" i="2"/>
  <c r="AB332" i="2" s="1"/>
  <c r="AE339" i="2" s="1"/>
  <c r="AH301" i="2"/>
  <c r="Y304" i="2"/>
  <c r="AB304" i="2" s="1"/>
  <c r="AE311" i="2" s="1"/>
  <c r="Z329" i="2"/>
  <c r="AC329" i="2" s="1"/>
  <c r="AF336" i="2" s="1"/>
  <c r="AI326" i="2"/>
  <c r="Z327" i="2"/>
  <c r="AC327" i="2" s="1"/>
  <c r="AF334" i="2" s="1"/>
  <c r="AP408" i="2"/>
  <c r="Y396" i="2"/>
  <c r="AB396" i="2" s="1"/>
  <c r="AE403" i="2" s="1"/>
  <c r="AH393" i="2"/>
  <c r="Y395" i="2"/>
  <c r="AB395" i="2" s="1"/>
  <c r="AE402" i="2" s="1"/>
  <c r="Y353" i="2"/>
  <c r="AB353" i="2" s="1"/>
  <c r="AE360" i="2" s="1"/>
  <c r="AH350" i="2"/>
  <c r="AK349" i="2" s="1"/>
  <c r="AQ335" i="2" s="1"/>
  <c r="AY390" i="2"/>
  <c r="AH418" i="2"/>
  <c r="AK421" i="2" s="1"/>
  <c r="AQ407" i="2" s="1"/>
  <c r="Y421" i="2"/>
  <c r="AB421" i="2" s="1"/>
  <c r="AY338" i="2"/>
  <c r="Y413" i="2"/>
  <c r="AB413" i="2" s="1"/>
  <c r="AE420" i="2" s="1"/>
  <c r="AI412" i="2"/>
  <c r="Z415" i="2"/>
  <c r="AC415" i="2" s="1"/>
  <c r="AF422" i="2" s="1"/>
  <c r="AH395" i="2"/>
  <c r="Y398" i="2"/>
  <c r="AB398" i="2" s="1"/>
  <c r="AE405" i="2" s="1"/>
  <c r="AA393" i="2"/>
  <c r="AD393" i="2" s="1"/>
  <c r="AG400" i="2" s="1"/>
  <c r="AW377" i="2"/>
  <c r="AW376" i="2"/>
  <c r="AW375" i="2"/>
  <c r="AI417" i="2"/>
  <c r="Z420" i="2"/>
  <c r="AC420" i="2" s="1"/>
  <c r="Z419" i="2"/>
  <c r="AC419" i="2" s="1"/>
  <c r="Z361" i="2"/>
  <c r="AC361" i="2" s="1"/>
  <c r="AF368" i="2" s="1"/>
  <c r="Z362" i="2"/>
  <c r="AC362" i="2" s="1"/>
  <c r="AF369" i="2" s="1"/>
  <c r="AI359" i="2"/>
  <c r="AH70" i="2"/>
  <c r="AK72" i="2" s="1"/>
  <c r="AQ58" i="2" s="1"/>
  <c r="Y73" i="2"/>
  <c r="AB73" i="2" s="1"/>
  <c r="AE80" i="2" s="1"/>
  <c r="AK103" i="2"/>
  <c r="AQ89" i="2" s="1"/>
  <c r="AN107" i="2"/>
  <c r="AO55" i="2"/>
  <c r="AK105" i="2"/>
  <c r="AQ91" i="2" s="1"/>
  <c r="AN109" i="2"/>
  <c r="AH143" i="2"/>
  <c r="Y145" i="2"/>
  <c r="AB145" i="2" s="1"/>
  <c r="AE152" i="2" s="1"/>
  <c r="Y146" i="2"/>
  <c r="AB146" i="2" s="1"/>
  <c r="AE153" i="2" s="1"/>
  <c r="AP118" i="2"/>
  <c r="Z105" i="2"/>
  <c r="AC105" i="2" s="1"/>
  <c r="AF112" i="2" s="1"/>
  <c r="AY129" i="2"/>
  <c r="AY128" i="2"/>
  <c r="AI173" i="2"/>
  <c r="AL173" i="2" s="1"/>
  <c r="AR159" i="2" s="1"/>
  <c r="Z176" i="2"/>
  <c r="AC176" i="2" s="1"/>
  <c r="AF183" i="2" s="1"/>
  <c r="AJ173" i="2"/>
  <c r="AA176" i="2"/>
  <c r="AD176" i="2" s="1"/>
  <c r="AG183" i="2" s="1"/>
  <c r="AN144" i="2"/>
  <c r="AK140" i="2"/>
  <c r="AQ126" i="2" s="1"/>
  <c r="AO178" i="2"/>
  <c r="AJ187" i="2"/>
  <c r="AA190" i="2"/>
  <c r="AD190" i="2" s="1"/>
  <c r="AG197" i="2" s="1"/>
  <c r="AP193" i="2"/>
  <c r="Y144" i="2"/>
  <c r="AB144" i="2" s="1"/>
  <c r="AE151" i="2" s="1"/>
  <c r="AH141" i="2"/>
  <c r="AP160" i="2"/>
  <c r="AA188" i="2"/>
  <c r="AD188" i="2" s="1"/>
  <c r="AG195" i="2" s="1"/>
  <c r="AA187" i="2"/>
  <c r="AD187" i="2" s="1"/>
  <c r="AG194" i="2" s="1"/>
  <c r="AJ185" i="2"/>
  <c r="AJ190" i="2"/>
  <c r="AA193" i="2"/>
  <c r="AD193" i="2" s="1"/>
  <c r="AG200" i="2" s="1"/>
  <c r="AN182" i="2"/>
  <c r="AI193" i="2"/>
  <c r="Z196" i="2"/>
  <c r="AC196" i="2" s="1"/>
  <c r="AF203" i="2" s="1"/>
  <c r="Z195" i="2"/>
  <c r="AC195" i="2" s="1"/>
  <c r="AF202" i="2" s="1"/>
  <c r="Z145" i="2"/>
  <c r="AC145" i="2" s="1"/>
  <c r="AF152" i="2" s="1"/>
  <c r="AI142" i="2"/>
  <c r="Y180" i="2"/>
  <c r="AB180" i="2" s="1"/>
  <c r="AE187" i="2" s="1"/>
  <c r="Z197" i="2"/>
  <c r="AC197" i="2" s="1"/>
  <c r="AF204" i="2" s="1"/>
  <c r="AY213" i="2"/>
  <c r="AA223" i="2"/>
  <c r="AD223" i="2" s="1"/>
  <c r="AG230" i="2" s="1"/>
  <c r="AJ220" i="2"/>
  <c r="AA222" i="2"/>
  <c r="AD222" i="2" s="1"/>
  <c r="AG229" i="2" s="1"/>
  <c r="Y241" i="2"/>
  <c r="AB241" i="2" s="1"/>
  <c r="AE248" i="2" s="1"/>
  <c r="AH238" i="2"/>
  <c r="AK238" i="2" s="1"/>
  <c r="AQ224" i="2" s="1"/>
  <c r="AH224" i="2"/>
  <c r="Y227" i="2"/>
  <c r="AB227" i="2" s="1"/>
  <c r="AE234" i="2" s="1"/>
  <c r="AJ244" i="2"/>
  <c r="AM243" i="2" s="1"/>
  <c r="AS229" i="2" s="1"/>
  <c r="AA247" i="2"/>
  <c r="AD247" i="2" s="1"/>
  <c r="AG254" i="2" s="1"/>
  <c r="Z218" i="2"/>
  <c r="AC218" i="2" s="1"/>
  <c r="AF225" i="2" s="1"/>
  <c r="AO242" i="2"/>
  <c r="AY250" i="2"/>
  <c r="Z307" i="2"/>
  <c r="AC307" i="2" s="1"/>
  <c r="AF314" i="2" s="1"/>
  <c r="AI304" i="2"/>
  <c r="AP252" i="2"/>
  <c r="Z264" i="2"/>
  <c r="AC264" i="2" s="1"/>
  <c r="AF271" i="2" s="1"/>
  <c r="AA250" i="2"/>
  <c r="AD250" i="2" s="1"/>
  <c r="AG257" i="2" s="1"/>
  <c r="AW278" i="2"/>
  <c r="Z234" i="2"/>
  <c r="AC234" i="2" s="1"/>
  <c r="AF241" i="2" s="1"/>
  <c r="AH335" i="2"/>
  <c r="Y338" i="2"/>
  <c r="AB338" i="2" s="1"/>
  <c r="AE345" i="2" s="1"/>
  <c r="AW301" i="2"/>
  <c r="Y366" i="2"/>
  <c r="AB366" i="2" s="1"/>
  <c r="AE373" i="2" s="1"/>
  <c r="AH363" i="2"/>
  <c r="AO321" i="2"/>
  <c r="AN291" i="2"/>
  <c r="AK287" i="2"/>
  <c r="AQ273" i="2" s="1"/>
  <c r="AW347" i="2"/>
  <c r="Z278" i="2"/>
  <c r="AC278" i="2" s="1"/>
  <c r="AF285" i="2" s="1"/>
  <c r="AI275" i="2"/>
  <c r="AO336" i="2"/>
  <c r="AL331" i="2"/>
  <c r="AR317" i="2" s="1"/>
  <c r="AP352" i="2"/>
  <c r="AW329" i="2"/>
  <c r="AY304" i="2"/>
  <c r="AY303" i="2"/>
  <c r="AY300" i="2"/>
  <c r="AP332" i="2"/>
  <c r="AA351" i="2"/>
  <c r="AD351" i="2" s="1"/>
  <c r="AG358" i="2" s="1"/>
  <c r="AJ348" i="2"/>
  <c r="AM349" i="2" s="1"/>
  <c r="AS335" i="2" s="1"/>
  <c r="AA367" i="2"/>
  <c r="AD367" i="2" s="1"/>
  <c r="AG374" i="2" s="1"/>
  <c r="AJ364" i="2"/>
  <c r="AM364" i="2" s="1"/>
  <c r="AS350" i="2" s="1"/>
  <c r="AN386" i="2"/>
  <c r="AL319" i="2"/>
  <c r="AR305" i="2" s="1"/>
  <c r="AO324" i="2"/>
  <c r="Z354" i="2"/>
  <c r="AC354" i="2" s="1"/>
  <c r="AF361" i="2" s="1"/>
  <c r="AP328" i="2"/>
  <c r="AW356" i="2"/>
  <c r="AA390" i="2"/>
  <c r="AD390" i="2" s="1"/>
  <c r="AG397" i="2" s="1"/>
  <c r="AJ387" i="2"/>
  <c r="AA388" i="2"/>
  <c r="AD388" i="2" s="1"/>
  <c r="AG395" i="2" s="1"/>
  <c r="AA389" i="2"/>
  <c r="AD389" i="2" s="1"/>
  <c r="AG396" i="2" s="1"/>
  <c r="AJ342" i="2"/>
  <c r="AA345" i="2"/>
  <c r="AD345" i="2" s="1"/>
  <c r="AG352" i="2" s="1"/>
  <c r="AA396" i="2"/>
  <c r="AD396" i="2" s="1"/>
  <c r="AG403" i="2" s="1"/>
  <c r="AW323" i="2"/>
  <c r="AA378" i="2"/>
  <c r="AD378" i="2" s="1"/>
  <c r="AG385" i="2" s="1"/>
  <c r="AJ375" i="2"/>
  <c r="AI404" i="2"/>
  <c r="Z407" i="2"/>
  <c r="AC407" i="2" s="1"/>
  <c r="AF414" i="2" s="1"/>
  <c r="AW320" i="2"/>
  <c r="Y368" i="2"/>
  <c r="AB368" i="2" s="1"/>
  <c r="AE375" i="2" s="1"/>
  <c r="AH365" i="2"/>
  <c r="AI410" i="2"/>
  <c r="Z413" i="2"/>
  <c r="AC413" i="2" s="1"/>
  <c r="AF420" i="2" s="1"/>
  <c r="Z412" i="2"/>
  <c r="AC412" i="2" s="1"/>
  <c r="AF419" i="2" s="1"/>
  <c r="AY396" i="2"/>
  <c r="AW342" i="2"/>
  <c r="AA411" i="2"/>
  <c r="AD411" i="2" s="1"/>
  <c r="AG418" i="2" s="1"/>
  <c r="AW390" i="2"/>
  <c r="Y389" i="2"/>
  <c r="AB389" i="2" s="1"/>
  <c r="AE396" i="2" s="1"/>
  <c r="AH386" i="2"/>
  <c r="Y388" i="2"/>
  <c r="AB388" i="2" s="1"/>
  <c r="AE395" i="2" s="1"/>
  <c r="Y422" i="2"/>
  <c r="AB422" i="2" s="1"/>
  <c r="AY342" i="2"/>
  <c r="AJ415" i="2"/>
  <c r="AA415" i="2"/>
  <c r="AD415" i="2" s="1"/>
  <c r="AG422" i="2" s="1"/>
  <c r="AA418" i="2"/>
  <c r="AD418" i="2" s="1"/>
  <c r="AY379" i="2"/>
  <c r="AW414" i="2"/>
  <c r="AO401" i="2"/>
  <c r="AY376" i="2"/>
  <c r="AY377" i="2"/>
  <c r="AM422" i="2"/>
  <c r="AS408" i="2" s="1"/>
  <c r="AH359" i="2"/>
  <c r="Y362" i="2"/>
  <c r="AB362" i="2" s="1"/>
  <c r="AE369" i="2" s="1"/>
  <c r="AM392" i="2"/>
  <c r="AS378" i="2" s="1"/>
  <c r="AP30" i="2"/>
  <c r="AM19" i="2"/>
  <c r="AS5" i="2" s="1"/>
  <c r="AP23" i="2"/>
  <c r="AP52" i="2"/>
  <c r="Z42" i="2"/>
  <c r="AC42" i="2" s="1"/>
  <c r="AF49" i="2" s="1"/>
  <c r="AI39" i="2"/>
  <c r="AP22" i="2"/>
  <c r="AM18" i="2"/>
  <c r="AS4" i="2" s="1"/>
  <c r="AA53" i="2"/>
  <c r="AD53" i="2" s="1"/>
  <c r="AG60" i="2" s="1"/>
  <c r="AJ50" i="2"/>
  <c r="Z113" i="2"/>
  <c r="AC113" i="2" s="1"/>
  <c r="AF120" i="2" s="1"/>
  <c r="AI110" i="2"/>
  <c r="AL112" i="2" s="1"/>
  <c r="AR98" i="2" s="1"/>
  <c r="Z109" i="2"/>
  <c r="AC109" i="2" s="1"/>
  <c r="AF116" i="2" s="1"/>
  <c r="Z110" i="2"/>
  <c r="AC110" i="2" s="1"/>
  <c r="AF117" i="2" s="1"/>
  <c r="Z111" i="2"/>
  <c r="AC111" i="2" s="1"/>
  <c r="AF118" i="2" s="1"/>
  <c r="AJ110" i="2"/>
  <c r="AA113" i="2"/>
  <c r="AD113" i="2" s="1"/>
  <c r="AG120" i="2" s="1"/>
  <c r="Z112" i="2"/>
  <c r="AC112" i="2" s="1"/>
  <c r="AF119" i="2" s="1"/>
  <c r="Y141" i="2"/>
  <c r="AB141" i="2" s="1"/>
  <c r="AE148" i="2" s="1"/>
  <c r="AO79" i="2"/>
  <c r="AL75" i="2"/>
  <c r="AR61" i="2" s="1"/>
  <c r="AO111" i="2"/>
  <c r="AK104" i="2"/>
  <c r="AQ90" i="2" s="1"/>
  <c r="AO83" i="2"/>
  <c r="AH91" i="2"/>
  <c r="Y94" i="2"/>
  <c r="AB94" i="2" s="1"/>
  <c r="AE101" i="2" s="1"/>
  <c r="Y93" i="2"/>
  <c r="AB93" i="2" s="1"/>
  <c r="AE100" i="2" s="1"/>
  <c r="AW126" i="2"/>
  <c r="AW127" i="2"/>
  <c r="AW129" i="2"/>
  <c r="Z147" i="2"/>
  <c r="AC147" i="2" s="1"/>
  <c r="AF154" i="2" s="1"/>
  <c r="AI144" i="2"/>
  <c r="AI143" i="2"/>
  <c r="Z146" i="2"/>
  <c r="AC146" i="2" s="1"/>
  <c r="AF153" i="2" s="1"/>
  <c r="AH164" i="2"/>
  <c r="Y167" i="2"/>
  <c r="AB167" i="2" s="1"/>
  <c r="AE174" i="2" s="1"/>
  <c r="AO135" i="2"/>
  <c r="Y174" i="2"/>
  <c r="AB174" i="2" s="1"/>
  <c r="AE181" i="2" s="1"/>
  <c r="AH171" i="2"/>
  <c r="AI178" i="2"/>
  <c r="AL178" i="2" s="1"/>
  <c r="AR164" i="2" s="1"/>
  <c r="Z181" i="2"/>
  <c r="AC181" i="2" s="1"/>
  <c r="AF188" i="2" s="1"/>
  <c r="AJ178" i="2"/>
  <c r="AM178" i="2" s="1"/>
  <c r="AS164" i="2" s="1"/>
  <c r="AA181" i="2"/>
  <c r="AD181" i="2" s="1"/>
  <c r="AG188" i="2" s="1"/>
  <c r="AA180" i="2"/>
  <c r="AD180" i="2" s="1"/>
  <c r="AG187" i="2" s="1"/>
  <c r="Y140" i="2"/>
  <c r="AB140" i="2" s="1"/>
  <c r="AE147" i="2" s="1"/>
  <c r="Z142" i="2"/>
  <c r="AC142" i="2" s="1"/>
  <c r="AF149" i="2" s="1"/>
  <c r="AY144" i="2"/>
  <c r="Y172" i="2"/>
  <c r="AB172" i="2" s="1"/>
  <c r="AE179" i="2" s="1"/>
  <c r="Z168" i="2"/>
  <c r="AC168" i="2" s="1"/>
  <c r="AF175" i="2" s="1"/>
  <c r="AI165" i="2"/>
  <c r="AA191" i="2"/>
  <c r="AD191" i="2" s="1"/>
  <c r="AG198" i="2" s="1"/>
  <c r="AJ188" i="2"/>
  <c r="AH210" i="2"/>
  <c r="AK209" i="2" s="1"/>
  <c r="AQ195" i="2" s="1"/>
  <c r="Y212" i="2"/>
  <c r="AB212" i="2" s="1"/>
  <c r="AE219" i="2" s="1"/>
  <c r="Y213" i="2"/>
  <c r="AB213" i="2" s="1"/>
  <c r="AE220" i="2" s="1"/>
  <c r="AI200" i="2"/>
  <c r="AL200" i="2" s="1"/>
  <c r="AR186" i="2" s="1"/>
  <c r="Z202" i="2"/>
  <c r="AC202" i="2" s="1"/>
  <c r="AF209" i="2" s="1"/>
  <c r="Z203" i="2"/>
  <c r="AC203" i="2" s="1"/>
  <c r="AF210" i="2" s="1"/>
  <c r="AW164" i="2"/>
  <c r="AW163" i="2"/>
  <c r="AW162" i="2"/>
  <c r="Y177" i="2"/>
  <c r="AB177" i="2" s="1"/>
  <c r="AE184" i="2" s="1"/>
  <c r="AH174" i="2"/>
  <c r="AA178" i="2"/>
  <c r="AD178" i="2" s="1"/>
  <c r="AG185" i="2" s="1"/>
  <c r="AH159" i="2"/>
  <c r="Y162" i="2"/>
  <c r="AB162" i="2" s="1"/>
  <c r="AE169" i="2" s="1"/>
  <c r="AN184" i="2"/>
  <c r="Y226" i="2"/>
  <c r="AB226" i="2" s="1"/>
  <c r="AE233" i="2" s="1"/>
  <c r="AJ210" i="2"/>
  <c r="AM208" i="2" s="1"/>
  <c r="AS194" i="2" s="1"/>
  <c r="AA213" i="2"/>
  <c r="AD213" i="2" s="1"/>
  <c r="AG220" i="2" s="1"/>
  <c r="AW235" i="2"/>
  <c r="AW234" i="2"/>
  <c r="BA207" i="2"/>
  <c r="AA206" i="2"/>
  <c r="AD206" i="2" s="1"/>
  <c r="AG213" i="2" s="1"/>
  <c r="AA205" i="2"/>
  <c r="AD205" i="2" s="1"/>
  <c r="AG212" i="2" s="1"/>
  <c r="AJ203" i="2"/>
  <c r="AM203" i="2" s="1"/>
  <c r="AS189" i="2" s="1"/>
  <c r="AW243" i="2"/>
  <c r="AY222" i="2"/>
  <c r="AY221" i="2"/>
  <c r="AH226" i="2"/>
  <c r="Y229" i="2"/>
  <c r="AB229" i="2" s="1"/>
  <c r="AE236" i="2" s="1"/>
  <c r="BA211" i="2"/>
  <c r="Z242" i="2"/>
  <c r="AC242" i="2" s="1"/>
  <c r="AF249" i="2" s="1"/>
  <c r="AN258" i="2"/>
  <c r="AK254" i="2"/>
  <c r="AQ240" i="2" s="1"/>
  <c r="AY249" i="2"/>
  <c r="AI271" i="2"/>
  <c r="AL271" i="2" s="1"/>
  <c r="AR257" i="2" s="1"/>
  <c r="Z274" i="2"/>
  <c r="AC274" i="2" s="1"/>
  <c r="AF281" i="2" s="1"/>
  <c r="Z270" i="2"/>
  <c r="AC270" i="2" s="1"/>
  <c r="AF277" i="2" s="1"/>
  <c r="AO222" i="2"/>
  <c r="AP249" i="2"/>
  <c r="AY261" i="2"/>
  <c r="AA296" i="2"/>
  <c r="AD296" i="2" s="1"/>
  <c r="AG303" i="2" s="1"/>
  <c r="AA295" i="2"/>
  <c r="AD295" i="2" s="1"/>
  <c r="AG302" i="2" s="1"/>
  <c r="AJ293" i="2"/>
  <c r="AO275" i="2"/>
  <c r="AM252" i="2"/>
  <c r="AS238" i="2" s="1"/>
  <c r="AP257" i="2"/>
  <c r="AA248" i="2"/>
  <c r="AD248" i="2" s="1"/>
  <c r="AG255" i="2" s="1"/>
  <c r="AH260" i="2"/>
  <c r="Y263" i="2"/>
  <c r="AB263" i="2" s="1"/>
  <c r="AE270" i="2" s="1"/>
  <c r="AO268" i="2"/>
  <c r="AY265" i="2"/>
  <c r="AJ222" i="2"/>
  <c r="AA225" i="2"/>
  <c r="AD225" i="2" s="1"/>
  <c r="AG232" i="2" s="1"/>
  <c r="AN261" i="2"/>
  <c r="AY252" i="2"/>
  <c r="AY248" i="2"/>
  <c r="AW259" i="2"/>
  <c r="AW285" i="2"/>
  <c r="AI297" i="2"/>
  <c r="Z300" i="2"/>
  <c r="AC300" i="2" s="1"/>
  <c r="AF307" i="2" s="1"/>
  <c r="AN270" i="2"/>
  <c r="AM261" i="2"/>
  <c r="AS247" i="2" s="1"/>
  <c r="AY279" i="2"/>
  <c r="AY280" i="2"/>
  <c r="AY281" i="2"/>
  <c r="AW334" i="2"/>
  <c r="AW244" i="2"/>
  <c r="Z317" i="2"/>
  <c r="AC317" i="2" s="1"/>
  <c r="AF324" i="2" s="1"/>
  <c r="Y247" i="2"/>
  <c r="AB247" i="2" s="1"/>
  <c r="AE254" i="2" s="1"/>
  <c r="AH244" i="2"/>
  <c r="AH316" i="2"/>
  <c r="AK317" i="2" s="1"/>
  <c r="AQ303" i="2" s="1"/>
  <c r="Y319" i="2"/>
  <c r="AB319" i="2" s="1"/>
  <c r="AE326" i="2" s="1"/>
  <c r="Y278" i="2"/>
  <c r="AB278" i="2" s="1"/>
  <c r="AE285" i="2" s="1"/>
  <c r="AH275" i="2"/>
  <c r="AI305" i="2"/>
  <c r="Z308" i="2"/>
  <c r="AC308" i="2" s="1"/>
  <c r="AF315" i="2" s="1"/>
  <c r="AP284" i="2"/>
  <c r="AI226" i="2"/>
  <c r="AL226" i="2" s="1"/>
  <c r="AR212" i="2" s="1"/>
  <c r="Z229" i="2"/>
  <c r="AC229" i="2" s="1"/>
  <c r="AF236" i="2" s="1"/>
  <c r="Y309" i="2"/>
  <c r="AB309" i="2" s="1"/>
  <c r="AE316" i="2" s="1"/>
  <c r="AH306" i="2"/>
  <c r="AY368" i="2"/>
  <c r="AY299" i="2"/>
  <c r="AJ305" i="2"/>
  <c r="AA308" i="2"/>
  <c r="AD308" i="2" s="1"/>
  <c r="AG315" i="2" s="1"/>
  <c r="AW352" i="2"/>
  <c r="AW369" i="2"/>
  <c r="AL311" i="2"/>
  <c r="AR297" i="2" s="1"/>
  <c r="AO316" i="2"/>
  <c r="AO358" i="2"/>
  <c r="AJ349" i="2"/>
  <c r="AA352" i="2"/>
  <c r="AD352" i="2" s="1"/>
  <c r="AG359" i="2" s="1"/>
  <c r="AH388" i="2"/>
  <c r="Y391" i="2"/>
  <c r="AB391" i="2" s="1"/>
  <c r="AE398" i="2" s="1"/>
  <c r="AI337" i="2"/>
  <c r="Z340" i="2"/>
  <c r="AC340" i="2" s="1"/>
  <c r="AF347" i="2" s="1"/>
  <c r="Z339" i="2"/>
  <c r="AC339" i="2" s="1"/>
  <c r="AF346" i="2" s="1"/>
  <c r="AW359" i="2"/>
  <c r="AA289" i="2"/>
  <c r="AD289" i="2" s="1"/>
  <c r="AG296" i="2" s="1"/>
  <c r="Y346" i="2"/>
  <c r="AB346" i="2" s="1"/>
  <c r="AE353" i="2" s="1"/>
  <c r="AA399" i="2"/>
  <c r="AD399" i="2" s="1"/>
  <c r="AG406" i="2" s="1"/>
  <c r="AJ397" i="2"/>
  <c r="AA400" i="2"/>
  <c r="AD400" i="2" s="1"/>
  <c r="AG407" i="2" s="1"/>
  <c r="Y347" i="2"/>
  <c r="AB347" i="2" s="1"/>
  <c r="AE354" i="2" s="1"/>
  <c r="AW339" i="2"/>
  <c r="AK305" i="2"/>
  <c r="AQ291" i="2" s="1"/>
  <c r="AN309" i="2"/>
  <c r="Z351" i="2"/>
  <c r="AC351" i="2" s="1"/>
  <c r="AF358" i="2" s="1"/>
  <c r="AI348" i="2"/>
  <c r="AL348" i="2" s="1"/>
  <c r="AR334" i="2" s="1"/>
  <c r="AJ403" i="2"/>
  <c r="AA406" i="2"/>
  <c r="AD406" i="2" s="1"/>
  <c r="AG413" i="2" s="1"/>
  <c r="AL367" i="2"/>
  <c r="AR353" i="2" s="1"/>
  <c r="AO372" i="2"/>
  <c r="AA402" i="2"/>
  <c r="AD402" i="2" s="1"/>
  <c r="AG409" i="2" s="1"/>
  <c r="AA342" i="2"/>
  <c r="AD342" i="2" s="1"/>
  <c r="AG349" i="2" s="1"/>
  <c r="AP415" i="2"/>
  <c r="AO396" i="2"/>
  <c r="AO357" i="2"/>
  <c r="AW398" i="2"/>
  <c r="AP423" i="2"/>
  <c r="AY416" i="2"/>
  <c r="Z397" i="2"/>
  <c r="AC397" i="2" s="1"/>
  <c r="AF404" i="2" s="1"/>
  <c r="AY419" i="2"/>
  <c r="AY420" i="2"/>
  <c r="Z365" i="2"/>
  <c r="AC365" i="2" s="1"/>
  <c r="AF372" i="2" s="1"/>
  <c r="AI362" i="2"/>
  <c r="AL362" i="2" s="1"/>
  <c r="AR348" i="2" s="1"/>
  <c r="AA333" i="2"/>
  <c r="AD333" i="2" s="1"/>
  <c r="AG340" i="2" s="1"/>
  <c r="AA379" i="2"/>
  <c r="AD379" i="2" s="1"/>
  <c r="AG386" i="2" s="1"/>
  <c r="AJ376" i="2"/>
  <c r="Z379" i="2"/>
  <c r="AC379" i="2" s="1"/>
  <c r="AF386" i="2" s="1"/>
  <c r="AI376" i="2"/>
  <c r="AI148" i="2"/>
  <c r="Z151" i="2"/>
  <c r="AC151" i="2" s="1"/>
  <c r="AF158" i="2" s="1"/>
  <c r="AH81" i="2"/>
  <c r="Y84" i="2"/>
  <c r="AB84" i="2" s="1"/>
  <c r="AE91" i="2" s="1"/>
  <c r="AP111" i="2"/>
  <c r="AM107" i="2"/>
  <c r="AS93" i="2" s="1"/>
  <c r="AH88" i="2"/>
  <c r="Y91" i="2"/>
  <c r="AB91" i="2" s="1"/>
  <c r="AE98" i="2" s="1"/>
  <c r="AP113" i="2"/>
  <c r="AI151" i="2"/>
  <c r="Z154" i="2"/>
  <c r="AC154" i="2" s="1"/>
  <c r="AF161" i="2" s="1"/>
  <c r="AN137" i="2"/>
  <c r="AK133" i="2"/>
  <c r="AQ119" i="2" s="1"/>
  <c r="AI86" i="2"/>
  <c r="Z89" i="2"/>
  <c r="AC89" i="2" s="1"/>
  <c r="AF96" i="2" s="1"/>
  <c r="Z88" i="2"/>
  <c r="AC88" i="2" s="1"/>
  <c r="AF95" i="2" s="1"/>
  <c r="Y152" i="2"/>
  <c r="AB152" i="2" s="1"/>
  <c r="AE159" i="2" s="1"/>
  <c r="AH149" i="2"/>
  <c r="Y151" i="2"/>
  <c r="AB151" i="2" s="1"/>
  <c r="AE158" i="2" s="1"/>
  <c r="AW146" i="2"/>
  <c r="AW145" i="2"/>
  <c r="AP176" i="2"/>
  <c r="AH173" i="2"/>
  <c r="Y176" i="2"/>
  <c r="AB176" i="2" s="1"/>
  <c r="AE183" i="2" s="1"/>
  <c r="AH134" i="2"/>
  <c r="Y137" i="2"/>
  <c r="AB137" i="2" s="1"/>
  <c r="AE144" i="2" s="1"/>
  <c r="AW144" i="2"/>
  <c r="AA171" i="2"/>
  <c r="AD171" i="2" s="1"/>
  <c r="AG178" i="2" s="1"/>
  <c r="AJ168" i="2"/>
  <c r="AM167" i="2" s="1"/>
  <c r="AS153" i="2" s="1"/>
  <c r="AN176" i="2"/>
  <c r="AP172" i="2"/>
  <c r="AY164" i="2"/>
  <c r="AY163" i="2"/>
  <c r="AY180" i="2"/>
  <c r="AY176" i="2"/>
  <c r="Z155" i="2"/>
  <c r="AC155" i="2" s="1"/>
  <c r="AF162" i="2" s="1"/>
  <c r="AI152" i="2"/>
  <c r="AL229" i="2"/>
  <c r="AR215" i="2" s="1"/>
  <c r="AO234" i="2"/>
  <c r="AY235" i="2"/>
  <c r="AW222" i="2"/>
  <c r="Y251" i="2"/>
  <c r="AB251" i="2" s="1"/>
  <c r="AE258" i="2" s="1"/>
  <c r="AH248" i="2"/>
  <c r="AK250" i="2" s="1"/>
  <c r="AQ236" i="2" s="1"/>
  <c r="AN256" i="2"/>
  <c r="AW279" i="2"/>
  <c r="Y299" i="2"/>
  <c r="AB299" i="2" s="1"/>
  <c r="AE306" i="2" s="1"/>
  <c r="AH296" i="2"/>
  <c r="Y271" i="2"/>
  <c r="AB271" i="2" s="1"/>
  <c r="AE278" i="2" s="1"/>
  <c r="AH269" i="2"/>
  <c r="Y272" i="2"/>
  <c r="AB272" i="2" s="1"/>
  <c r="AE279" i="2" s="1"/>
  <c r="Y270" i="2"/>
  <c r="AB270" i="2" s="1"/>
  <c r="AE277" i="2" s="1"/>
  <c r="AP213" i="2"/>
  <c r="AI264" i="2"/>
  <c r="AL265" i="2" s="1"/>
  <c r="AR251" i="2" s="1"/>
  <c r="Z267" i="2"/>
  <c r="AC267" i="2" s="1"/>
  <c r="AF274" i="2" s="1"/>
  <c r="Z265" i="2"/>
  <c r="AC265" i="2" s="1"/>
  <c r="AF272" i="2" s="1"/>
  <c r="AW252" i="2"/>
  <c r="AY285" i="2"/>
  <c r="Z306" i="2"/>
  <c r="AC306" i="2" s="1"/>
  <c r="AF313" i="2" s="1"/>
  <c r="AW281" i="2"/>
  <c r="Y301" i="2"/>
  <c r="AB301" i="2" s="1"/>
  <c r="AE308" i="2" s="1"/>
  <c r="Z337" i="2"/>
  <c r="AC337" i="2" s="1"/>
  <c r="AF344" i="2" s="1"/>
  <c r="AI334" i="2"/>
  <c r="Z335" i="2"/>
  <c r="AC335" i="2" s="1"/>
  <c r="AF342" i="2" s="1"/>
  <c r="AM271" i="2"/>
  <c r="AS257" i="2" s="1"/>
  <c r="AP276" i="2"/>
  <c r="AA316" i="2"/>
  <c r="AD316" i="2" s="1"/>
  <c r="AG323" i="2" s="1"/>
  <c r="AK286" i="2"/>
  <c r="AQ272" i="2" s="1"/>
  <c r="AN290" i="2"/>
  <c r="Z310" i="2"/>
  <c r="AC310" i="2" s="1"/>
  <c r="AF317" i="2" s="1"/>
  <c r="AA309" i="2"/>
  <c r="AD309" i="2" s="1"/>
  <c r="AG316" i="2" s="1"/>
  <c r="AJ306" i="2"/>
  <c r="AW368" i="2"/>
  <c r="Z309" i="2"/>
  <c r="AC309" i="2" s="1"/>
  <c r="AF316" i="2" s="1"/>
  <c r="AI306" i="2"/>
  <c r="Y293" i="2"/>
  <c r="AB293" i="2" s="1"/>
  <c r="AE300" i="2" s="1"/>
  <c r="AH290" i="2"/>
  <c r="AI301" i="2"/>
  <c r="Z304" i="2"/>
  <c r="AC304" i="2" s="1"/>
  <c r="AF311" i="2" s="1"/>
  <c r="AY352" i="2"/>
  <c r="AW370" i="2"/>
  <c r="Y383" i="2"/>
  <c r="AB383" i="2" s="1"/>
  <c r="AE390" i="2" s="1"/>
  <c r="AH380" i="2"/>
  <c r="AK382" i="2" s="1"/>
  <c r="AQ368" i="2" s="1"/>
  <c r="Y380" i="2"/>
  <c r="AB380" i="2" s="1"/>
  <c r="AE387" i="2" s="1"/>
  <c r="AA354" i="2"/>
  <c r="AD354" i="2" s="1"/>
  <c r="AG361" i="2" s="1"/>
  <c r="AH337" i="2"/>
  <c r="Y340" i="2"/>
  <c r="AB340" i="2" s="1"/>
  <c r="AE347" i="2" s="1"/>
  <c r="AY359" i="2"/>
  <c r="AI388" i="2"/>
  <c r="Z391" i="2"/>
  <c r="AC391" i="2" s="1"/>
  <c r="AF398" i="2" s="1"/>
  <c r="AP293" i="2"/>
  <c r="AA347" i="2"/>
  <c r="AD347" i="2" s="1"/>
  <c r="AG354" i="2" s="1"/>
  <c r="AJ344" i="2"/>
  <c r="Z378" i="2"/>
  <c r="AC378" i="2" s="1"/>
  <c r="AF385" i="2" s="1"/>
  <c r="AI375" i="2"/>
  <c r="AA357" i="2"/>
  <c r="AD357" i="2" s="1"/>
  <c r="AG364" i="2" s="1"/>
  <c r="AA355" i="2"/>
  <c r="AD355" i="2" s="1"/>
  <c r="AG362" i="2" s="1"/>
  <c r="AJ354" i="2"/>
  <c r="AM352" i="2" s="1"/>
  <c r="AS338" i="2" s="1"/>
  <c r="AA356" i="2"/>
  <c r="AD356" i="2" s="1"/>
  <c r="AG363" i="2" s="1"/>
  <c r="AY341" i="2"/>
  <c r="AI322" i="2"/>
  <c r="Z325" i="2"/>
  <c r="AC325" i="2" s="1"/>
  <c r="AF332" i="2" s="1"/>
  <c r="AW407" i="2"/>
  <c r="Z368" i="2"/>
  <c r="AC368" i="2" s="1"/>
  <c r="AF375" i="2" s="1"/>
  <c r="AN365" i="2"/>
  <c r="Z392" i="2"/>
  <c r="AC392" i="2" s="1"/>
  <c r="AF399" i="2" s="1"/>
  <c r="Y418" i="2"/>
  <c r="AB418" i="2" s="1"/>
  <c r="AH415" i="2"/>
  <c r="AK417" i="2" s="1"/>
  <c r="AQ403" i="2" s="1"/>
  <c r="Z353" i="2"/>
  <c r="AC353" i="2" s="1"/>
  <c r="AF360" i="2" s="1"/>
  <c r="Y390" i="2"/>
  <c r="AB390" i="2" s="1"/>
  <c r="AE397" i="2" s="1"/>
  <c r="AH387" i="2"/>
  <c r="AO359" i="2"/>
  <c r="AL354" i="2"/>
  <c r="AR340" i="2" s="1"/>
  <c r="AA419" i="2"/>
  <c r="AD419" i="2" s="1"/>
  <c r="AL394" i="2"/>
  <c r="AR380" i="2" s="1"/>
  <c r="AL421" i="2"/>
  <c r="AR407" i="2" s="1"/>
  <c r="AW399" i="2"/>
  <c r="AW420" i="2"/>
  <c r="AW418" i="2"/>
  <c r="AW419" i="2"/>
  <c r="AP337" i="2"/>
  <c r="AM332" i="2"/>
  <c r="AS318" i="2" s="1"/>
  <c r="Y379" i="2"/>
  <c r="AB379" i="2" s="1"/>
  <c r="AE386" i="2" s="1"/>
  <c r="AH376" i="2"/>
  <c r="AK376" i="2" s="1"/>
  <c r="AQ362" i="2" s="1"/>
  <c r="AN421" i="2"/>
  <c r="AA147" i="2"/>
  <c r="AD147" i="2" s="1"/>
  <c r="AG154" i="2" s="1"/>
  <c r="AJ144" i="2"/>
  <c r="Y147" i="2"/>
  <c r="AB147" i="2" s="1"/>
  <c r="AE154" i="2" s="1"/>
  <c r="AN179" i="2"/>
  <c r="Y184" i="2"/>
  <c r="AB184" i="2" s="1"/>
  <c r="AE191" i="2" s="1"/>
  <c r="AW183" i="2"/>
  <c r="AW182" i="2"/>
  <c r="AO161" i="2"/>
  <c r="AO183" i="2"/>
  <c r="Z191" i="2"/>
  <c r="AC191" i="2" s="1"/>
  <c r="AF198" i="2" s="1"/>
  <c r="AI188" i="2"/>
  <c r="AL188" i="2" s="1"/>
  <c r="AR174" i="2" s="1"/>
  <c r="Z190" i="2"/>
  <c r="AC190" i="2" s="1"/>
  <c r="AF197" i="2" s="1"/>
  <c r="AJ226" i="2"/>
  <c r="AA229" i="2"/>
  <c r="AD229" i="2" s="1"/>
  <c r="AG236" i="2" s="1"/>
  <c r="AN172" i="2"/>
  <c r="Z200" i="2"/>
  <c r="AC200" i="2" s="1"/>
  <c r="AF207" i="2" s="1"/>
  <c r="AI197" i="2"/>
  <c r="AN170" i="2"/>
  <c r="AW180" i="2"/>
  <c r="AW179" i="2"/>
  <c r="AJ161" i="2"/>
  <c r="AA164" i="2"/>
  <c r="AD164" i="2" s="1"/>
  <c r="AG171" i="2" s="1"/>
  <c r="Y155" i="2"/>
  <c r="AB155" i="2" s="1"/>
  <c r="AE162" i="2" s="1"/>
  <c r="AH152" i="2"/>
  <c r="Y154" i="2"/>
  <c r="AB154" i="2" s="1"/>
  <c r="AE161" i="2" s="1"/>
  <c r="AH196" i="2"/>
  <c r="Y199" i="2"/>
  <c r="AB199" i="2" s="1"/>
  <c r="AE206" i="2" s="1"/>
  <c r="Y198" i="2"/>
  <c r="AB198" i="2" s="1"/>
  <c r="AE205" i="2" s="1"/>
  <c r="AO186" i="2"/>
  <c r="AW215" i="2"/>
  <c r="AJ229" i="2"/>
  <c r="AA232" i="2"/>
  <c r="AD232" i="2" s="1"/>
  <c r="AG239" i="2" s="1"/>
  <c r="AJ225" i="2"/>
  <c r="AA228" i="2"/>
  <c r="AD228" i="2" s="1"/>
  <c r="AG235" i="2" s="1"/>
  <c r="AA230" i="2"/>
  <c r="AD230" i="2" s="1"/>
  <c r="AG237" i="2" s="1"/>
  <c r="AJ227" i="2"/>
  <c r="AP237" i="2"/>
  <c r="AM232" i="2"/>
  <c r="AS218" i="2" s="1"/>
  <c r="AN223" i="2"/>
  <c r="AW280" i="2"/>
  <c r="Y249" i="2"/>
  <c r="AB249" i="2" s="1"/>
  <c r="AE256" i="2" s="1"/>
  <c r="AH246" i="2"/>
  <c r="AA254" i="2"/>
  <c r="AD254" i="2" s="1"/>
  <c r="AG261" i="2" s="1"/>
  <c r="AA255" i="2"/>
  <c r="AD255" i="2" s="1"/>
  <c r="AG262" i="2" s="1"/>
  <c r="AJ252" i="2"/>
  <c r="AM251" i="2" s="1"/>
  <c r="AS237" i="2" s="1"/>
  <c r="Y236" i="2"/>
  <c r="AB236" i="2" s="1"/>
  <c r="AE243" i="2" s="1"/>
  <c r="AH233" i="2"/>
  <c r="AH264" i="2"/>
  <c r="Y267" i="2"/>
  <c r="AB267" i="2" s="1"/>
  <c r="AE274" i="2" s="1"/>
  <c r="AW232" i="2"/>
  <c r="AW231" i="2"/>
  <c r="AW230" i="2"/>
  <c r="AY273" i="2"/>
  <c r="AY253" i="2"/>
  <c r="AM266" i="2"/>
  <c r="AS252" i="2" s="1"/>
  <c r="AP271" i="2"/>
  <c r="AO310" i="2"/>
  <c r="AY286" i="2"/>
  <c r="AO286" i="2"/>
  <c r="AI335" i="2"/>
  <c r="Z338" i="2"/>
  <c r="AC338" i="2" s="1"/>
  <c r="AF345" i="2" s="1"/>
  <c r="AA272" i="2"/>
  <c r="AD272" i="2" s="1"/>
  <c r="AG279" i="2" s="1"/>
  <c r="AM265" i="2"/>
  <c r="AS251" i="2" s="1"/>
  <c r="AJ284" i="2"/>
  <c r="AA287" i="2"/>
  <c r="AD287" i="2" s="1"/>
  <c r="AG294" i="2" s="1"/>
  <c r="AP321" i="2"/>
  <c r="AM316" i="2"/>
  <c r="AS302" i="2" s="1"/>
  <c r="AO285" i="2"/>
  <c r="AL280" i="2"/>
  <c r="AR266" i="2" s="1"/>
  <c r="AO314" i="2"/>
  <c r="AA369" i="2"/>
  <c r="AD369" i="2" s="1"/>
  <c r="AG376" i="2" s="1"/>
  <c r="AJ366" i="2"/>
  <c r="AY316" i="2"/>
  <c r="AY315" i="2"/>
  <c r="AY313" i="2"/>
  <c r="Y370" i="2"/>
  <c r="AB370" i="2" s="1"/>
  <c r="AE377" i="2" s="1"/>
  <c r="AH367" i="2"/>
  <c r="AP314" i="2"/>
  <c r="AM309" i="2"/>
  <c r="AS295" i="2" s="1"/>
  <c r="AA329" i="2"/>
  <c r="AD329" i="2" s="1"/>
  <c r="AG336" i="2" s="1"/>
  <c r="AJ326" i="2"/>
  <c r="AM327" i="2" s="1"/>
  <c r="AS313" i="2" s="1"/>
  <c r="AN346" i="2"/>
  <c r="AY370" i="2"/>
  <c r="AP358" i="2"/>
  <c r="AJ328" i="2"/>
  <c r="AA331" i="2"/>
  <c r="AD331" i="2" s="1"/>
  <c r="AG338" i="2" s="1"/>
  <c r="AJ338" i="2"/>
  <c r="AM336" i="2" s="1"/>
  <c r="AS322" i="2" s="1"/>
  <c r="AA341" i="2"/>
  <c r="AD341" i="2" s="1"/>
  <c r="AG348" i="2" s="1"/>
  <c r="AO371" i="2"/>
  <c r="AL366" i="2"/>
  <c r="AR352" i="2" s="1"/>
  <c r="Z321" i="2"/>
  <c r="AC321" i="2" s="1"/>
  <c r="AF328" i="2" s="1"/>
  <c r="Z381" i="2"/>
  <c r="AC381" i="2" s="1"/>
  <c r="AF388" i="2" s="1"/>
  <c r="AH404" i="2"/>
  <c r="Y407" i="2"/>
  <c r="AB407" i="2" s="1"/>
  <c r="AE414" i="2" s="1"/>
  <c r="Y406" i="2"/>
  <c r="AB406" i="2" s="1"/>
  <c r="AE413" i="2" s="1"/>
  <c r="Z302" i="2"/>
  <c r="AC302" i="2" s="1"/>
  <c r="AF309" i="2" s="1"/>
  <c r="AI299" i="2"/>
  <c r="AL300" i="2" s="1"/>
  <c r="AR286" i="2" s="1"/>
  <c r="AP362" i="2"/>
  <c r="AA392" i="2"/>
  <c r="AD392" i="2" s="1"/>
  <c r="AG399" i="2" s="1"/>
  <c r="AP353" i="2"/>
  <c r="AM348" i="2"/>
  <c r="AS334" i="2" s="1"/>
  <c r="AP375" i="2"/>
  <c r="AM369" i="2"/>
  <c r="AS355" i="2" s="1"/>
  <c r="Z328" i="2"/>
  <c r="AC328" i="2" s="1"/>
  <c r="AF335" i="2" s="1"/>
  <c r="Z376" i="2"/>
  <c r="AC376" i="2" s="1"/>
  <c r="AF383" i="2" s="1"/>
  <c r="AI373" i="2"/>
  <c r="AL374" i="2" s="1"/>
  <c r="AR360" i="2" s="1"/>
  <c r="AW408" i="2"/>
  <c r="Y369" i="2"/>
  <c r="AB369" i="2" s="1"/>
  <c r="AE376" i="2" s="1"/>
  <c r="Y361" i="2"/>
  <c r="AB361" i="2" s="1"/>
  <c r="AE368" i="2" s="1"/>
  <c r="AK355" i="2"/>
  <c r="AQ341" i="2" s="1"/>
  <c r="AN359" i="2"/>
  <c r="AK354" i="2"/>
  <c r="AQ340" i="2" s="1"/>
  <c r="Z422" i="2"/>
  <c r="AC422" i="2" s="1"/>
  <c r="Z334" i="2"/>
  <c r="AC334" i="2" s="1"/>
  <c r="AF341" i="2" s="1"/>
  <c r="Z11" i="2"/>
  <c r="AC11" i="2" s="1"/>
  <c r="AF18" i="2" s="1"/>
  <c r="AI8" i="2"/>
  <c r="AA21" i="2"/>
  <c r="AD21" i="2" s="1"/>
  <c r="AG28" i="2" s="1"/>
  <c r="AJ18" i="2"/>
  <c r="AO24" i="2"/>
  <c r="AL20" i="2"/>
  <c r="AR6" i="2" s="1"/>
  <c r="Z37" i="2"/>
  <c r="AC37" i="2" s="1"/>
  <c r="AF44" i="2" s="1"/>
  <c r="AI34" i="2"/>
  <c r="AA17" i="2"/>
  <c r="AD17" i="2" s="1"/>
  <c r="AG24" i="2" s="1"/>
  <c r="AM55" i="2"/>
  <c r="AS41" i="2" s="1"/>
  <c r="AP59" i="2"/>
  <c r="AP27" i="2"/>
  <c r="AM23" i="2"/>
  <c r="AS9" i="2" s="1"/>
  <c r="AI15" i="2"/>
  <c r="Z18" i="2"/>
  <c r="AC18" i="2" s="1"/>
  <c r="AF25" i="2" s="1"/>
  <c r="AN59" i="2"/>
  <c r="AK55" i="2"/>
  <c r="AQ41" i="2" s="1"/>
  <c r="AN54" i="2"/>
  <c r="AH85" i="2"/>
  <c r="Y88" i="2"/>
  <c r="AB88" i="2" s="1"/>
  <c r="AE95" i="2" s="1"/>
  <c r="AJ73" i="2"/>
  <c r="AA76" i="2"/>
  <c r="AD76" i="2" s="1"/>
  <c r="AG83" i="2" s="1"/>
  <c r="AA86" i="2"/>
  <c r="AD86" i="2" s="1"/>
  <c r="AG93" i="2" s="1"/>
  <c r="AJ83" i="2"/>
  <c r="AA40" i="2"/>
  <c r="AD40" i="2" s="1"/>
  <c r="AG47" i="2" s="1"/>
  <c r="AJ37" i="2"/>
  <c r="AJ105" i="2"/>
  <c r="AA108" i="2"/>
  <c r="AD108" i="2" s="1"/>
  <c r="AG115" i="2" s="1"/>
  <c r="AJ98" i="2"/>
  <c r="AM96" i="2" s="1"/>
  <c r="AS82" i="2" s="1"/>
  <c r="AA101" i="2"/>
  <c r="AD101" i="2" s="1"/>
  <c r="AG108" i="2" s="1"/>
  <c r="AI122" i="2"/>
  <c r="Z125" i="2"/>
  <c r="AC125" i="2" s="1"/>
  <c r="AF132" i="2" s="1"/>
  <c r="Z87" i="2"/>
  <c r="AC87" i="2" s="1"/>
  <c r="AF94" i="2" s="1"/>
  <c r="AI129" i="2"/>
  <c r="AL130" i="2" s="1"/>
  <c r="AR116" i="2" s="1"/>
  <c r="Z132" i="2"/>
  <c r="AC132" i="2" s="1"/>
  <c r="AF139" i="2" s="1"/>
  <c r="AY159" i="2"/>
  <c r="Y173" i="2"/>
  <c r="AB173" i="2" s="1"/>
  <c r="AE180" i="2" s="1"/>
  <c r="AH170" i="2"/>
  <c r="AW160" i="2"/>
  <c r="AW159" i="2"/>
  <c r="AW158" i="2"/>
  <c r="AK115" i="2"/>
  <c r="AQ101" i="2" s="1"/>
  <c r="AN119" i="2"/>
  <c r="AP82" i="2"/>
  <c r="AH129" i="2"/>
  <c r="Y132" i="2"/>
  <c r="AB132" i="2" s="1"/>
  <c r="AE139" i="2" s="1"/>
  <c r="AJ158" i="2"/>
  <c r="AM158" i="2" s="1"/>
  <c r="AS144" i="2" s="1"/>
  <c r="AA161" i="2"/>
  <c r="AD161" i="2" s="1"/>
  <c r="AG168" i="2" s="1"/>
  <c r="Y175" i="2"/>
  <c r="AB175" i="2" s="1"/>
  <c r="AE182" i="2" s="1"/>
  <c r="AJ143" i="2"/>
  <c r="AA146" i="2"/>
  <c r="AD146" i="2" s="1"/>
  <c r="AG153" i="2" s="1"/>
  <c r="AO166" i="2"/>
  <c r="AW186" i="2"/>
  <c r="Y149" i="2"/>
  <c r="AB149" i="2" s="1"/>
  <c r="AE156" i="2" s="1"/>
  <c r="AI181" i="2"/>
  <c r="Z184" i="2"/>
  <c r="AC184" i="2" s="1"/>
  <c r="AF191" i="2" s="1"/>
  <c r="AN163" i="2"/>
  <c r="AY125" i="2"/>
  <c r="AW174" i="2"/>
  <c r="BA202" i="2"/>
  <c r="Y168" i="2"/>
  <c r="AB168" i="2" s="1"/>
  <c r="AE175" i="2" s="1"/>
  <c r="AP137" i="2"/>
  <c r="Y166" i="2"/>
  <c r="AB166" i="2" s="1"/>
  <c r="AE173" i="2" s="1"/>
  <c r="AW200" i="2"/>
  <c r="AA198" i="2"/>
  <c r="AD198" i="2" s="1"/>
  <c r="AG205" i="2" s="1"/>
  <c r="AW155" i="2"/>
  <c r="AY199" i="2"/>
  <c r="AY198" i="2"/>
  <c r="AH178" i="2"/>
  <c r="AK178" i="2" s="1"/>
  <c r="AQ164" i="2" s="1"/>
  <c r="Y181" i="2"/>
  <c r="AB181" i="2" s="1"/>
  <c r="AE188" i="2" s="1"/>
  <c r="Y194" i="2"/>
  <c r="AB194" i="2" s="1"/>
  <c r="AE201" i="2" s="1"/>
  <c r="AH191" i="2"/>
  <c r="Y193" i="2"/>
  <c r="AB193" i="2" s="1"/>
  <c r="AE200" i="2" s="1"/>
  <c r="Z182" i="2"/>
  <c r="AC182" i="2" s="1"/>
  <c r="AF189" i="2" s="1"/>
  <c r="AJ196" i="2"/>
  <c r="AA199" i="2"/>
  <c r="AD199" i="2" s="1"/>
  <c r="AG206" i="2" s="1"/>
  <c r="AA218" i="2"/>
  <c r="AD218" i="2" s="1"/>
  <c r="AG225" i="2" s="1"/>
  <c r="AJ235" i="2"/>
  <c r="AA238" i="2"/>
  <c r="AD238" i="2" s="1"/>
  <c r="AG245" i="2" s="1"/>
  <c r="AN211" i="2"/>
  <c r="AW228" i="2"/>
  <c r="AY236" i="2"/>
  <c r="AM207" i="2"/>
  <c r="AS193" i="2" s="1"/>
  <c r="Z252" i="2"/>
  <c r="AC252" i="2" s="1"/>
  <c r="AF259" i="2" s="1"/>
  <c r="AI249" i="2"/>
  <c r="Y230" i="2"/>
  <c r="AB230" i="2" s="1"/>
  <c r="AE237" i="2" s="1"/>
  <c r="Z213" i="2"/>
  <c r="AC213" i="2" s="1"/>
  <c r="AF220" i="2" s="1"/>
  <c r="AJ279" i="2"/>
  <c r="AM278" i="2" s="1"/>
  <c r="AS264" i="2" s="1"/>
  <c r="AA282" i="2"/>
  <c r="AD282" i="2" s="1"/>
  <c r="AG289" i="2" s="1"/>
  <c r="Y269" i="2"/>
  <c r="AB269" i="2" s="1"/>
  <c r="AE276" i="2" s="1"/>
  <c r="AH266" i="2"/>
  <c r="AA239" i="2"/>
  <c r="AD239" i="2" s="1"/>
  <c r="AG246" i="2" s="1"/>
  <c r="AJ236" i="2"/>
  <c r="AA237" i="2"/>
  <c r="AD237" i="2" s="1"/>
  <c r="AG244" i="2" s="1"/>
  <c r="AJ234" i="2"/>
  <c r="AY230" i="2"/>
  <c r="AA226" i="2"/>
  <c r="AD226" i="2" s="1"/>
  <c r="AG233" i="2" s="1"/>
  <c r="AM264" i="2"/>
  <c r="AS250" i="2" s="1"/>
  <c r="BA205" i="2"/>
  <c r="BA201" i="2"/>
  <c r="AW247" i="2"/>
  <c r="AW246" i="2"/>
  <c r="AY232" i="2"/>
  <c r="AY228" i="2"/>
  <c r="AY231" i="2"/>
  <c r="AN238" i="2"/>
  <c r="AA267" i="2"/>
  <c r="AD267" i="2" s="1"/>
  <c r="AG274" i="2" s="1"/>
  <c r="AJ285" i="2"/>
  <c r="AA288" i="2"/>
  <c r="AD288" i="2" s="1"/>
  <c r="AG295" i="2" s="1"/>
  <c r="AL290" i="2"/>
  <c r="AR276" i="2" s="1"/>
  <c r="AO295" i="2"/>
  <c r="AW277" i="2"/>
  <c r="AW315" i="2"/>
  <c r="AA273" i="2"/>
  <c r="AD273" i="2" s="1"/>
  <c r="AG280" i="2" s="1"/>
  <c r="AA264" i="2"/>
  <c r="AD264" i="2" s="1"/>
  <c r="AG271" i="2" s="1"/>
  <c r="Z287" i="2"/>
  <c r="AC287" i="2" s="1"/>
  <c r="AF294" i="2" s="1"/>
  <c r="Z288" i="2"/>
  <c r="AC288" i="2" s="1"/>
  <c r="AF295" i="2" s="1"/>
  <c r="AI285" i="2"/>
  <c r="AL283" i="2" s="1"/>
  <c r="AR269" i="2" s="1"/>
  <c r="AL363" i="2"/>
  <c r="AR349" i="2" s="1"/>
  <c r="AO368" i="2"/>
  <c r="Z295" i="2"/>
  <c r="AC295" i="2" s="1"/>
  <c r="AF302" i="2" s="1"/>
  <c r="AW316" i="2"/>
  <c r="AP305" i="2"/>
  <c r="AA325" i="2"/>
  <c r="AD325" i="2" s="1"/>
  <c r="AG332" i="2" s="1"/>
  <c r="AN361" i="2"/>
  <c r="AK357" i="2"/>
  <c r="AQ343" i="2" s="1"/>
  <c r="Y404" i="2"/>
  <c r="AB404" i="2" s="1"/>
  <c r="AE411" i="2" s="1"/>
  <c r="AH401" i="2"/>
  <c r="AN318" i="2"/>
  <c r="AA384" i="2"/>
  <c r="AD384" i="2" s="1"/>
  <c r="AG391" i="2" s="1"/>
  <c r="AJ381" i="2"/>
  <c r="AA334" i="2"/>
  <c r="AD334" i="2" s="1"/>
  <c r="AG341" i="2" s="1"/>
  <c r="AI338" i="2"/>
  <c r="Z341" i="2"/>
  <c r="AC341" i="2" s="1"/>
  <c r="AF348" i="2" s="1"/>
  <c r="Z367" i="2"/>
  <c r="AC367" i="2" s="1"/>
  <c r="AF374" i="2" s="1"/>
  <c r="AO325" i="2"/>
  <c r="AY350" i="2"/>
  <c r="AY351" i="2"/>
  <c r="Y381" i="2"/>
  <c r="AB381" i="2" s="1"/>
  <c r="AE388" i="2" s="1"/>
  <c r="AY410" i="2"/>
  <c r="Y350" i="2"/>
  <c r="AB350" i="2" s="1"/>
  <c r="AE357" i="2" s="1"/>
  <c r="AH347" i="2"/>
  <c r="Z387" i="2"/>
  <c r="AC387" i="2" s="1"/>
  <c r="AF394" i="2" s="1"/>
  <c r="Y335" i="2"/>
  <c r="AB335" i="2" s="1"/>
  <c r="AE342" i="2" s="1"/>
  <c r="AH332" i="2"/>
  <c r="AK333" i="2" s="1"/>
  <c r="AQ319" i="2" s="1"/>
  <c r="AA358" i="2"/>
  <c r="AD358" i="2" s="1"/>
  <c r="AG365" i="2" s="1"/>
  <c r="AA349" i="2"/>
  <c r="AD349" i="2" s="1"/>
  <c r="AG356" i="2" s="1"/>
  <c r="AO332" i="2"/>
  <c r="AW409" i="2"/>
  <c r="AN373" i="2"/>
  <c r="Y401" i="2"/>
  <c r="AB401" i="2" s="1"/>
  <c r="AE408" i="2" s="1"/>
  <c r="AN382" i="2"/>
  <c r="Z357" i="2"/>
  <c r="AC357" i="2" s="1"/>
  <c r="AF364" i="2" s="1"/>
  <c r="AI354" i="2"/>
  <c r="AL353" i="2" s="1"/>
  <c r="AR339" i="2" s="1"/>
  <c r="Z356" i="2"/>
  <c r="AC356" i="2" s="1"/>
  <c r="AF363" i="2" s="1"/>
  <c r="Z399" i="2"/>
  <c r="AC399" i="2" s="1"/>
  <c r="AF406" i="2" s="1"/>
  <c r="AI397" i="2"/>
  <c r="AL395" i="2" s="1"/>
  <c r="AR381" i="2" s="1"/>
  <c r="Z400" i="2"/>
  <c r="AC400" i="2" s="1"/>
  <c r="AF407" i="2" s="1"/>
  <c r="Y354" i="2"/>
  <c r="AB354" i="2" s="1"/>
  <c r="AE361" i="2" s="1"/>
  <c r="Y403" i="2"/>
  <c r="AB403" i="2" s="1"/>
  <c r="AE410" i="2" s="1"/>
  <c r="AL359" i="2"/>
  <c r="AR345" i="2" s="1"/>
  <c r="AO364" i="2"/>
  <c r="AJ398" i="2"/>
  <c r="AA401" i="2"/>
  <c r="AD401" i="2" s="1"/>
  <c r="AG408" i="2" s="1"/>
  <c r="AA422" i="2"/>
  <c r="AD422" i="2" s="1"/>
  <c r="AN407" i="2"/>
  <c r="AY375" i="2"/>
  <c r="AO338" i="2"/>
  <c r="AY418" i="2"/>
  <c r="C60" i="63" l="1"/>
  <c r="G60" i="63"/>
  <c r="G58" i="63"/>
  <c r="C58" i="63"/>
  <c r="C32" i="63"/>
  <c r="G32" i="63"/>
  <c r="C36" i="63"/>
  <c r="G36" i="63"/>
  <c r="G40" i="63"/>
  <c r="C40" i="63"/>
  <c r="G27" i="63"/>
  <c r="C27" i="63"/>
  <c r="C15" i="63"/>
  <c r="G15" i="63"/>
  <c r="C46" i="63"/>
  <c r="G46" i="63"/>
  <c r="G23" i="63"/>
  <c r="C23" i="63"/>
  <c r="G21" i="63"/>
  <c r="C21" i="63"/>
  <c r="G49" i="63"/>
  <c r="C49" i="63"/>
  <c r="G64" i="63"/>
  <c r="C64" i="63"/>
  <c r="G24" i="63"/>
  <c r="C24" i="63"/>
  <c r="C47" i="63"/>
  <c r="G47" i="63"/>
  <c r="G53" i="63"/>
  <c r="C53" i="63"/>
  <c r="G63" i="63"/>
  <c r="C63" i="63"/>
  <c r="C45" i="63"/>
  <c r="G45" i="63"/>
  <c r="C33" i="63"/>
  <c r="G33" i="63"/>
  <c r="G25" i="63"/>
  <c r="C25" i="63"/>
  <c r="C18" i="63"/>
  <c r="G18" i="63"/>
  <c r="G37" i="63"/>
  <c r="C37" i="63"/>
  <c r="G65" i="63"/>
  <c r="C65" i="63"/>
  <c r="C17" i="63"/>
  <c r="G17" i="63"/>
  <c r="G35" i="63"/>
  <c r="C35" i="63"/>
  <c r="C59" i="63"/>
  <c r="G59" i="63"/>
  <c r="C67" i="63"/>
  <c r="G67" i="63"/>
  <c r="G20" i="63"/>
  <c r="C20" i="63"/>
  <c r="C22" i="63"/>
  <c r="G22" i="63"/>
  <c r="G14" i="63"/>
  <c r="C14" i="63"/>
  <c r="C57" i="63"/>
  <c r="G57" i="63"/>
  <c r="C43" i="63"/>
  <c r="G43" i="63"/>
  <c r="G66" i="63"/>
  <c r="C66" i="63"/>
  <c r="C8" i="63"/>
  <c r="G8" i="63"/>
  <c r="G51" i="63"/>
  <c r="C51" i="63"/>
  <c r="C39" i="63"/>
  <c r="G39" i="63"/>
  <c r="G10" i="63"/>
  <c r="C10" i="63"/>
  <c r="G13" i="63"/>
  <c r="C13" i="63"/>
  <c r="G28" i="63"/>
  <c r="C28" i="63"/>
  <c r="C19" i="63"/>
  <c r="G19" i="63"/>
  <c r="G11" i="63"/>
  <c r="C11" i="63"/>
  <c r="G56" i="63"/>
  <c r="C56" i="63"/>
  <c r="G55" i="63"/>
  <c r="C55" i="63"/>
  <c r="C61" i="63"/>
  <c r="G61" i="63"/>
  <c r="G62" i="63"/>
  <c r="C62" i="63"/>
  <c r="G48" i="63"/>
  <c r="C48" i="63"/>
  <c r="G44" i="63"/>
  <c r="C44" i="63"/>
  <c r="G34" i="63"/>
  <c r="C34" i="63"/>
  <c r="C26" i="63"/>
  <c r="G26" i="63"/>
  <c r="G29" i="63"/>
  <c r="C29" i="63"/>
  <c r="G52" i="63"/>
  <c r="C52" i="63"/>
  <c r="C31" i="63"/>
  <c r="G31" i="63"/>
  <c r="G42" i="63"/>
  <c r="C42" i="63"/>
  <c r="G30" i="63"/>
  <c r="C30" i="63"/>
  <c r="G54" i="63"/>
  <c r="C54" i="63"/>
  <c r="G12" i="63"/>
  <c r="C12" i="63"/>
  <c r="G16" i="63"/>
  <c r="C16" i="63"/>
  <c r="G38" i="63"/>
  <c r="C38" i="63"/>
  <c r="G9" i="63"/>
  <c r="C9" i="63"/>
  <c r="G41" i="63"/>
  <c r="C41" i="63"/>
  <c r="C50" i="63"/>
  <c r="G50" i="63"/>
  <c r="N4" i="1"/>
  <c r="AE48" i="33"/>
  <c r="AF48" i="33" s="1"/>
  <c r="AE49" i="33"/>
  <c r="AF47" i="33"/>
  <c r="AG48" i="33"/>
  <c r="AM289" i="2"/>
  <c r="AS275" i="2" s="1"/>
  <c r="AM217" i="2"/>
  <c r="AS203" i="2" s="1"/>
  <c r="AM117" i="2"/>
  <c r="AS103" i="2" s="1"/>
  <c r="AL107" i="2"/>
  <c r="AR93" i="2" s="1"/>
  <c r="AM357" i="2"/>
  <c r="AS343" i="2" s="1"/>
  <c r="AK109" i="2"/>
  <c r="AQ95" i="2" s="1"/>
  <c r="AK70" i="2"/>
  <c r="AQ56" i="2" s="1"/>
  <c r="AL55" i="2"/>
  <c r="AR41" i="2" s="1"/>
  <c r="AK339" i="2"/>
  <c r="AQ325" i="2" s="1"/>
  <c r="AL69" i="2"/>
  <c r="AR55" i="2" s="1"/>
  <c r="AM333" i="2"/>
  <c r="AS319" i="2" s="1"/>
  <c r="AK207" i="2"/>
  <c r="AQ193" i="2" s="1"/>
  <c r="AK197" i="2"/>
  <c r="AQ183" i="2" s="1"/>
  <c r="AM148" i="2"/>
  <c r="AS134" i="2" s="1"/>
  <c r="AL402" i="2"/>
  <c r="AR388" i="2" s="1"/>
  <c r="AK77" i="2"/>
  <c r="AQ63" i="2" s="1"/>
  <c r="AK45" i="2"/>
  <c r="AQ31" i="2" s="1"/>
  <c r="AL403" i="2"/>
  <c r="AR389" i="2" s="1"/>
  <c r="AK210" i="2"/>
  <c r="AQ196" i="2" s="1"/>
  <c r="AL50" i="2"/>
  <c r="AR36" i="2" s="1"/>
  <c r="AL349" i="2"/>
  <c r="AR335" i="2" s="1"/>
  <c r="AL39" i="2"/>
  <c r="AR25" i="2" s="1"/>
  <c r="AL97" i="2"/>
  <c r="AR83" i="2" s="1"/>
  <c r="AL104" i="2"/>
  <c r="AR90" i="2" s="1"/>
  <c r="AM38" i="2"/>
  <c r="AS24" i="2" s="1"/>
  <c r="AM233" i="2"/>
  <c r="AS219" i="2" s="1"/>
  <c r="AK392" i="2"/>
  <c r="AQ378" i="2" s="1"/>
  <c r="AM255" i="2"/>
  <c r="AS241" i="2" s="1"/>
  <c r="AL108" i="2"/>
  <c r="AR94" i="2" s="1"/>
  <c r="AL282" i="2"/>
  <c r="AR268" i="2" s="1"/>
  <c r="AK356" i="2"/>
  <c r="AQ342" i="2" s="1"/>
  <c r="AL122" i="2"/>
  <c r="AR108" i="2" s="1"/>
  <c r="AM402" i="2"/>
  <c r="AS388" i="2" s="1"/>
  <c r="AL131" i="2"/>
  <c r="AR117" i="2" s="1"/>
  <c r="AK258" i="2"/>
  <c r="AQ244" i="2" s="1"/>
  <c r="AK168" i="2"/>
  <c r="AQ154" i="2" s="1"/>
  <c r="AM225" i="2"/>
  <c r="AS211" i="2" s="1"/>
  <c r="AL316" i="2"/>
  <c r="AR302" i="2" s="1"/>
  <c r="AM396" i="2"/>
  <c r="AS382" i="2" s="1"/>
  <c r="AK266" i="2"/>
  <c r="AQ252" i="2" s="1"/>
  <c r="AK169" i="2"/>
  <c r="AQ155" i="2" s="1"/>
  <c r="AM219" i="2"/>
  <c r="AS205" i="2" s="1"/>
  <c r="AK175" i="2"/>
  <c r="AQ161" i="2" s="1"/>
  <c r="AL327" i="2"/>
  <c r="AR313" i="2" s="1"/>
  <c r="AK369" i="2"/>
  <c r="AQ355" i="2" s="1"/>
  <c r="AL369" i="2"/>
  <c r="AR355" i="2" s="1"/>
  <c r="AL382" i="2"/>
  <c r="AR368" i="2" s="1"/>
  <c r="AL159" i="2"/>
  <c r="AR145" i="2" s="1"/>
  <c r="AK327" i="2"/>
  <c r="AQ313" i="2" s="1"/>
  <c r="AK66" i="2"/>
  <c r="AQ52" i="2" s="1"/>
  <c r="AK14" i="2"/>
  <c r="AN330" i="2"/>
  <c r="AK325" i="2"/>
  <c r="AQ311" i="2" s="1"/>
  <c r="AK326" i="2"/>
  <c r="AQ312" i="2" s="1"/>
  <c r="AP53" i="2"/>
  <c r="AM49" i="2"/>
  <c r="AS35" i="2" s="1"/>
  <c r="AO244" i="2"/>
  <c r="AL239" i="2"/>
  <c r="AR225" i="2" s="1"/>
  <c r="AM164" i="2"/>
  <c r="AS150" i="2" s="1"/>
  <c r="AP169" i="2"/>
  <c r="AO197" i="2"/>
  <c r="AL192" i="2"/>
  <c r="AR178" i="2" s="1"/>
  <c r="AL191" i="2"/>
  <c r="AR177" i="2" s="1"/>
  <c r="AM7" i="2"/>
  <c r="AP124" i="2"/>
  <c r="AM120" i="2"/>
  <c r="AS106" i="2" s="1"/>
  <c r="AM367" i="2"/>
  <c r="AS353" i="2" s="1"/>
  <c r="AP372" i="2"/>
  <c r="AK206" i="2"/>
  <c r="AQ192" i="2" s="1"/>
  <c r="AN210" i="2"/>
  <c r="AK205" i="2"/>
  <c r="AQ191" i="2" s="1"/>
  <c r="AK204" i="2"/>
  <c r="AQ190" i="2" s="1"/>
  <c r="AL126" i="2"/>
  <c r="AR112" i="2" s="1"/>
  <c r="AO130" i="2"/>
  <c r="AN23" i="2"/>
  <c r="AK19" i="2"/>
  <c r="AQ5" i="2" s="1"/>
  <c r="AM152" i="2"/>
  <c r="AS138" i="2" s="1"/>
  <c r="AP156" i="2"/>
  <c r="AM151" i="2"/>
  <c r="AS137" i="2" s="1"/>
  <c r="AM25" i="2"/>
  <c r="AS11" i="2" s="1"/>
  <c r="AP29" i="2"/>
  <c r="AP58" i="2"/>
  <c r="AM54" i="2"/>
  <c r="AS40" i="2" s="1"/>
  <c r="AN37" i="2"/>
  <c r="AK33" i="2"/>
  <c r="AQ19" i="2" s="1"/>
  <c r="AO188" i="2"/>
  <c r="AL183" i="2"/>
  <c r="AR169" i="2" s="1"/>
  <c r="AL182" i="2"/>
  <c r="AR168" i="2" s="1"/>
  <c r="AO15" i="2"/>
  <c r="AL11" i="2"/>
  <c r="AO200" i="2"/>
  <c r="AL195" i="2"/>
  <c r="AR181" i="2" s="1"/>
  <c r="AL194" i="2"/>
  <c r="AR180" i="2" s="1"/>
  <c r="AK302" i="2"/>
  <c r="AQ288" i="2" s="1"/>
  <c r="AN306" i="2"/>
  <c r="AK301" i="2"/>
  <c r="AQ287" i="2" s="1"/>
  <c r="AO272" i="2"/>
  <c r="AL267" i="2"/>
  <c r="AR253" i="2" s="1"/>
  <c r="AO148" i="2"/>
  <c r="AL144" i="2"/>
  <c r="AR130" i="2" s="1"/>
  <c r="AL141" i="2"/>
  <c r="AR127" i="2" s="1"/>
  <c r="AL143" i="2"/>
  <c r="AR129" i="2" s="1"/>
  <c r="AO422" i="2"/>
  <c r="AL417" i="2"/>
  <c r="AR403" i="2" s="1"/>
  <c r="AN284" i="2"/>
  <c r="AK280" i="2"/>
  <c r="AQ266" i="2" s="1"/>
  <c r="AN304" i="2"/>
  <c r="AK300" i="2"/>
  <c r="AQ286" i="2" s="1"/>
  <c r="AL140" i="2"/>
  <c r="AR126" i="2" s="1"/>
  <c r="AN418" i="2"/>
  <c r="AK414" i="2"/>
  <c r="AQ400" i="2" s="1"/>
  <c r="AK413" i="2"/>
  <c r="AQ399" i="2" s="1"/>
  <c r="AK384" i="2"/>
  <c r="AQ370" i="2" s="1"/>
  <c r="AN388" i="2"/>
  <c r="AM411" i="2"/>
  <c r="AS397" i="2" s="1"/>
  <c r="AP416" i="2"/>
  <c r="AK232" i="2"/>
  <c r="AQ218" i="2" s="1"/>
  <c r="AN236" i="2"/>
  <c r="AK231" i="2"/>
  <c r="AQ217" i="2" s="1"/>
  <c r="AK230" i="2"/>
  <c r="AQ216" i="2" s="1"/>
  <c r="AP307" i="2"/>
  <c r="AM302" i="2"/>
  <c r="AS288" i="2" s="1"/>
  <c r="AL85" i="2"/>
  <c r="AR71" i="2" s="1"/>
  <c r="AO89" i="2"/>
  <c r="AL84" i="2"/>
  <c r="AR70" i="2" s="1"/>
  <c r="AL82" i="2"/>
  <c r="AR68" i="2" s="1"/>
  <c r="AL83" i="2"/>
  <c r="AR69" i="2" s="1"/>
  <c r="AK130" i="2"/>
  <c r="AQ116" i="2" s="1"/>
  <c r="AN134" i="2"/>
  <c r="AM106" i="2"/>
  <c r="AS92" i="2" s="1"/>
  <c r="AP110" i="2"/>
  <c r="AK404" i="2"/>
  <c r="AQ390" i="2" s="1"/>
  <c r="AN408" i="2"/>
  <c r="AK401" i="2"/>
  <c r="AQ387" i="2" s="1"/>
  <c r="AK402" i="2"/>
  <c r="AQ388" i="2" s="1"/>
  <c r="AM281" i="2"/>
  <c r="AS267" i="2" s="1"/>
  <c r="AP286" i="2"/>
  <c r="AL181" i="2"/>
  <c r="AR167" i="2" s="1"/>
  <c r="AM288" i="2"/>
  <c r="AS274" i="2" s="1"/>
  <c r="AK152" i="2"/>
  <c r="AQ138" i="2" s="1"/>
  <c r="AN156" i="2"/>
  <c r="AK151" i="2"/>
  <c r="AQ137" i="2" s="1"/>
  <c r="AL167" i="2"/>
  <c r="AR153" i="2" s="1"/>
  <c r="AO172" i="2"/>
  <c r="AM48" i="2"/>
  <c r="AS34" i="2" s="1"/>
  <c r="AL396" i="2"/>
  <c r="AR382" i="2" s="1"/>
  <c r="AP371" i="2"/>
  <c r="AM366" i="2"/>
  <c r="AS352" i="2" s="1"/>
  <c r="AO282" i="2"/>
  <c r="AL277" i="2"/>
  <c r="AR263" i="2" s="1"/>
  <c r="AK227" i="2"/>
  <c r="AQ213" i="2" s="1"/>
  <c r="AN231" i="2"/>
  <c r="AK226" i="2"/>
  <c r="AQ212" i="2" s="1"/>
  <c r="AP194" i="2"/>
  <c r="AM189" i="2"/>
  <c r="AS175" i="2" s="1"/>
  <c r="AN402" i="2"/>
  <c r="AK398" i="2"/>
  <c r="AQ384" i="2" s="1"/>
  <c r="AM403" i="2"/>
  <c r="AS389" i="2" s="1"/>
  <c r="AO356" i="2"/>
  <c r="AL351" i="2"/>
  <c r="AR337" i="2" s="1"/>
  <c r="AM297" i="2"/>
  <c r="AS283" i="2" s="1"/>
  <c r="AP302" i="2"/>
  <c r="AM296" i="2"/>
  <c r="AS282" i="2" s="1"/>
  <c r="AP253" i="2"/>
  <c r="AM248" i="2"/>
  <c r="AS234" i="2" s="1"/>
  <c r="AN227" i="2"/>
  <c r="AK223" i="2"/>
  <c r="AQ209" i="2" s="1"/>
  <c r="AK222" i="2"/>
  <c r="AQ208" i="2" s="1"/>
  <c r="AO181" i="2"/>
  <c r="AL176" i="2"/>
  <c r="AR162" i="2" s="1"/>
  <c r="AM401" i="2"/>
  <c r="AS387" i="2" s="1"/>
  <c r="AP330" i="2"/>
  <c r="AM325" i="2"/>
  <c r="AS311" i="2" s="1"/>
  <c r="AM321" i="2"/>
  <c r="AS307" i="2" s="1"/>
  <c r="AM124" i="2"/>
  <c r="AS110" i="2" s="1"/>
  <c r="AP128" i="2"/>
  <c r="AL401" i="2"/>
  <c r="AR387" i="2" s="1"/>
  <c r="AL243" i="2"/>
  <c r="AR229" i="2" s="1"/>
  <c r="AO248" i="2"/>
  <c r="AL240" i="2"/>
  <c r="AR226" i="2" s="1"/>
  <c r="AL423" i="2"/>
  <c r="AR409" i="2" s="1"/>
  <c r="AL422" i="2"/>
  <c r="AR408" i="2" s="1"/>
  <c r="AL304" i="2"/>
  <c r="AR290" i="2" s="1"/>
  <c r="AO309" i="2"/>
  <c r="AL142" i="2"/>
  <c r="AR128" i="2" s="1"/>
  <c r="AN381" i="2"/>
  <c r="AK377" i="2"/>
  <c r="AQ363" i="2" s="1"/>
  <c r="AM406" i="2"/>
  <c r="AS392" i="2" s="1"/>
  <c r="AP411" i="2"/>
  <c r="AK341" i="2"/>
  <c r="AQ327" i="2" s="1"/>
  <c r="AN345" i="2"/>
  <c r="AO160" i="2"/>
  <c r="AL156" i="2"/>
  <c r="AR142" i="2" s="1"/>
  <c r="AN142" i="2"/>
  <c r="AK138" i="2"/>
  <c r="AQ124" i="2" s="1"/>
  <c r="AN60" i="2"/>
  <c r="AK56" i="2"/>
  <c r="AQ42" i="2" s="1"/>
  <c r="AO76" i="2"/>
  <c r="AL72" i="2"/>
  <c r="AR58" i="2" s="1"/>
  <c r="AK277" i="2"/>
  <c r="AQ263" i="2" s="1"/>
  <c r="AN281" i="2"/>
  <c r="AM173" i="2"/>
  <c r="AS159" i="2" s="1"/>
  <c r="AP178" i="2"/>
  <c r="AL129" i="2"/>
  <c r="AR115" i="2" s="1"/>
  <c r="AN68" i="2"/>
  <c r="AK64" i="2"/>
  <c r="AQ50" i="2" s="1"/>
  <c r="AK63" i="2"/>
  <c r="AQ49" i="2" s="1"/>
  <c r="AK200" i="2"/>
  <c r="AQ186" i="2" s="1"/>
  <c r="AP101" i="2"/>
  <c r="AM97" i="2"/>
  <c r="AS83" i="2" s="1"/>
  <c r="AP201" i="2"/>
  <c r="AM196" i="2"/>
  <c r="AS182" i="2" s="1"/>
  <c r="AM193" i="2"/>
  <c r="AS179" i="2" s="1"/>
  <c r="AM194" i="2"/>
  <c r="AS180" i="2" s="1"/>
  <c r="AO49" i="2"/>
  <c r="AL45" i="2"/>
  <c r="AR31" i="2" s="1"/>
  <c r="AL109" i="2"/>
  <c r="AR95" i="2" s="1"/>
  <c r="AN222" i="2"/>
  <c r="AK218" i="2"/>
  <c r="AQ204" i="2" s="1"/>
  <c r="AK217" i="2"/>
  <c r="AQ203" i="2" s="1"/>
  <c r="AM184" i="2"/>
  <c r="AS170" i="2" s="1"/>
  <c r="AP189" i="2"/>
  <c r="AL35" i="2"/>
  <c r="AR21" i="2" s="1"/>
  <c r="AO39" i="2"/>
  <c r="AK54" i="2"/>
  <c r="AQ40" i="2" s="1"/>
  <c r="AN58" i="2"/>
  <c r="AN225" i="2"/>
  <c r="AK221" i="2"/>
  <c r="AQ207" i="2" s="1"/>
  <c r="AN85" i="2"/>
  <c r="AK81" i="2"/>
  <c r="AQ67" i="2" s="1"/>
  <c r="AK318" i="2"/>
  <c r="AQ304" i="2" s="1"/>
  <c r="AN322" i="2"/>
  <c r="AM138" i="2"/>
  <c r="AS124" i="2" s="1"/>
  <c r="AP142" i="2"/>
  <c r="AM137" i="2"/>
  <c r="AS123" i="2" s="1"/>
  <c r="AL94" i="2"/>
  <c r="AR80" i="2" s="1"/>
  <c r="AO98" i="2"/>
  <c r="AL93" i="2"/>
  <c r="AR79" i="2" s="1"/>
  <c r="AO48" i="2"/>
  <c r="AL44" i="2"/>
  <c r="AR30" i="2" s="1"/>
  <c r="AM101" i="2"/>
  <c r="AS87" i="2" s="1"/>
  <c r="AP105" i="2"/>
  <c r="AO204" i="2"/>
  <c r="AL199" i="2"/>
  <c r="AR185" i="2" s="1"/>
  <c r="AN282" i="2"/>
  <c r="AK278" i="2"/>
  <c r="AQ264" i="2" s="1"/>
  <c r="AK162" i="2"/>
  <c r="AQ148" i="2" s="1"/>
  <c r="AN166" i="2"/>
  <c r="AP405" i="2"/>
  <c r="AM400" i="2"/>
  <c r="AS386" i="2" s="1"/>
  <c r="AM198" i="2"/>
  <c r="AS184" i="2" s="1"/>
  <c r="AP203" i="2"/>
  <c r="AM197" i="2"/>
  <c r="AS183" i="2" s="1"/>
  <c r="AM108" i="2"/>
  <c r="AS94" i="2" s="1"/>
  <c r="AP112" i="2"/>
  <c r="AL18" i="2"/>
  <c r="AR4" i="2" s="1"/>
  <c r="AO22" i="2"/>
  <c r="AL17" i="2"/>
  <c r="AR3" i="2" s="1"/>
  <c r="AK370" i="2"/>
  <c r="AQ356" i="2" s="1"/>
  <c r="AN374" i="2"/>
  <c r="AO308" i="2"/>
  <c r="AL303" i="2"/>
  <c r="AR289" i="2" s="1"/>
  <c r="AL299" i="2"/>
  <c r="AR285" i="2" s="1"/>
  <c r="AO304" i="2"/>
  <c r="AL297" i="2"/>
  <c r="AR283" i="2" s="1"/>
  <c r="AM205" i="2"/>
  <c r="AS191" i="2" s="1"/>
  <c r="AP210" i="2"/>
  <c r="AM204" i="2"/>
  <c r="AS190" i="2" s="1"/>
  <c r="AP349" i="2"/>
  <c r="AM344" i="2"/>
  <c r="AS330" i="2" s="1"/>
  <c r="AN245" i="2"/>
  <c r="AK241" i="2"/>
  <c r="AQ227" i="2" s="1"/>
  <c r="AK239" i="2"/>
  <c r="AQ225" i="2" s="1"/>
  <c r="AK240" i="2"/>
  <c r="AQ226" i="2" s="1"/>
  <c r="AM397" i="2"/>
  <c r="AS383" i="2" s="1"/>
  <c r="AP402" i="2"/>
  <c r="AM394" i="2"/>
  <c r="AS380" i="2" s="1"/>
  <c r="AP204" i="2"/>
  <c r="AM199" i="2"/>
  <c r="AS185" i="2" s="1"/>
  <c r="AL380" i="2"/>
  <c r="AR366" i="2" s="1"/>
  <c r="AP272" i="2"/>
  <c r="AM267" i="2"/>
  <c r="AS253" i="2" s="1"/>
  <c r="AM298" i="2"/>
  <c r="AS284" i="2" s="1"/>
  <c r="AK336" i="2"/>
  <c r="AQ322" i="2" s="1"/>
  <c r="AN340" i="2"/>
  <c r="AM343" i="2"/>
  <c r="AS329" i="2" s="1"/>
  <c r="AM260" i="2"/>
  <c r="AS246" i="2" s="1"/>
  <c r="AP265" i="2"/>
  <c r="AL198" i="2"/>
  <c r="AR184" i="2" s="1"/>
  <c r="AO203" i="2"/>
  <c r="AL197" i="2"/>
  <c r="AR183" i="2" s="1"/>
  <c r="AK424" i="2"/>
  <c r="AQ410" i="2" s="1"/>
  <c r="AK423" i="2"/>
  <c r="AQ409" i="2" s="1"/>
  <c r="AK422" i="2"/>
  <c r="AQ408" i="2" s="1"/>
  <c r="AK265" i="2"/>
  <c r="AQ251" i="2" s="1"/>
  <c r="AN269" i="2"/>
  <c r="AK264" i="2"/>
  <c r="AQ250" i="2" s="1"/>
  <c r="AO175" i="2"/>
  <c r="AL170" i="2"/>
  <c r="AR156" i="2" s="1"/>
  <c r="AK292" i="2"/>
  <c r="AQ278" i="2" s="1"/>
  <c r="AN296" i="2"/>
  <c r="AK10" i="2"/>
  <c r="AN14" i="2"/>
  <c r="AL111" i="2"/>
  <c r="AR97" i="2" s="1"/>
  <c r="AO283" i="2"/>
  <c r="AL278" i="2"/>
  <c r="AR264" i="2" s="1"/>
  <c r="AO191" i="2"/>
  <c r="AL186" i="2"/>
  <c r="AR172" i="2" s="1"/>
  <c r="AK260" i="2"/>
  <c r="AQ246" i="2" s="1"/>
  <c r="AN264" i="2"/>
  <c r="AM13" i="2"/>
  <c r="AP17" i="2"/>
  <c r="AP344" i="2"/>
  <c r="AM339" i="2"/>
  <c r="AS325" i="2" s="1"/>
  <c r="AM338" i="2"/>
  <c r="AS324" i="2" s="1"/>
  <c r="AM92" i="2"/>
  <c r="AS78" i="2" s="1"/>
  <c r="AM139" i="2"/>
  <c r="AS125" i="2" s="1"/>
  <c r="AP143" i="2"/>
  <c r="AM31" i="2"/>
  <c r="AS17" i="2" s="1"/>
  <c r="AP35" i="2"/>
  <c r="AK92" i="2"/>
  <c r="AQ78" i="2" s="1"/>
  <c r="AN96" i="2"/>
  <c r="AN312" i="2"/>
  <c r="AK308" i="2"/>
  <c r="AQ294" i="2" s="1"/>
  <c r="AK307" i="2"/>
  <c r="AQ293" i="2" s="1"/>
  <c r="AK306" i="2"/>
  <c r="AQ292" i="2" s="1"/>
  <c r="AL123" i="2"/>
  <c r="AR109" i="2" s="1"/>
  <c r="AO127" i="2"/>
  <c r="AM259" i="2"/>
  <c r="AS245" i="2" s="1"/>
  <c r="AO85" i="2"/>
  <c r="AL81" i="2"/>
  <c r="AR67" i="2" s="1"/>
  <c r="AL80" i="2"/>
  <c r="AR66" i="2" s="1"/>
  <c r="AM123" i="2"/>
  <c r="AS109" i="2" s="1"/>
  <c r="AP127" i="2"/>
  <c r="AM122" i="2"/>
  <c r="AS108" i="2" s="1"/>
  <c r="AO124" i="2"/>
  <c r="AL120" i="2"/>
  <c r="AR106" i="2" s="1"/>
  <c r="AN47" i="2"/>
  <c r="AK43" i="2"/>
  <c r="AQ29" i="2" s="1"/>
  <c r="AK42" i="2"/>
  <c r="AQ28" i="2" s="1"/>
  <c r="AN267" i="2"/>
  <c r="AK263" i="2"/>
  <c r="AQ249" i="2" s="1"/>
  <c r="AN181" i="2"/>
  <c r="AK177" i="2"/>
  <c r="AQ163" i="2" s="1"/>
  <c r="AM40" i="2"/>
  <c r="AS26" i="2" s="1"/>
  <c r="AP44" i="2"/>
  <c r="AM286" i="2"/>
  <c r="AS272" i="2" s="1"/>
  <c r="AP291" i="2"/>
  <c r="AN297" i="2"/>
  <c r="AK293" i="2"/>
  <c r="AQ279" i="2" s="1"/>
  <c r="AL155" i="2"/>
  <c r="AR141" i="2" s="1"/>
  <c r="AO159" i="2"/>
  <c r="AK84" i="2"/>
  <c r="AQ70" i="2" s="1"/>
  <c r="AN88" i="2"/>
  <c r="AP312" i="2"/>
  <c r="AM307" i="2"/>
  <c r="AS293" i="2" s="1"/>
  <c r="AN323" i="2"/>
  <c r="AK319" i="2"/>
  <c r="AQ305" i="2" s="1"/>
  <c r="AN171" i="2"/>
  <c r="AK167" i="2"/>
  <c r="AQ153" i="2" s="1"/>
  <c r="AN98" i="2"/>
  <c r="AK94" i="2"/>
  <c r="AQ80" i="2" s="1"/>
  <c r="AK93" i="2"/>
  <c r="AQ79" i="2" s="1"/>
  <c r="AP117" i="2"/>
  <c r="AM113" i="2"/>
  <c r="AS99" i="2" s="1"/>
  <c r="AM112" i="2"/>
  <c r="AS98" i="2" s="1"/>
  <c r="AM350" i="2"/>
  <c r="AS336" i="2" s="1"/>
  <c r="AP355" i="2"/>
  <c r="AM114" i="2"/>
  <c r="AS100" i="2" s="1"/>
  <c r="AN77" i="2"/>
  <c r="AK73" i="2"/>
  <c r="AQ59" i="2" s="1"/>
  <c r="AO419" i="2"/>
  <c r="AL414" i="2"/>
  <c r="AR400" i="2" s="1"/>
  <c r="AP366" i="2"/>
  <c r="AM359" i="2"/>
  <c r="AS345" i="2" s="1"/>
  <c r="AM361" i="2"/>
  <c r="AS347" i="2" s="1"/>
  <c r="AM360" i="2"/>
  <c r="AS346" i="2" s="1"/>
  <c r="AM408" i="2"/>
  <c r="AS394" i="2" s="1"/>
  <c r="AP413" i="2"/>
  <c r="AM407" i="2"/>
  <c r="AS393" i="2" s="1"/>
  <c r="AM371" i="2"/>
  <c r="AS357" i="2" s="1"/>
  <c r="AP376" i="2"/>
  <c r="AL408" i="2"/>
  <c r="AR394" i="2" s="1"/>
  <c r="AO413" i="2"/>
  <c r="AL407" i="2"/>
  <c r="AR393" i="2" s="1"/>
  <c r="AL295" i="2"/>
  <c r="AR281" i="2" s="1"/>
  <c r="AO300" i="2"/>
  <c r="AL317" i="2"/>
  <c r="AR303" i="2" s="1"/>
  <c r="AO322" i="2"/>
  <c r="AP391" i="2"/>
  <c r="AM385" i="2"/>
  <c r="AS371" i="2" s="1"/>
  <c r="AM386" i="2"/>
  <c r="AS372" i="2" s="1"/>
  <c r="AM384" i="2"/>
  <c r="AS370" i="2" s="1"/>
  <c r="AM177" i="2"/>
  <c r="AS163" i="2" s="1"/>
  <c r="AL347" i="2"/>
  <c r="AR333" i="2" s="1"/>
  <c r="AO307" i="2"/>
  <c r="AL302" i="2"/>
  <c r="AR288" i="2" s="1"/>
  <c r="AK248" i="2"/>
  <c r="AQ234" i="2" s="1"/>
  <c r="AM409" i="2"/>
  <c r="AS395" i="2" s="1"/>
  <c r="AL274" i="2"/>
  <c r="AR260" i="2" s="1"/>
  <c r="AO279" i="2"/>
  <c r="AL13" i="2"/>
  <c r="AO17" i="2"/>
  <c r="AK29" i="2"/>
  <c r="AQ15" i="2" s="1"/>
  <c r="AN33" i="2"/>
  <c r="AO90" i="2"/>
  <c r="AL86" i="2"/>
  <c r="AR72" i="2" s="1"/>
  <c r="AP75" i="2"/>
  <c r="AM71" i="2"/>
  <c r="AS57" i="2" s="1"/>
  <c r="AO174" i="2"/>
  <c r="AL169" i="2"/>
  <c r="AR155" i="2" s="1"/>
  <c r="AP130" i="2"/>
  <c r="AM126" i="2"/>
  <c r="AS112" i="2" s="1"/>
  <c r="AO68" i="2"/>
  <c r="AL64" i="2"/>
  <c r="AR50" i="2" s="1"/>
  <c r="AL59" i="2"/>
  <c r="AR45" i="2" s="1"/>
  <c r="AL62" i="2"/>
  <c r="AR48" i="2" s="1"/>
  <c r="AN17" i="2"/>
  <c r="AK13" i="2"/>
  <c r="AM306" i="2"/>
  <c r="AS292" i="2" s="1"/>
  <c r="AP311" i="2"/>
  <c r="AL137" i="2"/>
  <c r="AR123" i="2" s="1"/>
  <c r="AO141" i="2"/>
  <c r="AM70" i="2"/>
  <c r="AS56" i="2" s="1"/>
  <c r="AN36" i="2"/>
  <c r="AK32" i="2"/>
  <c r="AQ18" i="2" s="1"/>
  <c r="AK412" i="2"/>
  <c r="AQ398" i="2" s="1"/>
  <c r="AN416" i="2"/>
  <c r="AO260" i="2"/>
  <c r="AL255" i="2"/>
  <c r="AR241" i="2" s="1"/>
  <c r="AL254" i="2"/>
  <c r="AR240" i="2" s="1"/>
  <c r="AK253" i="2"/>
  <c r="AQ239" i="2" s="1"/>
  <c r="AN257" i="2"/>
  <c r="AN232" i="2"/>
  <c r="AK228" i="2"/>
  <c r="AQ214" i="2" s="1"/>
  <c r="AM118" i="2"/>
  <c r="AS104" i="2" s="1"/>
  <c r="AP122" i="2"/>
  <c r="AM28" i="2"/>
  <c r="AS14" i="2" s="1"/>
  <c r="AP32" i="2"/>
  <c r="AM27" i="2"/>
  <c r="AS13" i="2" s="1"/>
  <c r="AO284" i="2"/>
  <c r="AL279" i="2"/>
  <c r="AR265" i="2" s="1"/>
  <c r="AM144" i="2"/>
  <c r="AS130" i="2" s="1"/>
  <c r="AP148" i="2"/>
  <c r="AM142" i="2"/>
  <c r="AS128" i="2" s="1"/>
  <c r="AM140" i="2"/>
  <c r="AS126" i="2" s="1"/>
  <c r="AM143" i="2"/>
  <c r="AS129" i="2" s="1"/>
  <c r="AM141" i="2"/>
  <c r="AS127" i="2" s="1"/>
  <c r="AO28" i="2"/>
  <c r="AL24" i="2"/>
  <c r="AR10" i="2" s="1"/>
  <c r="AL23" i="2"/>
  <c r="AR9" i="2" s="1"/>
  <c r="AP68" i="2"/>
  <c r="AM64" i="2"/>
  <c r="AS50" i="2" s="1"/>
  <c r="AM62" i="2"/>
  <c r="AS48" i="2" s="1"/>
  <c r="AM63" i="2"/>
  <c r="AS49" i="2" s="1"/>
  <c r="AM35" i="2"/>
  <c r="AS21" i="2" s="1"/>
  <c r="AP39" i="2"/>
  <c r="AM34" i="2"/>
  <c r="AS20" i="2" s="1"/>
  <c r="AN154" i="2"/>
  <c r="AK149" i="2"/>
  <c r="AQ135" i="2" s="1"/>
  <c r="AK150" i="2"/>
  <c r="AQ136" i="2" s="1"/>
  <c r="AK148" i="2"/>
  <c r="AQ134" i="2" s="1"/>
  <c r="AK147" i="2"/>
  <c r="AQ133" i="2" s="1"/>
  <c r="AP76" i="2"/>
  <c r="AM72" i="2"/>
  <c r="AS58" i="2" s="1"/>
  <c r="AP285" i="2"/>
  <c r="AM280" i="2"/>
  <c r="AS266" i="2" s="1"/>
  <c r="AL31" i="2"/>
  <c r="AR17" i="2" s="1"/>
  <c r="AO35" i="2"/>
  <c r="AL30" i="2"/>
  <c r="AR16" i="2" s="1"/>
  <c r="AP197" i="2"/>
  <c r="AM192" i="2"/>
  <c r="AS178" i="2" s="1"/>
  <c r="AM191" i="2"/>
  <c r="AS177" i="2" s="1"/>
  <c r="AK71" i="2"/>
  <c r="AQ57" i="2" s="1"/>
  <c r="AN75" i="2"/>
  <c r="AM291" i="2"/>
  <c r="AS277" i="2" s="1"/>
  <c r="AP296" i="2"/>
  <c r="AM162" i="2"/>
  <c r="AS148" i="2" s="1"/>
  <c r="AP167" i="2"/>
  <c r="AM181" i="2"/>
  <c r="AS167" i="2" s="1"/>
  <c r="AP186" i="2"/>
  <c r="AK127" i="2"/>
  <c r="AQ113" i="2" s="1"/>
  <c r="AN131" i="2"/>
  <c r="AM9" i="2"/>
  <c r="AP13" i="2"/>
  <c r="AM365" i="2"/>
  <c r="AS351" i="2" s="1"/>
  <c r="AP370" i="2"/>
  <c r="AM12" i="2"/>
  <c r="AP16" i="2"/>
  <c r="AM83" i="2"/>
  <c r="AS69" i="2" s="1"/>
  <c r="AP87" i="2"/>
  <c r="AM82" i="2"/>
  <c r="AS68" i="2" s="1"/>
  <c r="AL232" i="2"/>
  <c r="AR218" i="2" s="1"/>
  <c r="AO237" i="2"/>
  <c r="AL231" i="2"/>
  <c r="AR217" i="2" s="1"/>
  <c r="AL230" i="2"/>
  <c r="AR216" i="2" s="1"/>
  <c r="AL36" i="2"/>
  <c r="AR22" i="2" s="1"/>
  <c r="AO40" i="2"/>
  <c r="AL76" i="2"/>
  <c r="AR62" i="2" s="1"/>
  <c r="AO80" i="2"/>
  <c r="AM293" i="2"/>
  <c r="AS279" i="2" s="1"/>
  <c r="AP298" i="2"/>
  <c r="AO198" i="2"/>
  <c r="AL193" i="2"/>
  <c r="AR179" i="2" s="1"/>
  <c r="AM36" i="2"/>
  <c r="AS22" i="2" s="1"/>
  <c r="AP40" i="2"/>
  <c r="AK225" i="2"/>
  <c r="AQ211" i="2" s="1"/>
  <c r="AN229" i="2"/>
  <c r="AK224" i="2"/>
  <c r="AQ210" i="2" s="1"/>
  <c r="AN135" i="2"/>
  <c r="AK131" i="2"/>
  <c r="AQ117" i="2" s="1"/>
  <c r="AK106" i="2"/>
  <c r="AQ92" i="2" s="1"/>
  <c r="AN110" i="2"/>
  <c r="AK100" i="2"/>
  <c r="AQ86" i="2" s="1"/>
  <c r="AK101" i="2"/>
  <c r="AQ87" i="2" s="1"/>
  <c r="AK139" i="2"/>
  <c r="AQ125" i="2" s="1"/>
  <c r="AN143" i="2"/>
  <c r="AL148" i="2"/>
  <c r="AR134" i="2" s="1"/>
  <c r="AO152" i="2"/>
  <c r="AK49" i="2"/>
  <c r="AQ35" i="2" s="1"/>
  <c r="AN53" i="2"/>
  <c r="AP345" i="2"/>
  <c r="AM340" i="2"/>
  <c r="AS326" i="2" s="1"/>
  <c r="AL336" i="2"/>
  <c r="AR322" i="2" s="1"/>
  <c r="AO341" i="2"/>
  <c r="AK279" i="2"/>
  <c r="AQ265" i="2" s="1"/>
  <c r="AN283" i="2"/>
  <c r="AO255" i="2"/>
  <c r="AL250" i="2"/>
  <c r="AR236" i="2" s="1"/>
  <c r="AL248" i="2"/>
  <c r="AR234" i="2" s="1"/>
  <c r="AM390" i="2"/>
  <c r="AS376" i="2" s="1"/>
  <c r="AP395" i="2"/>
  <c r="AL335" i="2"/>
  <c r="AR321" i="2" s="1"/>
  <c r="AP220" i="2"/>
  <c r="AM215" i="2"/>
  <c r="AS201" i="2" s="1"/>
  <c r="AK316" i="2"/>
  <c r="AQ302" i="2" s="1"/>
  <c r="AN320" i="2"/>
  <c r="AM285" i="2"/>
  <c r="AS271" i="2" s="1"/>
  <c r="AP290" i="2"/>
  <c r="AP219" i="2"/>
  <c r="AM214" i="2"/>
  <c r="AS200" i="2" s="1"/>
  <c r="AN404" i="2"/>
  <c r="AK400" i="2"/>
  <c r="AQ386" i="2" s="1"/>
  <c r="AK399" i="2"/>
  <c r="AQ385" i="2" s="1"/>
  <c r="AM263" i="2"/>
  <c r="AS249" i="2" s="1"/>
  <c r="AO227" i="2"/>
  <c r="AL222" i="2"/>
  <c r="AR208" i="2" s="1"/>
  <c r="AL220" i="2"/>
  <c r="AR206" i="2" s="1"/>
  <c r="AL221" i="2"/>
  <c r="AR207" i="2" s="1"/>
  <c r="AP263" i="2"/>
  <c r="AM257" i="2"/>
  <c r="AS243" i="2" s="1"/>
  <c r="AM258" i="2"/>
  <c r="AS244" i="2" s="1"/>
  <c r="AM44" i="2"/>
  <c r="AS30" i="2" s="1"/>
  <c r="AP48" i="2"/>
  <c r="AK21" i="2"/>
  <c r="AQ7" i="2" s="1"/>
  <c r="AN25" i="2"/>
  <c r="AM155" i="2"/>
  <c r="AS141" i="2" s="1"/>
  <c r="AM154" i="2"/>
  <c r="AS140" i="2" s="1"/>
  <c r="AP159" i="2"/>
  <c r="AM322" i="2"/>
  <c r="AS308" i="2" s="1"/>
  <c r="AN194" i="2"/>
  <c r="AK190" i="2"/>
  <c r="AQ176" i="2" s="1"/>
  <c r="AK188" i="2"/>
  <c r="AQ174" i="2" s="1"/>
  <c r="AK189" i="2"/>
  <c r="AQ175" i="2" s="1"/>
  <c r="AL90" i="2"/>
  <c r="AR76" i="2" s="1"/>
  <c r="AO94" i="2"/>
  <c r="AO323" i="2"/>
  <c r="AL318" i="2"/>
  <c r="AR304" i="2" s="1"/>
  <c r="AL187" i="2"/>
  <c r="AR173" i="2" s="1"/>
  <c r="AO192" i="2"/>
  <c r="AP331" i="2"/>
  <c r="AM326" i="2"/>
  <c r="AS312" i="2" s="1"/>
  <c r="AM77" i="2"/>
  <c r="AS63" i="2" s="1"/>
  <c r="AP104" i="2"/>
  <c r="AM99" i="2"/>
  <c r="AS85" i="2" s="1"/>
  <c r="AM100" i="2"/>
  <c r="AS86" i="2" s="1"/>
  <c r="AM98" i="2"/>
  <c r="AS84" i="2" s="1"/>
  <c r="AM95" i="2"/>
  <c r="AS81" i="2" s="1"/>
  <c r="AP99" i="2"/>
  <c r="AP62" i="2"/>
  <c r="AM58" i="2"/>
  <c r="AS44" i="2" s="1"/>
  <c r="AM57" i="2"/>
  <c r="AS43" i="2" s="1"/>
  <c r="AM56" i="2"/>
  <c r="AS42" i="2" s="1"/>
  <c r="AO52" i="2"/>
  <c r="AL48" i="2"/>
  <c r="AR34" i="2" s="1"/>
  <c r="AL153" i="2"/>
  <c r="AR139" i="2" s="1"/>
  <c r="AO157" i="2"/>
  <c r="AM37" i="2"/>
  <c r="AS23" i="2" s="1"/>
  <c r="AO37" i="2"/>
  <c r="AL33" i="2"/>
  <c r="AR19" i="2" s="1"/>
  <c r="AL32" i="2"/>
  <c r="AR18" i="2" s="1"/>
  <c r="AM373" i="2"/>
  <c r="AS359" i="2" s="1"/>
  <c r="AM372" i="2"/>
  <c r="AS358" i="2" s="1"/>
  <c r="AP378" i="2"/>
  <c r="AL135" i="2"/>
  <c r="AR121" i="2" s="1"/>
  <c r="AM135" i="2"/>
  <c r="AS121" i="2" s="1"/>
  <c r="AP139" i="2"/>
  <c r="AN27" i="2"/>
  <c r="AK23" i="2"/>
  <c r="AQ9" i="2" s="1"/>
  <c r="AK22" i="2"/>
  <c r="AQ8" i="2" s="1"/>
  <c r="AL251" i="2"/>
  <c r="AR237" i="2" s="1"/>
  <c r="AO256" i="2"/>
  <c r="AP90" i="2"/>
  <c r="AM86" i="2"/>
  <c r="AS72" i="2" s="1"/>
  <c r="AM84" i="2"/>
  <c r="AS70" i="2" s="1"/>
  <c r="AP233" i="2"/>
  <c r="AM228" i="2"/>
  <c r="AS214" i="2" s="1"/>
  <c r="AO329" i="2"/>
  <c r="AL324" i="2"/>
  <c r="AR310" i="2" s="1"/>
  <c r="AO313" i="2"/>
  <c r="AL308" i="2"/>
  <c r="AR294" i="2" s="1"/>
  <c r="AL89" i="2"/>
  <c r="AR75" i="2" s="1"/>
  <c r="AO93" i="2"/>
  <c r="AL88" i="2"/>
  <c r="AR74" i="2" s="1"/>
  <c r="AL151" i="2"/>
  <c r="AR137" i="2" s="1"/>
  <c r="AO155" i="2"/>
  <c r="AL350" i="2"/>
  <c r="AR336" i="2" s="1"/>
  <c r="AO355" i="2"/>
  <c r="AO344" i="2"/>
  <c r="AL339" i="2"/>
  <c r="AR325" i="2" s="1"/>
  <c r="AL338" i="2"/>
  <c r="AR324" i="2" s="1"/>
  <c r="AO278" i="2"/>
  <c r="AL273" i="2"/>
  <c r="AR259" i="2" s="1"/>
  <c r="AL272" i="2"/>
  <c r="AR258" i="2" s="1"/>
  <c r="AL269" i="2"/>
  <c r="AR255" i="2" s="1"/>
  <c r="AL79" i="2"/>
  <c r="AR65" i="2" s="1"/>
  <c r="AL412" i="2"/>
  <c r="AR398" i="2" s="1"/>
  <c r="AO417" i="2"/>
  <c r="AL411" i="2"/>
  <c r="AR397" i="2" s="1"/>
  <c r="AM389" i="2"/>
  <c r="AS375" i="2" s="1"/>
  <c r="AP394" i="2"/>
  <c r="AM388" i="2"/>
  <c r="AS374" i="2" s="1"/>
  <c r="AM387" i="2"/>
  <c r="AS373" i="2" s="1"/>
  <c r="AP227" i="2"/>
  <c r="AM222" i="2"/>
  <c r="AS208" i="2" s="1"/>
  <c r="AM221" i="2"/>
  <c r="AS207" i="2" s="1"/>
  <c r="AP192" i="2"/>
  <c r="AM187" i="2"/>
  <c r="AS173" i="2" s="1"/>
  <c r="AM186" i="2"/>
  <c r="AS172" i="2" s="1"/>
  <c r="AM185" i="2"/>
  <c r="AS171" i="2" s="1"/>
  <c r="AL383" i="2"/>
  <c r="AR369" i="2" s="1"/>
  <c r="AO388" i="2"/>
  <c r="AK298" i="2"/>
  <c r="AQ284" i="2" s="1"/>
  <c r="AN302" i="2"/>
  <c r="AK296" i="2"/>
  <c r="AQ282" i="2" s="1"/>
  <c r="AK262" i="2"/>
  <c r="AQ248" i="2" s="1"/>
  <c r="AP240" i="2"/>
  <c r="AM234" i="2"/>
  <c r="AS220" i="2" s="1"/>
  <c r="AM235" i="2"/>
  <c r="AS221" i="2" s="1"/>
  <c r="AO335" i="2"/>
  <c r="AL330" i="2"/>
  <c r="AR316" i="2" s="1"/>
  <c r="AL320" i="2"/>
  <c r="AR306" i="2" s="1"/>
  <c r="AM146" i="2"/>
  <c r="AS132" i="2" s="1"/>
  <c r="AP150" i="2"/>
  <c r="AP335" i="2"/>
  <c r="AM330" i="2"/>
  <c r="AS316" i="2" s="1"/>
  <c r="AN159" i="2"/>
  <c r="AK154" i="2"/>
  <c r="AQ140" i="2" s="1"/>
  <c r="AK155" i="2"/>
  <c r="AQ141" i="2" s="1"/>
  <c r="AK153" i="2"/>
  <c r="AQ139" i="2" s="1"/>
  <c r="AK299" i="2"/>
  <c r="AQ285" i="2" s="1"/>
  <c r="AN303" i="2"/>
  <c r="AO383" i="2"/>
  <c r="AL378" i="2"/>
  <c r="AR364" i="2" s="1"/>
  <c r="AN313" i="2"/>
  <c r="AK309" i="2"/>
  <c r="AQ295" i="2" s="1"/>
  <c r="AL270" i="2"/>
  <c r="AR256" i="2" s="1"/>
  <c r="AP422" i="2"/>
  <c r="AM417" i="2"/>
  <c r="AS403" i="2" s="1"/>
  <c r="AM414" i="2"/>
  <c r="AS400" i="2" s="1"/>
  <c r="AM415" i="2"/>
  <c r="AS401" i="2" s="1"/>
  <c r="AN372" i="2"/>
  <c r="AK368" i="2"/>
  <c r="AQ354" i="2" s="1"/>
  <c r="AL315" i="2"/>
  <c r="AR301" i="2" s="1"/>
  <c r="AL306" i="2"/>
  <c r="AR292" i="2" s="1"/>
  <c r="AO311" i="2"/>
  <c r="AL420" i="2"/>
  <c r="AR406" i="2" s="1"/>
  <c r="AM277" i="2"/>
  <c r="AS263" i="2" s="1"/>
  <c r="AP282" i="2"/>
  <c r="AL106" i="2"/>
  <c r="AR92" i="2" s="1"/>
  <c r="AO110" i="2"/>
  <c r="AL103" i="2"/>
  <c r="AR89" i="2" s="1"/>
  <c r="AL101" i="2"/>
  <c r="AR87" i="2" s="1"/>
  <c r="AL415" i="2"/>
  <c r="AR401" i="2" s="1"/>
  <c r="AO420" i="2"/>
  <c r="AK211" i="2"/>
  <c r="AQ197" i="2" s="1"/>
  <c r="AO239" i="2"/>
  <c r="AL234" i="2"/>
  <c r="AR220" i="2" s="1"/>
  <c r="AL373" i="2"/>
  <c r="AR359" i="2" s="1"/>
  <c r="AO378" i="2"/>
  <c r="AL342" i="2"/>
  <c r="AR328" i="2" s="1"/>
  <c r="AO347" i="2"/>
  <c r="AL341" i="2"/>
  <c r="AR327" i="2" s="1"/>
  <c r="AL329" i="2"/>
  <c r="AR315" i="2" s="1"/>
  <c r="AO334" i="2"/>
  <c r="AN279" i="2"/>
  <c r="AK275" i="2"/>
  <c r="AQ261" i="2" s="1"/>
  <c r="AK273" i="2"/>
  <c r="AQ259" i="2" s="1"/>
  <c r="AK274" i="2"/>
  <c r="AQ260" i="2" s="1"/>
  <c r="AK90" i="2"/>
  <c r="AQ76" i="2" s="1"/>
  <c r="AN94" i="2"/>
  <c r="AK89" i="2"/>
  <c r="AQ75" i="2" s="1"/>
  <c r="AK46" i="2"/>
  <c r="AQ32" i="2" s="1"/>
  <c r="AN50" i="2"/>
  <c r="AL158" i="2"/>
  <c r="AR144" i="2" s="1"/>
  <c r="AL60" i="2"/>
  <c r="AR46" i="2" s="1"/>
  <c r="AM24" i="2"/>
  <c r="AS10" i="2" s="1"/>
  <c r="AM324" i="2"/>
  <c r="AS310" i="2" s="1"/>
  <c r="AL12" i="2"/>
  <c r="AM274" i="2"/>
  <c r="AS260" i="2" s="1"/>
  <c r="AP149" i="2"/>
  <c r="AM145" i="2"/>
  <c r="AS131" i="2" s="1"/>
  <c r="AM161" i="2"/>
  <c r="AS147" i="2" s="1"/>
  <c r="AP166" i="2"/>
  <c r="AK59" i="2"/>
  <c r="AQ45" i="2" s="1"/>
  <c r="AM242" i="2"/>
  <c r="AS228" i="2" s="1"/>
  <c r="AP247" i="2"/>
  <c r="AM241" i="2"/>
  <c r="AS227" i="2" s="1"/>
  <c r="AL7" i="2"/>
  <c r="AL6" i="2"/>
  <c r="AL8" i="2"/>
  <c r="AO12" i="2"/>
  <c r="AK237" i="2"/>
  <c r="AQ223" i="2" s="1"/>
  <c r="AN241" i="2"/>
  <c r="AN91" i="2"/>
  <c r="AK87" i="2"/>
  <c r="AQ73" i="2" s="1"/>
  <c r="AK85" i="2"/>
  <c r="AQ71" i="2" s="1"/>
  <c r="AK86" i="2"/>
  <c r="AQ72" i="2" s="1"/>
  <c r="AM300" i="2"/>
  <c r="AS286" i="2" s="1"/>
  <c r="AM353" i="2"/>
  <c r="AS339" i="2" s="1"/>
  <c r="AP373" i="2"/>
  <c r="AM368" i="2"/>
  <c r="AS354" i="2" s="1"/>
  <c r="AO342" i="2"/>
  <c r="AL337" i="2"/>
  <c r="AR323" i="2" s="1"/>
  <c r="AN271" i="2"/>
  <c r="AK267" i="2"/>
  <c r="AQ253" i="2" s="1"/>
  <c r="AP234" i="2"/>
  <c r="AM229" i="2"/>
  <c r="AS215" i="2" s="1"/>
  <c r="AL190" i="2"/>
  <c r="AR176" i="2" s="1"/>
  <c r="AO195" i="2"/>
  <c r="AL189" i="2"/>
  <c r="AR175" i="2" s="1"/>
  <c r="AN344" i="2"/>
  <c r="AK340" i="2"/>
  <c r="AQ326" i="2" s="1"/>
  <c r="AN141" i="2"/>
  <c r="AK137" i="2"/>
  <c r="AQ123" i="2" s="1"/>
  <c r="AL352" i="2"/>
  <c r="AR338" i="2" s="1"/>
  <c r="AN395" i="2"/>
  <c r="AK391" i="2"/>
  <c r="AQ377" i="2" s="1"/>
  <c r="AL113" i="2"/>
  <c r="AR99" i="2" s="1"/>
  <c r="AO117" i="2"/>
  <c r="AM175" i="2"/>
  <c r="AS161" i="2" s="1"/>
  <c r="AP180" i="2"/>
  <c r="AM174" i="2"/>
  <c r="AS160" i="2" s="1"/>
  <c r="AN150" i="2"/>
  <c r="AK146" i="2"/>
  <c r="AQ132" i="2" s="1"/>
  <c r="AK145" i="2"/>
  <c r="AQ131" i="2" s="1"/>
  <c r="AK304" i="2"/>
  <c r="AQ290" i="2" s="1"/>
  <c r="AN308" i="2"/>
  <c r="AM226" i="2"/>
  <c r="AS212" i="2" s="1"/>
  <c r="AM416" i="2"/>
  <c r="AS402" i="2" s="1"/>
  <c r="AK288" i="2"/>
  <c r="AQ274" i="2" s="1"/>
  <c r="AO351" i="2"/>
  <c r="AL346" i="2"/>
  <c r="AR332" i="2" s="1"/>
  <c r="AM304" i="2"/>
  <c r="AS290" i="2" s="1"/>
  <c r="AP275" i="2"/>
  <c r="AM270" i="2"/>
  <c r="AS256" i="2" s="1"/>
  <c r="AO350" i="2"/>
  <c r="AL345" i="2"/>
  <c r="AR331" i="2" s="1"/>
  <c r="AO363" i="2"/>
  <c r="AL358" i="2"/>
  <c r="AR344" i="2" s="1"/>
  <c r="AP218" i="2"/>
  <c r="AM213" i="2"/>
  <c r="AS199" i="2" s="1"/>
  <c r="AP342" i="2"/>
  <c r="AM337" i="2"/>
  <c r="AS323" i="2" s="1"/>
  <c r="AO218" i="2"/>
  <c r="AL213" i="2"/>
  <c r="AR199" i="2" s="1"/>
  <c r="AL209" i="2"/>
  <c r="AR195" i="2" s="1"/>
  <c r="AP306" i="2"/>
  <c r="AM301" i="2"/>
  <c r="AS287" i="2" s="1"/>
  <c r="AM404" i="2"/>
  <c r="AS390" i="2" s="1"/>
  <c r="AP409" i="2"/>
  <c r="AK334" i="2"/>
  <c r="AQ320" i="2" s="1"/>
  <c r="AM420" i="2"/>
  <c r="AS406" i="2" s="1"/>
  <c r="AM419" i="2"/>
  <c r="AS405" i="2" s="1"/>
  <c r="AP115" i="2"/>
  <c r="AM111" i="2"/>
  <c r="AS97" i="2" s="1"/>
  <c r="AM110" i="2"/>
  <c r="AS96" i="2" s="1"/>
  <c r="AK128" i="2"/>
  <c r="AQ114" i="2" s="1"/>
  <c r="AP129" i="2"/>
  <c r="AM125" i="2"/>
  <c r="AS111" i="2" s="1"/>
  <c r="AK69" i="2"/>
  <c r="AQ55" i="2" s="1"/>
  <c r="AN73" i="2"/>
  <c r="AK67" i="2"/>
  <c r="AQ53" i="2" s="1"/>
  <c r="AK65" i="2"/>
  <c r="AQ51" i="2" s="1"/>
  <c r="AK68" i="2"/>
  <c r="AQ54" i="2" s="1"/>
  <c r="AL164" i="2"/>
  <c r="AR150" i="2" s="1"/>
  <c r="AL27" i="2"/>
  <c r="AR13" i="2" s="1"/>
  <c r="AO31" i="2"/>
  <c r="AN183" i="2"/>
  <c r="AK179" i="2"/>
  <c r="AQ165" i="2" s="1"/>
  <c r="AL61" i="2"/>
  <c r="AR47" i="2" s="1"/>
  <c r="AM45" i="2"/>
  <c r="AS31" i="2" s="1"/>
  <c r="AP49" i="2"/>
  <c r="AN317" i="2"/>
  <c r="AK313" i="2"/>
  <c r="AQ299" i="2" s="1"/>
  <c r="AN200" i="2"/>
  <c r="AK196" i="2"/>
  <c r="AQ182" i="2" s="1"/>
  <c r="AM121" i="2"/>
  <c r="AS107" i="2" s="1"/>
  <c r="AP125" i="2"/>
  <c r="AK79" i="2"/>
  <c r="AQ65" i="2" s="1"/>
  <c r="AK25" i="2"/>
  <c r="AQ11" i="2" s="1"/>
  <c r="AP34" i="2"/>
  <c r="AM30" i="2"/>
  <c r="AS16" i="2" s="1"/>
  <c r="AM29" i="2"/>
  <c r="AS15" i="2" s="1"/>
  <c r="AM32" i="2"/>
  <c r="AS18" i="2" s="1"/>
  <c r="AN165" i="2"/>
  <c r="AK161" i="2"/>
  <c r="AQ147" i="2" s="1"/>
  <c r="AM22" i="2"/>
  <c r="AS8" i="2" s="1"/>
  <c r="AK344" i="2"/>
  <c r="AQ330" i="2" s="1"/>
  <c r="AN348" i="2"/>
  <c r="AM104" i="2"/>
  <c r="AS90" i="2" s="1"/>
  <c r="AP108" i="2"/>
  <c r="AM103" i="2"/>
  <c r="AS89" i="2" s="1"/>
  <c r="AL10" i="2"/>
  <c r="AO14" i="2"/>
  <c r="AL66" i="2"/>
  <c r="AR52" i="2" s="1"/>
  <c r="AO70" i="2"/>
  <c r="AL65" i="2"/>
  <c r="AR51" i="2" s="1"/>
  <c r="AN20" i="2"/>
  <c r="AK16" i="2"/>
  <c r="AO42" i="2"/>
  <c r="AL38" i="2"/>
  <c r="AR24" i="2" s="1"/>
  <c r="AL211" i="2"/>
  <c r="AR197" i="2" s="1"/>
  <c r="AL73" i="2"/>
  <c r="AR59" i="2" s="1"/>
  <c r="AO77" i="2"/>
  <c r="AK40" i="2"/>
  <c r="AQ26" i="2" s="1"/>
  <c r="AN44" i="2"/>
  <c r="AL136" i="2"/>
  <c r="AR122" i="2" s="1"/>
  <c r="AK272" i="2"/>
  <c r="AQ258" i="2" s="1"/>
  <c r="AN276" i="2"/>
  <c r="AK270" i="2"/>
  <c r="AQ256" i="2" s="1"/>
  <c r="AK271" i="2"/>
  <c r="AQ257" i="2" s="1"/>
  <c r="AM153" i="2"/>
  <c r="AS139" i="2" s="1"/>
  <c r="AP157" i="2"/>
  <c r="AO177" i="2"/>
  <c r="AL172" i="2"/>
  <c r="AR158" i="2" s="1"/>
  <c r="AL171" i="2"/>
  <c r="AR157" i="2" s="1"/>
  <c r="AK323" i="2"/>
  <c r="AQ309" i="2" s="1"/>
  <c r="AN327" i="2"/>
  <c r="AK321" i="2"/>
  <c r="AQ307" i="2" s="1"/>
  <c r="AK322" i="2"/>
  <c r="AQ308" i="2" s="1"/>
  <c r="AO167" i="2"/>
  <c r="AL162" i="2"/>
  <c r="AR148" i="2" s="1"/>
  <c r="AK380" i="2"/>
  <c r="AQ366" i="2" s="1"/>
  <c r="AK410" i="2"/>
  <c r="AQ396" i="2" s="1"/>
  <c r="AM156" i="2"/>
  <c r="AS142" i="2" s="1"/>
  <c r="AL196" i="2"/>
  <c r="AR182" i="2" s="1"/>
  <c r="AM341" i="2"/>
  <c r="AS327" i="2" s="1"/>
  <c r="AO398" i="2"/>
  <c r="AL393" i="2"/>
  <c r="AR379" i="2" s="1"/>
  <c r="AL392" i="2"/>
  <c r="AR378" i="2" s="1"/>
  <c r="AL371" i="2"/>
  <c r="AR357" i="2" s="1"/>
  <c r="AO376" i="2"/>
  <c r="AL397" i="2"/>
  <c r="AR383" i="2" s="1"/>
  <c r="AO402" i="2"/>
  <c r="AM299" i="2"/>
  <c r="AS285" i="2" s="1"/>
  <c r="AP304" i="2"/>
  <c r="AL246" i="2"/>
  <c r="AR232" i="2" s="1"/>
  <c r="AL381" i="2"/>
  <c r="AR367" i="2" s="1"/>
  <c r="AM334" i="2"/>
  <c r="AS320" i="2" s="1"/>
  <c r="AL357" i="2"/>
  <c r="AR343" i="2" s="1"/>
  <c r="AO362" i="2"/>
  <c r="AL258" i="2"/>
  <c r="AR244" i="2" s="1"/>
  <c r="AO263" i="2"/>
  <c r="AL257" i="2"/>
  <c r="AR243" i="2" s="1"/>
  <c r="AN363" i="2"/>
  <c r="AK358" i="2"/>
  <c r="AQ344" i="2" s="1"/>
  <c r="AK359" i="2"/>
  <c r="AQ345" i="2" s="1"/>
  <c r="AK367" i="2"/>
  <c r="AQ353" i="2" s="1"/>
  <c r="AN424" i="2"/>
  <c r="AK420" i="2"/>
  <c r="AQ406" i="2" s="1"/>
  <c r="AK419" i="2"/>
  <c r="AQ405" i="2" s="1"/>
  <c r="AM245" i="2"/>
  <c r="AS231" i="2" s="1"/>
  <c r="AP250" i="2"/>
  <c r="AL410" i="2"/>
  <c r="AR396" i="2" s="1"/>
  <c r="AO415" i="2"/>
  <c r="AL409" i="2"/>
  <c r="AR395" i="2" s="1"/>
  <c r="AK235" i="2"/>
  <c r="AQ221" i="2" s="1"/>
  <c r="AN239" i="2"/>
  <c r="AN55" i="2"/>
  <c r="AK51" i="2"/>
  <c r="AQ37" i="2" s="1"/>
  <c r="AM47" i="2"/>
  <c r="AS33" i="2" s="1"/>
  <c r="AP51" i="2"/>
  <c r="AM46" i="2"/>
  <c r="AS32" i="2" s="1"/>
  <c r="AM362" i="2"/>
  <c r="AS348" i="2" s="1"/>
  <c r="AK165" i="2"/>
  <c r="AQ151" i="2" s="1"/>
  <c r="AN169" i="2"/>
  <c r="AK62" i="2"/>
  <c r="AQ48" i="2" s="1"/>
  <c r="AN66" i="2"/>
  <c r="AK60" i="2"/>
  <c r="AQ46" i="2" s="1"/>
  <c r="AK61" i="2"/>
  <c r="AQ47" i="2" s="1"/>
  <c r="AL291" i="2"/>
  <c r="AR277" i="2" s="1"/>
  <c r="AO296" i="2"/>
  <c r="AL289" i="2"/>
  <c r="AR275" i="2" s="1"/>
  <c r="AL288" i="2"/>
  <c r="AR274" i="2" s="1"/>
  <c r="AM211" i="2"/>
  <c r="AS197" i="2" s="1"/>
  <c r="AP216" i="2"/>
  <c r="AM210" i="2"/>
  <c r="AS196" i="2" s="1"/>
  <c r="AK26" i="2"/>
  <c r="AQ12" i="2" s="1"/>
  <c r="AK324" i="2"/>
  <c r="AQ310" i="2" s="1"/>
  <c r="AM136" i="2"/>
  <c r="AS122" i="2" s="1"/>
  <c r="AO318" i="2"/>
  <c r="AL313" i="2"/>
  <c r="AR299" i="2" s="1"/>
  <c r="AL312" i="2"/>
  <c r="AR298" i="2" s="1"/>
  <c r="AO257" i="2"/>
  <c r="AL252" i="2"/>
  <c r="AR238" i="2" s="1"/>
  <c r="AM201" i="2"/>
  <c r="AS187" i="2" s="1"/>
  <c r="AP207" i="2"/>
  <c r="AM202" i="2"/>
  <c r="AS188" i="2" s="1"/>
  <c r="AM200" i="2"/>
  <c r="AS186" i="2" s="1"/>
  <c r="AM172" i="2"/>
  <c r="AS158" i="2" s="1"/>
  <c r="AP177" i="2"/>
  <c r="AL16" i="2"/>
  <c r="AO20" i="2"/>
  <c r="AM166" i="2"/>
  <c r="AS152" i="2" s="1"/>
  <c r="AP171" i="2"/>
  <c r="AM165" i="2"/>
  <c r="AS151" i="2" s="1"/>
  <c r="AM85" i="2"/>
  <c r="AS71" i="2" s="1"/>
  <c r="AK203" i="2"/>
  <c r="AQ189" i="2" s="1"/>
  <c r="AN207" i="2"/>
  <c r="AK201" i="2"/>
  <c r="AQ187" i="2" s="1"/>
  <c r="AK202" i="2"/>
  <c r="AQ188" i="2" s="1"/>
  <c r="AL58" i="2"/>
  <c r="AR44" i="2" s="1"/>
  <c r="AO62" i="2"/>
  <c r="AP135" i="2"/>
  <c r="AM131" i="2"/>
  <c r="AS117" i="2" s="1"/>
  <c r="AM128" i="2"/>
  <c r="AS114" i="2" s="1"/>
  <c r="AM69" i="2"/>
  <c r="AS55" i="2" s="1"/>
  <c r="AP73" i="2"/>
  <c r="AK41" i="2"/>
  <c r="AQ27" i="2" s="1"/>
  <c r="AN45" i="2"/>
  <c r="AO330" i="2"/>
  <c r="AL325" i="2"/>
  <c r="AR311" i="2" s="1"/>
  <c r="AO171" i="2"/>
  <c r="AL166" i="2"/>
  <c r="AR152" i="2" s="1"/>
  <c r="AL165" i="2"/>
  <c r="AR151" i="2" s="1"/>
  <c r="AL344" i="2"/>
  <c r="AR330" i="2" s="1"/>
  <c r="AO349" i="2"/>
  <c r="AK99" i="2"/>
  <c r="AQ85" i="2" s="1"/>
  <c r="AN103" i="2"/>
  <c r="AP154" i="2"/>
  <c r="AM150" i="2"/>
  <c r="AS136" i="2" s="1"/>
  <c r="AM149" i="2"/>
  <c r="AS135" i="2" s="1"/>
  <c r="AN185" i="2"/>
  <c r="AK181" i="2"/>
  <c r="AQ167" i="2" s="1"/>
  <c r="AO180" i="2"/>
  <c r="AL175" i="2"/>
  <c r="AR161" i="2" s="1"/>
  <c r="AL343" i="2"/>
  <c r="AR329" i="2" s="1"/>
  <c r="AO348" i="2"/>
  <c r="AL139" i="2"/>
  <c r="AR125" i="2" s="1"/>
  <c r="AO143" i="2"/>
  <c r="AL247" i="2"/>
  <c r="AR233" i="2" s="1"/>
  <c r="AL218" i="2"/>
  <c r="AR204" i="2" s="1"/>
  <c r="AO223" i="2"/>
  <c r="AL216" i="2"/>
  <c r="AR202" i="2" s="1"/>
  <c r="AP297" i="2"/>
  <c r="AM292" i="2"/>
  <c r="AS278" i="2" s="1"/>
  <c r="AN356" i="2"/>
  <c r="AK352" i="2"/>
  <c r="AQ338" i="2" s="1"/>
  <c r="AM273" i="2"/>
  <c r="AS259" i="2" s="1"/>
  <c r="AO78" i="2"/>
  <c r="AL74" i="2"/>
  <c r="AR60" i="2" s="1"/>
  <c r="AK6" i="2"/>
  <c r="AK7" i="2"/>
  <c r="AK8" i="2"/>
  <c r="AN12" i="2"/>
  <c r="AM284" i="2"/>
  <c r="AS270" i="2" s="1"/>
  <c r="AK129" i="2"/>
  <c r="AQ115" i="2" s="1"/>
  <c r="AP64" i="2"/>
  <c r="AM60" i="2"/>
  <c r="AS46" i="2" s="1"/>
  <c r="AM59" i="2"/>
  <c r="AS45" i="2" s="1"/>
  <c r="AL124" i="2"/>
  <c r="AR110" i="2" s="1"/>
  <c r="AO128" i="2"/>
  <c r="AO72" i="2"/>
  <c r="AL68" i="2"/>
  <c r="AR54" i="2" s="1"/>
  <c r="AL99" i="2"/>
  <c r="AR85" i="2" s="1"/>
  <c r="AO103" i="2"/>
  <c r="AL98" i="2"/>
  <c r="AR84" i="2" s="1"/>
  <c r="AO45" i="2"/>
  <c r="AL41" i="2"/>
  <c r="AR27" i="2" s="1"/>
  <c r="AK24" i="2"/>
  <c r="AQ10" i="2" s="1"/>
  <c r="AN28" i="2"/>
  <c r="AL219" i="2"/>
  <c r="AR205" i="2" s="1"/>
  <c r="AL138" i="2"/>
  <c r="AR124" i="2" s="1"/>
  <c r="AO142" i="2"/>
  <c r="AL57" i="2"/>
  <c r="AR43" i="2" s="1"/>
  <c r="AO61" i="2"/>
  <c r="AL56" i="2"/>
  <c r="AR42" i="2" s="1"/>
  <c r="AO289" i="2"/>
  <c r="AL284" i="2"/>
  <c r="AR270" i="2" s="1"/>
  <c r="AK58" i="2"/>
  <c r="AQ44" i="2" s="1"/>
  <c r="AN62" i="2"/>
  <c r="AK276" i="2"/>
  <c r="AQ262" i="2" s="1"/>
  <c r="AK126" i="2"/>
  <c r="AQ112" i="2" s="1"/>
  <c r="AO30" i="2"/>
  <c r="AL26" i="2"/>
  <c r="AR12" i="2" s="1"/>
  <c r="AL25" i="2"/>
  <c r="AR11" i="2" s="1"/>
  <c r="AK195" i="2"/>
  <c r="AQ181" i="2" s="1"/>
  <c r="AL9" i="2"/>
  <c r="AK156" i="2"/>
  <c r="AQ142" i="2" s="1"/>
  <c r="AN160" i="2"/>
  <c r="AP94" i="2"/>
  <c r="AM90" i="2"/>
  <c r="AS76" i="2" s="1"/>
  <c r="AM88" i="2"/>
  <c r="AS74" i="2" s="1"/>
  <c r="AM87" i="2"/>
  <c r="AS73" i="2" s="1"/>
  <c r="AM89" i="2"/>
  <c r="AS75" i="2" s="1"/>
  <c r="AK78" i="2"/>
  <c r="AQ64" i="2" s="1"/>
  <c r="AN82" i="2"/>
  <c r="AN51" i="2"/>
  <c r="AK47" i="2"/>
  <c r="AQ33" i="2" s="1"/>
  <c r="AL293" i="2"/>
  <c r="AR279" i="2" s="1"/>
  <c r="AO298" i="2"/>
  <c r="AL212" i="2"/>
  <c r="AR198" i="2" s="1"/>
  <c r="AM52" i="2"/>
  <c r="AS38" i="2" s="1"/>
  <c r="AP56" i="2"/>
  <c r="AM51" i="2"/>
  <c r="AS37" i="2" s="1"/>
  <c r="AM50" i="2"/>
  <c r="AS36" i="2" s="1"/>
  <c r="AL78" i="2"/>
  <c r="AR64" i="2" s="1"/>
  <c r="AO82" i="2"/>
  <c r="AO281" i="2"/>
  <c r="AL276" i="2"/>
  <c r="AR262" i="2" s="1"/>
  <c r="AM73" i="2"/>
  <c r="AS59" i="2" s="1"/>
  <c r="AP77" i="2"/>
  <c r="AL110" i="2"/>
  <c r="AR96" i="2" s="1"/>
  <c r="AK199" i="2"/>
  <c r="AQ185" i="2" s="1"/>
  <c r="AN203" i="2"/>
  <c r="AK198" i="2"/>
  <c r="AQ184" i="2" s="1"/>
  <c r="AP410" i="2"/>
  <c r="AM405" i="2"/>
  <c r="AS391" i="2" s="1"/>
  <c r="AK247" i="2"/>
  <c r="AQ233" i="2" s="1"/>
  <c r="AN251" i="2"/>
  <c r="AL361" i="2"/>
  <c r="AR347" i="2" s="1"/>
  <c r="AO366" i="2"/>
  <c r="AL360" i="2"/>
  <c r="AR346" i="2" s="1"/>
  <c r="AL328" i="2"/>
  <c r="AR314" i="2" s="1"/>
  <c r="AO333" i="2"/>
  <c r="AL326" i="2"/>
  <c r="AR312" i="2" s="1"/>
  <c r="AN341" i="2"/>
  <c r="AK337" i="2"/>
  <c r="AQ323" i="2" s="1"/>
  <c r="AL207" i="2"/>
  <c r="AR193" i="2" s="1"/>
  <c r="AO212" i="2"/>
  <c r="AL206" i="2"/>
  <c r="AR192" i="2" s="1"/>
  <c r="AO377" i="2"/>
  <c r="AL372" i="2"/>
  <c r="AR358" i="2" s="1"/>
  <c r="AL370" i="2"/>
  <c r="AR356" i="2" s="1"/>
  <c r="AP363" i="2"/>
  <c r="AM358" i="2"/>
  <c r="AS344" i="2" s="1"/>
  <c r="AM376" i="2"/>
  <c r="AS362" i="2" s="1"/>
  <c r="AP381" i="2"/>
  <c r="AM375" i="2"/>
  <c r="AS361" i="2" s="1"/>
  <c r="AM374" i="2"/>
  <c r="AS360" i="2" s="1"/>
  <c r="AK194" i="2"/>
  <c r="AQ180" i="2" s="1"/>
  <c r="AN198" i="2"/>
  <c r="AK193" i="2"/>
  <c r="AQ179" i="2" s="1"/>
  <c r="AK192" i="2"/>
  <c r="AQ178" i="2" s="1"/>
  <c r="AK191" i="2"/>
  <c r="AQ177" i="2" s="1"/>
  <c r="AK173" i="2"/>
  <c r="AQ159" i="2" s="1"/>
  <c r="AN177" i="2"/>
  <c r="AP350" i="2"/>
  <c r="AM345" i="2"/>
  <c r="AS331" i="2" s="1"/>
  <c r="AP241" i="2"/>
  <c r="AM236" i="2"/>
  <c r="AS222" i="2" s="1"/>
  <c r="AL37" i="2"/>
  <c r="AR23" i="2" s="1"/>
  <c r="AO41" i="2"/>
  <c r="AK236" i="2"/>
  <c r="AQ222" i="2" s="1"/>
  <c r="AN240" i="2"/>
  <c r="AK257" i="2"/>
  <c r="AQ243" i="2" s="1"/>
  <c r="AO136" i="2"/>
  <c r="AL132" i="2"/>
  <c r="AR118" i="2" s="1"/>
  <c r="AL127" i="2"/>
  <c r="AR113" i="2" s="1"/>
  <c r="AL128" i="2"/>
  <c r="AR114" i="2" s="1"/>
  <c r="AP168" i="2"/>
  <c r="AM163" i="2"/>
  <c r="AS149" i="2" s="1"/>
  <c r="AN383" i="2"/>
  <c r="AK379" i="2"/>
  <c r="AQ365" i="2" s="1"/>
  <c r="AK176" i="2"/>
  <c r="AQ162" i="2" s="1"/>
  <c r="AN180" i="2"/>
  <c r="AO158" i="2"/>
  <c r="AL154" i="2"/>
  <c r="AR140" i="2" s="1"/>
  <c r="AM351" i="2"/>
  <c r="AS337" i="2" s="1"/>
  <c r="AP356" i="2"/>
  <c r="AO233" i="2"/>
  <c r="AL228" i="2"/>
  <c r="AR214" i="2" s="1"/>
  <c r="AL224" i="2"/>
  <c r="AR210" i="2" s="1"/>
  <c r="AL227" i="2"/>
  <c r="AR213" i="2" s="1"/>
  <c r="AM212" i="2"/>
  <c r="AS198" i="2" s="1"/>
  <c r="AP217" i="2"/>
  <c r="AL201" i="2"/>
  <c r="AR187" i="2" s="1"/>
  <c r="AO207" i="2"/>
  <c r="AL202" i="2"/>
  <c r="AR188" i="2" s="1"/>
  <c r="AP185" i="2"/>
  <c r="AM180" i="2"/>
  <c r="AS166" i="2" s="1"/>
  <c r="AM179" i="2"/>
  <c r="AS165" i="2" s="1"/>
  <c r="AM176" i="2"/>
  <c r="AS162" i="2" s="1"/>
  <c r="AL146" i="2"/>
  <c r="AR132" i="2" s="1"/>
  <c r="AO150" i="2"/>
  <c r="AP57" i="2"/>
  <c r="AM53" i="2"/>
  <c r="AS39" i="2" s="1"/>
  <c r="AN370" i="2"/>
  <c r="AK366" i="2"/>
  <c r="AQ352" i="2" s="1"/>
  <c r="AO424" i="2"/>
  <c r="AL419" i="2"/>
  <c r="AR405" i="2" s="1"/>
  <c r="AL418" i="2"/>
  <c r="AR404" i="2" s="1"/>
  <c r="AN357" i="2"/>
  <c r="AK353" i="2"/>
  <c r="AQ339" i="2" s="1"/>
  <c r="AN336" i="2"/>
  <c r="AK332" i="2"/>
  <c r="AQ318" i="2" s="1"/>
  <c r="AK331" i="2"/>
  <c r="AQ317" i="2" s="1"/>
  <c r="AN390" i="2"/>
  <c r="AK386" i="2"/>
  <c r="AQ372" i="2" s="1"/>
  <c r="AK385" i="2"/>
  <c r="AQ371" i="2" s="1"/>
  <c r="AM342" i="2"/>
  <c r="AS328" i="2" s="1"/>
  <c r="AO220" i="2"/>
  <c r="AL215" i="2"/>
  <c r="AR201" i="2" s="1"/>
  <c r="AL214" i="2"/>
  <c r="AR200" i="2" s="1"/>
  <c r="AL323" i="2"/>
  <c r="AR309" i="2" s="1"/>
  <c r="AO410" i="2"/>
  <c r="AL405" i="2"/>
  <c r="AR391" i="2" s="1"/>
  <c r="AK329" i="2"/>
  <c r="AQ315" i="2" s="1"/>
  <c r="AN333" i="2"/>
  <c r="AK328" i="2"/>
  <c r="AQ314" i="2" s="1"/>
  <c r="AL333" i="2"/>
  <c r="AR319" i="2" s="1"/>
  <c r="AK335" i="2"/>
  <c r="AQ321" i="2" s="1"/>
  <c r="AN339" i="2"/>
  <c r="AK234" i="2"/>
  <c r="AQ220" i="2" s="1"/>
  <c r="AM238" i="2"/>
  <c r="AS224" i="2" s="1"/>
  <c r="AP243" i="2"/>
  <c r="AN92" i="2"/>
  <c r="AK88" i="2"/>
  <c r="AQ74" i="2" s="1"/>
  <c r="AM254" i="2"/>
  <c r="AS240" i="2" s="1"/>
  <c r="AM253" i="2"/>
  <c r="AS239" i="2" s="1"/>
  <c r="AP259" i="2"/>
  <c r="AM250" i="2"/>
  <c r="AS236" i="2" s="1"/>
  <c r="AM227" i="2"/>
  <c r="AS213" i="2" s="1"/>
  <c r="AP232" i="2"/>
  <c r="AK383" i="2"/>
  <c r="AQ369" i="2" s="1"/>
  <c r="AN387" i="2"/>
  <c r="AK381" i="2"/>
  <c r="AQ367" i="2" s="1"/>
  <c r="AM109" i="2"/>
  <c r="AS95" i="2" s="1"/>
  <c r="AM279" i="2"/>
  <c r="AS265" i="2" s="1"/>
  <c r="AM224" i="2"/>
  <c r="AS210" i="2" s="1"/>
  <c r="AP229" i="2"/>
  <c r="AM223" i="2"/>
  <c r="AS209" i="2" s="1"/>
  <c r="AL147" i="2"/>
  <c r="AR133" i="2" s="1"/>
  <c r="AO151" i="2"/>
  <c r="AK362" i="2"/>
  <c r="AQ348" i="2" s="1"/>
  <c r="AN366" i="2"/>
  <c r="AK389" i="2"/>
  <c r="AQ375" i="2" s="1"/>
  <c r="AN393" i="2"/>
  <c r="AK387" i="2"/>
  <c r="AQ373" i="2" s="1"/>
  <c r="AK388" i="2"/>
  <c r="AQ374" i="2" s="1"/>
  <c r="AL406" i="2"/>
  <c r="AR392" i="2" s="1"/>
  <c r="AO411" i="2"/>
  <c r="AL237" i="2"/>
  <c r="AR223" i="2" s="1"/>
  <c r="AL145" i="2"/>
  <c r="AR131" i="2" s="1"/>
  <c r="AO149" i="2"/>
  <c r="AK143" i="2"/>
  <c r="AQ129" i="2" s="1"/>
  <c r="AK144" i="2"/>
  <c r="AQ130" i="2" s="1"/>
  <c r="AN148" i="2"/>
  <c r="AK142" i="2"/>
  <c r="AQ128" i="2" s="1"/>
  <c r="AK141" i="2"/>
  <c r="AQ127" i="2" s="1"/>
  <c r="AK365" i="2"/>
  <c r="AQ351" i="2" s="1"/>
  <c r="AN369" i="2"/>
  <c r="AK171" i="2"/>
  <c r="AQ157" i="2" s="1"/>
  <c r="AM11" i="2"/>
  <c r="AN420" i="2"/>
  <c r="AK416" i="2"/>
  <c r="AQ402" i="2" s="1"/>
  <c r="AK303" i="2"/>
  <c r="AQ289" i="2" s="1"/>
  <c r="AN307" i="2"/>
  <c r="AK315" i="2"/>
  <c r="AQ301" i="2" s="1"/>
  <c r="AM393" i="2"/>
  <c r="AS379" i="2" s="1"/>
  <c r="AK289" i="2"/>
  <c r="AQ275" i="2" s="1"/>
  <c r="AK158" i="2"/>
  <c r="AQ144" i="2" s="1"/>
  <c r="AK411" i="2"/>
  <c r="AQ397" i="2" s="1"/>
  <c r="AL368" i="2"/>
  <c r="AR354" i="2" s="1"/>
  <c r="AM413" i="2"/>
  <c r="AS399" i="2" s="1"/>
  <c r="AP418" i="2"/>
  <c r="AK360" i="2"/>
  <c r="AQ346" i="2" s="1"/>
  <c r="AK35" i="2"/>
  <c r="AQ21" i="2" s="1"/>
  <c r="AN39" i="2"/>
  <c r="AK34" i="2"/>
  <c r="AQ20" i="2" s="1"/>
  <c r="AK208" i="2"/>
  <c r="AQ194" i="2" s="1"/>
  <c r="AK134" i="2"/>
  <c r="AQ120" i="2" s="1"/>
  <c r="AN260" i="2"/>
  <c r="AK256" i="2"/>
  <c r="AQ242" i="2" s="1"/>
  <c r="AK255" i="2"/>
  <c r="AQ241" i="2" s="1"/>
  <c r="AL67" i="2"/>
  <c r="AR53" i="2" s="1"/>
  <c r="AM119" i="2"/>
  <c r="AS105" i="2" s="1"/>
  <c r="AO153" i="2"/>
  <c r="AL149" i="2"/>
  <c r="AR135" i="2" s="1"/>
  <c r="AK113" i="2"/>
  <c r="AQ99" i="2" s="1"/>
  <c r="AN117" i="2"/>
  <c r="AK110" i="2"/>
  <c r="AQ96" i="2" s="1"/>
  <c r="AM363" i="2"/>
  <c r="AS349" i="2" s="1"/>
  <c r="AM42" i="2"/>
  <c r="AS28" i="2" s="1"/>
  <c r="AP46" i="2"/>
  <c r="AM41" i="2"/>
  <c r="AS27" i="2" s="1"/>
  <c r="AK330" i="2"/>
  <c r="AQ316" i="2" s="1"/>
  <c r="AN334" i="2"/>
  <c r="AM79" i="2"/>
  <c r="AS65" i="2" s="1"/>
  <c r="AO47" i="2"/>
  <c r="AL43" i="2"/>
  <c r="AR29" i="2" s="1"/>
  <c r="AL253" i="2"/>
  <c r="AR239" i="2" s="1"/>
  <c r="AK405" i="2"/>
  <c r="AQ391" i="2" s="1"/>
  <c r="AN409" i="2"/>
  <c r="AO267" i="2"/>
  <c r="AL262" i="2"/>
  <c r="AR248" i="2" s="1"/>
  <c r="AN376" i="2"/>
  <c r="AK371" i="2"/>
  <c r="AQ357" i="2" s="1"/>
  <c r="AK372" i="2"/>
  <c r="AQ358" i="2" s="1"/>
  <c r="AK9" i="2"/>
  <c r="AK80" i="2"/>
  <c r="AQ66" i="2" s="1"/>
  <c r="AN84" i="2"/>
  <c r="AL95" i="2"/>
  <c r="AR81" i="2" s="1"/>
  <c r="AO389" i="2"/>
  <c r="AL384" i="2"/>
  <c r="AR370" i="2" s="1"/>
  <c r="AP188" i="2"/>
  <c r="AM183" i="2"/>
  <c r="AS169" i="2" s="1"/>
  <c r="AM182" i="2"/>
  <c r="AS168" i="2" s="1"/>
  <c r="AK124" i="2"/>
  <c r="AQ110" i="2" s="1"/>
  <c r="AN128" i="2"/>
  <c r="AK122" i="2"/>
  <c r="AQ108" i="2" s="1"/>
  <c r="AP19" i="2"/>
  <c r="AM15" i="2"/>
  <c r="AM14" i="2"/>
  <c r="AM81" i="2"/>
  <c r="AS67" i="2" s="1"/>
  <c r="AP85" i="2"/>
  <c r="AM80" i="2"/>
  <c r="AS66" i="2" s="1"/>
  <c r="AM61" i="2"/>
  <c r="AS47" i="2" s="1"/>
  <c r="AK18" i="2"/>
  <c r="AQ4" i="2" s="1"/>
  <c r="AN22" i="2"/>
  <c r="AK17" i="2"/>
  <c r="AQ3" i="2" s="1"/>
  <c r="AL102" i="2"/>
  <c r="AR88" i="2" s="1"/>
  <c r="AL389" i="2"/>
  <c r="AR375" i="2" s="1"/>
  <c r="AO394" i="2"/>
  <c r="AP292" i="2"/>
  <c r="AM287" i="2"/>
  <c r="AS273" i="2" s="1"/>
  <c r="AK390" i="2"/>
  <c r="AQ376" i="2" s="1"/>
  <c r="AN394" i="2"/>
  <c r="AL334" i="2"/>
  <c r="AR320" i="2" s="1"/>
  <c r="AP383" i="2"/>
  <c r="AM378" i="2"/>
  <c r="AS364" i="2" s="1"/>
  <c r="AM383" i="2"/>
  <c r="AS369" i="2" s="1"/>
  <c r="AP388" i="2"/>
  <c r="AK251" i="2"/>
  <c r="AQ237" i="2" s="1"/>
  <c r="AN255" i="2"/>
  <c r="AP382" i="2"/>
  <c r="AM377" i="2"/>
  <c r="AS363" i="2" s="1"/>
  <c r="AL388" i="2"/>
  <c r="AR374" i="2" s="1"/>
  <c r="AO393" i="2"/>
  <c r="AL385" i="2"/>
  <c r="AR371" i="2" s="1"/>
  <c r="AL387" i="2"/>
  <c r="AR373" i="2" s="1"/>
  <c r="AL386" i="2"/>
  <c r="AR372" i="2" s="1"/>
  <c r="AO297" i="2"/>
  <c r="AL292" i="2"/>
  <c r="AR278" i="2" s="1"/>
  <c r="AO165" i="2"/>
  <c r="AL160" i="2"/>
  <c r="AR146" i="2" s="1"/>
  <c r="AK394" i="2"/>
  <c r="AQ380" i="2" s="1"/>
  <c r="AN398" i="2"/>
  <c r="AM412" i="2"/>
  <c r="AS398" i="2" s="1"/>
  <c r="AP417" i="2"/>
  <c r="AL203" i="2"/>
  <c r="AR189" i="2" s="1"/>
  <c r="AK170" i="2"/>
  <c r="AQ156" i="2" s="1"/>
  <c r="AN174" i="2"/>
  <c r="AL332" i="2"/>
  <c r="AR318" i="2" s="1"/>
  <c r="AM317" i="2"/>
  <c r="AS303" i="2" s="1"/>
  <c r="AP322" i="2"/>
  <c r="AL275" i="2"/>
  <c r="AR261" i="2" s="1"/>
  <c r="AK246" i="2"/>
  <c r="AQ232" i="2" s="1"/>
  <c r="AN250" i="2"/>
  <c r="AM256" i="2"/>
  <c r="AS242" i="2" s="1"/>
  <c r="AP261" i="2"/>
  <c r="AP211" i="2"/>
  <c r="AM206" i="2"/>
  <c r="AS192" i="2" s="1"/>
  <c r="AM329" i="2"/>
  <c r="AS315" i="2" s="1"/>
  <c r="AP334" i="2"/>
  <c r="AP324" i="2"/>
  <c r="AM319" i="2"/>
  <c r="AS305" i="2" s="1"/>
  <c r="AK415" i="2"/>
  <c r="AQ401" i="2" s="1"/>
  <c r="AN419" i="2"/>
  <c r="AM379" i="2"/>
  <c r="AS365" i="2" s="1"/>
  <c r="AM314" i="2"/>
  <c r="AS300" i="2" s="1"/>
  <c r="AM331" i="2"/>
  <c r="AS317" i="2" s="1"/>
  <c r="AP336" i="2"/>
  <c r="AL100" i="2"/>
  <c r="AR86" i="2" s="1"/>
  <c r="AO104" i="2"/>
  <c r="AK374" i="2"/>
  <c r="AQ360" i="2" s="1"/>
  <c r="AM102" i="2"/>
  <c r="AS88" i="2" s="1"/>
  <c r="AL296" i="2"/>
  <c r="AR282" i="2" s="1"/>
  <c r="AM275" i="2"/>
  <c r="AS261" i="2" s="1"/>
  <c r="AK363" i="2"/>
  <c r="AQ349" i="2" s="1"/>
  <c r="AP138" i="2"/>
  <c r="AM134" i="2"/>
  <c r="AS120" i="2" s="1"/>
  <c r="AL121" i="2"/>
  <c r="AR107" i="2" s="1"/>
  <c r="AO125" i="2"/>
  <c r="AP131" i="2"/>
  <c r="AM127" i="2"/>
  <c r="AS113" i="2" s="1"/>
  <c r="AM283" i="2"/>
  <c r="AS269" i="2" s="1"/>
  <c r="AM282" i="2"/>
  <c r="AS268" i="2" s="1"/>
  <c r="AP288" i="2"/>
  <c r="AL117" i="2"/>
  <c r="AR103" i="2" s="1"/>
  <c r="AM303" i="2"/>
  <c r="AS289" i="2" s="1"/>
  <c r="AK243" i="2"/>
  <c r="AQ229" i="2" s="1"/>
  <c r="AN249" i="2"/>
  <c r="AK245" i="2"/>
  <c r="AQ231" i="2" s="1"/>
  <c r="AK244" i="2"/>
  <c r="AQ230" i="2" s="1"/>
  <c r="AK242" i="2"/>
  <c r="AQ228" i="2" s="1"/>
  <c r="AK44" i="2"/>
  <c r="AQ30" i="2" s="1"/>
  <c r="AM39" i="2"/>
  <c r="AS25" i="2" s="1"/>
  <c r="AP43" i="2"/>
  <c r="AL150" i="2"/>
  <c r="AR136" i="2" s="1"/>
  <c r="AO154" i="2"/>
  <c r="AM105" i="2"/>
  <c r="AS91" i="2" s="1"/>
  <c r="AK27" i="2"/>
  <c r="AQ13" i="2" s="1"/>
  <c r="AL238" i="2"/>
  <c r="AR224" i="2" s="1"/>
  <c r="AO44" i="2"/>
  <c r="AL40" i="2"/>
  <c r="AR26" i="2" s="1"/>
  <c r="AM395" i="2"/>
  <c r="AS381" i="2" s="1"/>
  <c r="AO240" i="2"/>
  <c r="AL235" i="2"/>
  <c r="AR221" i="2" s="1"/>
  <c r="AP214" i="2"/>
  <c r="AM209" i="2"/>
  <c r="AS195" i="2" s="1"/>
  <c r="AK75" i="2"/>
  <c r="AQ61" i="2" s="1"/>
  <c r="AL390" i="2"/>
  <c r="AR376" i="2" s="1"/>
  <c r="AO395" i="2"/>
  <c r="AK373" i="2"/>
  <c r="AQ359" i="2" s="1"/>
  <c r="AN377" i="2"/>
  <c r="AM147" i="2"/>
  <c r="AS133" i="2" s="1"/>
  <c r="AP151" i="2"/>
  <c r="AL399" i="2"/>
  <c r="AR385" i="2" s="1"/>
  <c r="AO404" i="2"/>
  <c r="AL398" i="2"/>
  <c r="AR384" i="2" s="1"/>
  <c r="AM76" i="2"/>
  <c r="AS62" i="2" s="1"/>
  <c r="AP80" i="2"/>
  <c r="AM75" i="2"/>
  <c r="AS61" i="2" s="1"/>
  <c r="AM74" i="2"/>
  <c r="AS60" i="2" s="1"/>
  <c r="AO306" i="2"/>
  <c r="AL301" i="2"/>
  <c r="AR287" i="2" s="1"/>
  <c r="AM356" i="2"/>
  <c r="AS342" i="2" s="1"/>
  <c r="AP361" i="2"/>
  <c r="AM354" i="2"/>
  <c r="AS340" i="2" s="1"/>
  <c r="AM355" i="2"/>
  <c r="AS341" i="2" s="1"/>
  <c r="AM295" i="2"/>
  <c r="AS281" i="2" s="1"/>
  <c r="AP300" i="2"/>
  <c r="AM294" i="2"/>
  <c r="AS280" i="2" s="1"/>
  <c r="AP165" i="2"/>
  <c r="AM160" i="2"/>
  <c r="AS146" i="2" s="1"/>
  <c r="AL375" i="2"/>
  <c r="AR361" i="2" s="1"/>
  <c r="AO380" i="2"/>
  <c r="AM347" i="2"/>
  <c r="AS333" i="2" s="1"/>
  <c r="AM21" i="2"/>
  <c r="AS7" i="2" s="1"/>
  <c r="AP25" i="2"/>
  <c r="AM20" i="2"/>
  <c r="AS6" i="2" s="1"/>
  <c r="AM17" i="2"/>
  <c r="AS3" i="2" s="1"/>
  <c r="AN411" i="2"/>
  <c r="AK407" i="2"/>
  <c r="AQ393" i="2" s="1"/>
  <c r="AK406" i="2"/>
  <c r="AQ392" i="2" s="1"/>
  <c r="AM231" i="2"/>
  <c r="AS217" i="2" s="1"/>
  <c r="AP236" i="2"/>
  <c r="AM230" i="2"/>
  <c r="AS216" i="2" s="1"/>
  <c r="AK166" i="2"/>
  <c r="AQ152" i="2" s="1"/>
  <c r="AL157" i="2"/>
  <c r="AR143" i="2" s="1"/>
  <c r="AK172" i="2"/>
  <c r="AQ158" i="2" s="1"/>
  <c r="AL364" i="2"/>
  <c r="AR350" i="2" s="1"/>
  <c r="AO369" i="2"/>
  <c r="AM410" i="2"/>
  <c r="AS396" i="2" s="1"/>
  <c r="AP404" i="2"/>
  <c r="AM399" i="2"/>
  <c r="AS385" i="2" s="1"/>
  <c r="AM398" i="2"/>
  <c r="AS384" i="2" s="1"/>
  <c r="AL241" i="2"/>
  <c r="AR227" i="2" s="1"/>
  <c r="AK229" i="2"/>
  <c r="AQ215" i="2" s="1"/>
  <c r="AN233" i="2"/>
  <c r="AK180" i="2"/>
  <c r="AQ166" i="2" s="1"/>
  <c r="AK213" i="2"/>
  <c r="AQ199" i="2" s="1"/>
  <c r="AK212" i="2"/>
  <c r="AQ198" i="2" s="1"/>
  <c r="AN217" i="2"/>
  <c r="AK174" i="2"/>
  <c r="AQ160" i="2" s="1"/>
  <c r="AN178" i="2"/>
  <c r="AK396" i="2"/>
  <c r="AQ382" i="2" s="1"/>
  <c r="AN400" i="2"/>
  <c r="AK395" i="2"/>
  <c r="AQ381" i="2" s="1"/>
  <c r="AM318" i="2"/>
  <c r="AS304" i="2" s="1"/>
  <c r="AP323" i="2"/>
  <c r="AK233" i="2"/>
  <c r="AQ219" i="2" s="1"/>
  <c r="AN298" i="2"/>
  <c r="AK294" i="2"/>
  <c r="AQ280" i="2" s="1"/>
  <c r="AK409" i="2"/>
  <c r="AQ395" i="2" s="1"/>
  <c r="AN413" i="2"/>
  <c r="AK408" i="2"/>
  <c r="AQ394" i="2" s="1"/>
  <c r="AK291" i="2"/>
  <c r="AQ277" i="2" s="1"/>
  <c r="AK163" i="2"/>
  <c r="AQ149" i="2" s="1"/>
  <c r="AP14" i="2"/>
  <c r="AM10" i="2"/>
  <c r="AN397" i="2"/>
  <c r="AK393" i="2"/>
  <c r="AQ379" i="2" s="1"/>
  <c r="AO327" i="2"/>
  <c r="AL322" i="2"/>
  <c r="AR308" i="2" s="1"/>
  <c r="AL321" i="2"/>
  <c r="AR307" i="2" s="1"/>
  <c r="AK397" i="2"/>
  <c r="AQ383" i="2" s="1"/>
  <c r="AK320" i="2"/>
  <c r="AQ306" i="2" s="1"/>
  <c r="AN187" i="2"/>
  <c r="AK183" i="2"/>
  <c r="AQ169" i="2" s="1"/>
  <c r="AN355" i="2"/>
  <c r="AK351" i="2"/>
  <c r="AQ337" i="2" s="1"/>
  <c r="AL242" i="2"/>
  <c r="AR228" i="2" s="1"/>
  <c r="AM382" i="2"/>
  <c r="AS368" i="2" s="1"/>
  <c r="AP387" i="2"/>
  <c r="AM381" i="2"/>
  <c r="AS367" i="2" s="1"/>
  <c r="AM380" i="2"/>
  <c r="AS366" i="2" s="1"/>
  <c r="AK310" i="2"/>
  <c r="AQ296" i="2" s="1"/>
  <c r="AM159" i="2"/>
  <c r="AS145" i="2" s="1"/>
  <c r="AP164" i="2"/>
  <c r="AK136" i="2"/>
  <c r="AQ122" i="2" s="1"/>
  <c r="AM157" i="2"/>
  <c r="AS143" i="2" s="1"/>
  <c r="AR105" i="2"/>
  <c r="AN19" i="2"/>
  <c r="AK15" i="2"/>
  <c r="AK57" i="2"/>
  <c r="AQ43" i="2" s="1"/>
  <c r="AK37" i="2"/>
  <c r="AQ23" i="2" s="1"/>
  <c r="AN41" i="2"/>
  <c r="AM276" i="2"/>
  <c r="AS262" i="2" s="1"/>
  <c r="AN87" i="2"/>
  <c r="AK83" i="2"/>
  <c r="AQ69" i="2" s="1"/>
  <c r="AK82" i="2"/>
  <c r="AQ68" i="2" s="1"/>
  <c r="AK125" i="2"/>
  <c r="AQ111" i="2" s="1"/>
  <c r="AN220" i="2"/>
  <c r="AK216" i="2"/>
  <c r="AQ202" i="2" s="1"/>
  <c r="AK215" i="2"/>
  <c r="AQ201" i="2" s="1"/>
  <c r="AL96" i="2"/>
  <c r="AR82" i="2" s="1"/>
  <c r="AL134" i="2"/>
  <c r="AR120" i="2" s="1"/>
  <c r="AL174" i="2"/>
  <c r="AR160" i="2" s="1"/>
  <c r="AO179" i="2"/>
  <c r="AK31" i="2"/>
  <c r="AQ17" i="2" s="1"/>
  <c r="AN35" i="2"/>
  <c r="AK30" i="2"/>
  <c r="AQ16" i="2" s="1"/>
  <c r="AP20" i="2"/>
  <c r="AM16" i="2"/>
  <c r="AM132" i="2"/>
  <c r="AS118" i="2" s="1"/>
  <c r="AP136" i="2"/>
  <c r="AP72" i="2"/>
  <c r="AM68" i="2"/>
  <c r="AS54" i="2" s="1"/>
  <c r="AM65" i="2"/>
  <c r="AS51" i="2" s="1"/>
  <c r="AM67" i="2"/>
  <c r="AS53" i="2" s="1"/>
  <c r="AK28" i="2"/>
  <c r="AQ14" i="2" s="1"/>
  <c r="AL205" i="2"/>
  <c r="AR191" i="2" s="1"/>
  <c r="AO210" i="2"/>
  <c r="AL204" i="2"/>
  <c r="AR190" i="2" s="1"/>
  <c r="AM115" i="2"/>
  <c r="AS101" i="2" s="1"/>
  <c r="AP119" i="2"/>
  <c r="AN56" i="2"/>
  <c r="AK52" i="2"/>
  <c r="AQ38" i="2" s="1"/>
  <c r="AO75" i="2"/>
  <c r="AL71" i="2"/>
  <c r="AR57" i="2" s="1"/>
  <c r="AL21" i="2"/>
  <c r="AR7" i="2" s="1"/>
  <c r="AK107" i="2"/>
  <c r="AQ93" i="2" s="1"/>
  <c r="AL340" i="2"/>
  <c r="AR326" i="2" s="1"/>
  <c r="AO345" i="2"/>
  <c r="AP313" i="2"/>
  <c r="AM308" i="2"/>
  <c r="AS294" i="2" s="1"/>
  <c r="AL356" i="2"/>
  <c r="AR342" i="2" s="1"/>
  <c r="AO361" i="2"/>
  <c r="AL355" i="2"/>
  <c r="AR341" i="2" s="1"/>
  <c r="AK132" i="2"/>
  <c r="AQ118" i="2" s="1"/>
  <c r="AN136" i="2"/>
  <c r="AK418" i="2"/>
  <c r="AQ404" i="2" s="1"/>
  <c r="AN422" i="2"/>
  <c r="AL377" i="2"/>
  <c r="AR363" i="2" s="1"/>
  <c r="AO382" i="2"/>
  <c r="AL376" i="2"/>
  <c r="AR362" i="2" s="1"/>
  <c r="AO185" i="2"/>
  <c r="AL180" i="2"/>
  <c r="AR166" i="2" s="1"/>
  <c r="AL179" i="2"/>
  <c r="AR165" i="2" s="1"/>
  <c r="AL177" i="2"/>
  <c r="AR163" i="2" s="1"/>
  <c r="AO292" i="2"/>
  <c r="AL287" i="2"/>
  <c r="AR273" i="2" s="1"/>
  <c r="AL286" i="2"/>
  <c r="AR272" i="2" s="1"/>
  <c r="AK269" i="2"/>
  <c r="AQ255" i="2" s="1"/>
  <c r="AN273" i="2"/>
  <c r="AK268" i="2"/>
  <c r="AQ254" i="2" s="1"/>
  <c r="AK159" i="2"/>
  <c r="AQ145" i="2" s="1"/>
  <c r="AO129" i="2"/>
  <c r="AL125" i="2"/>
  <c r="AR111" i="2" s="1"/>
  <c r="AM328" i="2"/>
  <c r="AS314" i="2" s="1"/>
  <c r="AP333" i="2"/>
  <c r="AL305" i="2"/>
  <c r="AR291" i="2" s="1"/>
  <c r="AK403" i="2"/>
  <c r="AQ389" i="2" s="1"/>
  <c r="AK378" i="2"/>
  <c r="AQ364" i="2" s="1"/>
  <c r="AK350" i="2"/>
  <c r="AQ336" i="2" s="1"/>
  <c r="AN354" i="2"/>
  <c r="AK348" i="2"/>
  <c r="AQ334" i="2" s="1"/>
  <c r="AK347" i="2"/>
  <c r="AQ333" i="2" s="1"/>
  <c r="AK346" i="2"/>
  <c r="AQ332" i="2" s="1"/>
  <c r="AK314" i="2"/>
  <c r="AQ300" i="2" s="1"/>
  <c r="AP242" i="2"/>
  <c r="AM237" i="2"/>
  <c r="AS223" i="2" s="1"/>
  <c r="AM78" i="2"/>
  <c r="AS64" i="2" s="1"/>
  <c r="AM315" i="2"/>
  <c r="AS301" i="2" s="1"/>
  <c r="AK249" i="2"/>
  <c r="AQ235" i="2" s="1"/>
  <c r="AN253" i="2"/>
  <c r="AP351" i="2"/>
  <c r="AM346" i="2"/>
  <c r="AS332" i="2" s="1"/>
  <c r="AL266" i="2"/>
  <c r="AR252" i="2" s="1"/>
  <c r="AO271" i="2"/>
  <c r="AP175" i="2"/>
  <c r="AM170" i="2"/>
  <c r="AS156" i="2" s="1"/>
  <c r="AK91" i="2"/>
  <c r="AQ77" i="2" s="1"/>
  <c r="AN95" i="2"/>
  <c r="AO312" i="2"/>
  <c r="AL307" i="2"/>
  <c r="AR293" i="2" s="1"/>
  <c r="AL263" i="2"/>
  <c r="AR249" i="2" s="1"/>
  <c r="AM190" i="2"/>
  <c r="AS176" i="2" s="1"/>
  <c r="AP195" i="2"/>
  <c r="AO46" i="2"/>
  <c r="AL42" i="2"/>
  <c r="AR28" i="2" s="1"/>
  <c r="AK338" i="2"/>
  <c r="AQ324" i="2" s="1"/>
  <c r="AN342" i="2"/>
  <c r="AM246" i="2"/>
  <c r="AS232" i="2" s="1"/>
  <c r="AP251" i="2"/>
  <c r="AM188" i="2"/>
  <c r="AS174" i="2" s="1"/>
  <c r="AP225" i="2"/>
  <c r="AM220" i="2"/>
  <c r="AS206" i="2" s="1"/>
  <c r="AM218" i="2"/>
  <c r="AS204" i="2" s="1"/>
  <c r="AL413" i="2"/>
  <c r="AR399" i="2" s="1"/>
  <c r="AL365" i="2"/>
  <c r="AR351" i="2" s="1"/>
  <c r="AO370" i="2"/>
  <c r="AL285" i="2"/>
  <c r="AR271" i="2" s="1"/>
  <c r="AO290" i="2"/>
  <c r="AM195" i="2"/>
  <c r="AS181" i="2" s="1"/>
  <c r="AK164" i="2"/>
  <c r="AQ150" i="2" s="1"/>
  <c r="AM290" i="2"/>
  <c r="AS276" i="2" s="1"/>
  <c r="AP295" i="2"/>
  <c r="AK261" i="2"/>
  <c r="AQ247" i="2" s="1"/>
  <c r="AN265" i="2"/>
  <c r="AO421" i="2"/>
  <c r="AL416" i="2"/>
  <c r="AR402" i="2" s="1"/>
  <c r="AM313" i="2"/>
  <c r="AS299" i="2" s="1"/>
  <c r="AP318" i="2"/>
  <c r="AM312" i="2"/>
  <c r="AS298" i="2" s="1"/>
  <c r="AL152" i="2"/>
  <c r="AR138" i="2" s="1"/>
  <c r="AO156" i="2"/>
  <c r="AL404" i="2"/>
  <c r="AR390" i="2" s="1"/>
  <c r="AO409" i="2"/>
  <c r="AO315" i="2"/>
  <c r="AL310" i="2"/>
  <c r="AR296" i="2" s="1"/>
  <c r="AK295" i="2"/>
  <c r="AQ281" i="2" s="1"/>
  <c r="AL379" i="2"/>
  <c r="AR365" i="2" s="1"/>
  <c r="AL236" i="2"/>
  <c r="AR222" i="2" s="1"/>
  <c r="AO241" i="2"/>
  <c r="AL260" i="2"/>
  <c r="AR246" i="2" s="1"/>
  <c r="AO265" i="2"/>
  <c r="AL259" i="2"/>
  <c r="AR245" i="2" s="1"/>
  <c r="AK375" i="2"/>
  <c r="AQ361" i="2" s="1"/>
  <c r="AL264" i="2"/>
  <c r="AR250" i="2" s="1"/>
  <c r="AK135" i="2"/>
  <c r="AQ121" i="2" s="1"/>
  <c r="AL15" i="2"/>
  <c r="AO19" i="2"/>
  <c r="AL14" i="2"/>
  <c r="AO168" i="2"/>
  <c r="AL163" i="2"/>
  <c r="AR149" i="2" s="1"/>
  <c r="AM94" i="2"/>
  <c r="AS80" i="2" s="1"/>
  <c r="AP98" i="2"/>
  <c r="AM93" i="2"/>
  <c r="AS79" i="2" s="1"/>
  <c r="AK20" i="2"/>
  <c r="AQ6" i="2" s="1"/>
  <c r="AL92" i="2"/>
  <c r="AR78" i="2" s="1"/>
  <c r="AO96" i="2"/>
  <c r="AL91" i="2"/>
  <c r="AR77" i="2" s="1"/>
  <c r="AL298" i="2"/>
  <c r="AR284" i="2" s="1"/>
  <c r="AM6" i="2"/>
  <c r="AK48" i="2"/>
  <c r="AQ34" i="2" s="1"/>
  <c r="AN52" i="2"/>
  <c r="AK364" i="2"/>
  <c r="AQ350" i="2" s="1"/>
  <c r="AL225" i="2"/>
  <c r="AR211" i="2" s="1"/>
  <c r="AO57" i="2"/>
  <c r="AL53" i="2"/>
  <c r="AR39" i="2" s="1"/>
  <c r="AL52" i="2"/>
  <c r="AR38" i="2" s="1"/>
  <c r="AN16" i="2"/>
  <c r="AK12" i="2"/>
  <c r="AK187" i="2"/>
  <c r="AQ173" i="2" s="1"/>
  <c r="AN191" i="2"/>
  <c r="AK186" i="2"/>
  <c r="AQ172" i="2" s="1"/>
  <c r="AK185" i="2"/>
  <c r="AQ171" i="2" s="1"/>
  <c r="AK184" i="2"/>
  <c r="AQ170" i="2" s="1"/>
  <c r="AL118" i="2"/>
  <c r="AR104" i="2" s="1"/>
  <c r="AM305" i="2"/>
  <c r="AS291" i="2" s="1"/>
  <c r="AP174" i="2"/>
  <c r="AM169" i="2"/>
  <c r="AS155" i="2" s="1"/>
  <c r="AM168" i="2"/>
  <c r="AS154" i="2" s="1"/>
  <c r="AK345" i="2"/>
  <c r="AQ331" i="2" s="1"/>
  <c r="AN349" i="2"/>
  <c r="AN164" i="2"/>
  <c r="AK160" i="2"/>
  <c r="AQ146" i="2" s="1"/>
  <c r="AK157" i="2"/>
  <c r="AQ143" i="2" s="1"/>
  <c r="AL87" i="2"/>
  <c r="AR73" i="2" s="1"/>
  <c r="AL34" i="2"/>
  <c r="AR20" i="2" s="1"/>
  <c r="AO51" i="2"/>
  <c r="AL47" i="2"/>
  <c r="AR33" i="2" s="1"/>
  <c r="AN218" i="2"/>
  <c r="AK214" i="2"/>
  <c r="AQ200" i="2" s="1"/>
  <c r="AL114" i="2"/>
  <c r="AR100" i="2" s="1"/>
  <c r="AK220" i="2"/>
  <c r="AQ206" i="2" s="1"/>
  <c r="AN224" i="2"/>
  <c r="AL54" i="2"/>
  <c r="AR40" i="2" s="1"/>
  <c r="AO58" i="2"/>
  <c r="AO53" i="2"/>
  <c r="AL49" i="2"/>
  <c r="AR35" i="2" s="1"/>
  <c r="AM116" i="2"/>
  <c r="AS102" i="2" s="1"/>
  <c r="AK96" i="2"/>
  <c r="AQ82" i="2" s="1"/>
  <c r="AG49" i="33" l="1"/>
  <c r="AF49" i="33"/>
  <c r="D4" i="16"/>
  <c r="D11" i="16"/>
  <c r="D18" i="16"/>
  <c r="D25" i="16"/>
  <c r="D32" i="16"/>
  <c r="D39" i="16"/>
  <c r="D46" i="16"/>
  <c r="D53" i="16"/>
  <c r="D60" i="16"/>
  <c r="D8" i="16"/>
  <c r="D15" i="16"/>
  <c r="D22" i="16"/>
  <c r="D29" i="16"/>
  <c r="D36" i="16"/>
  <c r="D43" i="16"/>
  <c r="D50" i="16"/>
  <c r="D57" i="16"/>
  <c r="D5" i="16"/>
  <c r="D12" i="16"/>
  <c r="D19" i="16"/>
  <c r="D26" i="16"/>
  <c r="D33" i="16"/>
  <c r="D40" i="16"/>
  <c r="D47" i="16"/>
  <c r="D6" i="16"/>
  <c r="D13" i="16"/>
  <c r="D20" i="16"/>
  <c r="D27" i="16"/>
  <c r="D34" i="16"/>
  <c r="D41" i="16"/>
  <c r="D48" i="16"/>
  <c r="D55" i="16"/>
  <c r="D62" i="16"/>
  <c r="D3" i="16"/>
  <c r="D10" i="16"/>
  <c r="D17" i="16"/>
  <c r="D24" i="16"/>
  <c r="D31" i="16"/>
  <c r="D38" i="16"/>
  <c r="D45" i="16"/>
  <c r="D52" i="16"/>
  <c r="D59" i="16"/>
  <c r="D7" i="16"/>
  <c r="D14" i="16"/>
  <c r="D21" i="16"/>
  <c r="D28" i="16"/>
  <c r="D35" i="16"/>
  <c r="D42" i="16"/>
  <c r="D49" i="16"/>
  <c r="D56" i="16"/>
  <c r="D51" i="16"/>
  <c r="D58" i="16"/>
  <c r="D9" i="16"/>
  <c r="D44" i="16"/>
  <c r="D37" i="16"/>
  <c r="D54" i="16"/>
  <c r="D61" i="16"/>
  <c r="D23" i="16"/>
  <c r="D16" i="16"/>
  <c r="D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Angelina McRae</author>
    <author>ABS</author>
  </authors>
  <commentList>
    <comment ref="B11" authorId="0" shapeId="0" xr:uid="{E4E5D4DF-A8FE-4840-B8C4-2F89F9299A30}">
      <text>
        <r>
          <rPr>
            <sz val="9"/>
            <color rgb="FF000000"/>
            <rFont val="Tahoma"/>
            <family val="2"/>
          </rPr>
          <t xml:space="preserve">Includes special purpose codes, births where usual residence of the mother was overseas, no fixed abode and Victoria undefined.
</t>
        </r>
      </text>
    </comment>
    <comment ref="C12" authorId="1" shapeId="0" xr:uid="{CC078ACC-3F5F-3E47-B359-90167D5E1287}">
      <text>
        <r>
          <rPr>
            <sz val="8"/>
            <color rgb="FF000000"/>
            <rFont val="Arial"/>
            <family val="2"/>
          </rPr>
          <t xml:space="preserve">Estimated resident population at 30 June.
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ERP Totals for Australia and for states and territories, are preliminary as published in 'National, state and territory population' for years 2017 to 2021.</t>
        </r>
      </text>
    </comment>
    <comment ref="D12" authorId="1" shapeId="0" xr:uid="{67DC439F-688A-2048-833E-068F823DAB63}">
      <text>
        <r>
          <rPr>
            <sz val="9"/>
            <color rgb="FF000000"/>
            <rFont val="Tahoma"/>
            <family val="2"/>
          </rPr>
          <t xml:space="preserve">Births registered in the calendar year.
</t>
        </r>
      </text>
    </comment>
    <comment ref="B13" authorId="1" shapeId="0" xr:uid="{4C4C3A00-62F3-9D4F-B46C-099CFC28B4E9}">
      <text>
        <r>
          <rPr>
            <sz val="9"/>
            <color rgb="FF000000"/>
            <rFont val="Tahoma"/>
            <family val="2"/>
          </rPr>
          <t xml:space="preserve">Year of registration.
</t>
        </r>
      </text>
    </comment>
    <comment ref="C15" authorId="1" shapeId="0" xr:uid="{1203DF1E-36C0-1A4D-868B-F17E681A9401}">
      <text>
        <r>
          <rPr>
            <sz val="8"/>
            <color indexed="8"/>
            <rFont val="Arial"/>
            <family val="2"/>
          </rPr>
          <t>Estimated resident population at 30 June.</t>
        </r>
      </text>
    </comment>
    <comment ref="D15" authorId="1" shapeId="0" xr:uid="{91FAD246-C91F-C545-9BD6-9D0943F0D4A3}">
      <text>
        <r>
          <rPr>
            <sz val="8"/>
            <color rgb="FF000000"/>
            <rFont val="Arial"/>
            <family val="2"/>
          </rPr>
          <t xml:space="preserve">Deaths registered in the calendar year. </t>
        </r>
      </text>
    </comment>
  </commentList>
</comments>
</file>

<file path=xl/sharedStrings.xml><?xml version="1.0" encoding="utf-8"?>
<sst xmlns="http://schemas.openxmlformats.org/spreadsheetml/2006/main" count="2856" uniqueCount="1121">
  <si>
    <t>Acc Loss</t>
  </si>
  <si>
    <t>Loss</t>
  </si>
  <si>
    <t xml:space="preserve">Pre-COVID-19 trajectory </t>
  </si>
  <si>
    <t>GDP(A) ($b)</t>
  </si>
  <si>
    <t>Government consumption</t>
  </si>
  <si>
    <t>Total</t>
  </si>
  <si>
    <t>Econ</t>
  </si>
  <si>
    <t>Policy</t>
  </si>
  <si>
    <t>Hosp</t>
  </si>
  <si>
    <t>Private investment</t>
  </si>
  <si>
    <t> Household consumption</t>
  </si>
  <si>
    <t>alpha_avg</t>
  </si>
  <si>
    <t>alpha</t>
  </si>
  <si>
    <t>deferred_p2_avg</t>
  </si>
  <si>
    <t>deferred_p1_avg</t>
  </si>
  <si>
    <t>deferred_gamma_avg</t>
  </si>
  <si>
    <t>deferred_p2</t>
  </si>
  <si>
    <t>deferred_p1</t>
  </si>
  <si>
    <t>deferred_gamma</t>
  </si>
  <si>
    <t>p2_avg</t>
  </si>
  <si>
    <t>p1_avg</t>
  </si>
  <si>
    <t>gamma_avg</t>
  </si>
  <si>
    <t>p2</t>
  </si>
  <si>
    <t>p1</t>
  </si>
  <si>
    <t>gamma</t>
  </si>
  <si>
    <t>def_p2_avg</t>
  </si>
  <si>
    <t>defer_p1_avg</t>
  </si>
  <si>
    <t>def_gamma_avg</t>
  </si>
  <si>
    <t xml:space="preserve"> I3 increase avg</t>
  </si>
  <si>
    <t xml:space="preserve"> I2 increase avg</t>
  </si>
  <si>
    <t xml:space="preserve"> I1 increase avg</t>
  </si>
  <si>
    <t>I3 increase</t>
  </si>
  <si>
    <t>I2 increase</t>
  </si>
  <si>
    <t>I1 increase</t>
  </si>
  <si>
    <t xml:space="preserve"> I3 change avg</t>
  </si>
  <si>
    <t xml:space="preserve"> I2 change avg</t>
  </si>
  <si>
    <t xml:space="preserve"> I1 change avg</t>
  </si>
  <si>
    <t>Delta R = total decrease in I</t>
  </si>
  <si>
    <t xml:space="preserve"> I3 change</t>
  </si>
  <si>
    <t xml:space="preserve"> I2 change</t>
  </si>
  <si>
    <t xml:space="preserve"> I1 change</t>
  </si>
  <si>
    <t>D</t>
  </si>
  <si>
    <t>R</t>
  </si>
  <si>
    <t>I3</t>
  </si>
  <si>
    <t>I2</t>
  </si>
  <si>
    <t>I1</t>
  </si>
  <si>
    <t>E</t>
  </si>
  <si>
    <t>S</t>
  </si>
  <si>
    <t>N</t>
  </si>
  <si>
    <t>Number of people fully vaccinated</t>
  </si>
  <si>
    <t>Number of people with 1 dose</t>
  </si>
  <si>
    <t>Daily increase doses recorded</t>
  </si>
  <si>
    <t>Total vaccine doses administered</t>
  </si>
  <si>
    <t>date</t>
  </si>
  <si>
    <t>method 4=second dose/N</t>
  </si>
  <si>
    <t>method 3=second dose/S</t>
  </si>
  <si>
    <t>method2=total dose/S</t>
  </si>
  <si>
    <t>method1=total dose/N</t>
  </si>
  <si>
    <t>V</t>
  </si>
  <si>
    <t>avg over rounds</t>
  </si>
  <si>
    <t>control_5</t>
  </si>
  <si>
    <t>control_4</t>
  </si>
  <si>
    <t>control_3</t>
  </si>
  <si>
    <t>control_2</t>
  </si>
  <si>
    <t>control_1</t>
  </si>
  <si>
    <t>Constant Vaccination</t>
  </si>
  <si>
    <t>Actual alpha</t>
  </si>
  <si>
    <t>t</t>
  </si>
  <si>
    <t>time step</t>
  </si>
  <si>
    <t>Strategy 3</t>
  </si>
  <si>
    <t>Optimal Control</t>
  </si>
  <si>
    <t>Strategy 1</t>
  </si>
  <si>
    <t>Strategy 2</t>
  </si>
  <si>
    <t>*Value function should be constant (suggests converge)</t>
  </si>
  <si>
    <t xml:space="preserve">*Final Value function should be the same under each run </t>
  </si>
  <si>
    <t>Avg_value</t>
  </si>
  <si>
    <t>value fn 5</t>
  </si>
  <si>
    <t>value fn 4</t>
  </si>
  <si>
    <t>value fn 3</t>
  </si>
  <si>
    <t>value fn 2</t>
  </si>
  <si>
    <t>value fn 1</t>
  </si>
  <si>
    <t>running time</t>
  </si>
  <si>
    <t>iters</t>
  </si>
  <si>
    <t>Han&amp;E's Approach</t>
  </si>
  <si>
    <t>* discuss convergence through graph only</t>
  </si>
  <si>
    <t>LAMBDA</t>
  </si>
  <si>
    <t>NUM_OF_INTERNAL</t>
  </si>
  <si>
    <t>TOTAL_T</t>
  </si>
  <si>
    <t>NUM_HIDDEN</t>
  </si>
  <si>
    <t>MOMENTUM</t>
  </si>
  <si>
    <t>BATCH</t>
  </si>
  <si>
    <t>K</t>
  </si>
  <si>
    <t>ITERS</t>
  </si>
  <si>
    <t>bounday</t>
  </si>
  <si>
    <t>0-5000</t>
  </si>
  <si>
    <t>5000-8000</t>
  </si>
  <si>
    <t>8000-10000</t>
  </si>
  <si>
    <t>min</t>
  </si>
  <si>
    <t>learning rate</t>
  </si>
  <si>
    <t>FNN_Z</t>
  </si>
  <si>
    <t>momentum</t>
  </si>
  <si>
    <t>epsilon</t>
  </si>
  <si>
    <t>activation function</t>
  </si>
  <si>
    <t>tanh</t>
  </si>
  <si>
    <t>last layer</t>
  </si>
  <si>
    <t>sigmoid</t>
  </si>
  <si>
    <t>FNN_U</t>
  </si>
  <si>
    <t>u constraint</t>
  </si>
  <si>
    <t>tanh * 0.01 + 0.015</t>
  </si>
  <si>
    <t>c1 = 100</t>
  </si>
  <si>
    <t>S0</t>
  </si>
  <si>
    <t>c2 = 20</t>
  </si>
  <si>
    <t>V0</t>
  </si>
  <si>
    <t>c3 = 50</t>
  </si>
  <si>
    <t>E0</t>
  </si>
  <si>
    <t>c4 = 200</t>
  </si>
  <si>
    <t>I10</t>
  </si>
  <si>
    <t>c5 = 1000</t>
  </si>
  <si>
    <t>I20</t>
  </si>
  <si>
    <t>I30</t>
  </si>
  <si>
    <t>R0</t>
  </si>
  <si>
    <t>D0</t>
  </si>
  <si>
    <t>regression relationship</t>
  </si>
  <si>
    <t>p1&amp;alpha</t>
  </si>
  <si>
    <t>k0+k1 * alpha</t>
  </si>
  <si>
    <t>Delta_t</t>
  </si>
  <si>
    <t>Stochastic</t>
  </si>
  <si>
    <t>Det</t>
  </si>
  <si>
    <t xml:space="preserve"> Train </t>
  </si>
  <si>
    <t xml:space="preserve">Test </t>
  </si>
  <si>
    <t>Npoints*2</t>
  </si>
  <si>
    <t xml:space="preserve">Search grid </t>
  </si>
  <si>
    <t xml:space="preserve">RMSE: </t>
  </si>
  <si>
    <t>MAPE:</t>
  </si>
  <si>
    <t>Npoints*10</t>
  </si>
  <si>
    <t>Npoints*20</t>
  </si>
  <si>
    <t>Total GDP</t>
  </si>
  <si>
    <t>2019-20</t>
  </si>
  <si>
    <t>2020-21</t>
  </si>
  <si>
    <t>2021-22</t>
  </si>
  <si>
    <t>Economic response to COVID-19 ($ billion)</t>
  </si>
  <si>
    <t>Table A1: Government and Non-Government spending on the response to COVID–19, by source and area of expenditure, 2019–20 to 2021–22 ($)</t>
  </si>
  <si>
    <t>Source</t>
  </si>
  <si>
    <t>Detailed source</t>
  </si>
  <si>
    <t>Program</t>
  </si>
  <si>
    <t>Area</t>
  </si>
  <si>
    <t>Total spending</t>
  </si>
  <si>
    <t>Australian Governement</t>
  </si>
  <si>
    <t>NPCR</t>
  </si>
  <si>
    <t>Hospital Services Payments (HSP)</t>
  </si>
  <si>
    <t>Public hospitals</t>
  </si>
  <si>
    <t>Private hospitals</t>
  </si>
  <si>
    <t>Private Hospital Financial Viability Payment</t>
  </si>
  <si>
    <t>State Public Health Payments (SPHP)</t>
  </si>
  <si>
    <t>Patient transport services</t>
  </si>
  <si>
    <t>Community health</t>
  </si>
  <si>
    <t>Public health</t>
  </si>
  <si>
    <t>Other administration</t>
  </si>
  <si>
    <t>Capital expenditure</t>
  </si>
  <si>
    <t>Aged care</t>
  </si>
  <si>
    <t>State and territory government</t>
  </si>
  <si>
    <t>Dept of Health and Aged Care</t>
  </si>
  <si>
    <t>Health Policy, Access &amp; Suppt</t>
  </si>
  <si>
    <t>Referred medical services</t>
  </si>
  <si>
    <t xml:space="preserve"> Research</t>
  </si>
  <si>
    <t>Education of health professionals</t>
  </si>
  <si>
    <t>Unreferred medical services</t>
  </si>
  <si>
    <t>Individual Health Benefits</t>
  </si>
  <si>
    <t>Other health practitioners</t>
  </si>
  <si>
    <t>Benefit paid pharmaceuticals</t>
  </si>
  <si>
    <t>Ageing &amp; Aged Care</t>
  </si>
  <si>
    <t>Non Government (Individuals)</t>
  </si>
  <si>
    <t>Medicare Benefits Schedule</t>
  </si>
  <si>
    <t>Pharmaceutical Benefits Scheme</t>
  </si>
  <si>
    <t>IQVIA</t>
  </si>
  <si>
    <t>Antigen test kits</t>
  </si>
  <si>
    <t>All other medications</t>
  </si>
  <si>
    <t>Respirators, face masks and shields</t>
  </si>
  <si>
    <t>Sanitiser</t>
  </si>
  <si>
    <t>All sources</t>
  </si>
  <si>
    <t>All programs</t>
  </si>
  <si>
    <t>All areas</t>
  </si>
  <si>
    <t>Sources: Dept of Health and Aged Care, National Health Funding Body, IQVIA.</t>
  </si>
  <si>
    <t>$ (bilions)</t>
  </si>
  <si>
    <t>Percentage</t>
  </si>
  <si>
    <t xml:space="preserve">Health expenditure </t>
  </si>
  <si>
    <t>Actual Vacc=second dose/S</t>
  </si>
  <si>
    <t>Health sys</t>
  </si>
  <si>
    <t>Standard Error</t>
  </si>
  <si>
    <t>Strategy 0</t>
  </si>
  <si>
    <t>no vacc</t>
  </si>
  <si>
    <t>c6 = 300*0.5</t>
  </si>
  <si>
    <t>k0 = 0.006</t>
  </si>
  <si>
    <t>k1 = -0.1341</t>
  </si>
  <si>
    <t>alpha 0.00099</t>
  </si>
  <si>
    <t>sigma 0.05819</t>
  </si>
  <si>
    <t>beta3 0.03641</t>
  </si>
  <si>
    <t>p1 0.01353</t>
  </si>
  <si>
    <t>Total dose/S</t>
  </si>
  <si>
    <t>alpha_all</t>
  </si>
  <si>
    <t>alpha_all_avg</t>
  </si>
  <si>
    <t>smooth_control</t>
  </si>
  <si>
    <t>Fitted</t>
  </si>
  <si>
    <t>Actual</t>
  </si>
  <si>
    <t>Second+booster</t>
  </si>
  <si>
    <t>opt+booster</t>
  </si>
  <si>
    <t>Real Life</t>
    <phoneticPr fontId="3" type="noConversion"/>
  </si>
  <si>
    <t>Code Analysis</t>
    <phoneticPr fontId="3" type="noConversion"/>
  </si>
  <si>
    <t>Vaccine Period</t>
    <phoneticPr fontId="3" type="noConversion"/>
  </si>
  <si>
    <t>第一次死人</t>
    <phoneticPr fontId="3" type="noConversion"/>
  </si>
  <si>
    <t>lockdown1 (43 days)</t>
    <phoneticPr fontId="3" type="noConversion"/>
  </si>
  <si>
    <t>lockdown2 (111 days)</t>
    <phoneticPr fontId="3" type="noConversion"/>
  </si>
  <si>
    <t>4 week</t>
    <phoneticPr fontId="3" type="noConversion"/>
  </si>
  <si>
    <t>8 week</t>
    <phoneticPr fontId="3" type="noConversion"/>
  </si>
  <si>
    <t>疫苗开始</t>
    <phoneticPr fontId="3" type="noConversion"/>
  </si>
  <si>
    <t>UK</t>
    <phoneticPr fontId="3" type="noConversion"/>
  </si>
  <si>
    <t>lockdown3 (5 days)</t>
    <phoneticPr fontId="3" type="noConversion"/>
  </si>
  <si>
    <t>delta</t>
    <phoneticPr fontId="3" type="noConversion"/>
  </si>
  <si>
    <t>lockdown4 (14 days)</t>
    <phoneticPr fontId="3" type="noConversion"/>
  </si>
  <si>
    <t>lockdown5 (12 days)</t>
    <phoneticPr fontId="3" type="noConversion"/>
  </si>
  <si>
    <t>lockdown6 (77 days)</t>
    <phoneticPr fontId="3" type="noConversion"/>
  </si>
  <si>
    <t>封州</t>
    <phoneticPr fontId="3" type="noConversion"/>
  </si>
  <si>
    <t>第一针70%，解封</t>
    <phoneticPr fontId="3" type="noConversion"/>
  </si>
  <si>
    <t>补贴降低，解封</t>
    <phoneticPr fontId="3" type="noConversion"/>
  </si>
  <si>
    <t>第一针80%</t>
    <phoneticPr fontId="3" type="noConversion"/>
  </si>
  <si>
    <t>delta plus</t>
    <phoneticPr fontId="3" type="noConversion"/>
  </si>
  <si>
    <t>加强针开始</t>
    <phoneticPr fontId="3" type="noConversion"/>
  </si>
  <si>
    <t>疫苗两针80%，解封</t>
    <phoneticPr fontId="3" type="noConversion"/>
  </si>
  <si>
    <t>边境开放</t>
    <phoneticPr fontId="3" type="noConversion"/>
  </si>
  <si>
    <t>test kit $15 超市售卖</t>
    <phoneticPr fontId="3" type="noConversion"/>
  </si>
  <si>
    <t>解封第一天</t>
    <phoneticPr fontId="3" type="noConversion"/>
  </si>
  <si>
    <t>omicron</t>
    <phoneticPr fontId="3" type="noConversion"/>
  </si>
  <si>
    <t>vaccine data miss</t>
    <phoneticPr fontId="3" type="noConversion"/>
  </si>
  <si>
    <t>recovers data miss</t>
    <phoneticPr fontId="3" type="noConversion"/>
  </si>
  <si>
    <t>补贴降低</t>
    <phoneticPr fontId="3" type="noConversion"/>
  </si>
  <si>
    <t>not report 导致数据不准</t>
    <phoneticPr fontId="3" type="noConversion"/>
  </si>
  <si>
    <t>free RAT test kit</t>
    <phoneticPr fontId="3" type="noConversion"/>
  </si>
  <si>
    <t>测试数据变多</t>
    <phoneticPr fontId="3" type="noConversion"/>
  </si>
  <si>
    <t>8 week</t>
  </si>
  <si>
    <t>加强针50%</t>
    <phoneticPr fontId="3" type="noConversion"/>
  </si>
  <si>
    <t>booster rate</t>
  </si>
  <si>
    <t>Cumulative booster num</t>
  </si>
  <si>
    <t>alpha 0.00135</t>
  </si>
  <si>
    <t>beta3 0.04965</t>
  </si>
  <si>
    <t>p1 0.01845</t>
  </si>
  <si>
    <t>mu 0.0014</t>
  </si>
  <si>
    <t>Npoints*5</t>
  </si>
  <si>
    <t>mu 0.00308</t>
  </si>
  <si>
    <t>sigma 0.02645</t>
  </si>
  <si>
    <t>delta3 0.07565</t>
  </si>
  <si>
    <t>mu 0.0042</t>
  </si>
  <si>
    <t>RMSE</t>
  </si>
  <si>
    <t>MAPE</t>
  </si>
  <si>
    <t>Npoints</t>
  </si>
  <si>
    <t>Search grid</t>
  </si>
  <si>
    <t>Deterministic</t>
  </si>
  <si>
    <t>T*5</t>
  </si>
  <si>
    <t>T*10</t>
  </si>
  <si>
    <t>T*20</t>
  </si>
  <si>
    <t>S1</t>
  </si>
  <si>
    <t>S2</t>
  </si>
  <si>
    <t>S3-1: (noise=0.1)</t>
  </si>
  <si>
    <t>No Vaccination</t>
  </si>
  <si>
    <t>Actual Vaccination</t>
  </si>
  <si>
    <t>Optimal Vaccination</t>
  </si>
  <si>
    <t>Health sys total</t>
  </si>
  <si>
    <t>Total Economic Cost</t>
  </si>
  <si>
    <t>Total Hospital Cost</t>
  </si>
  <si>
    <t>Policy Cost in 2019-20</t>
  </si>
  <si>
    <t>Policy Cost in 2020-21</t>
  </si>
  <si>
    <t>Policy Cost in 2021-22</t>
  </si>
  <si>
    <t>S3-2: (noise=0.0002)</t>
  </si>
  <si>
    <t>S3-3: (noise=0.05)</t>
  </si>
  <si>
    <t>S3-4: (noise=0.2)</t>
  </si>
  <si>
    <t xml:space="preserve">Tiny Noise </t>
  </si>
  <si>
    <t>Small Noise</t>
  </si>
  <si>
    <t>Standard Noise</t>
  </si>
  <si>
    <t>Large Noise</t>
  </si>
  <si>
    <t>Policy Cost</t>
  </si>
  <si>
    <t>Economic Cost</t>
  </si>
  <si>
    <t>Hospital Cost</t>
  </si>
  <si>
    <t>constant vacc</t>
  </si>
  <si>
    <t>actual vacc</t>
  </si>
  <si>
    <t>sigma=0.0002</t>
  </si>
  <si>
    <t>sigma=0.05</t>
  </si>
  <si>
    <t>sigma=0.1</t>
  </si>
  <si>
    <t>sigma=0.2</t>
  </si>
  <si>
    <t xml:space="preserve">Hosp Cost </t>
  </si>
  <si>
    <t xml:space="preserve">Econ Cost </t>
  </si>
  <si>
    <t xml:space="preserve">Total Cost </t>
  </si>
  <si>
    <t>First Dose incremental</t>
  </si>
  <si>
    <t>Second Dose incremental</t>
  </si>
  <si>
    <t>Deaths</t>
  </si>
  <si>
    <t>Total Victoria</t>
  </si>
  <si>
    <t>Births</t>
  </si>
  <si>
    <t>Time Period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</si>
  <si>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</si>
  <si>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</si>
  <si>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</si>
  <si>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</si>
  <si>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</si>
  <si>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</si>
  <si>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</si>
  <si>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</si>
  <si>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</si>
  <si>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</si>
  <si>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</si>
  <si>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</si>
  <si>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https://explore.data.abs.gov.au/vis?fs[0]=People%2C1%7CPopulation%23POPULATION%23%7COverseas%20Migration%23OVERSEAS_MIGRATION%23&amp;pg=0&amp;fc=People&amp;df[ds]=PEOPLE_TOPICS&amp;df[id]=OMAD_VISA&amp;df[ag]=ABS&amp;df[vs]=&amp;pd=2020-Q1%2C&amp;dq=..2%2BAUS.Q&amp;ly[cl]=TIME_PERIOD&amp;ly[rw]=VISA&amp;ly[rs]=MEASURE</t>
  </si>
  <si>
    <t>https://www.abs.gov.au/statistics/people/population/deaths-australia/2022</t>
  </si>
  <si>
    <t>https://www.abs.gov.au/statistics/people/population/births-australia/2022</t>
  </si>
  <si>
    <t>alpha = 0.00135</t>
  </si>
  <si>
    <t>sigma =0.06685</t>
  </si>
  <si>
    <t>beta1 =0.28574</t>
  </si>
  <si>
    <t>beta2 =0.15703</t>
  </si>
  <si>
    <t>beta3 =0.0373</t>
  </si>
  <si>
    <t>delta1= 0.28847</t>
  </si>
  <si>
    <t>delta2= 0.28271</t>
  </si>
  <si>
    <t>delta3= 0.142</t>
  </si>
  <si>
    <t>gamma =0.28336</t>
  </si>
  <si>
    <t>p1 =0.01845</t>
  </si>
  <si>
    <t>p2 =0.14327</t>
  </si>
  <si>
    <t>mu =0.0014</t>
  </si>
  <si>
    <t>birth =  0.000053</t>
  </si>
  <si>
    <t xml:space="preserve">death =  0.000033 </t>
  </si>
  <si>
    <t>noise</t>
  </si>
  <si>
    <t>calibrated</t>
  </si>
  <si>
    <t>~0.035</t>
  </si>
  <si>
    <t>(0.035, 0.105)</t>
  </si>
  <si>
    <t>2019-2021</t>
  </si>
  <si>
    <t>Males</t>
  </si>
  <si>
    <t>Females</t>
  </si>
  <si>
    <t>Australia has the third highest life expectancy in the world</t>
  </si>
  <si>
    <t>Total females</t>
  </si>
  <si>
    <t>Total males</t>
  </si>
  <si>
    <t>~0.075</t>
  </si>
  <si>
    <t>(0.075, 0.225)</t>
  </si>
  <si>
    <t>%</t>
  </si>
  <si>
    <t>Life expectancy</t>
  </si>
  <si>
    <t>Estimated population</t>
  </si>
  <si>
    <t>Migrant arrivals</t>
  </si>
  <si>
    <t>Migrant departures</t>
  </si>
  <si>
    <t>Inflow</t>
  </si>
  <si>
    <t>Outflow</t>
  </si>
  <si>
    <t>In/Out</t>
  </si>
  <si>
    <t>Quarter data</t>
  </si>
  <si>
    <t>Annual data</t>
  </si>
  <si>
    <t>Net migration</t>
  </si>
  <si>
    <t>Birth</t>
  </si>
  <si>
    <t>Death</t>
  </si>
  <si>
    <t>Daily rate</t>
  </si>
  <si>
    <t>Sex ratio</t>
  </si>
  <si>
    <t>sigma0.5</t>
  </si>
  <si>
    <t>econ cost 0.5</t>
  </si>
  <si>
    <t>vacc cost 2</t>
  </si>
  <si>
    <t>ori</t>
  </si>
  <si>
    <t>vacc cost 0.5</t>
  </si>
  <si>
    <t>econ cost 2</t>
  </si>
  <si>
    <t>Vaccied=0</t>
  </si>
  <si>
    <t>Vaccied=0.3</t>
  </si>
  <si>
    <t>Vaccied=0.7</t>
  </si>
  <si>
    <t>Vaccied=0.43 (base)</t>
  </si>
  <si>
    <t>econ cost 1</t>
  </si>
  <si>
    <t>vacc cost 1</t>
  </si>
  <si>
    <t>Point</t>
  </si>
  <si>
    <t>Column1</t>
  </si>
  <si>
    <t>Rank</t>
  </si>
  <si>
    <t>Percent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</si>
  <si>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</si>
  <si>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</si>
  <si>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</si>
  <si>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</si>
  <si>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</si>
  <si>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</si>
  <si>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</si>
  <si>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</si>
  <si>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</si>
  <si>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</si>
  <si>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</si>
  <si>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</si>
  <si>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new range</t>
  </si>
  <si>
    <t>new range from 0</t>
  </si>
  <si>
    <t>new range from 1</t>
  </si>
  <si>
    <t>range</t>
  </si>
  <si>
    <t>old</t>
  </si>
  <si>
    <t>new1</t>
  </si>
  <si>
    <t>new2</t>
  </si>
  <si>
    <t>new3</t>
  </si>
  <si>
    <t>diff</t>
  </si>
  <si>
    <t>mid</t>
  </si>
  <si>
    <t>max</t>
  </si>
  <si>
    <t>95%CI</t>
  </si>
  <si>
    <t>0-max</t>
  </si>
  <si>
    <t>min-max</t>
  </si>
  <si>
    <t>min-max*90%</t>
  </si>
  <si>
    <t>min-max*80%</t>
  </si>
  <si>
    <t>new4</t>
  </si>
  <si>
    <t>new5</t>
  </si>
  <si>
    <t>Se</t>
  </si>
  <si>
    <t>hosp cost 0.5</t>
  </si>
  <si>
    <t>hosp cost 2</t>
  </si>
  <si>
    <t>hosp cost 1</t>
  </si>
  <si>
    <t>beta3*0.5</t>
  </si>
  <si>
    <t>beta3*0.1</t>
  </si>
  <si>
    <t>beta3*3</t>
  </si>
  <si>
    <t>Vaccied=0.9</t>
  </si>
  <si>
    <t>beta3*2</t>
  </si>
  <si>
    <t>beta1*0.5</t>
  </si>
  <si>
    <t>Vaccied=0.8</t>
  </si>
  <si>
    <t>min-max*70%</t>
  </si>
  <si>
    <t>new6</t>
  </si>
  <si>
    <t>0    Hosp Cost</t>
  </si>
  <si>
    <t>1  Policy Cost</t>
  </si>
  <si>
    <t>2    Econ Cost</t>
  </si>
  <si>
    <t>3   Total Cost</t>
  </si>
  <si>
    <t>Hosp Cost</t>
  </si>
  <si>
    <t>Econ Cost</t>
  </si>
  <si>
    <t>Total Cost</t>
  </si>
  <si>
    <t>sigma*0.75</t>
  </si>
  <si>
    <t>sigma=0.01</t>
  </si>
  <si>
    <t>sigma0.01</t>
  </si>
  <si>
    <t>sigma0.1</t>
  </si>
  <si>
    <t>sigma=0.05 (base)</t>
  </si>
  <si>
    <t>beta1*2</t>
  </si>
  <si>
    <t>beta3*1 (base)</t>
  </si>
  <si>
    <t>delta3*0.5</t>
  </si>
  <si>
    <t>delta3*2</t>
  </si>
  <si>
    <t>delta1*0.5</t>
  </si>
  <si>
    <t>delta1*2</t>
  </si>
  <si>
    <t>delta23*0.5</t>
  </si>
  <si>
    <t>delta23*2</t>
  </si>
  <si>
    <t>sigma0.2</t>
  </si>
  <si>
    <t>sigma0.3</t>
  </si>
  <si>
    <t>sigma0.4</t>
  </si>
  <si>
    <t>sigma=0.3</t>
  </si>
  <si>
    <t>sigma=0.4</t>
  </si>
  <si>
    <t>sigma=0.5</t>
  </si>
  <si>
    <t>delta3*1</t>
  </si>
  <si>
    <t>sigma 0.06625</t>
  </si>
  <si>
    <t>beta1 0.28702</t>
  </si>
  <si>
    <t>beta2 0.15829</t>
  </si>
  <si>
    <t>beta3 0.03857</t>
  </si>
  <si>
    <t>delta1 0.28844</t>
  </si>
  <si>
    <t>delta2 0.28266</t>
  </si>
  <si>
    <t>delta3 0.14198</t>
  </si>
  <si>
    <t>gamma 0.28267</t>
  </si>
  <si>
    <t>p2 0.14326</t>
  </si>
  <si>
    <t>sigma1 0.10177</t>
  </si>
  <si>
    <t>sigma2 0.035</t>
  </si>
  <si>
    <t>sigma3 0.09363</t>
  </si>
  <si>
    <t>sigma4 0.06189</t>
  </si>
  <si>
    <t>sigma5 0.07869</t>
  </si>
  <si>
    <t>sigma6 0.06298</t>
  </si>
  <si>
    <t>sigma7 0.05991</t>
  </si>
  <si>
    <t>sigma8 0.06234</t>
  </si>
  <si>
    <t>alpha =0.00135</t>
  </si>
  <si>
    <t>sigma= 0.06625</t>
  </si>
  <si>
    <t>beta1 =0.28702</t>
  </si>
  <si>
    <t>beta2 =0.15829</t>
  </si>
  <si>
    <t>beta3 =0.03857</t>
  </si>
  <si>
    <t>delta1 =0.28844</t>
  </si>
  <si>
    <t>delta2 =0.28266</t>
  </si>
  <si>
    <t>delta3 =0.14198</t>
  </si>
  <si>
    <t>gamma =0.28267</t>
  </si>
  <si>
    <t>p2 =0.14326</t>
  </si>
  <si>
    <t>sigma1 =0.10177*0.5</t>
  </si>
  <si>
    <t>sigma2 =0.03500*0.5</t>
  </si>
  <si>
    <t>sigma3 =0.09363*0.5</t>
  </si>
  <si>
    <t>sigma4 =0.06189*0.5</t>
  </si>
  <si>
    <t>sigma5 =0.07869*0.5</t>
  </si>
  <si>
    <t>sigma6 =0.06298*0.5</t>
  </si>
  <si>
    <t>sigma7 =0.05991*0.5</t>
  </si>
  <si>
    <t>sigma8 =0.06234*0.5</t>
  </si>
  <si>
    <t>nature</t>
  </si>
  <si>
    <t>[W1]</t>
  </si>
  <si>
    <t>[W2]</t>
  </si>
  <si>
    <t>[N18]</t>
  </si>
  <si>
    <t>S(0)</t>
  </si>
  <si>
    <t>Assumed</t>
  </si>
  <si>
    <t>E(0)</t>
  </si>
  <si>
    <t>I(0)</t>
  </si>
  <si>
    <t>H(0)</t>
  </si>
  <si>
    <t>R(0)</t>
  </si>
  <si>
    <t>ξ1</t>
  </si>
  <si>
    <t>ξ2</t>
  </si>
  <si>
    <t>ξ3</t>
  </si>
  <si>
    <t>ξ4</t>
  </si>
  <si>
    <t>ξ5</t>
  </si>
  <si>
    <t>ξ6</t>
  </si>
  <si>
    <t>beta3*1.5</t>
  </si>
  <si>
    <t>base case</t>
  </si>
  <si>
    <t>beta3*0.5 (optimal)</t>
  </si>
  <si>
    <t>opt vacc</t>
  </si>
  <si>
    <t>Type</t>
  </si>
  <si>
    <t>beta3*1 (optimal)</t>
  </si>
  <si>
    <t>beta3*1.5 (optimal)</t>
  </si>
  <si>
    <t>Hosp Cost Savings</t>
  </si>
  <si>
    <t>Policy Cost Savings</t>
  </si>
  <si>
    <t>Econ Cost Savings</t>
  </si>
  <si>
    <t>Total Cost Savings</t>
  </si>
  <si>
    <t>c6*0.5</t>
  </si>
  <si>
    <t>c6*1 (base)</t>
  </si>
  <si>
    <t>c6*0.5 (optimal)</t>
  </si>
  <si>
    <t>c6*1 (optimal)</t>
  </si>
  <si>
    <t>c6*2</t>
  </si>
  <si>
    <t>c6*2 (optimal)</t>
  </si>
  <si>
    <t>Hosp Savings</t>
  </si>
  <si>
    <t>Policy Savings</t>
  </si>
  <si>
    <t>Econ Savings</t>
  </si>
  <si>
    <t>Total Savings</t>
  </si>
  <si>
    <t>c345*0.5</t>
  </si>
  <si>
    <t>c345*2</t>
  </si>
  <si>
    <t>c345*2 (optimal)</t>
  </si>
  <si>
    <t>c345*1 (optimal)</t>
  </si>
  <si>
    <t>c345*0.5 (optimal)</t>
  </si>
  <si>
    <t>c345*1 (base)</t>
  </si>
  <si>
    <t xml:space="preserve"> Hosp Cost</t>
  </si>
  <si>
    <t>c1*0.5</t>
  </si>
  <si>
    <t>c1*2</t>
  </si>
  <si>
    <t>c1*0.5 (optimal)</t>
  </si>
  <si>
    <t>c1*2 (optimal)</t>
  </si>
  <si>
    <t>c1*1 (optimal)</t>
  </si>
  <si>
    <t>c1*1 (base)</t>
  </si>
  <si>
    <t>noise*0.01</t>
  </si>
  <si>
    <t>noise*0.1</t>
  </si>
  <si>
    <t>noise*1 (base)</t>
  </si>
  <si>
    <t>noise*0.5</t>
  </si>
  <si>
    <t>noise*1.5</t>
  </si>
  <si>
    <t>noise*1</t>
  </si>
  <si>
    <t>min-max (base)</t>
  </si>
  <si>
    <t>No Vacc
beta3*0.5</t>
  </si>
  <si>
    <t>No vacc
beta3*1 (base)</t>
  </si>
  <si>
    <t>No vacc
beta3*1.5</t>
  </si>
  <si>
    <t>Const Vacc
beta3*0.5</t>
  </si>
  <si>
    <t>Const Vacc
beta3*1 (base)</t>
  </si>
  <si>
    <t>Const Vacc
beta3*1.5</t>
  </si>
  <si>
    <t>Actual Vacc
beta3*0.5</t>
  </si>
  <si>
    <t>Actual Vacc
beta3*1 (base)</t>
  </si>
  <si>
    <t>Actual Vacc
beta3*1.5</t>
  </si>
  <si>
    <t>birth</t>
  </si>
  <si>
    <t>death</t>
  </si>
  <si>
    <t>Vaccied=0.1</t>
  </si>
  <si>
    <t>Vaccied=0.2</t>
  </si>
  <si>
    <t>Vaccied=0.4</t>
  </si>
  <si>
    <t>Vaccied=0.5</t>
  </si>
  <si>
    <t>Vaccied=0.6</t>
  </si>
  <si>
    <t>Vaccied=0.85</t>
  </si>
  <si>
    <t>beta3*0.1 (optimal)</t>
  </si>
  <si>
    <t>c6*0</t>
  </si>
  <si>
    <t>c6*0.75</t>
  </si>
  <si>
    <t>c6*0.01</t>
  </si>
  <si>
    <t>delta3*1 (base)</t>
  </si>
  <si>
    <t>sigma2 V 0.035</t>
  </si>
  <si>
    <t>S_prop</t>
  </si>
  <si>
    <t>V_prop</t>
  </si>
  <si>
    <t>E_prop</t>
  </si>
  <si>
    <t>I1_prop</t>
  </si>
  <si>
    <t>I2_prop</t>
  </si>
  <si>
    <t>I3_prop</t>
  </si>
  <si>
    <t>R_prop</t>
  </si>
  <si>
    <t>D_prop</t>
  </si>
  <si>
    <t>Vaccied=0.725</t>
  </si>
  <si>
    <t>Vaccied=0.75</t>
  </si>
  <si>
    <t>Vaccied=0.825</t>
  </si>
  <si>
    <t>Vaccied=0.875</t>
  </si>
  <si>
    <t>Vaccied=0.925</t>
  </si>
  <si>
    <t>Vaccied=0.95</t>
  </si>
  <si>
    <t>noise*2</t>
  </si>
  <si>
    <t>Vaccied=0.775</t>
  </si>
  <si>
    <t xml:space="preserve">          Type    no vacc  constant vacc  actual vacc   opt vacc</t>
  </si>
  <si>
    <t>0    Hosp Cost   3.262190       3.120357     2.088547   2.087207</t>
  </si>
  <si>
    <t>1  Policy Cost   1.268650       2.159269     3.791742   3.832974</t>
  </si>
  <si>
    <t>2    Econ Cost  15.929165      15.199578    14.431924  14.429683</t>
  </si>
  <si>
    <t>3   Total Cost  20.460005      20.479205    20.312213  20.349864</t>
  </si>
  <si>
    <t xml:space="preserve"> Type    no vacc  constant vacc  actual vacc  opt vacc</t>
  </si>
  <si>
    <t>0    Hosp Cost  11.616842       9.249465     5.627283  6.571114</t>
  </si>
  <si>
    <t>1  Policy Cost   2.757488       3.077856     4.460620  2.677174</t>
  </si>
  <si>
    <t>2    Econ Cost   0.000000       0.000000     0.000000  0.000000</t>
  </si>
  <si>
    <t>3   Total Cost  14.374330      12.327321    10.087903  9.248288</t>
  </si>
  <si>
    <t xml:space="preserve">        Type    no vacc  constant vacc  actual vacc  opt vacc</t>
  </si>
  <si>
    <t>0    Hosp Cost  11.616842       9.249465     5.627283  6.111867</t>
  </si>
  <si>
    <t>1  Policy Cost   2.757488       3.077856     4.460620  2.926015</t>
  </si>
  <si>
    <t>2    Econ Cost   0.429179       0.336423     0.289658  0.303092</t>
  </si>
  <si>
    <t>3   Total Cost  14.803510      12.663744    10.377561  9.340974</t>
  </si>
  <si>
    <t>0    Hosp Cost  10.726177       8.679196     5.419329   5.489056</t>
  </si>
  <si>
    <t>1  Policy Cost   2.733211       3.103286     4.480941   4.291327</t>
  </si>
  <si>
    <t>2    Econ Cost  41.358341      32.962939    28.344601  28.571574</t>
  </si>
  <si>
    <t>3   Total Cost  54.817729      44.745420    38.244872  38.351957</t>
  </si>
  <si>
    <t xml:space="preserve">        Type    no vacc  constant vacc  actual vacc   opt vacc</t>
  </si>
  <si>
    <t xml:space="preserve">        Type     no vacc  constant vacc  actual vacc    opt vacc</t>
  </si>
  <si>
    <t>0    Hosp Cost   78.688535      43.336387    22.304407   22.005607</t>
  </si>
  <si>
    <t>1  Policy Cost   12.576429       7.111998     6.776722    6.911104</t>
  </si>
  <si>
    <t>2    Econ Cost  249.387855     129.723415    90.411723   89.543587</t>
  </si>
  <si>
    <t>3   Total Cost  340.652820     180.171800   119.492852  118.460298</t>
  </si>
  <si>
    <t>0    Hosp Cost   8.362534       6.646297     5.034210   5.024936</t>
  </si>
  <si>
    <t>1  Policy Cost   2.707257       3.051506     4.456236   4.500132</t>
  </si>
  <si>
    <t>2    Econ Cost  41.503130      32.697386    28.774814  28.738098</t>
  </si>
  <si>
    <t>3   Total Cost  52.572921      42.395189    38.265259  38.263165</t>
  </si>
  <si>
    <t xml:space="preserve">         Type     no vacc  constant vacc  actual vacc    opt vacc</t>
  </si>
  <si>
    <t>0    Hosp Cost   83.887047      38.632483    16.372676   16.166089</t>
  </si>
  <si>
    <t>1  Policy Cost   23.414948      11.005590     8.457483    8.529911</t>
  </si>
  <si>
    <t>2    Econ Cost  339.516377     149.512015    87.387802   86.571386</t>
  </si>
  <si>
    <t>3   Total Cost  446.818372     199.150088   112.217961  111.267387</t>
  </si>
  <si>
    <t>0    Hosp Cost   4.374999       4.315521     2.970420   2.968863</t>
  </si>
  <si>
    <t>1  Policy Cost   0.851847       1.797727     3.475704   3.524076</t>
  </si>
  <si>
    <t>2    Econ Cost  14.818045      14.671319    14.440365  14.439836</t>
  </si>
  <si>
    <t>3   Total Cost  20.044891      20.784567    20.886489  20.932775</t>
  </si>
  <si>
    <t>0    Hosp Cost   4.543058       4.506950     3.174285   3.562214</t>
  </si>
  <si>
    <t>1  Policy Cost   0.950213       1.894339     3.572544   1.123685</t>
  </si>
  <si>
    <t>2    Econ Cost  15.983045      15.852878    15.672459  15.889185</t>
  </si>
  <si>
    <t>3   Total Cost  21.476316      22.254167    22.419289  20.575084</t>
  </si>
  <si>
    <t xml:space="preserve">         Type    no vacc  constant vacc  actual vacc   opt vacc</t>
  </si>
  <si>
    <t>0    Hosp Cost   4.415518       4.393489     3.105058   3.487430</t>
  </si>
  <si>
    <t>1  Policy Cost   0.919228       1.866684     3.547510   1.044098</t>
  </si>
  <si>
    <t>2    Econ Cost  15.510891      15.431811    15.294618  15.442267</t>
  </si>
  <si>
    <t>3   Total Cost  20.845638      21.691984    21.947187  19.973795</t>
  </si>
  <si>
    <t>0    Hosp Cost   4.827401       4.754890     3.323422   3.613985</t>
  </si>
  <si>
    <t>1  Policy Cost   1.019545       1.954914     3.626472   1.486136</t>
  </si>
  <si>
    <t>2    Econ Cost  17.037167      16.773665    16.485546  16.734960</t>
  </si>
  <si>
    <t>3   Total Cost  22.884113      23.483470    23.435440  21.835081</t>
  </si>
  <si>
    <t>0    Hosp Cost   4.986451       4.890567     3.403805   3.617685</t>
  </si>
  <si>
    <t>1  Policy Cost   1.058474       1.988143     3.655540   1.774543</t>
  </si>
  <si>
    <t>2    Econ Cost  17.627743      17.277959    16.923344  17.122985</t>
  </si>
  <si>
    <t>3   Total Cost  23.672668      24.156669    23.982689  22.515213</t>
  </si>
  <si>
    <t>0    Hosp Cost   4.680003       4.627227     3.246997   3.518188</t>
  </si>
  <si>
    <t>1  Policy Cost   0.983561       1.923700     3.598837   1.454425</t>
  </si>
  <si>
    <t>2    Econ Cost  16.490464      16.299437    16.069025  16.256072</t>
  </si>
  <si>
    <t>3   Total Cost  22.154029      22.850364    22.914858  21.228685</t>
  </si>
  <si>
    <t>0    Hosp Cost   5.158516       5.034947     3.488409   3.640170</t>
  </si>
  <si>
    <t>1  Policy Cost   1.100705       2.023565     3.686135   2.064784</t>
  </si>
  <si>
    <t>2    Econ Cost  18.267448      17.814952    17.383831  17.535729</t>
  </si>
  <si>
    <t>3   Total Cost  24.526668      24.873464    24.558376  23.240683</t>
  </si>
  <si>
    <t xml:space="preserve">            Type    no vacc  constant vacc  actual vacc   opt vacc</t>
  </si>
  <si>
    <t>0    Hosp Cost   5.345156       5.188790     3.577515   3.686240</t>
  </si>
  <si>
    <t>1  Policy Cost   1.146645       2.061375     3.718363   2.324702</t>
  </si>
  <si>
    <t>2    Econ Cost  18.962304      18.387545    17.868524  17.985046</t>
  </si>
  <si>
    <t>3   Total Cost  25.454105      25.637710    25.164401  23.995988</t>
  </si>
  <si>
    <t>0    Hosp Cost   5.769545       5.528289     3.770467   3.922140</t>
  </si>
  <si>
    <t>1  Policy Cost   1.251604       2.145048     3.788161   2.313429</t>
  </si>
  <si>
    <t>2    Econ Cost  20.546162      19.652636    18.917139  19.128121</t>
  </si>
  <si>
    <t>3   Total Cost  27.567311      27.325973    26.475766  25.363690</t>
  </si>
  <si>
    <t xml:space="preserve">       Type    no vacc  constant vacc  actual vacc   opt vacc</t>
  </si>
  <si>
    <t>0    Hosp Cost   6.011664       5.715878     3.874984   4.040637</t>
  </si>
  <si>
    <t>1  Policy Cost   1.311785       2.191410     3.825977   2.354131</t>
  </si>
  <si>
    <t>2    Econ Cost  21.452243      20.352539    19.484672  19.739085</t>
  </si>
  <si>
    <t>3   Total Cost  28.775692      28.259827    27.185634  26.133854</t>
  </si>
  <si>
    <t>0    Hosp Cost   6.277179       5.916813     3.985353   4.022173</t>
  </si>
  <si>
    <t>1  Policy Cost   1.378026       2.241167     3.865916   3.115750</t>
  </si>
  <si>
    <t>2    Econ Cost  22.447981      21.102924    20.083649  20.133287</t>
  </si>
  <si>
    <t>3   Total Cost  30.103185      29.260904    27.934919  27.271209</t>
  </si>
  <si>
    <t>0    Hosp Cost   7.641201       6.880532     4.493824   4.506886</t>
  </si>
  <si>
    <t>1  Policy Cost   1.722197       2.481055     4.049991   3.698483</t>
  </si>
  <si>
    <t>2    Econ Cost  27.598439      24.711408    22.839398  22.859710</t>
  </si>
  <si>
    <t>3   Total Cost  36.961836      34.072995    31.383213  31.065079</t>
  </si>
  <si>
    <t xml:space="preserve">    Type    no vacc  constant vacc  actual vacc   opt vacc</t>
  </si>
  <si>
    <t>0    Hosp Cost   9.719184       8.181688     5.133878   5.129347</t>
  </si>
  <si>
    <t>1  Policy Cost   2.257900       2.807735     4.281832   4.206768</t>
  </si>
  <si>
    <t>2    Econ Cost  35.552899      29.606712    26.301274  26.289164</t>
  </si>
  <si>
    <t>3   Total Cost  47.529983      40.596135    35.716984  35.625280</t>
  </si>
  <si>
    <t>0    Hosp Cost  12.986633       9.969111     5.946544   5.923057</t>
  </si>
  <si>
    <t>1  Policy Cost   3.123383       3.260828     4.576329   4.687380</t>
  </si>
  <si>
    <t>2    Econ Cost  48.285855      36.370752    30.688326  30.629695</t>
  </si>
  <si>
    <t>3   Total Cost  64.395871      49.600690    41.211199  41.240132</t>
  </si>
  <si>
    <t>0    Hosp Cost  18.225702      12.458416     6.985991   6.935924</t>
  </si>
  <si>
    <t>1  Policy Cost   4.555463       3.898732     4.953162   5.195539</t>
  </si>
  <si>
    <t>2    Econ Cost  69.135933      45.856818    36.289659  36.155046</t>
  </si>
  <si>
    <t>3   Total Cost  91.917098      62.213966    48.228813  48.286509</t>
  </si>
  <si>
    <t xml:space="preserve">    Type     no vacc  constant vacc  actual vacc   opt vacc</t>
  </si>
  <si>
    <t>0    Hosp Cost   26.671553      15.957403     8.323303   8.236742</t>
  </si>
  <si>
    <t>1  Policy Cost    6.941999       4.806380     5.438216   5.770802</t>
  </si>
  <si>
    <t>2    Econ Cost  103.508560      59.298799    43.484856  43.238098</t>
  </si>
  <si>
    <t>3   Total Cost  137.122113      80.062583    57.246375  57.245641</t>
  </si>
  <si>
    <t xml:space="preserve">       Type     no vacc  constant vacc  actual vacc   opt vacc</t>
  </si>
  <si>
    <t>0    Hosp Cost   40.154908      20.896551    10.050937   9.913672</t>
  </si>
  <si>
    <t>1  Policy Cost   10.873150       6.104777     6.065288   6.451505</t>
  </si>
  <si>
    <t>2    Econ Cost  159.563783      78.444618    52.768387  52.357517</t>
  </si>
  <si>
    <t>3   Total Cost  210.591841     105.445946    68.884611  68.722694</t>
  </si>
  <si>
    <t xml:space="preserve">        Type     no vacc  constant vacc  actual vacc   opt vacc</t>
  </si>
  <si>
    <t>0    Hosp Cost   61.138916      27.861600    12.287796  12.078913</t>
  </si>
  <si>
    <t>1  Policy Cost   17.148215       7.961400     6.878049   7.301036</t>
  </si>
  <si>
    <t>2    Econ Cost  248.341669     105.700863    64.777519  64.134070</t>
  </si>
  <si>
    <t>3   Total Cost  326.628800     141.523862    83.943364  83.514019</t>
  </si>
  <si>
    <t>beta1 0.28201</t>
  </si>
  <si>
    <t>beta2 0.15966</t>
  </si>
  <si>
    <t>delta1 0.28497</t>
  </si>
  <si>
    <t>delta2 0.28255</t>
  </si>
  <si>
    <t>delta3 0.14206</t>
  </si>
  <si>
    <t>gamma 0.31022</t>
  </si>
  <si>
    <t>p2 0.14298</t>
  </si>
  <si>
    <t>sigma1 0.135</t>
  </si>
  <si>
    <t>sigma2 0.063</t>
  </si>
  <si>
    <t>sigma3 0.06379</t>
  </si>
  <si>
    <t>sigma4 0.063</t>
  </si>
  <si>
    <t>sigma5 0.077</t>
  </si>
  <si>
    <t>sigma6 0.063</t>
  </si>
  <si>
    <t>sigma7 0.063</t>
  </si>
  <si>
    <t>sigma8 0.063</t>
  </si>
  <si>
    <t>sigma 0.063</t>
  </si>
  <si>
    <t>beta1 0.28186</t>
  </si>
  <si>
    <t>beta2 0.15955</t>
  </si>
  <si>
    <t>beta3 0.03978</t>
  </si>
  <si>
    <t>delta1 0.28501</t>
  </si>
  <si>
    <t>delta2 0.2826</t>
  </si>
  <si>
    <t>delta3 0.1421</t>
  </si>
  <si>
    <t>gamma 0.31034</t>
  </si>
  <si>
    <t>p2 0.14306</t>
  </si>
  <si>
    <t>sigma1 S 0.08023</t>
  </si>
  <si>
    <t>sigma3 E 0.06363</t>
  </si>
  <si>
    <t>sigma4 I1 0.06262</t>
  </si>
  <si>
    <t>sigma5 I2 0.07867</t>
  </si>
  <si>
    <t>sigma6 I3 0.06092</t>
  </si>
  <si>
    <t>sigma7 R 0.06093</t>
  </si>
  <si>
    <t>sigma8 D 0.06195</t>
  </si>
  <si>
    <t>beta1 0.34822</t>
  </si>
  <si>
    <t>beta2 0.22325</t>
  </si>
  <si>
    <t>delta1 0.31161</t>
  </si>
  <si>
    <t>delta2 0.20968</t>
  </si>
  <si>
    <t>gamma 0.22653</t>
  </si>
  <si>
    <t>p2 0.07843</t>
  </si>
  <si>
    <t>alpha_cal = 0.00135</t>
  </si>
  <si>
    <t>sigma_cal = 0.06352</t>
  </si>
  <si>
    <t>beta1_cal = 0.2812</t>
  </si>
  <si>
    <t>beta2_cal = 0.15838</t>
  </si>
  <si>
    <t>beta3_cal = 0.0388</t>
  </si>
  <si>
    <t>delta1_cal = 0.28505</t>
  </si>
  <si>
    <t>delta2_cal = 0.28269</t>
  </si>
  <si>
    <t>delta3_cal = 0.14206</t>
  </si>
  <si>
    <t>gamma_cal = 0.30954</t>
  </si>
  <si>
    <t>p1_cal = 0.01845</t>
  </si>
  <si>
    <t>p2_cal = 0.1431</t>
  </si>
  <si>
    <t>mu_cal = 0.0042</t>
  </si>
  <si>
    <t>sigma1_cal = 0.09275</t>
  </si>
  <si>
    <t>sigma2_cal = 0.03887</t>
  </si>
  <si>
    <t>sigma3_cal = 0.07517</t>
  </si>
  <si>
    <t>sigma4_cal = 0.06302</t>
  </si>
  <si>
    <t>sigma5_cal = 0.07878</t>
  </si>
  <si>
    <t>sigma6_cal = 0.06123</t>
  </si>
  <si>
    <t>sigma7_cal = 0.0611</t>
  </si>
  <si>
    <t>sigma8_cal = 0.06199</t>
  </si>
  <si>
    <t>sigma_cal = 0.059</t>
  </si>
  <si>
    <t>beta1_cal = 0.28327</t>
  </si>
  <si>
    <t>beta2_cal = 0.16079</t>
  </si>
  <si>
    <t>beta3_cal = 0.04107</t>
  </si>
  <si>
    <t>delta1_cal = 0.2853</t>
  </si>
  <si>
    <t>delta2_cal = 0.28278</t>
  </si>
  <si>
    <t>delta3_cal = 0.14244</t>
  </si>
  <si>
    <t>gamma_cal = 0.31129</t>
  </si>
  <si>
    <t>p2_cal = 0.14345</t>
  </si>
  <si>
    <t>sigma1_cal = 0.08581</t>
  </si>
  <si>
    <t>sigma2_cal = 0.035</t>
  </si>
  <si>
    <t>sigma3_cal = 0.06335</t>
  </si>
  <si>
    <t>sigma4_cal = 0.0626</t>
  </si>
  <si>
    <t>sigma5_cal = 0.07832</t>
  </si>
  <si>
    <t>sigma6_cal = 0.06118</t>
  </si>
  <si>
    <t>sigma7_cal = 0.06085</t>
  </si>
  <si>
    <t>sigma8_cal = 0.06229</t>
  </si>
  <si>
    <t>sigma_cal = 0.02645</t>
  </si>
  <si>
    <t>beta1_cal = 0.34822</t>
  </si>
  <si>
    <t>beta2_cal = 0.22328</t>
  </si>
  <si>
    <t>beta3_cal = 0.04965</t>
  </si>
  <si>
    <t>delta1_cal = 0.31182</t>
  </si>
  <si>
    <t>delta2_cal = 0.20967</t>
  </si>
  <si>
    <t>delta3_cal = 0.07565</t>
  </si>
  <si>
    <t>gamma_cal = 0.22653</t>
  </si>
  <si>
    <t>p2_cal = 0.07845</t>
  </si>
  <si>
    <t>alpha_cal = 0.00099</t>
  </si>
  <si>
    <t>sigma_cal = 0.04761</t>
  </si>
  <si>
    <t>beta1_cal = 0.3036</t>
  </si>
  <si>
    <t>beta2_cal = 0.16852</t>
  </si>
  <si>
    <t>beta3_cal = 0.03641</t>
  </si>
  <si>
    <t>delta1_cal = 0.32318</t>
  </si>
  <si>
    <t>delta2_cal = 0.26244</t>
  </si>
  <si>
    <t>delta3_cal = 0.13617</t>
  </si>
  <si>
    <t>gamma_cal = 0.28584</t>
  </si>
  <si>
    <t>p1_cal = 0.01353</t>
  </si>
  <si>
    <t>p2_cal = 0.13671</t>
  </si>
  <si>
    <t>mu_cal = 0.00308</t>
  </si>
  <si>
    <t>sigma_cal = 0.06239</t>
  </si>
  <si>
    <t>beta1_cal = 0.28638</t>
  </si>
  <si>
    <t>beta2_cal = 0.15979</t>
  </si>
  <si>
    <t>beta3_cal = 0.04023</t>
  </si>
  <si>
    <t>delta1_cal = 0.28606</t>
  </si>
  <si>
    <t>delta2_cal = 0.28256</t>
  </si>
  <si>
    <t>delta3_cal = 0.14191</t>
  </si>
  <si>
    <t>gamma_cal = 0.29746</t>
  </si>
  <si>
    <t>p2_cal = 0.14301</t>
  </si>
  <si>
    <t>mu_cal = 0.0014</t>
  </si>
  <si>
    <t>sigma1_cal = 0.09372</t>
  </si>
  <si>
    <t>sigma2_cal = 0.06659</t>
  </si>
  <si>
    <t>sigma3_cal = 0.08461</t>
  </si>
  <si>
    <t>sigma4_cal = 0.06299</t>
  </si>
  <si>
    <t>sigma5_cal = 0.0789</t>
  </si>
  <si>
    <t>sigma6_cal = 0.06173</t>
  </si>
  <si>
    <t>sigma7_cal = 0.06058</t>
  </si>
  <si>
    <t>sigma8_cal = 0.06213</t>
  </si>
  <si>
    <t>alpha_cal = 0.00171</t>
  </si>
  <si>
    <t>sigma_cal = 0.063</t>
  </si>
  <si>
    <t>beta1_cal = 0.28191</t>
  </si>
  <si>
    <t>beta2_cal = 0.1596</t>
  </si>
  <si>
    <t>beta3_cal = 0.03983</t>
  </si>
  <si>
    <t>delta1_cal = 0.28501</t>
  </si>
  <si>
    <t>delta2_cal = 0.28261</t>
  </si>
  <si>
    <t>delta3_cal = 0.1421</t>
  </si>
  <si>
    <t>gamma_cal = 0.31036</t>
  </si>
  <si>
    <t>p1_cal = 0.02065</t>
  </si>
  <si>
    <t>p2_cal = 0.14307</t>
  </si>
  <si>
    <t>mu_cal = 0.00532</t>
  </si>
  <si>
    <t>sigma1_cal = 0.08036</t>
  </si>
  <si>
    <t>sigma2_cal = 0.03005</t>
  </si>
  <si>
    <t>sigma3_cal = 0.06363</t>
  </si>
  <si>
    <t>sigma4_cal = 0.06264</t>
  </si>
  <si>
    <t>sigma5_cal = 0.07866</t>
  </si>
  <si>
    <t>sigma6_cal = 0.06095</t>
  </si>
  <si>
    <t>sigma7_cal = 0.06093</t>
  </si>
  <si>
    <t>sigma8_cal = 0.06193</t>
  </si>
  <si>
    <t>sigma_cal = 0.05819</t>
  </si>
  <si>
    <t>beta1_cal = 0.28334</t>
  </si>
  <si>
    <t>beta2_cal = 0.16086</t>
  </si>
  <si>
    <t>delta1_cal = 0.28527</t>
  </si>
  <si>
    <t>delta2_cal = 0.28273</t>
  </si>
  <si>
    <t>delta3_cal = 0.14241</t>
  </si>
  <si>
    <t>gamma_cal = 0.31116</t>
  </si>
  <si>
    <t>p2_cal = 0.14339</t>
  </si>
  <si>
    <t>sigma1_cal = 0.135</t>
  </si>
  <si>
    <t>sigma2_cal = 0.063</t>
  </si>
  <si>
    <t>sigma3_cal = 0.06336</t>
  </si>
  <si>
    <t>sigma4_cal = 0.063</t>
  </si>
  <si>
    <t>sigma5_cal = 0.077</t>
  </si>
  <si>
    <t>sigma6_cal = 0.063</t>
  </si>
  <si>
    <t>sigma7_cal = 0.063</t>
  </si>
  <si>
    <t>sigma8_cal = 0.063</t>
  </si>
  <si>
    <t>beta1_cal = 0.34823</t>
  </si>
  <si>
    <t>delta1_cal = 0.31194</t>
  </si>
  <si>
    <t>p2_cal = 0.07847</t>
  </si>
  <si>
    <t>beta1_cal = 0.28139</t>
  </si>
  <si>
    <t>beta2_cal = 0.15842</t>
  </si>
  <si>
    <t>delta1_cal = 0.28504</t>
  </si>
  <si>
    <t>delta2_cal = 0.28266</t>
  </si>
  <si>
    <t>delta3_cal = 0.14205</t>
  </si>
  <si>
    <t>gamma_cal = 0.30885</t>
  </si>
  <si>
    <t>p2_cal = 0.14305</t>
  </si>
  <si>
    <t>sigma3_cal = 0.07529</t>
  </si>
  <si>
    <t>sigma_cal = 0.06353</t>
  </si>
  <si>
    <t>beta1_cal = 0.28121</t>
  </si>
  <si>
    <t>beta3_cal = 0.03881</t>
  </si>
  <si>
    <t>gamma_cal = 0.30959</t>
  </si>
  <si>
    <t>p1_cal = 0.02089</t>
  </si>
  <si>
    <t>p2_cal = 0.14311</t>
  </si>
  <si>
    <t>mu_cal = 0.00492</t>
  </si>
  <si>
    <t>sigma1_cal = 0.09278</t>
  </si>
  <si>
    <t>sigma2_cal = 0.03863</t>
  </si>
  <si>
    <t>sigma3_cal = 0.07516</t>
  </si>
  <si>
    <t>sigma4_cal = 0.06305</t>
  </si>
  <si>
    <t>sigma5_cal = 0.07877</t>
  </si>
  <si>
    <t>sigma6_cal = 0.06125</t>
  </si>
  <si>
    <t>sigma7_cal = 0.06111</t>
  </si>
  <si>
    <t>sigma_cal = 0.00529</t>
  </si>
  <si>
    <t>beta1_cal = 0.34861</t>
  </si>
  <si>
    <t>beta2_cal = 0.22322</t>
  </si>
  <si>
    <t>beta3_cal = 0.06289</t>
  </si>
  <si>
    <t>delta1_cal = 0.30803</t>
  </si>
  <si>
    <t>delta2_cal = 0.20983</t>
  </si>
  <si>
    <t>delta3_cal = 0.07256</t>
  </si>
  <si>
    <t>gamma_cal = 0.22657</t>
  </si>
  <si>
    <t>p1_cal = 0.02337</t>
  </si>
  <si>
    <t>p2_cal = 0.08003</t>
  </si>
  <si>
    <t>beta1_cal = 0.34862</t>
  </si>
  <si>
    <t>beta2_cal = 0.22323</t>
  </si>
  <si>
    <t>delta1_cal = 0.30825</t>
  </si>
  <si>
    <t>delta3_cal = 0.07254</t>
  </si>
  <si>
    <t>p2_cal = 0.08006</t>
  </si>
  <si>
    <t>sigma_cal = 0.05899</t>
  </si>
  <si>
    <t>beta1_cal = 0.28328</t>
  </si>
  <si>
    <t>beta2_cal = 0.1608</t>
  </si>
  <si>
    <t>delta1_cal = 0.28529</t>
  </si>
  <si>
    <t>gamma_cal = 0.3113</t>
  </si>
  <si>
    <t>p1_cal = 0.02022</t>
  </si>
  <si>
    <t>p2_cal = 0.14346</t>
  </si>
  <si>
    <t>mu_cal = 0.00527</t>
  </si>
  <si>
    <t>sigma1_cal = 0.08588</t>
  </si>
  <si>
    <t>sigma2_cal = 0.03228</t>
  </si>
  <si>
    <t>sigma4_cal = 0.06261</t>
  </si>
  <si>
    <t>sigma6_cal = 0.06119</t>
  </si>
  <si>
    <t>sigma8_cal = 0.06228</t>
  </si>
  <si>
    <t>beta1_cal = 0.28675</t>
  </si>
  <si>
    <t>delta1_cal = 0.28624</t>
  </si>
  <si>
    <t>delta2_cal = 0.28254</t>
  </si>
  <si>
    <t>delta3_cal = 0.14189</t>
  </si>
  <si>
    <t>gamma_cal = 0.29659</t>
  </si>
  <si>
    <t>p2_cal = 0.14299</t>
  </si>
  <si>
    <t>mu_cal = 0.00252</t>
  </si>
  <si>
    <t>sigma2_cal = 0.07224</t>
  </si>
  <si>
    <t>sigma3_cal = 0.077</t>
  </si>
  <si>
    <t>sigma_cal = 0.06242</t>
  </si>
  <si>
    <t>beta1_cal = 0.28632</t>
  </si>
  <si>
    <t>beta2_cal = 0.15976</t>
  </si>
  <si>
    <t>beta3_cal = 0.04021</t>
  </si>
  <si>
    <t>delta1_cal = 0.28602</t>
  </si>
  <si>
    <t>delta3_cal = 0.14192</t>
  </si>
  <si>
    <t>gamma_cal = 0.29766</t>
  </si>
  <si>
    <t>p1_cal = 0.02302</t>
  </si>
  <si>
    <t>p2_cal = 0.14302</t>
  </si>
  <si>
    <t>mu_cal = 0.00029</t>
  </si>
  <si>
    <t>sigma1_cal = 0.09384</t>
  </si>
  <si>
    <t>sigma2_cal = 0.06589</t>
  </si>
  <si>
    <t>sigma3_cal = 0.08454</t>
  </si>
  <si>
    <t>sigma4_cal = 0.06306</t>
  </si>
  <si>
    <t>sigma5_cal = 0.07889</t>
  </si>
  <si>
    <t>sigma6_cal = 0.06168</t>
  </si>
  <si>
    <t>sigma7_cal = 0.06059</t>
  </si>
  <si>
    <t>sigma8_cal = 0.06218</t>
  </si>
  <si>
    <t>beta1_cal = 0.34863</t>
  </si>
  <si>
    <t>delta1_cal = 0.30836</t>
  </si>
  <si>
    <t>delta3_cal = 0.07253</t>
  </si>
  <si>
    <t>p2_cal = 0.08008</t>
  </si>
  <si>
    <t>Npoints*3</t>
  </si>
  <si>
    <t>beta1_cal = 0.28325</t>
  </si>
  <si>
    <t>beta2_cal = 0.15849</t>
  </si>
  <si>
    <t>delta2_cal = 0.28258</t>
  </si>
  <si>
    <t>delta3_cal = 0.14201</t>
  </si>
  <si>
    <t>gamma_cal = 0.3054</t>
  </si>
  <si>
    <t>p2_cal = 0.14303</t>
  </si>
  <si>
    <t>mu_cal = 0.00253</t>
  </si>
  <si>
    <t>sigma4_cal = 0.06303</t>
  </si>
  <si>
    <t>sigma_cal = 0.06304</t>
  </si>
  <si>
    <t>beta1_cal = 0.28273</t>
  </si>
  <si>
    <t>beta2_cal = 0.1585</t>
  </si>
  <si>
    <t>beta3_cal = 0.03894</t>
  </si>
  <si>
    <t>delta2_cal = 0.2826</t>
  </si>
  <si>
    <t>delta3_cal = 0.14204</t>
  </si>
  <si>
    <t>gamma_cal = 0.30621</t>
  </si>
  <si>
    <t>p2_cal = 0.14306</t>
  </si>
  <si>
    <t>mu_cal = 0.00142</t>
  </si>
  <si>
    <t>sigma1_cal = 0.09465</t>
  </si>
  <si>
    <t>sigma2_cal = 0.05129</t>
  </si>
  <si>
    <t>sigma3_cal = 0.0806</t>
  </si>
  <si>
    <t>sigma4_cal = 0.06327</t>
  </si>
  <si>
    <t>sigma5_cal = 0.07886</t>
  </si>
  <si>
    <t>sigma6_cal = 0.06145</t>
  </si>
  <si>
    <t>sigma_cal = 0.06307</t>
  </si>
  <si>
    <t>beta1_cal = 0.28267</t>
  </si>
  <si>
    <t>beta3_cal = 0.03893</t>
  </si>
  <si>
    <t>gamma_cal = 0.3063</t>
  </si>
  <si>
    <t>p1_cal = 0.02149</t>
  </si>
  <si>
    <t>mu_cal = 0.00066</t>
  </si>
  <si>
    <t>sigma1_cal = 0.09473</t>
  </si>
  <si>
    <t>sigma2_cal = 0.05068</t>
  </si>
  <si>
    <t>sigma3_cal = 0.08057</t>
  </si>
  <si>
    <t>sigma4_cal = 0.06334</t>
  </si>
  <si>
    <t>sigma5_cal = 0.07885</t>
  </si>
  <si>
    <t>sigma6_cal = 0.06144</t>
  </si>
  <si>
    <t>sigma8_cal = 0.06214</t>
  </si>
  <si>
    <t>Npoints*1</t>
  </si>
  <si>
    <t>sigma_cal = 0.06334</t>
  </si>
  <si>
    <t>beta1_cal = 0.30156</t>
  </si>
  <si>
    <t>beta2_cal = 0.163</t>
  </si>
  <si>
    <t>beta3_cal = 0.04293</t>
  </si>
  <si>
    <t>delta1_cal = 0.29342</t>
  </si>
  <si>
    <t>delta2_cal = 0.2821</t>
  </si>
  <si>
    <t>delta3_cal = 0.14151</t>
  </si>
  <si>
    <t>gamma_cal = 0.26671</t>
  </si>
  <si>
    <t>p2_cal = 0.14304</t>
  </si>
  <si>
    <t>sigma1_cal = 0.0916</t>
  </si>
  <si>
    <t>sigma2_cal = 0.06924</t>
  </si>
  <si>
    <t>sigma3_cal = 0.105</t>
  </si>
  <si>
    <t>sigma4_cal = 0.05854</t>
  </si>
  <si>
    <t>sigma5_cal = 0.07896</t>
  </si>
  <si>
    <t>sigma6_cal = 0.06242</t>
  </si>
  <si>
    <t>sigma7_cal = 0.05814</t>
  </si>
  <si>
    <t>sigma8_cal = 0.06212</t>
  </si>
  <si>
    <r>
      <t>alpha_cal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0.00171</t>
    </r>
  </si>
  <si>
    <r>
      <t>sigma_cal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0.06334</t>
    </r>
  </si>
  <si>
    <r>
      <t>beta1_cal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0.30118</t>
    </r>
  </si>
  <si>
    <r>
      <t>beta2_cal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0.16287</t>
    </r>
  </si>
  <si>
    <r>
      <t>beta3_cal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0.04287</t>
    </r>
  </si>
  <si>
    <r>
      <t>delta1_cal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0.29329</t>
    </r>
  </si>
  <si>
    <r>
      <t>delta2_cal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0.28211</t>
    </r>
  </si>
  <si>
    <r>
      <t>delta3_cal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0.14152</t>
    </r>
  </si>
  <si>
    <r>
      <t>gamma_cal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0.26709</t>
    </r>
  </si>
  <si>
    <r>
      <t>p1_cal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0.02337</t>
    </r>
  </si>
  <si>
    <r>
      <t>p2_cal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0.14306</t>
    </r>
  </si>
  <si>
    <r>
      <t>mu_cal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0.00028</t>
    </r>
  </si>
  <si>
    <r>
      <t>sigma1_cal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0.09173</t>
    </r>
  </si>
  <si>
    <r>
      <t>sigma2_cal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0.06924</t>
    </r>
  </si>
  <si>
    <r>
      <t>sigma3_cal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0.10494</t>
    </r>
  </si>
  <si>
    <r>
      <t>sigma4_cal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0.05868</t>
    </r>
  </si>
  <si>
    <r>
      <t>sigma5_cal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0.07894</t>
    </r>
  </si>
  <si>
    <r>
      <t>sigma6_cal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0.0623</t>
    </r>
  </si>
  <si>
    <r>
      <t>sigma7_cal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0.0582</t>
    </r>
  </si>
  <si>
    <r>
      <t>sigma8_cal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0.06218</t>
    </r>
  </si>
  <si>
    <r>
      <t>alpha_cal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0.00099</t>
    </r>
  </si>
  <si>
    <r>
      <t>sigma_cal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0.04761</t>
    </r>
  </si>
  <si>
    <r>
      <t>beta1_cal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0.3036</t>
    </r>
  </si>
  <si>
    <r>
      <t>beta2_cal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0.16852</t>
    </r>
  </si>
  <si>
    <r>
      <t>beta3_cal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0.03641</t>
    </r>
  </si>
  <si>
    <r>
      <t>delta1_cal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0.32318</t>
    </r>
  </si>
  <si>
    <r>
      <t>delta2_cal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0.26244</t>
    </r>
  </si>
  <si>
    <r>
      <t>delta3_cal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0.13617</t>
    </r>
  </si>
  <si>
    <r>
      <t>gamma_cal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0.28584</t>
    </r>
  </si>
  <si>
    <r>
      <t>p1_cal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0.01353</t>
    </r>
  </si>
  <si>
    <r>
      <t>p2_cal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0.13671</t>
    </r>
  </si>
  <si>
    <r>
      <t>mu_cal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0.00308</t>
    </r>
  </si>
  <si>
    <r>
      <t>sigma_cal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0.05819</t>
    </r>
  </si>
  <si>
    <r>
      <t>beta1_cal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0.30262</t>
    </r>
  </si>
  <si>
    <r>
      <t>beta2_cal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0.1632</t>
    </r>
  </si>
  <si>
    <r>
      <t>delta1_cal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0.29404</t>
    </r>
  </si>
  <si>
    <r>
      <t>delta2_cal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0.28206</t>
    </r>
  </si>
  <si>
    <r>
      <t>delta3_cal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0.14147</t>
    </r>
  </si>
  <si>
    <r>
      <t>p2_cal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0.143</t>
    </r>
  </si>
  <si>
    <r>
      <t>mu_cal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0.00252</t>
    </r>
  </si>
  <si>
    <r>
      <t>sigma1_cal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0.135</t>
    </r>
  </si>
  <si>
    <r>
      <t>sigma2_cal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0.06921</t>
    </r>
  </si>
  <si>
    <r>
      <t>sigma3_cal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0.077</t>
    </r>
  </si>
  <si>
    <r>
      <t>sigma4_cal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0.063</t>
    </r>
  </si>
  <si>
    <r>
      <t>sigma5_cal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0.077</t>
    </r>
  </si>
  <si>
    <r>
      <t>sigma6_cal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0.063</t>
    </r>
  </si>
  <si>
    <r>
      <t>sigma7_cal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0.063</t>
    </r>
  </si>
  <si>
    <r>
      <t>sigma8_cal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0.063</t>
    </r>
  </si>
  <si>
    <r>
      <t>alpha_cal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0.00135</t>
    </r>
  </si>
  <si>
    <r>
      <t>sigma_cal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0.02645</t>
    </r>
  </si>
  <si>
    <r>
      <t>beta1_cal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0.34815</t>
    </r>
  </si>
  <si>
    <r>
      <t>beta2_cal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0.22313</t>
    </r>
  </si>
  <si>
    <r>
      <t>beta3_cal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0.04965</t>
    </r>
  </si>
  <si>
    <r>
      <t>delta1_cal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0.31204</t>
    </r>
  </si>
  <si>
    <r>
      <t>delta2_cal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0.20977</t>
    </r>
  </si>
  <si>
    <r>
      <t>delta3_cal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0.07565</t>
    </r>
  </si>
  <si>
    <r>
      <t>gamma_cal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0.22652</t>
    </r>
  </si>
  <si>
    <r>
      <t>p1_cal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0.01845</t>
    </r>
  </si>
  <si>
    <r>
      <t>p2_cal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0.07845</t>
    </r>
  </si>
  <si>
    <r>
      <t>mu_cal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0.0042</t>
    </r>
  </si>
  <si>
    <r>
      <t>sigma_cal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0.00529</t>
    </r>
  </si>
  <si>
    <r>
      <t>beta1_cal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0.34868</t>
    </r>
  </si>
  <si>
    <r>
      <t>beta2_cal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0.22318</t>
    </r>
  </si>
  <si>
    <r>
      <t>beta3_cal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0.06289</t>
    </r>
  </si>
  <si>
    <r>
      <t>delta1_cal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0.30839</t>
    </r>
  </si>
  <si>
    <r>
      <t>delta2_cal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0.20981</t>
    </r>
  </si>
  <si>
    <r>
      <t>delta3_cal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0.0729</t>
    </r>
  </si>
  <si>
    <r>
      <t>gamma_cal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0.22656</t>
    </r>
  </si>
  <si>
    <r>
      <t>p2_cal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0.07998</t>
    </r>
  </si>
  <si>
    <r>
      <t>mu_cal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0.00532</t>
    </r>
  </si>
  <si>
    <t>min-max 1.15</t>
  </si>
  <si>
    <t>min-max 0.85</t>
  </si>
  <si>
    <t>min-max*85%</t>
  </si>
  <si>
    <t>min-max*115%</t>
  </si>
  <si>
    <t>Vaccination costs</t>
  </si>
  <si>
    <t>Quarantine costs</t>
  </si>
  <si>
    <t>Healthcare costs</t>
  </si>
  <si>
    <t>Economic productivity loss</t>
  </si>
  <si>
    <t>Total cost</t>
  </si>
  <si>
    <t>No Vacc</t>
  </si>
  <si>
    <t>Constant</t>
  </si>
  <si>
    <t>Optimal</t>
  </si>
  <si>
    <t>top</t>
  </si>
  <si>
    <t>bottom</t>
  </si>
  <si>
    <t>k0 = 0.0067</t>
  </si>
  <si>
    <t>k0 = 0.0053</t>
  </si>
  <si>
    <t>k0 low 0.0053</t>
  </si>
  <si>
    <t>k0 high 0.0067</t>
  </si>
  <si>
    <t>vaccination_rate</t>
  </si>
  <si>
    <t>k1 = -0.1006</t>
  </si>
  <si>
    <t>k1 = -0.1676</t>
  </si>
  <si>
    <t>avg</t>
  </si>
  <si>
    <t>k1 high -0.1006</t>
  </si>
  <si>
    <t>k1 low -0.1676</t>
  </si>
  <si>
    <t>upper</t>
  </si>
  <si>
    <t>lower</t>
  </si>
  <si>
    <t>base</t>
  </si>
  <si>
    <t>k1low</t>
  </si>
  <si>
    <t>k0 low</t>
  </si>
  <si>
    <t>k0 high</t>
  </si>
  <si>
    <t>k1 high</t>
  </si>
  <si>
    <t>Strategy</t>
  </si>
  <si>
    <t>Healthcare</t>
  </si>
  <si>
    <t>Economic</t>
  </si>
  <si>
    <t>Cost reduction</t>
  </si>
  <si>
    <t>Actual (Government)</t>
  </si>
  <si>
    <t>standard</t>
  </si>
  <si>
    <t>peak infected</t>
  </si>
  <si>
    <t>hosp</t>
  </si>
  <si>
    <t>icu</t>
  </si>
  <si>
    <t>no</t>
  </si>
  <si>
    <t>Peak Infected</t>
  </si>
  <si>
    <t>Peak Mild</t>
  </si>
  <si>
    <t>Peak Hosp</t>
  </si>
  <si>
    <t>Peak ICU</t>
  </si>
  <si>
    <t>constant</t>
  </si>
  <si>
    <t>optimal</t>
  </si>
  <si>
    <t>Table 3: Peak Infection (Mean, absolute numbers)</t>
  </si>
  <si>
    <t>Hospital</t>
  </si>
  <si>
    <t>Vaccination</t>
  </si>
  <si>
    <t>Quarantine</t>
  </si>
  <si>
    <t>optimal compare to</t>
  </si>
  <si>
    <t>Peak Hosp reduction</t>
  </si>
  <si>
    <t>Peak ICU reduction</t>
  </si>
  <si>
    <t>high, high</t>
  </si>
  <si>
    <t>low,low</t>
  </si>
  <si>
    <t>low, high</t>
  </si>
  <si>
    <t>high, low</t>
  </si>
  <si>
    <t>baseline</t>
  </si>
  <si>
    <t>Outcome Metric</t>
  </si>
  <si>
    <t>Actual vs No</t>
  </si>
  <si>
    <t>Optimal vs No</t>
  </si>
  <si>
    <t>Epidemiological outcomes</t>
  </si>
  <si>
    <t>Peak infection prevalence (%)</t>
  </si>
  <si>
    <t>Peak hospitalised (persons)</t>
  </si>
  <si>
    <t>Peak ICU (persons)</t>
  </si>
  <si>
    <t>Cumulative hospital-days</t>
  </si>
  <si>
    <t>Cumulative ICU-days</t>
  </si>
  <si>
    <t>Cumulative deaths</t>
  </si>
  <si>
    <t>Cost outcomes (units)</t>
  </si>
  <si>
    <t>–</t>
  </si>
  <si>
    <t>Vaccination Savings</t>
  </si>
  <si>
    <t>Quarantine Savings</t>
  </si>
  <si>
    <t>Healthcare Savings</t>
  </si>
  <si>
    <t>Economic Savings</t>
  </si>
  <si>
    <t>total</t>
  </si>
  <si>
    <t>Vaccination saving</t>
  </si>
  <si>
    <t>Quarantine saving</t>
  </si>
  <si>
    <t>Healthcare saving</t>
  </si>
  <si>
    <t>Economic saving</t>
  </si>
  <si>
    <t>Total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</si>
</sst>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0.0%"/>
    <numFmt numFmtId="165" formatCode="_(* #,##0.0000_);_(* \(#,##0.0000\);_(* &quot;-&quot;??_);_(@_)"/>
    <numFmt numFmtId="166" formatCode="_(* #,##0_);_(* \(#,##0\);_(* &quot;-&quot;??_);_(@_)"/>
    <numFmt numFmtId="167" formatCode="d/mm/yy;@"/>
    <numFmt numFmtId="168" formatCode="_(* #,##0.000000_);_(* \(#,##0.000000\);_(* &quot;-&quot;??_);_(@_)"/>
    <numFmt numFmtId="169" formatCode="_(* #,##0_);_(* \(#,##0\);_(* &quot;-&quot;?_);_(@_)"/>
    <numFmt numFmtId="170" formatCode="_(* #,##0.0_);_(* \(#,##0.0\);_(* &quot;-&quot;?_);_(@_)"/>
    <numFmt numFmtId="171" formatCode="_(* #,##0.0_);_(* \(#,##0.0\);_(* &quot;-&quot;??_);_(@_)"/>
    <numFmt numFmtId="172" formatCode="_-* #,##0.00_-;\-* #,##0.00_-;_-* &quot;-&quot;??_-;_-@_-"/>
    <numFmt numFmtId="173" formatCode="_-* #,##0_-;\-* #,##0_-;_-* &quot;-&quot;??_-;_-@_-"/>
    <numFmt numFmtId="174" formatCode="_-* #,##0.0_-;\-* #,##0.0_-;_-* &quot;-&quot;??_-;_-@_-"/>
    <numFmt numFmtId="175" formatCode="0.0000"/>
    <numFmt numFmtId="176" formatCode="0.000000"/>
    <numFmt numFmtId="177" formatCode="0.000"/>
    <numFmt numFmtId="178" formatCode="#,##0.0"/>
    <numFmt numFmtId="179" formatCode="_(* #,##0.000_);_(* \(#,##0.000\);_(* &quot;-&quot;??_);_(@_)"/>
    <numFmt numFmtId="180" formatCode="_(* #,##0.00000_);_(* \(#,##0.00000\);_(* &quot;-&quot;??_);_(@_)"/>
    <numFmt numFmtId="181" formatCode="0.00000"/>
    <numFmt numFmtId="182" formatCode="0.00000000"/>
    <numFmt numFmtId="183" formatCode="0.0000000"/>
    <numFmt numFmtId="184" formatCode="_(* #,##0.0000000_);_(* \(#,##0.0000000\);_(* &quot;-&quot;??_);_(@_)"/>
    <numFmt numFmtId="185" formatCode="_(* #,##0.00000000_);_(* \(#,##0.00000000\);_(* &quot;-&quot;??_);_(@_)"/>
    <numFmt numFmtId="186" formatCode="0.000000000"/>
  </numFmts>
  <fonts count="7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charset val="134"/>
      <scheme val="minor"/>
    </font>
    <font>
      <sz val="12"/>
      <color rgb="FFFF0000"/>
      <name val="Arial"/>
      <family val="2"/>
    </font>
    <font>
      <b/>
      <sz val="12"/>
      <color theme="1"/>
      <name val="Aptos Narrow"/>
      <scheme val="minor"/>
    </font>
    <font>
      <sz val="12"/>
      <color rgb="FF00B0F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 Unicode MS"/>
      <family val="2"/>
    </font>
    <font>
      <sz val="8"/>
      <color rgb="FF000000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1.5"/>
      <color rgb="FF222222"/>
      <name val="Arial"/>
      <family val="2"/>
    </font>
    <font>
      <i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3"/>
      <color theme="1"/>
      <name val="Var(--jp-code-font-family)"/>
    </font>
    <font>
      <sz val="12"/>
      <color theme="9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4"/>
      <charset val="134"/>
      <scheme val="minor"/>
    </font>
    <font>
      <sz val="12"/>
      <color rgb="FF000000"/>
      <name val="Monaco"/>
      <family val="2"/>
    </font>
    <font>
      <sz val="12"/>
      <color rgb="FF000000"/>
      <name val="Aptos Narrow"/>
      <family val="4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.5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sz val="9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3"/>
      <color theme="1"/>
      <name val="Var(--jp-code-font-family)"/>
    </font>
    <font>
      <b/>
      <sz val="14"/>
      <color rgb="FF000000"/>
      <name val="Arial"/>
      <family val="2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Helvetica"/>
      <family val="2"/>
    </font>
    <font>
      <sz val="13"/>
      <color rgb="FFFF0000"/>
      <name val="Var(--jp-code-font-family)"/>
    </font>
    <font>
      <sz val="12"/>
      <color theme="1"/>
      <name val="Var(--jp-code-font-family)"/>
    </font>
    <font>
      <b/>
      <sz val="12"/>
      <color theme="1"/>
      <name val="Var(--jp-code-font-family)"/>
    </font>
    <font>
      <b/>
      <sz val="12"/>
      <color rgb="FFFF0000"/>
      <name val="Aptos Narrow"/>
      <scheme val="minor"/>
    </font>
    <font>
      <sz val="12"/>
      <color rgb="FFCCCCCC"/>
      <name val="Menlo"/>
      <family val="2"/>
    </font>
    <font>
      <sz val="12"/>
      <color theme="1"/>
      <name val="Menlo"/>
      <family val="2"/>
    </font>
    <font>
      <sz val="9"/>
      <color rgb="FF979797"/>
      <name val="Menlo"/>
      <family val="2"/>
    </font>
    <font>
      <sz val="12"/>
      <color rgb="FFFF0000"/>
      <name val="Menlo"/>
      <family val="2"/>
    </font>
    <font>
      <sz val="9"/>
      <color theme="1"/>
      <name val="Menlo"/>
      <family val="2"/>
    </font>
    <font>
      <sz val="12"/>
      <color theme="7"/>
      <name val="Menlo"/>
      <family val="2"/>
    </font>
    <font>
      <sz val="11"/>
      <color theme="1"/>
      <name val="Calibri"/>
      <family val="2"/>
    </font>
    <font>
      <sz val="9.75"/>
      <color rgb="FF979797"/>
      <name val="Var(--notebook-cell-output-font"/>
    </font>
    <font>
      <sz val="9"/>
      <color theme="1"/>
      <name val="Aptos Narrow"/>
      <family val="2"/>
      <scheme val="minor"/>
    </font>
    <font>
      <sz val="9"/>
      <color theme="1"/>
      <name val="Var(--notebook-cell-output-font"/>
    </font>
    <font>
      <b/>
      <sz val="9"/>
      <color theme="1"/>
      <name val="Menlo"/>
      <family val="2"/>
    </font>
    <font>
      <sz val="12"/>
      <color rgb="FF9CDCFE"/>
      <name val="Menlo"/>
      <family val="2"/>
    </font>
    <font>
      <sz val="12"/>
      <color rgb="FFD4D4D4"/>
      <name val="Menlo"/>
      <family val="2"/>
    </font>
    <font>
      <sz val="12"/>
      <color rgb="FFB5CEA8"/>
      <name val="Menlo"/>
      <family val="2"/>
    </font>
    <font>
      <sz val="12"/>
      <color theme="1"/>
      <name val="Times New Roman"/>
      <family val="1"/>
    </font>
    <font>
      <sz val="12"/>
      <color rgb="FF030712"/>
      <name val="Times New Roman"/>
      <family val="1"/>
    </font>
    <font>
      <sz val="14"/>
      <color rgb="FF374151"/>
      <name val="Arial"/>
      <family val="2"/>
    </font>
    <font>
      <sz val="14"/>
      <color rgb="FF030712"/>
      <name val="Arial"/>
      <family val="2"/>
    </font>
    <font>
      <sz val="12"/>
      <color rgb="FFFF0000"/>
      <name val="Times New Roman"/>
      <family val="1"/>
    </font>
    <font>
      <sz val="12"/>
      <color theme="7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B4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26297"/>
      </patternFill>
    </fill>
    <fill>
      <patternFill patternType="solid">
        <fgColor rgb="FFDDF0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>
      <alignment vertical="center"/>
    </xf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4" fillId="0" borderId="0"/>
    <xf numFmtId="0" fontId="35" fillId="0" borderId="0"/>
    <xf numFmtId="172" fontId="35" fillId="0" borderId="0" applyFill="0" applyBorder="0" applyAlignment="0" applyProtection="0"/>
    <xf numFmtId="0" fontId="2" fillId="0" borderId="0"/>
    <xf numFmtId="0" fontId="35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</cellStyleXfs>
  <cellXfs count="574">
    <xf numFmtId="0" fontId="0" fillId="0" borderId="0" xfId="0"/>
    <xf numFmtId="0" fontId="3" fillId="0" borderId="0" xfId="3" applyFont="1"/>
    <xf numFmtId="165" fontId="3" fillId="0" borderId="0" xfId="4" applyNumberFormat="1" applyFont="1"/>
    <xf numFmtId="165" fontId="3" fillId="0" borderId="0" xfId="4" applyNumberFormat="1" applyFont="1" applyFill="1"/>
    <xf numFmtId="166" fontId="3" fillId="0" borderId="0" xfId="4" applyNumberFormat="1" applyFont="1"/>
    <xf numFmtId="166" fontId="3" fillId="0" borderId="0" xfId="4" applyNumberFormat="1" applyFont="1" applyFill="1"/>
    <xf numFmtId="167" fontId="3" fillId="0" borderId="0" xfId="3" applyNumberFormat="1" applyFont="1"/>
    <xf numFmtId="166" fontId="4" fillId="0" borderId="0" xfId="4" applyNumberFormat="1" applyFont="1" applyAlignment="1">
      <alignment vertical="center"/>
    </xf>
    <xf numFmtId="166" fontId="4" fillId="0" borderId="0" xfId="4" applyNumberFormat="1" applyFont="1" applyFill="1" applyAlignment="1">
      <alignment vertical="center"/>
    </xf>
    <xf numFmtId="0" fontId="4" fillId="0" borderId="0" xfId="5" applyFont="1">
      <alignment vertical="center"/>
    </xf>
    <xf numFmtId="166" fontId="4" fillId="0" borderId="0" xfId="6" applyNumberFormat="1" applyFont="1" applyFill="1" applyAlignment="1">
      <alignment vertical="center"/>
    </xf>
    <xf numFmtId="165" fontId="4" fillId="0" borderId="0" xfId="4" applyNumberFormat="1" applyFont="1"/>
    <xf numFmtId="165" fontId="4" fillId="0" borderId="0" xfId="4" applyNumberFormat="1" applyFont="1" applyFill="1"/>
    <xf numFmtId="165" fontId="4" fillId="0" borderId="0" xfId="4" applyNumberFormat="1" applyFont="1" applyAlignment="1">
      <alignment vertical="center"/>
    </xf>
    <xf numFmtId="165" fontId="4" fillId="0" borderId="0" xfId="4" applyNumberFormat="1" applyFont="1" applyFill="1" applyAlignment="1">
      <alignment vertical="center"/>
    </xf>
    <xf numFmtId="168" fontId="4" fillId="0" borderId="0" xfId="5" applyNumberFormat="1" applyFont="1">
      <alignment vertical="center"/>
    </xf>
    <xf numFmtId="165" fontId="4" fillId="0" borderId="0" xfId="3" applyNumberFormat="1" applyFont="1"/>
    <xf numFmtId="166" fontId="4" fillId="0" borderId="0" xfId="4" applyNumberFormat="1" applyFont="1"/>
    <xf numFmtId="166" fontId="4" fillId="0" borderId="0" xfId="3" applyNumberFormat="1" applyFont="1"/>
    <xf numFmtId="167" fontId="4" fillId="0" borderId="0" xfId="3" applyNumberFormat="1" applyFont="1" applyAlignment="1">
      <alignment vertical="center"/>
    </xf>
    <xf numFmtId="0" fontId="4" fillId="0" borderId="0" xfId="3" applyFont="1" applyAlignment="1">
      <alignment vertical="center"/>
    </xf>
    <xf numFmtId="166" fontId="4" fillId="0" borderId="0" xfId="4" applyNumberFormat="1" applyFont="1" applyFill="1"/>
    <xf numFmtId="0" fontId="3" fillId="3" borderId="0" xfId="3" applyFont="1" applyFill="1"/>
    <xf numFmtId="165" fontId="4" fillId="3" borderId="0" xfId="4" applyNumberFormat="1" applyFont="1" applyFill="1"/>
    <xf numFmtId="165" fontId="4" fillId="3" borderId="0" xfId="4" applyNumberFormat="1" applyFont="1" applyFill="1" applyAlignment="1">
      <alignment vertical="center"/>
    </xf>
    <xf numFmtId="165" fontId="6" fillId="3" borderId="0" xfId="4" applyNumberFormat="1" applyFont="1" applyFill="1"/>
    <xf numFmtId="168" fontId="4" fillId="3" borderId="0" xfId="5" applyNumberFormat="1" applyFont="1" applyFill="1">
      <alignment vertical="center"/>
    </xf>
    <xf numFmtId="165" fontId="4" fillId="3" borderId="0" xfId="3" applyNumberFormat="1" applyFont="1" applyFill="1"/>
    <xf numFmtId="165" fontId="6" fillId="3" borderId="0" xfId="3" applyNumberFormat="1" applyFont="1" applyFill="1"/>
    <xf numFmtId="166" fontId="4" fillId="3" borderId="0" xfId="4" applyNumberFormat="1" applyFont="1" applyFill="1"/>
    <xf numFmtId="166" fontId="4" fillId="3" borderId="0" xfId="3" applyNumberFormat="1" applyFont="1" applyFill="1"/>
    <xf numFmtId="166" fontId="4" fillId="3" borderId="0" xfId="4" applyNumberFormat="1" applyFont="1" applyFill="1" applyAlignment="1">
      <alignment vertical="center"/>
    </xf>
    <xf numFmtId="0" fontId="4" fillId="3" borderId="0" xfId="5" applyFont="1" applyFill="1">
      <alignment vertical="center"/>
    </xf>
    <xf numFmtId="166" fontId="4" fillId="3" borderId="0" xfId="6" applyNumberFormat="1" applyFont="1" applyFill="1" applyAlignment="1">
      <alignment vertical="center"/>
    </xf>
    <xf numFmtId="167" fontId="4" fillId="3" borderId="0" xfId="3" applyNumberFormat="1" applyFont="1" applyFill="1" applyAlignment="1">
      <alignment vertical="center"/>
    </xf>
    <xf numFmtId="0" fontId="4" fillId="3" borderId="0" xfId="3" applyFont="1" applyFill="1" applyAlignment="1">
      <alignment vertical="center"/>
    </xf>
    <xf numFmtId="165" fontId="6" fillId="0" borderId="0" xfId="4" applyNumberFormat="1" applyFont="1"/>
    <xf numFmtId="165" fontId="6" fillId="0" borderId="0" xfId="3" applyNumberFormat="1" applyFont="1"/>
    <xf numFmtId="14" fontId="4" fillId="0" borderId="0" xfId="5" applyNumberFormat="1" applyFont="1">
      <alignment vertical="center"/>
    </xf>
    <xf numFmtId="168" fontId="4" fillId="0" borderId="0" xfId="6" applyNumberFormat="1" applyFont="1" applyAlignment="1">
      <alignment vertical="center"/>
    </xf>
    <xf numFmtId="169" fontId="4" fillId="0" borderId="0" xfId="5" applyNumberFormat="1" applyFont="1">
      <alignment vertical="center"/>
    </xf>
    <xf numFmtId="170" fontId="4" fillId="0" borderId="0" xfId="5" applyNumberFormat="1" applyFont="1">
      <alignment vertical="center"/>
    </xf>
    <xf numFmtId="171" fontId="4" fillId="0" borderId="0" xfId="6" applyNumberFormat="1" applyFont="1" applyAlignment="1">
      <alignment vertical="center"/>
    </xf>
    <xf numFmtId="166" fontId="4" fillId="0" borderId="0" xfId="7" applyNumberFormat="1" applyFont="1" applyAlignment="1">
      <alignment vertical="center"/>
    </xf>
    <xf numFmtId="166" fontId="4" fillId="0" borderId="0" xfId="6" applyNumberFormat="1" applyFont="1" applyAlignment="1">
      <alignment vertical="center"/>
    </xf>
    <xf numFmtId="0" fontId="3" fillId="0" borderId="0" xfId="3" applyFont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0" borderId="0" xfId="4" applyNumberFormat="1" applyFont="1" applyFill="1" applyAlignment="1">
      <alignment horizontal="center" vertical="center"/>
    </xf>
    <xf numFmtId="165" fontId="4" fillId="3" borderId="0" xfId="4" applyNumberFormat="1" applyFont="1" applyFill="1" applyAlignment="1">
      <alignment horizontal="center"/>
    </xf>
    <xf numFmtId="171" fontId="4" fillId="0" borderId="0" xfId="6" applyNumberFormat="1" applyFont="1" applyFill="1" applyAlignment="1">
      <alignment vertical="center"/>
    </xf>
    <xf numFmtId="171" fontId="4" fillId="0" borderId="0" xfId="5" applyNumberFormat="1" applyFont="1">
      <alignment vertical="center"/>
    </xf>
    <xf numFmtId="0" fontId="4" fillId="0" borderId="0" xfId="3" applyFont="1" applyAlignment="1">
      <alignment horizontal="center" vertical="center"/>
    </xf>
    <xf numFmtId="166" fontId="4" fillId="0" borderId="0" xfId="4" applyNumberFormat="1" applyFont="1" applyFill="1" applyAlignment="1">
      <alignment horizontal="center" vertical="center"/>
    </xf>
    <xf numFmtId="167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/>
    </xf>
    <xf numFmtId="165" fontId="4" fillId="0" borderId="0" xfId="4" applyNumberFormat="1" applyFont="1" applyAlignment="1">
      <alignment horizontal="center"/>
    </xf>
    <xf numFmtId="166" fontId="4" fillId="0" borderId="0" xfId="4" applyNumberFormat="1" applyFont="1" applyAlignment="1">
      <alignment horizontal="center"/>
    </xf>
    <xf numFmtId="166" fontId="4" fillId="0" borderId="0" xfId="4" applyNumberFormat="1" applyFont="1" applyFill="1" applyAlignment="1">
      <alignment horizontal="center"/>
    </xf>
    <xf numFmtId="167" fontId="4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1" applyNumberFormat="1" applyFon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4" fillId="0" borderId="0" xfId="0" applyFont="1"/>
    <xf numFmtId="0" fontId="10" fillId="0" borderId="0" xfId="0" applyFont="1"/>
    <xf numFmtId="17" fontId="4" fillId="0" borderId="0" xfId="0" applyNumberFormat="1" applyFont="1"/>
    <xf numFmtId="0" fontId="12" fillId="4" borderId="0" xfId="3" applyFont="1" applyFill="1" applyAlignment="1">
      <alignment vertical="top"/>
    </xf>
    <xf numFmtId="0" fontId="12" fillId="4" borderId="0" xfId="3" applyFont="1" applyFill="1"/>
    <xf numFmtId="0" fontId="13" fillId="4" borderId="8" xfId="3" applyFont="1" applyFill="1" applyBorder="1" applyAlignment="1">
      <alignment horizontal="left"/>
    </xf>
    <xf numFmtId="0" fontId="13" fillId="4" borderId="8" xfId="3" applyFont="1" applyFill="1" applyBorder="1" applyAlignment="1">
      <alignment horizontal="right"/>
    </xf>
    <xf numFmtId="0" fontId="14" fillId="4" borderId="0" xfId="3" applyFont="1" applyFill="1" applyAlignment="1">
      <alignment horizontal="left"/>
    </xf>
    <xf numFmtId="0" fontId="15" fillId="4" borderId="0" xfId="3" applyFont="1" applyFill="1"/>
    <xf numFmtId="173" fontId="15" fillId="4" borderId="0" xfId="8" applyNumberFormat="1" applyFont="1" applyFill="1" applyAlignment="1">
      <alignment horizontal="left" vertical="top"/>
    </xf>
    <xf numFmtId="174" fontId="15" fillId="4" borderId="0" xfId="8" applyNumberFormat="1" applyFont="1" applyFill="1"/>
    <xf numFmtId="0" fontId="14" fillId="4" borderId="0" xfId="3" applyFont="1" applyFill="1"/>
    <xf numFmtId="0" fontId="16" fillId="4" borderId="0" xfId="3" applyFont="1" applyFill="1"/>
    <xf numFmtId="0" fontId="15" fillId="4" borderId="0" xfId="3" applyFont="1" applyFill="1" applyAlignment="1">
      <alignment horizontal="left" vertical="top"/>
    </xf>
    <xf numFmtId="174" fontId="15" fillId="4" borderId="0" xfId="8" applyNumberFormat="1" applyFont="1" applyFill="1" applyAlignment="1">
      <alignment horizontal="right"/>
    </xf>
    <xf numFmtId="0" fontId="17" fillId="4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3" fillId="4" borderId="8" xfId="3" applyFont="1" applyFill="1" applyBorder="1"/>
    <xf numFmtId="174" fontId="13" fillId="4" borderId="8" xfId="3" applyNumberFormat="1" applyFont="1" applyFill="1" applyBorder="1"/>
    <xf numFmtId="174" fontId="14" fillId="4" borderId="0" xfId="3" applyNumberFormat="1" applyFont="1" applyFill="1"/>
    <xf numFmtId="172" fontId="14" fillId="4" borderId="0" xfId="3" applyNumberFormat="1" applyFont="1" applyFill="1"/>
    <xf numFmtId="174" fontId="15" fillId="4" borderId="0" xfId="3" applyNumberFormat="1" applyFont="1" applyFill="1"/>
    <xf numFmtId="172" fontId="14" fillId="4" borderId="0" xfId="3" quotePrefix="1" applyNumberFormat="1" applyFont="1" applyFill="1"/>
    <xf numFmtId="166" fontId="12" fillId="4" borderId="0" xfId="1" applyNumberFormat="1" applyFont="1" applyFill="1"/>
    <xf numFmtId="166" fontId="13" fillId="4" borderId="8" xfId="1" applyNumberFormat="1" applyFont="1" applyFill="1" applyBorder="1" applyAlignment="1">
      <alignment horizontal="right" wrapText="1"/>
    </xf>
    <xf numFmtId="166" fontId="15" fillId="4" borderId="0" xfId="1" applyNumberFormat="1" applyFont="1" applyFill="1"/>
    <xf numFmtId="166" fontId="14" fillId="4" borderId="0" xfId="1" applyNumberFormat="1" applyFont="1" applyFill="1"/>
    <xf numFmtId="43" fontId="4" fillId="3" borderId="0" xfId="0" applyNumberFormat="1" applyFont="1" applyFill="1"/>
    <xf numFmtId="43" fontId="4" fillId="3" borderId="0" xfId="1" applyFont="1" applyFill="1"/>
    <xf numFmtId="0" fontId="4" fillId="3" borderId="0" xfId="0" applyFont="1" applyFill="1"/>
    <xf numFmtId="164" fontId="4" fillId="3" borderId="0" xfId="2" applyNumberFormat="1" applyFont="1" applyFill="1"/>
    <xf numFmtId="0" fontId="18" fillId="0" borderId="0" xfId="0" applyFont="1"/>
    <xf numFmtId="0" fontId="19" fillId="3" borderId="0" xfId="0" applyFont="1" applyFill="1"/>
    <xf numFmtId="0" fontId="19" fillId="0" borderId="0" xfId="0" applyFont="1"/>
    <xf numFmtId="0" fontId="20" fillId="0" borderId="0" xfId="0" applyFont="1"/>
    <xf numFmtId="2" fontId="4" fillId="3" borderId="0" xfId="0" applyNumberFormat="1" applyFont="1" applyFill="1"/>
    <xf numFmtId="166" fontId="4" fillId="0" borderId="0" xfId="5" applyNumberFormat="1" applyFont="1">
      <alignment vertical="center"/>
    </xf>
    <xf numFmtId="164" fontId="4" fillId="0" borderId="0" xfId="2" applyNumberFormat="1" applyFont="1" applyAlignment="1">
      <alignment vertical="center"/>
    </xf>
    <xf numFmtId="165" fontId="4" fillId="5" borderId="0" xfId="4" applyNumberFormat="1" applyFont="1" applyFill="1"/>
    <xf numFmtId="0" fontId="4" fillId="5" borderId="0" xfId="3" applyFont="1" applyFill="1" applyAlignment="1">
      <alignment vertical="center"/>
    </xf>
    <xf numFmtId="167" fontId="4" fillId="5" borderId="0" xfId="3" applyNumberFormat="1" applyFont="1" applyFill="1" applyAlignment="1">
      <alignment vertical="center"/>
    </xf>
    <xf numFmtId="166" fontId="4" fillId="5" borderId="0" xfId="4" applyNumberFormat="1" applyFont="1" applyFill="1" applyAlignment="1">
      <alignment vertical="center"/>
    </xf>
    <xf numFmtId="166" fontId="4" fillId="5" borderId="0" xfId="6" applyNumberFormat="1" applyFont="1" applyFill="1" applyAlignment="1">
      <alignment vertical="center"/>
    </xf>
    <xf numFmtId="0" fontId="4" fillId="5" borderId="0" xfId="5" applyFont="1" applyFill="1">
      <alignment vertical="center"/>
    </xf>
    <xf numFmtId="166" fontId="4" fillId="5" borderId="0" xfId="3" applyNumberFormat="1" applyFont="1" applyFill="1"/>
    <xf numFmtId="166" fontId="4" fillId="5" borderId="0" xfId="4" applyNumberFormat="1" applyFont="1" applyFill="1"/>
    <xf numFmtId="165" fontId="4" fillId="5" borderId="0" xfId="3" applyNumberFormat="1" applyFont="1" applyFill="1"/>
    <xf numFmtId="165" fontId="6" fillId="5" borderId="0" xfId="3" applyNumberFormat="1" applyFont="1" applyFill="1"/>
    <xf numFmtId="168" fontId="4" fillId="5" borderId="0" xfId="5" applyNumberFormat="1" applyFont="1" applyFill="1">
      <alignment vertical="center"/>
    </xf>
    <xf numFmtId="165" fontId="4" fillId="5" borderId="0" xfId="4" applyNumberFormat="1" applyFont="1" applyFill="1" applyAlignment="1">
      <alignment vertical="center"/>
    </xf>
    <xf numFmtId="165" fontId="6" fillId="5" borderId="0" xfId="4" applyNumberFormat="1" applyFont="1" applyFill="1"/>
    <xf numFmtId="0" fontId="3" fillId="5" borderId="0" xfId="3" applyFont="1" applyFill="1"/>
    <xf numFmtId="0" fontId="18" fillId="3" borderId="0" xfId="0" applyFont="1" applyFill="1"/>
    <xf numFmtId="2" fontId="10" fillId="3" borderId="0" xfId="0" applyNumberFormat="1" applyFont="1" applyFill="1"/>
    <xf numFmtId="43" fontId="10" fillId="3" borderId="0" xfId="0" applyNumberFormat="1" applyFont="1" applyFill="1"/>
    <xf numFmtId="9" fontId="10" fillId="3" borderId="0" xfId="2" applyFont="1" applyFill="1"/>
    <xf numFmtId="166" fontId="4" fillId="0" borderId="0" xfId="6" applyNumberFormat="1" applyFont="1" applyFill="1" applyAlignment="1">
      <alignment horizontal="center" vertical="center"/>
    </xf>
    <xf numFmtId="0" fontId="4" fillId="0" borderId="0" xfId="5" applyFont="1" applyAlignment="1">
      <alignment horizontal="center" vertical="center"/>
    </xf>
    <xf numFmtId="171" fontId="4" fillId="0" borderId="0" xfId="5" applyNumberFormat="1" applyFont="1" applyAlignment="1">
      <alignment horizontal="center" vertical="center"/>
    </xf>
    <xf numFmtId="168" fontId="4" fillId="0" borderId="0" xfId="5" applyNumberFormat="1" applyFont="1" applyAlignment="1">
      <alignment horizontal="center" vertical="center"/>
    </xf>
    <xf numFmtId="166" fontId="4" fillId="2" borderId="0" xfId="4" applyNumberFormat="1" applyFont="1" applyFill="1" applyAlignment="1">
      <alignment horizontal="center" vertical="center"/>
    </xf>
    <xf numFmtId="171" fontId="4" fillId="2" borderId="0" xfId="6" applyNumberFormat="1" applyFont="1" applyFill="1" applyAlignment="1">
      <alignment horizontal="center" vertical="center"/>
    </xf>
    <xf numFmtId="14" fontId="4" fillId="0" borderId="0" xfId="5" applyNumberFormat="1" applyFont="1" applyAlignment="1">
      <alignment horizontal="center" vertical="center"/>
    </xf>
    <xf numFmtId="166" fontId="4" fillId="0" borderId="0" xfId="4" applyNumberFormat="1" applyFont="1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167" fontId="4" fillId="3" borderId="0" xfId="3" applyNumberFormat="1" applyFont="1" applyFill="1" applyAlignment="1">
      <alignment horizontal="center" vertical="center"/>
    </xf>
    <xf numFmtId="166" fontId="4" fillId="3" borderId="0" xfId="4" applyNumberFormat="1" applyFont="1" applyFill="1" applyAlignment="1">
      <alignment horizontal="center" vertical="center"/>
    </xf>
    <xf numFmtId="166" fontId="4" fillId="3" borderId="0" xfId="6" applyNumberFormat="1" applyFont="1" applyFill="1" applyAlignment="1">
      <alignment horizontal="center" vertical="center"/>
    </xf>
    <xf numFmtId="0" fontId="4" fillId="3" borderId="0" xfId="5" applyFont="1" applyFill="1" applyAlignment="1">
      <alignment horizontal="center" vertical="center"/>
    </xf>
    <xf numFmtId="165" fontId="4" fillId="3" borderId="0" xfId="4" applyNumberFormat="1" applyFont="1" applyFill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166" fontId="4" fillId="0" borderId="0" xfId="3" applyNumberFormat="1" applyFont="1" applyAlignment="1">
      <alignment horizontal="center" vertical="center"/>
    </xf>
    <xf numFmtId="165" fontId="4" fillId="0" borderId="0" xfId="3" applyNumberFormat="1" applyFont="1" applyAlignment="1">
      <alignment horizontal="center" vertical="center"/>
    </xf>
    <xf numFmtId="166" fontId="4" fillId="3" borderId="0" xfId="3" applyNumberFormat="1" applyFont="1" applyFill="1" applyAlignment="1">
      <alignment horizontal="center" vertical="center"/>
    </xf>
    <xf numFmtId="165" fontId="4" fillId="3" borderId="0" xfId="3" applyNumberFormat="1" applyFont="1" applyFill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6" fontId="4" fillId="0" borderId="0" xfId="1" applyNumberFormat="1" applyFont="1" applyFill="1" applyAlignment="1">
      <alignment horizontal="center" vertical="center"/>
    </xf>
    <xf numFmtId="166" fontId="4" fillId="3" borderId="0" xfId="1" applyNumberFormat="1" applyFont="1" applyFill="1" applyAlignment="1">
      <alignment horizontal="center" vertical="center"/>
    </xf>
    <xf numFmtId="166" fontId="4" fillId="0" borderId="0" xfId="1" applyNumberFormat="1" applyFont="1" applyFill="1" applyAlignment="1">
      <alignment vertical="center"/>
    </xf>
    <xf numFmtId="166" fontId="4" fillId="0" borderId="0" xfId="1" applyNumberFormat="1" applyFont="1" applyAlignment="1">
      <alignment vertical="center"/>
    </xf>
    <xf numFmtId="166" fontId="3" fillId="0" borderId="0" xfId="1" applyNumberFormat="1" applyFont="1"/>
    <xf numFmtId="167" fontId="8" fillId="3" borderId="0" xfId="3" applyNumberFormat="1" applyFont="1" applyFill="1" applyAlignment="1">
      <alignment horizontal="center" vertical="center"/>
    </xf>
    <xf numFmtId="167" fontId="8" fillId="0" borderId="0" xfId="3" applyNumberFormat="1" applyFont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167" fontId="8" fillId="6" borderId="0" xfId="3" applyNumberFormat="1" applyFont="1" applyFill="1" applyAlignment="1">
      <alignment horizontal="center" vertical="center"/>
    </xf>
    <xf numFmtId="166" fontId="4" fillId="6" borderId="0" xfId="4" applyNumberFormat="1" applyFont="1" applyFill="1" applyAlignment="1">
      <alignment horizontal="center" vertical="center"/>
    </xf>
    <xf numFmtId="166" fontId="4" fillId="6" borderId="0" xfId="6" applyNumberFormat="1" applyFont="1" applyFill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166" fontId="4" fillId="6" borderId="0" xfId="1" applyNumberFormat="1" applyFont="1" applyFill="1" applyAlignment="1">
      <alignment horizontal="center" vertical="center"/>
    </xf>
    <xf numFmtId="166" fontId="4" fillId="6" borderId="0" xfId="3" applyNumberFormat="1" applyFont="1" applyFill="1" applyAlignment="1">
      <alignment horizontal="center" vertical="center"/>
    </xf>
    <xf numFmtId="165" fontId="4" fillId="6" borderId="0" xfId="4" applyNumberFormat="1" applyFont="1" applyFill="1" applyAlignment="1">
      <alignment horizontal="center" vertical="center"/>
    </xf>
    <xf numFmtId="165" fontId="4" fillId="6" borderId="0" xfId="3" applyNumberFormat="1" applyFont="1" applyFill="1" applyAlignment="1">
      <alignment horizontal="center" vertical="center"/>
    </xf>
    <xf numFmtId="0" fontId="3" fillId="6" borderId="0" xfId="3" applyFont="1" applyFill="1"/>
    <xf numFmtId="0" fontId="4" fillId="0" borderId="0" xfId="0" applyFont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5" fontId="4" fillId="6" borderId="0" xfId="1" applyNumberFormat="1" applyFont="1" applyFill="1" applyAlignment="1">
      <alignment horizontal="center" vertical="center"/>
    </xf>
    <xf numFmtId="0" fontId="0" fillId="0" borderId="12" xfId="0" applyBorder="1"/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Continuous"/>
    </xf>
    <xf numFmtId="0" fontId="22" fillId="0" borderId="0" xfId="0" applyFont="1"/>
    <xf numFmtId="0" fontId="23" fillId="0" borderId="0" xfId="0" applyFont="1"/>
    <xf numFmtId="0" fontId="23" fillId="0" borderId="14" xfId="0" applyFont="1" applyBorder="1" applyAlignment="1">
      <alignment horizontal="center" vertical="center" wrapText="1"/>
    </xf>
    <xf numFmtId="165" fontId="23" fillId="0" borderId="0" xfId="1" applyNumberFormat="1" applyFont="1" applyBorder="1"/>
    <xf numFmtId="0" fontId="25" fillId="0" borderId="0" xfId="0" applyFont="1"/>
    <xf numFmtId="0" fontId="26" fillId="0" borderId="0" xfId="3" applyFont="1" applyAlignment="1">
      <alignment horizontal="center" vertical="center"/>
    </xf>
    <xf numFmtId="167" fontId="26" fillId="0" borderId="0" xfId="3" applyNumberFormat="1" applyFont="1" applyAlignment="1">
      <alignment horizontal="center" vertical="center"/>
    </xf>
    <xf numFmtId="166" fontId="26" fillId="0" borderId="0" xfId="4" applyNumberFormat="1" applyFont="1" applyFill="1" applyAlignment="1">
      <alignment horizontal="center" vertical="center"/>
    </xf>
    <xf numFmtId="166" fontId="26" fillId="0" borderId="0" xfId="6" applyNumberFormat="1" applyFont="1" applyFill="1" applyAlignment="1">
      <alignment horizontal="center" vertical="center"/>
    </xf>
    <xf numFmtId="0" fontId="26" fillId="0" borderId="0" xfId="5" applyFont="1" applyAlignment="1">
      <alignment horizontal="center" vertical="center"/>
    </xf>
    <xf numFmtId="166" fontId="26" fillId="0" borderId="0" xfId="1" applyNumberFormat="1" applyFont="1" applyFill="1" applyAlignment="1">
      <alignment horizontal="center" vertical="center"/>
    </xf>
    <xf numFmtId="166" fontId="26" fillId="0" borderId="0" xfId="3" applyNumberFormat="1" applyFont="1" applyAlignment="1">
      <alignment horizontal="center" vertical="center"/>
    </xf>
    <xf numFmtId="166" fontId="26" fillId="0" borderId="0" xfId="4" applyNumberFormat="1" applyFont="1" applyAlignment="1">
      <alignment horizontal="center" vertical="center"/>
    </xf>
    <xf numFmtId="165" fontId="26" fillId="0" borderId="0" xfId="4" applyNumberFormat="1" applyFont="1" applyAlignment="1">
      <alignment horizontal="center" vertical="center"/>
    </xf>
    <xf numFmtId="165" fontId="26" fillId="0" borderId="0" xfId="3" applyNumberFormat="1" applyFont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165" fontId="26" fillId="0" borderId="0" xfId="1" applyNumberFormat="1" applyFont="1" applyFill="1" applyAlignment="1">
      <alignment horizontal="center" vertical="center"/>
    </xf>
    <xf numFmtId="175" fontId="3" fillId="0" borderId="0" xfId="3" applyNumberFormat="1" applyFont="1"/>
    <xf numFmtId="175" fontId="4" fillId="0" borderId="0" xfId="1" applyNumberFormat="1" applyFont="1" applyAlignment="1">
      <alignment horizontal="center"/>
    </xf>
    <xf numFmtId="175" fontId="4" fillId="0" borderId="0" xfId="5" applyNumberFormat="1" applyFont="1">
      <alignment vertical="center"/>
    </xf>
    <xf numFmtId="0" fontId="5" fillId="0" borderId="0" xfId="5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5" fillId="0" borderId="0" xfId="5">
      <alignment vertical="center"/>
    </xf>
    <xf numFmtId="14" fontId="5" fillId="7" borderId="0" xfId="5" applyNumberFormat="1" applyFill="1">
      <alignment vertical="center"/>
    </xf>
    <xf numFmtId="0" fontId="28" fillId="7" borderId="0" xfId="5" applyFont="1" applyFill="1" applyAlignment="1">
      <alignment horizontal="center" vertical="center"/>
    </xf>
    <xf numFmtId="14" fontId="5" fillId="0" borderId="16" xfId="5" applyNumberFormat="1" applyBorder="1">
      <alignment vertical="center"/>
    </xf>
    <xf numFmtId="0" fontId="28" fillId="0" borderId="17" xfId="5" applyFont="1" applyBorder="1" applyAlignment="1">
      <alignment horizontal="center" vertical="center"/>
    </xf>
    <xf numFmtId="14" fontId="5" fillId="0" borderId="19" xfId="5" applyNumberFormat="1" applyBorder="1">
      <alignment vertical="center"/>
    </xf>
    <xf numFmtId="0" fontId="28" fillId="0" borderId="12" xfId="5" applyFont="1" applyBorder="1" applyAlignment="1">
      <alignment horizontal="center" vertical="center"/>
    </xf>
    <xf numFmtId="14" fontId="5" fillId="0" borderId="0" xfId="5" applyNumberFormat="1">
      <alignment vertical="center"/>
    </xf>
    <xf numFmtId="14" fontId="5" fillId="8" borderId="0" xfId="5" applyNumberFormat="1" applyFill="1">
      <alignment vertical="center"/>
    </xf>
    <xf numFmtId="14" fontId="5" fillId="0" borderId="21" xfId="5" applyNumberFormat="1" applyBorder="1">
      <alignment vertical="center"/>
    </xf>
    <xf numFmtId="14" fontId="5" fillId="9" borderId="0" xfId="5" applyNumberFormat="1" applyFill="1">
      <alignment vertical="center"/>
    </xf>
    <xf numFmtId="0" fontId="28" fillId="9" borderId="0" xfId="5" applyFont="1" applyFill="1" applyAlignment="1">
      <alignment horizontal="center" vertical="center"/>
    </xf>
    <xf numFmtId="0" fontId="5" fillId="9" borderId="0" xfId="5" applyFill="1">
      <alignment vertical="center"/>
    </xf>
    <xf numFmtId="14" fontId="5" fillId="10" borderId="0" xfId="5" applyNumberFormat="1" applyFill="1">
      <alignment vertical="center"/>
    </xf>
    <xf numFmtId="0" fontId="28" fillId="10" borderId="0" xfId="5" applyFont="1" applyFill="1" applyAlignment="1">
      <alignment horizontal="center" vertical="center"/>
    </xf>
    <xf numFmtId="0" fontId="29" fillId="0" borderId="0" xfId="5" applyFont="1">
      <alignment vertical="center"/>
    </xf>
    <xf numFmtId="14" fontId="5" fillId="7" borderId="21" xfId="5" applyNumberFormat="1" applyFill="1" applyBorder="1">
      <alignment vertical="center"/>
    </xf>
    <xf numFmtId="14" fontId="5" fillId="11" borderId="0" xfId="5" applyNumberFormat="1" applyFill="1">
      <alignment vertical="center"/>
    </xf>
    <xf numFmtId="14" fontId="5" fillId="9" borderId="21" xfId="5" applyNumberFormat="1" applyFill="1" applyBorder="1">
      <alignment vertical="center"/>
    </xf>
    <xf numFmtId="14" fontId="5" fillId="12" borderId="21" xfId="5" applyNumberFormat="1" applyFill="1" applyBorder="1">
      <alignment vertical="center"/>
    </xf>
    <xf numFmtId="0" fontId="28" fillId="12" borderId="0" xfId="5" applyFont="1" applyFill="1" applyAlignment="1">
      <alignment horizontal="center" vertical="center"/>
    </xf>
    <xf numFmtId="0" fontId="5" fillId="8" borderId="0" xfId="5" applyFill="1">
      <alignment vertical="center"/>
    </xf>
    <xf numFmtId="0" fontId="5" fillId="11" borderId="0" xfId="5" applyFill="1">
      <alignment vertical="center"/>
    </xf>
    <xf numFmtId="14" fontId="5" fillId="10" borderId="21" xfId="5" applyNumberFormat="1" applyFill="1" applyBorder="1">
      <alignment vertical="center"/>
    </xf>
    <xf numFmtId="14" fontId="5" fillId="13" borderId="21" xfId="5" applyNumberFormat="1" applyFill="1" applyBorder="1">
      <alignment vertical="center"/>
    </xf>
    <xf numFmtId="0" fontId="28" fillId="13" borderId="0" xfId="5" applyFont="1" applyFill="1" applyAlignment="1">
      <alignment horizontal="center" vertical="center"/>
    </xf>
    <xf numFmtId="0" fontId="5" fillId="0" borderId="21" xfId="5" applyBorder="1">
      <alignment vertical="center"/>
    </xf>
    <xf numFmtId="14" fontId="5" fillId="13" borderId="0" xfId="5" applyNumberFormat="1" applyFill="1">
      <alignment vertical="center"/>
    </xf>
    <xf numFmtId="0" fontId="28" fillId="8" borderId="0" xfId="5" applyFont="1" applyFill="1" applyAlignment="1">
      <alignment horizontal="center" vertical="center"/>
    </xf>
    <xf numFmtId="0" fontId="5" fillId="13" borderId="0" xfId="5" applyFill="1">
      <alignment vertical="center"/>
    </xf>
    <xf numFmtId="14" fontId="5" fillId="3" borderId="0" xfId="5" applyNumberFormat="1" applyFill="1">
      <alignment vertical="center"/>
    </xf>
    <xf numFmtId="0" fontId="28" fillId="3" borderId="0" xfId="5" applyFont="1" applyFill="1" applyAlignment="1">
      <alignment horizontal="center" vertical="center"/>
    </xf>
    <xf numFmtId="14" fontId="5" fillId="12" borderId="0" xfId="5" applyNumberFormat="1" applyFill="1">
      <alignment vertical="center"/>
    </xf>
    <xf numFmtId="14" fontId="5" fillId="14" borderId="0" xfId="5" applyNumberFormat="1" applyFill="1">
      <alignment vertical="center"/>
    </xf>
    <xf numFmtId="0" fontId="28" fillId="14" borderId="0" xfId="5" applyFont="1" applyFill="1" applyAlignment="1">
      <alignment horizontal="center" vertical="center"/>
    </xf>
    <xf numFmtId="14" fontId="30" fillId="8" borderId="0" xfId="5" applyNumberFormat="1" applyFont="1" applyFill="1">
      <alignment vertical="center"/>
    </xf>
    <xf numFmtId="0" fontId="30" fillId="0" borderId="0" xfId="5" applyFont="1">
      <alignment vertical="center"/>
    </xf>
    <xf numFmtId="166" fontId="4" fillId="0" borderId="0" xfId="1" applyNumberFormat="1" applyFont="1" applyAlignment="1">
      <alignment horizontal="center"/>
    </xf>
    <xf numFmtId="175" fontId="4" fillId="0" borderId="0" xfId="3" applyNumberFormat="1" applyFont="1" applyAlignment="1">
      <alignment horizontal="center"/>
    </xf>
    <xf numFmtId="0" fontId="4" fillId="0" borderId="0" xfId="3" applyFont="1"/>
    <xf numFmtId="166" fontId="4" fillId="0" borderId="0" xfId="1" applyNumberFormat="1" applyFont="1"/>
    <xf numFmtId="175" fontId="4" fillId="0" borderId="0" xfId="3" applyNumberFormat="1" applyFont="1"/>
    <xf numFmtId="166" fontId="4" fillId="3" borderId="0" xfId="1" applyNumberFormat="1" applyFont="1" applyFill="1"/>
    <xf numFmtId="0" fontId="4" fillId="3" borderId="0" xfId="3" applyFont="1" applyFill="1"/>
    <xf numFmtId="175" fontId="4" fillId="3" borderId="0" xfId="3" applyNumberFormat="1" applyFont="1" applyFill="1"/>
    <xf numFmtId="175" fontId="26" fillId="0" borderId="0" xfId="3" applyNumberFormat="1" applyFont="1"/>
    <xf numFmtId="166" fontId="4" fillId="6" borderId="0" xfId="1" applyNumberFormat="1" applyFont="1" applyFill="1"/>
    <xf numFmtId="175" fontId="4" fillId="6" borderId="0" xfId="3" applyNumberFormat="1" applyFont="1" applyFill="1"/>
    <xf numFmtId="165" fontId="4" fillId="6" borderId="0" xfId="3" applyNumberFormat="1" applyFont="1" applyFill="1"/>
    <xf numFmtId="43" fontId="24" fillId="0" borderId="0" xfId="1" applyFont="1" applyBorder="1" applyAlignment="1">
      <alignment vertical="center"/>
    </xf>
    <xf numFmtId="43" fontId="24" fillId="0" borderId="15" xfId="1" applyFont="1" applyBorder="1" applyAlignment="1">
      <alignment vertical="center"/>
    </xf>
    <xf numFmtId="175" fontId="4" fillId="0" borderId="0" xfId="0" applyNumberFormat="1" applyFont="1" applyAlignment="1">
      <alignment horizontal="center" vertical="center"/>
    </xf>
    <xf numFmtId="175" fontId="4" fillId="0" borderId="0" xfId="0" applyNumberFormat="1" applyFont="1"/>
    <xf numFmtId="175" fontId="4" fillId="0" borderId="2" xfId="0" applyNumberFormat="1" applyFont="1" applyBorder="1"/>
    <xf numFmtId="175" fontId="4" fillId="0" borderId="4" xfId="1" applyNumberFormat="1" applyFont="1" applyFill="1" applyBorder="1" applyAlignment="1">
      <alignment horizontal="center" vertical="center"/>
    </xf>
    <xf numFmtId="175" fontId="4" fillId="0" borderId="6" xfId="1" applyNumberFormat="1" applyFont="1" applyFill="1" applyBorder="1" applyAlignment="1">
      <alignment horizontal="center" vertical="center"/>
    </xf>
    <xf numFmtId="0" fontId="31" fillId="0" borderId="23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43" fontId="4" fillId="0" borderId="0" xfId="0" applyNumberFormat="1" applyFont="1"/>
    <xf numFmtId="2" fontId="4" fillId="0" borderId="0" xfId="0" applyNumberFormat="1" applyFont="1"/>
    <xf numFmtId="43" fontId="6" fillId="0" borderId="0" xfId="0" applyNumberFormat="1" applyFont="1"/>
    <xf numFmtId="9" fontId="32" fillId="0" borderId="20" xfId="0" applyNumberFormat="1" applyFont="1" applyBorder="1" applyAlignment="1">
      <alignment horizontal="center" vertical="center" wrapText="1"/>
    </xf>
    <xf numFmtId="165" fontId="33" fillId="0" borderId="20" xfId="1" applyNumberFormat="1" applyFont="1" applyFill="1" applyBorder="1" applyAlignment="1">
      <alignment horizontal="center" vertical="center" wrapText="1"/>
    </xf>
    <xf numFmtId="9" fontId="32" fillId="0" borderId="23" xfId="0" applyNumberFormat="1" applyFont="1" applyBorder="1" applyAlignment="1">
      <alignment horizontal="center" vertical="center" wrapText="1"/>
    </xf>
    <xf numFmtId="165" fontId="33" fillId="0" borderId="24" xfId="1" applyNumberFormat="1" applyFont="1" applyFill="1" applyBorder="1" applyAlignment="1">
      <alignment horizontal="center" vertical="center" wrapText="1"/>
    </xf>
    <xf numFmtId="176" fontId="0" fillId="0" borderId="0" xfId="0" applyNumberFormat="1"/>
    <xf numFmtId="175" fontId="0" fillId="0" borderId="0" xfId="0" applyNumberFormat="1"/>
    <xf numFmtId="177" fontId="0" fillId="0" borderId="0" xfId="0" applyNumberFormat="1"/>
    <xf numFmtId="0" fontId="0" fillId="15" borderId="0" xfId="0" applyFill="1"/>
    <xf numFmtId="43" fontId="24" fillId="0" borderId="15" xfId="1" applyFont="1" applyBorder="1" applyAlignment="1">
      <alignment horizontal="center" vertical="center"/>
    </xf>
    <xf numFmtId="43" fontId="23" fillId="0" borderId="14" xfId="1" applyFont="1" applyBorder="1" applyAlignment="1">
      <alignment horizontal="center" vertical="center" wrapText="1"/>
    </xf>
    <xf numFmtId="9" fontId="23" fillId="0" borderId="14" xfId="2" applyFont="1" applyBorder="1" applyAlignment="1">
      <alignment horizontal="center" vertical="center" wrapText="1"/>
    </xf>
    <xf numFmtId="43" fontId="24" fillId="0" borderId="0" xfId="1" applyFont="1" applyBorder="1" applyAlignment="1">
      <alignment horizontal="center" vertical="center"/>
    </xf>
    <xf numFmtId="166" fontId="3" fillId="0" borderId="0" xfId="3" applyNumberFormat="1" applyFont="1"/>
    <xf numFmtId="166" fontId="4" fillId="2" borderId="0" xfId="4" applyNumberFormat="1" applyFont="1" applyFill="1" applyAlignment="1">
      <alignment vertical="center"/>
    </xf>
    <xf numFmtId="17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0" fillId="0" borderId="0" xfId="15" applyFont="1"/>
    <xf numFmtId="0" fontId="42" fillId="0" borderId="0" xfId="9" applyFont="1"/>
    <xf numFmtId="0" fontId="42" fillId="0" borderId="0" xfId="10" applyFont="1"/>
    <xf numFmtId="0" fontId="41" fillId="0" borderId="0" xfId="10" applyFont="1" applyAlignment="1">
      <alignment wrapText="1"/>
    </xf>
    <xf numFmtId="0" fontId="41" fillId="0" borderId="0" xfId="0" applyFont="1"/>
    <xf numFmtId="0" fontId="44" fillId="16" borderId="14" xfId="3" applyFont="1" applyFill="1" applyBorder="1" applyAlignment="1">
      <alignment vertical="top" wrapText="1" readingOrder="1"/>
    </xf>
    <xf numFmtId="3" fontId="45" fillId="16" borderId="14" xfId="3" applyNumberFormat="1" applyFont="1" applyFill="1" applyBorder="1" applyAlignment="1">
      <alignment horizontal="center" vertical="top" wrapText="1" readingOrder="1"/>
    </xf>
    <xf numFmtId="3" fontId="9" fillId="17" borderId="3" xfId="3" applyNumberFormat="1" applyFont="1" applyFill="1" applyBorder="1" applyAlignment="1">
      <alignment vertical="top" wrapText="1" readingOrder="1"/>
    </xf>
    <xf numFmtId="3" fontId="42" fillId="0" borderId="14" xfId="3" applyNumberFormat="1" applyFont="1" applyBorder="1" applyAlignment="1">
      <alignment wrapText="1" readingOrder="1"/>
    </xf>
    <xf numFmtId="3" fontId="4" fillId="2" borderId="0" xfId="3" applyNumberFormat="1" applyFont="1" applyFill="1"/>
    <xf numFmtId="0" fontId="10" fillId="0" borderId="0" xfId="3" applyFont="1"/>
    <xf numFmtId="0" fontId="9" fillId="0" borderId="0" xfId="0" applyFont="1" applyAlignment="1">
      <alignment vertical="center"/>
    </xf>
    <xf numFmtId="168" fontId="4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3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1" fillId="0" borderId="0" xfId="9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1" xfId="3" applyFont="1" applyBorder="1" applyAlignment="1">
      <alignment horizontal="center"/>
    </xf>
    <xf numFmtId="0" fontId="10" fillId="0" borderId="7" xfId="3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" xfId="3" applyFont="1" applyBorder="1" applyAlignment="1">
      <alignment horizontal="center"/>
    </xf>
    <xf numFmtId="0" fontId="10" fillId="0" borderId="3" xfId="3" applyFont="1" applyBorder="1"/>
    <xf numFmtId="168" fontId="4" fillId="0" borderId="0" xfId="1" applyNumberFormat="1" applyFont="1" applyBorder="1"/>
    <xf numFmtId="0" fontId="4" fillId="0" borderId="4" xfId="3" applyFont="1" applyBorder="1"/>
    <xf numFmtId="168" fontId="4" fillId="2" borderId="4" xfId="1" applyNumberFormat="1" applyFont="1" applyFill="1" applyBorder="1"/>
    <xf numFmtId="0" fontId="10" fillId="0" borderId="5" xfId="3" applyFont="1" applyBorder="1"/>
    <xf numFmtId="168" fontId="4" fillId="0" borderId="8" xfId="1" applyNumberFormat="1" applyFont="1" applyBorder="1"/>
    <xf numFmtId="168" fontId="4" fillId="2" borderId="6" xfId="1" applyNumberFormat="1" applyFont="1" applyFill="1" applyBorder="1"/>
    <xf numFmtId="3" fontId="4" fillId="0" borderId="0" xfId="3" applyNumberFormat="1" applyFont="1"/>
    <xf numFmtId="3" fontId="42" fillId="0" borderId="0" xfId="9" applyNumberFormat="1" applyFont="1"/>
    <xf numFmtId="3" fontId="42" fillId="0" borderId="8" xfId="10" applyNumberFormat="1" applyFont="1" applyBorder="1"/>
    <xf numFmtId="0" fontId="4" fillId="0" borderId="8" xfId="0" applyFont="1" applyBorder="1"/>
    <xf numFmtId="177" fontId="4" fillId="0" borderId="8" xfId="0" applyNumberFormat="1" applyFont="1" applyBorder="1"/>
    <xf numFmtId="3" fontId="9" fillId="17" borderId="14" xfId="3" applyNumberFormat="1" applyFont="1" applyFill="1" applyBorder="1" applyAlignment="1">
      <alignment vertical="top" wrapText="1" readingOrder="1"/>
    </xf>
    <xf numFmtId="0" fontId="4" fillId="0" borderId="14" xfId="3" applyFont="1" applyBorder="1"/>
    <xf numFmtId="3" fontId="4" fillId="0" borderId="14" xfId="3" applyNumberFormat="1" applyFont="1" applyBorder="1"/>
    <xf numFmtId="3" fontId="4" fillId="2" borderId="14" xfId="3" applyNumberFormat="1" applyFont="1" applyFill="1" applyBorder="1"/>
    <xf numFmtId="0" fontId="10" fillId="0" borderId="14" xfId="0" applyFont="1" applyBorder="1" applyAlignment="1">
      <alignment horizontal="center" vertical="center"/>
    </xf>
    <xf numFmtId="0" fontId="41" fillId="0" borderId="1" xfId="9" applyFont="1" applyBorder="1" applyAlignment="1">
      <alignment horizontal="center" vertical="center"/>
    </xf>
    <xf numFmtId="3" fontId="41" fillId="0" borderId="7" xfId="9" applyNumberFormat="1" applyFont="1" applyBorder="1" applyAlignment="1">
      <alignment horizontal="center"/>
    </xf>
    <xf numFmtId="3" fontId="41" fillId="0" borderId="2" xfId="9" applyNumberFormat="1" applyFont="1" applyBorder="1" applyAlignment="1">
      <alignment horizontal="center"/>
    </xf>
    <xf numFmtId="0" fontId="41" fillId="0" borderId="3" xfId="9" applyFont="1" applyBorder="1" applyAlignment="1">
      <alignment horizontal="center"/>
    </xf>
    <xf numFmtId="0" fontId="41" fillId="0" borderId="3" xfId="10" applyFont="1" applyBorder="1" applyAlignment="1">
      <alignment horizontal="center" vertical="center"/>
    </xf>
    <xf numFmtId="0" fontId="41" fillId="0" borderId="5" xfId="10" applyFont="1" applyBorder="1" applyAlignment="1">
      <alignment horizontal="center" wrapText="1"/>
    </xf>
    <xf numFmtId="3" fontId="41" fillId="2" borderId="0" xfId="9" applyNumberFormat="1" applyFont="1" applyFill="1" applyAlignment="1">
      <alignment horizontal="center"/>
    </xf>
    <xf numFmtId="3" fontId="41" fillId="2" borderId="4" xfId="9" applyNumberFormat="1" applyFont="1" applyFill="1" applyBorder="1" applyAlignment="1">
      <alignment horizontal="center"/>
    </xf>
    <xf numFmtId="0" fontId="42" fillId="0" borderId="0" xfId="9" applyFont="1" applyAlignment="1">
      <alignment horizontal="center"/>
    </xf>
    <xf numFmtId="0" fontId="42" fillId="0" borderId="4" xfId="9" applyFont="1" applyBorder="1" applyAlignment="1">
      <alignment horizontal="center"/>
    </xf>
    <xf numFmtId="0" fontId="41" fillId="0" borderId="0" xfId="10" applyFont="1" applyAlignment="1">
      <alignment horizontal="center"/>
    </xf>
    <xf numFmtId="0" fontId="41" fillId="0" borderId="4" xfId="10" applyFont="1" applyBorder="1" applyAlignment="1">
      <alignment horizontal="center"/>
    </xf>
    <xf numFmtId="3" fontId="41" fillId="2" borderId="8" xfId="10" applyNumberFormat="1" applyFont="1" applyFill="1" applyBorder="1" applyAlignment="1">
      <alignment horizontal="center"/>
    </xf>
    <xf numFmtId="3" fontId="41" fillId="2" borderId="6" xfId="10" applyNumberFormat="1" applyFont="1" applyFill="1" applyBorder="1" applyAlignment="1">
      <alignment horizontal="center"/>
    </xf>
    <xf numFmtId="166" fontId="11" fillId="0" borderId="1" xfId="1" applyNumberFormat="1" applyFont="1" applyBorder="1" applyAlignment="1">
      <alignment horizontal="center" vertical="center"/>
    </xf>
    <xf numFmtId="2" fontId="10" fillId="2" borderId="7" xfId="3" applyNumberFormat="1" applyFont="1" applyFill="1" applyBorder="1"/>
    <xf numFmtId="0" fontId="4" fillId="0" borderId="2" xfId="0" applyFont="1" applyBorder="1" applyAlignment="1">
      <alignment horizontal="center"/>
    </xf>
    <xf numFmtId="0" fontId="10" fillId="0" borderId="3" xfId="3" applyFont="1" applyBorder="1" applyAlignment="1">
      <alignment horizontal="center" vertical="center"/>
    </xf>
    <xf numFmtId="166" fontId="43" fillId="0" borderId="0" xfId="1" applyNumberFormat="1" applyFont="1" applyBorder="1" applyAlignment="1">
      <alignment horizontal="center"/>
    </xf>
    <xf numFmtId="166" fontId="43" fillId="0" borderId="4" xfId="1" applyNumberFormat="1" applyFont="1" applyBorder="1" applyAlignment="1">
      <alignment horizontal="center"/>
    </xf>
    <xf numFmtId="166" fontId="9" fillId="0" borderId="0" xfId="1" applyNumberFormat="1" applyFont="1" applyBorder="1"/>
    <xf numFmtId="166" fontId="9" fillId="0" borderId="4" xfId="1" applyNumberFormat="1" applyFont="1" applyBorder="1"/>
    <xf numFmtId="10" fontId="4" fillId="0" borderId="0" xfId="2" applyNumberFormat="1" applyFont="1" applyBorder="1"/>
    <xf numFmtId="10" fontId="4" fillId="0" borderId="4" xfId="2" applyNumberFormat="1" applyFont="1" applyBorder="1"/>
    <xf numFmtId="0" fontId="4" fillId="0" borderId="4" xfId="0" applyFont="1" applyBorder="1"/>
    <xf numFmtId="0" fontId="41" fillId="0" borderId="3" xfId="0" applyFont="1" applyBorder="1" applyAlignment="1">
      <alignment horizontal="center" vertical="center"/>
    </xf>
    <xf numFmtId="177" fontId="10" fillId="2" borderId="0" xfId="3" applyNumberFormat="1" applyFont="1" applyFill="1"/>
    <xf numFmtId="0" fontId="41" fillId="0" borderId="4" xfId="0" applyFont="1" applyBorder="1"/>
    <xf numFmtId="0" fontId="41" fillId="0" borderId="0" xfId="0" applyFont="1" applyAlignment="1">
      <alignment horizontal="center"/>
    </xf>
    <xf numFmtId="0" fontId="41" fillId="0" borderId="4" xfId="0" applyFont="1" applyBorder="1" applyAlignment="1">
      <alignment horizontal="center"/>
    </xf>
    <xf numFmtId="178" fontId="4" fillId="0" borderId="8" xfId="0" applyNumberFormat="1" applyFont="1" applyBorder="1"/>
    <xf numFmtId="178" fontId="4" fillId="0" borderId="6" xfId="0" applyNumberFormat="1" applyFont="1" applyBorder="1"/>
    <xf numFmtId="0" fontId="10" fillId="0" borderId="15" xfId="3" applyFont="1" applyBorder="1" applyAlignment="1">
      <alignment horizontal="center" vertical="center"/>
    </xf>
    <xf numFmtId="0" fontId="10" fillId="0" borderId="27" xfId="3" applyFont="1" applyBorder="1" applyAlignment="1">
      <alignment horizontal="center" vertical="center"/>
    </xf>
    <xf numFmtId="0" fontId="10" fillId="0" borderId="28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4" fillId="0" borderId="2" xfId="0" applyNumberFormat="1" applyFont="1" applyBorder="1"/>
    <xf numFmtId="168" fontId="4" fillId="0" borderId="6" xfId="0" applyNumberFormat="1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25" fillId="0" borderId="14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46" fillId="0" borderId="14" xfId="0" applyNumberFormat="1" applyFont="1" applyBorder="1" applyAlignment="1">
      <alignment horizontal="center" vertical="center"/>
    </xf>
    <xf numFmtId="0" fontId="0" fillId="0" borderId="3" xfId="0" applyBorder="1"/>
    <xf numFmtId="43" fontId="47" fillId="0" borderId="15" xfId="1" applyFont="1" applyBorder="1" applyAlignment="1">
      <alignment horizontal="center" vertical="center"/>
    </xf>
    <xf numFmtId="43" fontId="47" fillId="0" borderId="15" xfId="1" applyFont="1" applyBorder="1" applyAlignment="1">
      <alignment vertical="center"/>
    </xf>
    <xf numFmtId="10" fontId="0" fillId="0" borderId="0" xfId="2" applyNumberFormat="1" applyFont="1" applyAlignment="1">
      <alignment horizontal="center"/>
    </xf>
    <xf numFmtId="0" fontId="0" fillId="12" borderId="0" xfId="0" applyFill="1"/>
    <xf numFmtId="0" fontId="0" fillId="18" borderId="0" xfId="0" applyFill="1"/>
    <xf numFmtId="0" fontId="0" fillId="14" borderId="0" xfId="0" applyFill="1"/>
    <xf numFmtId="165" fontId="0" fillId="0" borderId="0" xfId="0" applyNumberFormat="1"/>
    <xf numFmtId="10" fontId="0" fillId="0" borderId="0" xfId="0" applyNumberFormat="1"/>
    <xf numFmtId="165" fontId="0" fillId="0" borderId="12" xfId="0" applyNumberFormat="1" applyBorder="1"/>
    <xf numFmtId="10" fontId="0" fillId="0" borderId="12" xfId="0" applyNumberFormat="1" applyBorder="1"/>
    <xf numFmtId="180" fontId="0" fillId="0" borderId="0" xfId="1" applyNumberFormat="1" applyFont="1" applyFill="1" applyBorder="1" applyAlignment="1"/>
    <xf numFmtId="180" fontId="0" fillId="0" borderId="12" xfId="1" applyNumberFormat="1" applyFont="1" applyFill="1" applyBorder="1" applyAlignment="1"/>
    <xf numFmtId="179" fontId="0" fillId="0" borderId="0" xfId="0" applyNumberFormat="1"/>
    <xf numFmtId="165" fontId="6" fillId="0" borderId="0" xfId="1" applyNumberFormat="1" applyFont="1" applyAlignment="1">
      <alignment horizontal="center" vertical="center"/>
    </xf>
    <xf numFmtId="43" fontId="0" fillId="0" borderId="0" xfId="1" applyFont="1"/>
    <xf numFmtId="0" fontId="48" fillId="0" borderId="0" xfId="0" applyFont="1"/>
    <xf numFmtId="180" fontId="7" fillId="0" borderId="0" xfId="1" applyNumberFormat="1" applyFont="1" applyFill="1" applyBorder="1" applyAlignment="1"/>
    <xf numFmtId="0" fontId="0" fillId="7" borderId="0" xfId="0" applyFill="1" applyAlignment="1">
      <alignment horizontal="center"/>
    </xf>
    <xf numFmtId="0" fontId="7" fillId="0" borderId="0" xfId="0" applyFont="1"/>
    <xf numFmtId="43" fontId="0" fillId="0" borderId="0" xfId="1" applyFont="1" applyFill="1"/>
    <xf numFmtId="43" fontId="7" fillId="0" borderId="0" xfId="1" applyFont="1" applyFill="1"/>
    <xf numFmtId="43" fontId="7" fillId="0" borderId="0" xfId="1" applyFont="1"/>
    <xf numFmtId="0" fontId="0" fillId="20" borderId="0" xfId="0" applyFill="1"/>
    <xf numFmtId="0" fontId="0" fillId="2" borderId="0" xfId="0" applyFill="1"/>
    <xf numFmtId="177" fontId="0" fillId="2" borderId="0" xfId="0" applyNumberFormat="1" applyFill="1"/>
    <xf numFmtId="9" fontId="0" fillId="0" borderId="0" xfId="2" applyFont="1"/>
    <xf numFmtId="0" fontId="48" fillId="12" borderId="0" xfId="0" applyFont="1" applyFill="1"/>
    <xf numFmtId="43" fontId="25" fillId="0" borderId="0" xfId="1" applyFont="1"/>
    <xf numFmtId="43" fontId="46" fillId="0" borderId="0" xfId="1" applyFont="1"/>
    <xf numFmtId="43" fontId="49" fillId="0" borderId="0" xfId="1" applyFont="1"/>
    <xf numFmtId="0" fontId="50" fillId="0" borderId="0" xfId="0" applyFont="1"/>
    <xf numFmtId="0" fontId="48" fillId="0" borderId="0" xfId="0" applyFont="1" applyAlignment="1">
      <alignment horizontal="center"/>
    </xf>
    <xf numFmtId="0" fontId="51" fillId="0" borderId="0" xfId="0" applyFont="1"/>
    <xf numFmtId="164" fontId="0" fillId="0" borderId="0" xfId="2" applyNumberFormat="1" applyFont="1"/>
    <xf numFmtId="164" fontId="25" fillId="0" borderId="0" xfId="2" applyNumberFormat="1" applyFont="1"/>
    <xf numFmtId="164" fontId="49" fillId="0" borderId="0" xfId="2" applyNumberFormat="1" applyFont="1"/>
    <xf numFmtId="164" fontId="46" fillId="0" borderId="0" xfId="2" applyNumberFormat="1" applyFont="1"/>
    <xf numFmtId="43" fontId="52" fillId="0" borderId="0" xfId="1" applyFont="1"/>
    <xf numFmtId="0" fontId="1" fillId="0" borderId="0" xfId="0" applyFont="1"/>
    <xf numFmtId="43" fontId="53" fillId="0" borderId="0" xfId="1" applyFont="1"/>
    <xf numFmtId="0" fontId="1" fillId="18" borderId="0" xfId="0" applyFont="1" applyFill="1"/>
    <xf numFmtId="11" fontId="1" fillId="0" borderId="0" xfId="0" applyNumberFormat="1" applyFont="1"/>
    <xf numFmtId="43" fontId="52" fillId="18" borderId="0" xfId="1" applyFont="1" applyFill="1"/>
    <xf numFmtId="43" fontId="49" fillId="0" borderId="0" xfId="1" applyFont="1" applyFill="1"/>
    <xf numFmtId="164" fontId="49" fillId="0" borderId="0" xfId="2" applyNumberFormat="1" applyFont="1" applyFill="1"/>
    <xf numFmtId="164" fontId="0" fillId="0" borderId="0" xfId="2" applyNumberFormat="1" applyFont="1" applyFill="1"/>
    <xf numFmtId="43" fontId="0" fillId="0" borderId="0" xfId="0" applyNumberFormat="1"/>
    <xf numFmtId="0" fontId="49" fillId="0" borderId="0" xfId="0" applyFont="1"/>
    <xf numFmtId="0" fontId="49" fillId="15" borderId="0" xfId="0" applyFont="1" applyFill="1"/>
    <xf numFmtId="0" fontId="46" fillId="0" borderId="0" xfId="0" applyFont="1"/>
    <xf numFmtId="43" fontId="49" fillId="0" borderId="0" xfId="0" applyNumberFormat="1" applyFont="1"/>
    <xf numFmtId="43" fontId="0" fillId="0" borderId="0" xfId="2" applyNumberFormat="1" applyFont="1"/>
    <xf numFmtId="43" fontId="7" fillId="0" borderId="0" xfId="0" applyNumberFormat="1" applyFont="1"/>
    <xf numFmtId="0" fontId="0" fillId="18" borderId="0" xfId="0" applyFill="1" applyAlignment="1">
      <alignment wrapText="1"/>
    </xf>
    <xf numFmtId="9" fontId="54" fillId="0" borderId="0" xfId="2" applyFont="1"/>
    <xf numFmtId="0" fontId="55" fillId="0" borderId="0" xfId="0" applyFont="1"/>
    <xf numFmtId="0" fontId="56" fillId="0" borderId="0" xfId="0" applyFont="1"/>
    <xf numFmtId="0" fontId="57" fillId="0" borderId="0" xfId="0" applyFont="1" applyAlignment="1">
      <alignment vertical="center"/>
    </xf>
    <xf numFmtId="181" fontId="4" fillId="0" borderId="0" xfId="1" applyNumberFormat="1" applyFont="1" applyBorder="1" applyAlignment="1">
      <alignment horizontal="center" vertical="center"/>
    </xf>
    <xf numFmtId="181" fontId="4" fillId="0" borderId="4" xfId="1" applyNumberFormat="1" applyFont="1" applyFill="1" applyBorder="1" applyAlignment="1">
      <alignment horizontal="center" vertical="center"/>
    </xf>
    <xf numFmtId="181" fontId="4" fillId="0" borderId="6" xfId="1" applyNumberFormat="1" applyFont="1" applyFill="1" applyBorder="1" applyAlignment="1">
      <alignment horizontal="center" vertical="center"/>
    </xf>
    <xf numFmtId="11" fontId="0" fillId="2" borderId="0" xfId="0" applyNumberFormat="1" applyFill="1"/>
    <xf numFmtId="175" fontId="55" fillId="0" borderId="0" xfId="0" applyNumberFormat="1" applyFont="1"/>
    <xf numFmtId="0" fontId="31" fillId="0" borderId="25" xfId="0" applyFont="1" applyBorder="1" applyAlignment="1">
      <alignment horizontal="center" vertical="center" wrapText="1"/>
    </xf>
    <xf numFmtId="179" fontId="4" fillId="0" borderId="0" xfId="1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81" fontId="4" fillId="0" borderId="2" xfId="1" applyNumberFormat="1" applyFont="1" applyFill="1" applyBorder="1" applyAlignment="1">
      <alignment horizontal="center" vertical="center"/>
    </xf>
    <xf numFmtId="175" fontId="56" fillId="0" borderId="0" xfId="0" applyNumberFormat="1" applyFont="1"/>
    <xf numFmtId="2" fontId="56" fillId="0" borderId="0" xfId="0" applyNumberFormat="1" applyFont="1"/>
    <xf numFmtId="180" fontId="4" fillId="0" borderId="2" xfId="1" applyNumberFormat="1" applyFont="1" applyFill="1" applyBorder="1" applyAlignment="1">
      <alignment horizontal="center" vertical="center"/>
    </xf>
    <xf numFmtId="180" fontId="4" fillId="0" borderId="4" xfId="1" applyNumberFormat="1" applyFont="1" applyFill="1" applyBorder="1" applyAlignment="1">
      <alignment horizontal="center" vertical="center"/>
    </xf>
    <xf numFmtId="2" fontId="4" fillId="0" borderId="6" xfId="0" applyNumberFormat="1" applyFont="1" applyBorder="1"/>
    <xf numFmtId="181" fontId="4" fillId="0" borderId="4" xfId="0" applyNumberFormat="1" applyFont="1" applyBorder="1" applyAlignment="1">
      <alignment horizontal="center" vertical="center"/>
    </xf>
    <xf numFmtId="181" fontId="4" fillId="0" borderId="6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81" fontId="4" fillId="0" borderId="1" xfId="0" applyNumberFormat="1" applyFont="1" applyBorder="1" applyAlignment="1">
      <alignment horizontal="center"/>
    </xf>
    <xf numFmtId="181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182" fontId="56" fillId="0" borderId="0" xfId="0" applyNumberFormat="1" applyFont="1"/>
    <xf numFmtId="183" fontId="56" fillId="0" borderId="0" xfId="0" applyNumberFormat="1" applyFont="1"/>
    <xf numFmtId="182" fontId="55" fillId="0" borderId="0" xfId="0" applyNumberFormat="1" applyFont="1"/>
    <xf numFmtId="0" fontId="59" fillId="0" borderId="0" xfId="0" applyFont="1" applyAlignment="1">
      <alignment vertical="center"/>
    </xf>
    <xf numFmtId="14" fontId="0" fillId="0" borderId="0" xfId="0" applyNumberFormat="1"/>
    <xf numFmtId="43" fontId="56" fillId="0" borderId="0" xfId="1" applyFont="1"/>
    <xf numFmtId="185" fontId="4" fillId="0" borderId="0" xfId="1" applyNumberFormat="1" applyFont="1" applyAlignment="1">
      <alignment horizontal="center" vertical="center"/>
    </xf>
    <xf numFmtId="165" fontId="60" fillId="0" borderId="6" xfId="1" applyNumberFormat="1" applyFont="1" applyBorder="1"/>
    <xf numFmtId="0" fontId="31" fillId="0" borderId="22" xfId="0" applyFont="1" applyBorder="1" applyAlignment="1">
      <alignment horizontal="center" vertical="center" wrapText="1"/>
    </xf>
    <xf numFmtId="9" fontId="32" fillId="0" borderId="30" xfId="0" applyNumberFormat="1" applyFont="1" applyBorder="1" applyAlignment="1">
      <alignment horizontal="center" vertical="center" wrapText="1"/>
    </xf>
    <xf numFmtId="165" fontId="33" fillId="0" borderId="30" xfId="1" applyNumberFormat="1" applyFont="1" applyFill="1" applyBorder="1" applyAlignment="1">
      <alignment horizontal="center" vertical="center" wrapText="1"/>
    </xf>
    <xf numFmtId="185" fontId="60" fillId="0" borderId="7" xfId="1" applyNumberFormat="1" applyFont="1" applyBorder="1"/>
    <xf numFmtId="165" fontId="60" fillId="0" borderId="2" xfId="1" applyNumberFormat="1" applyFont="1" applyBorder="1"/>
    <xf numFmtId="185" fontId="60" fillId="0" borderId="0" xfId="1" applyNumberFormat="1" applyFont="1" applyBorder="1"/>
    <xf numFmtId="165" fontId="60" fillId="0" borderId="4" xfId="1" applyNumberFormat="1" applyFont="1" applyBorder="1"/>
    <xf numFmtId="165" fontId="58" fillId="0" borderId="4" xfId="1" applyNumberFormat="1" applyFont="1" applyBorder="1"/>
    <xf numFmtId="9" fontId="32" fillId="0" borderId="34" xfId="0" applyNumberFormat="1" applyFont="1" applyBorder="1" applyAlignment="1">
      <alignment horizontal="center" vertical="center" wrapText="1"/>
    </xf>
    <xf numFmtId="165" fontId="33" fillId="0" borderId="35" xfId="1" applyNumberFormat="1" applyFont="1" applyFill="1" applyBorder="1" applyAlignment="1">
      <alignment horizontal="center" vertical="center" wrapText="1"/>
    </xf>
    <xf numFmtId="185" fontId="60" fillId="0" borderId="8" xfId="1" applyNumberFormat="1" applyFont="1" applyBorder="1"/>
    <xf numFmtId="0" fontId="57" fillId="0" borderId="0" xfId="0" applyFont="1"/>
    <xf numFmtId="0" fontId="62" fillId="0" borderId="0" xfId="0" applyFont="1" applyAlignment="1">
      <alignment vertical="center"/>
    </xf>
    <xf numFmtId="43" fontId="59" fillId="0" borderId="0" xfId="1" applyFont="1"/>
    <xf numFmtId="43" fontId="63" fillId="0" borderId="0" xfId="1" applyFont="1" applyFill="1"/>
    <xf numFmtId="43" fontId="64" fillId="0" borderId="0" xfId="1" applyFont="1"/>
    <xf numFmtId="2" fontId="0" fillId="0" borderId="0" xfId="0" applyNumberFormat="1"/>
    <xf numFmtId="2" fontId="0" fillId="0" borderId="0" xfId="1" applyNumberFormat="1" applyFont="1"/>
    <xf numFmtId="2" fontId="0" fillId="0" borderId="0" xfId="1" applyNumberFormat="1" applyFont="1" applyFill="1"/>
    <xf numFmtId="43" fontId="1" fillId="0" borderId="0" xfId="1" applyFont="1"/>
    <xf numFmtId="43" fontId="1" fillId="0" borderId="0" xfId="1" applyFont="1" applyFill="1"/>
    <xf numFmtId="43" fontId="65" fillId="0" borderId="0" xfId="1" applyFont="1"/>
    <xf numFmtId="185" fontId="56" fillId="0" borderId="2" xfId="1" applyNumberFormat="1" applyFont="1" applyBorder="1"/>
    <xf numFmtId="185" fontId="56" fillId="0" borderId="0" xfId="1" applyNumberFormat="1" applyFont="1"/>
    <xf numFmtId="9" fontId="10" fillId="0" borderId="3" xfId="0" applyNumberFormat="1" applyFont="1" applyBorder="1" applyAlignment="1">
      <alignment horizontal="center" vertical="center"/>
    </xf>
    <xf numFmtId="165" fontId="56" fillId="0" borderId="6" xfId="1" applyNumberFormat="1" applyFont="1" applyBorder="1"/>
    <xf numFmtId="165" fontId="4" fillId="0" borderId="1" xfId="1" applyNumberFormat="1" applyFont="1" applyFill="1" applyBorder="1" applyAlignment="1">
      <alignment horizontal="center" vertical="center"/>
    </xf>
    <xf numFmtId="165" fontId="4" fillId="0" borderId="5" xfId="1" applyNumberFormat="1" applyFont="1" applyFill="1" applyBorder="1" applyAlignment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184" fontId="56" fillId="0" borderId="0" xfId="1" applyNumberFormat="1" applyFont="1"/>
    <xf numFmtId="186" fontId="56" fillId="0" borderId="0" xfId="0" applyNumberFormat="1" applyFont="1"/>
    <xf numFmtId="182" fontId="4" fillId="0" borderId="0" xfId="0" applyNumberFormat="1" applyFont="1" applyAlignment="1">
      <alignment horizontal="center" vertical="center"/>
    </xf>
    <xf numFmtId="177" fontId="4" fillId="0" borderId="1" xfId="0" applyNumberFormat="1" applyFont="1" applyBorder="1" applyAlignment="1">
      <alignment horizontal="center"/>
    </xf>
    <xf numFmtId="186" fontId="58" fillId="0" borderId="0" xfId="0" applyNumberFormat="1" applyFont="1"/>
    <xf numFmtId="0" fontId="61" fillId="0" borderId="0" xfId="0" applyFont="1"/>
    <xf numFmtId="175" fontId="61" fillId="0" borderId="0" xfId="0" applyNumberFormat="1" applyFont="1"/>
    <xf numFmtId="185" fontId="59" fillId="0" borderId="0" xfId="1" applyNumberFormat="1" applyFont="1" applyAlignment="1">
      <alignment vertical="center"/>
    </xf>
    <xf numFmtId="0" fontId="61" fillId="0" borderId="0" xfId="0" applyFont="1" applyAlignment="1">
      <alignment vertical="center"/>
    </xf>
    <xf numFmtId="0" fontId="66" fillId="0" borderId="0" xfId="0" applyFont="1"/>
    <xf numFmtId="165" fontId="0" fillId="0" borderId="0" xfId="0" applyNumberFormat="1" applyAlignment="1">
      <alignment horizontal="center"/>
    </xf>
    <xf numFmtId="0" fontId="0" fillId="19" borderId="0" xfId="0" applyFill="1"/>
    <xf numFmtId="43" fontId="24" fillId="19" borderId="15" xfId="1" applyFont="1" applyFill="1" applyBorder="1" applyAlignment="1">
      <alignment horizontal="center" vertical="center"/>
    </xf>
    <xf numFmtId="43" fontId="24" fillId="19" borderId="15" xfId="1" applyFont="1" applyFill="1" applyBorder="1" applyAlignment="1">
      <alignment vertical="center"/>
    </xf>
    <xf numFmtId="43" fontId="47" fillId="19" borderId="15" xfId="1" applyFont="1" applyFill="1" applyBorder="1" applyAlignment="1">
      <alignment vertical="center"/>
    </xf>
    <xf numFmtId="43" fontId="24" fillId="19" borderId="14" xfId="1" applyFont="1" applyFill="1" applyBorder="1" applyAlignment="1">
      <alignment horizontal="center" vertical="center"/>
    </xf>
    <xf numFmtId="43" fontId="24" fillId="19" borderId="14" xfId="1" applyFont="1" applyFill="1" applyBorder="1" applyAlignment="1">
      <alignment vertical="center"/>
    </xf>
    <xf numFmtId="43" fontId="47" fillId="19" borderId="14" xfId="1" applyFont="1" applyFill="1" applyBorder="1" applyAlignment="1">
      <alignment vertical="center"/>
    </xf>
    <xf numFmtId="0" fontId="48" fillId="18" borderId="0" xfId="0" applyFont="1" applyFill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1" fillId="0" borderId="32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28" fillId="0" borderId="18" xfId="5" applyFont="1" applyBorder="1" applyAlignment="1">
      <alignment horizontal="center" vertical="center"/>
    </xf>
    <xf numFmtId="0" fontId="28" fillId="0" borderId="22" xfId="5" applyFont="1" applyBorder="1" applyAlignment="1">
      <alignment horizontal="center" vertical="center"/>
    </xf>
    <xf numFmtId="0" fontId="28" fillId="0" borderId="20" xfId="5" applyFont="1" applyBorder="1" applyAlignment="1">
      <alignment horizontal="center" vertical="center"/>
    </xf>
    <xf numFmtId="0" fontId="28" fillId="0" borderId="18" xfId="5" applyFont="1" applyBorder="1" applyAlignment="1">
      <alignment horizontal="center" vertical="center" wrapText="1"/>
    </xf>
    <xf numFmtId="0" fontId="28" fillId="0" borderId="22" xfId="5" applyFont="1" applyBorder="1" applyAlignment="1">
      <alignment horizontal="center" vertical="center" wrapText="1"/>
    </xf>
    <xf numFmtId="0" fontId="28" fillId="0" borderId="20" xfId="5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165" fontId="4" fillId="0" borderId="0" xfId="4" applyNumberFormat="1" applyFont="1" applyFill="1" applyAlignment="1">
      <alignment horizontal="center" vertical="center"/>
    </xf>
    <xf numFmtId="0" fontId="4" fillId="0" borderId="0" xfId="3" applyFont="1" applyAlignment="1">
      <alignment horizontal="center"/>
    </xf>
    <xf numFmtId="165" fontId="4" fillId="0" borderId="0" xfId="4" applyNumberFormat="1" applyFont="1" applyFill="1" applyAlignment="1">
      <alignment horizontal="center"/>
    </xf>
    <xf numFmtId="165" fontId="4" fillId="0" borderId="0" xfId="4" applyNumberFormat="1" applyFont="1" applyAlignment="1">
      <alignment horizontal="center"/>
    </xf>
    <xf numFmtId="43" fontId="0" fillId="21" borderId="0" xfId="1" applyFont="1" applyFill="1"/>
    <xf numFmtId="43" fontId="49" fillId="21" borderId="0" xfId="1" applyFont="1" applyFill="1"/>
    <xf numFmtId="0" fontId="0" fillId="22" borderId="0" xfId="0" applyFill="1"/>
    <xf numFmtId="43" fontId="59" fillId="22" borderId="0" xfId="1" applyFont="1" applyFill="1"/>
    <xf numFmtId="43" fontId="0" fillId="22" borderId="0" xfId="1" applyFont="1" applyFill="1"/>
    <xf numFmtId="168" fontId="0" fillId="0" borderId="0" xfId="1" applyNumberFormat="1" applyFont="1"/>
    <xf numFmtId="180" fontId="69" fillId="0" borderId="0" xfId="1" applyNumberFormat="1" applyFont="1"/>
    <xf numFmtId="180" fontId="0" fillId="0" borderId="0" xfId="1" applyNumberFormat="1" applyFont="1"/>
    <xf numFmtId="165" fontId="0" fillId="15" borderId="0" xfId="1" applyNumberFormat="1" applyFont="1" applyFill="1" applyAlignment="1">
      <alignment horizontal="center"/>
    </xf>
    <xf numFmtId="180" fontId="70" fillId="0" borderId="0" xfId="1" applyNumberFormat="1" applyFont="1"/>
    <xf numFmtId="165" fontId="0" fillId="15" borderId="0" xfId="1" applyNumberFormat="1" applyFont="1" applyFill="1"/>
    <xf numFmtId="0" fontId="71" fillId="0" borderId="0" xfId="0" applyFont="1"/>
    <xf numFmtId="0" fontId="72" fillId="0" borderId="0" xfId="0" applyFont="1"/>
    <xf numFmtId="180" fontId="69" fillId="2" borderId="0" xfId="1" applyNumberFormat="1" applyFont="1" applyFill="1"/>
    <xf numFmtId="43" fontId="69" fillId="0" borderId="0" xfId="1" applyFont="1"/>
    <xf numFmtId="164" fontId="73" fillId="0" borderId="0" xfId="2" applyNumberFormat="1" applyFont="1"/>
    <xf numFmtId="3" fontId="0" fillId="0" borderId="0" xfId="0" applyNumberFormat="1"/>
    <xf numFmtId="164" fontId="74" fillId="0" borderId="0" xfId="0" applyNumberFormat="1" applyFont="1"/>
    <xf numFmtId="164" fontId="74" fillId="0" borderId="0" xfId="2" applyNumberFormat="1" applyFont="1"/>
    <xf numFmtId="164" fontId="48" fillId="0" borderId="0" xfId="0" applyNumberFormat="1" applyFont="1"/>
    <xf numFmtId="164" fontId="48" fillId="0" borderId="0" xfId="2" applyNumberFormat="1" applyFont="1"/>
    <xf numFmtId="164" fontId="74" fillId="0" borderId="0" xfId="2" applyNumberFormat="1" applyFont="1" applyFill="1"/>
    <xf numFmtId="164" fontId="0" fillId="0" borderId="0" xfId="0" applyNumberFormat="1"/>
    <xf numFmtId="3" fontId="48" fillId="0" borderId="0" xfId="0" applyNumberFormat="1" applyFont="1"/>
    <xf numFmtId="10" fontId="48" fillId="0" borderId="0" xfId="0" applyNumberFormat="1" applyFont="1"/>
    <xf numFmtId="180" fontId="0" fillId="2" borderId="0" xfId="1" applyNumberFormat="1" applyFont="1" applyFill="1"/>
    <xf numFmtId="0" fontId="0" fillId="0" borderId="0" xfId="0" applyFont="1"/>
    <xf numFmtId="0" fontId="0" fillId="18" borderId="0" xfId="0" applyFont="1" applyFill="1"/>
    <xf numFmtId="0" fontId="0" fillId="0" borderId="0" xfId="0" applyFill="1"/>
    <xf numFmtId="43" fontId="56" fillId="0" borderId="0" xfId="1" applyFont="1" applyFill="1"/>
    <xf numFmtId="164" fontId="75" fillId="0" borderId="0" xfId="2" applyNumberFormat="1" applyFont="1"/>
    <xf numFmtId="164" fontId="1" fillId="0" borderId="0" xfId="2" applyNumberFormat="1" applyFont="1"/>
    <xf numFmtId="0" fontId="0" fillId="15" borderId="0" xfId="0" applyFont="1" applyFill="1"/>
    <xf numFmtId="43" fontId="0" fillId="0" borderId="0" xfId="0" applyNumberFormat="1" applyFont="1"/>
    <xf numFmtId="43" fontId="48" fillId="0" borderId="0" xfId="1" applyFont="1"/>
    <xf numFmtId="43" fontId="48" fillId="0" borderId="0" xfId="0" applyNumberFormat="1" applyFont="1"/>
    <xf numFmtId="43" fontId="75" fillId="0" borderId="0" xfId="1" applyFont="1"/>
  </cellXfs>
  <cellStyles count="16">
    <cellStyle name="Comma" xfId="1" builtinId="3"/>
    <cellStyle name="Comma 2" xfId="4" xr:uid="{98657516-A1F4-BF49-BEE5-77ED0713FAD7}"/>
    <cellStyle name="Comma 2 2" xfId="6" xr:uid="{98B09232-34E7-494A-B8F2-8AF9B9729CF2}"/>
    <cellStyle name="Comma 3" xfId="7" xr:uid="{CE77E7D4-B3BB-C54D-A8F0-B2627D2B5FDC}"/>
    <cellStyle name="Comma 4" xfId="8" xr:uid="{A361D141-DC82-C342-8762-01962020D484}"/>
    <cellStyle name="Comma 5" xfId="11" xr:uid="{BFF21A46-3E22-4140-A316-4C02A5C56CA8}"/>
    <cellStyle name="Hyperlink" xfId="15" builtinId="8"/>
    <cellStyle name="Hyperlink 2" xfId="14" xr:uid="{334F6D86-2896-0041-BD0D-1CFB0E522FC1}"/>
    <cellStyle name="Normal" xfId="0" builtinId="0"/>
    <cellStyle name="Normal 2" xfId="3" xr:uid="{B9949D4B-B2E7-DF44-850E-C273052AC325}"/>
    <cellStyle name="Normal 2 2" xfId="5" xr:uid="{89C4CE57-95F2-F247-A1BF-AAA6606296A4}"/>
    <cellStyle name="Normal 2 2 3" xfId="12" xr:uid="{B83CD92D-FB68-A942-A075-21F06DA8FC52}"/>
    <cellStyle name="Normal 3" xfId="10" xr:uid="{FA192065-A6BD-984F-98FA-952A1C46CFFA}"/>
    <cellStyle name="Normal 6 2" xfId="9" xr:uid="{420ED8EE-1AC9-094F-A213-33D325BEA4F0}"/>
    <cellStyle name="Normal 7 2 2" xfId="13" xr:uid="{C8739E0B-2AA1-6E4E-B5DA-51C025E6FE9F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Econ</a:t>
            </a:r>
            <a:r>
              <a:rPr lang="en-GB" baseline="0"/>
              <a:t>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cost_hyper!$B$7</c:f>
              <c:strCache>
                <c:ptCount val="1"/>
                <c:pt idx="0">
                  <c:v>econ cost 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cost_hyper!$B$8:$B$67</c:f>
              <c:numCache>
                <c:formatCode>0.00E+00</c:formatCode>
                <c:ptCount val="60"/>
                <c:pt idx="0">
                  <c:v>2.48226E-2</c:v>
                </c:pt>
                <c:pt idx="1">
                  <c:v>2.4824100000000002E-2</c:v>
                </c:pt>
                <c:pt idx="2">
                  <c:v>2.4816600000000001E-2</c:v>
                </c:pt>
                <c:pt idx="3">
                  <c:v>2.4809100000000001E-2</c:v>
                </c:pt>
                <c:pt idx="4">
                  <c:v>2.4800450000000002E-2</c:v>
                </c:pt>
                <c:pt idx="5">
                  <c:v>2.4787799999999999E-2</c:v>
                </c:pt>
                <c:pt idx="6">
                  <c:v>2.4773049999999998E-2</c:v>
                </c:pt>
                <c:pt idx="7">
                  <c:v>2.4753900000000002E-2</c:v>
                </c:pt>
                <c:pt idx="8">
                  <c:v>2.4732750000000001E-2</c:v>
                </c:pt>
                <c:pt idx="9">
                  <c:v>2.4706449999999998E-2</c:v>
                </c:pt>
                <c:pt idx="10">
                  <c:v>2.4649900000000002E-2</c:v>
                </c:pt>
                <c:pt idx="11">
                  <c:v>2.4601899999999999E-2</c:v>
                </c:pt>
                <c:pt idx="12">
                  <c:v>2.45364E-2</c:v>
                </c:pt>
                <c:pt idx="13">
                  <c:v>2.4405E-2</c:v>
                </c:pt>
                <c:pt idx="14">
                  <c:v>2.4260750000000001E-2</c:v>
                </c:pt>
                <c:pt idx="15">
                  <c:v>2.41572E-2</c:v>
                </c:pt>
                <c:pt idx="16">
                  <c:v>2.404485E-2</c:v>
                </c:pt>
                <c:pt idx="17">
                  <c:v>2.3966849999999998E-2</c:v>
                </c:pt>
                <c:pt idx="18">
                  <c:v>2.3825949999999999E-2</c:v>
                </c:pt>
                <c:pt idx="19">
                  <c:v>2.3699949999999997E-2</c:v>
                </c:pt>
                <c:pt idx="20">
                  <c:v>2.3580999999999998E-2</c:v>
                </c:pt>
                <c:pt idx="21">
                  <c:v>2.3616649999999999E-2</c:v>
                </c:pt>
                <c:pt idx="22">
                  <c:v>2.3232050000000001E-2</c:v>
                </c:pt>
                <c:pt idx="23">
                  <c:v>2.2935049999999998E-2</c:v>
                </c:pt>
                <c:pt idx="24">
                  <c:v>2.2953149999999999E-2</c:v>
                </c:pt>
                <c:pt idx="25">
                  <c:v>2.26454E-2</c:v>
                </c:pt>
                <c:pt idx="26">
                  <c:v>2.1915650000000002E-2</c:v>
                </c:pt>
                <c:pt idx="27">
                  <c:v>2.1899700000000001E-2</c:v>
                </c:pt>
                <c:pt idx="28">
                  <c:v>2.1577300000000001E-2</c:v>
                </c:pt>
                <c:pt idx="29">
                  <c:v>2.0913950000000001E-2</c:v>
                </c:pt>
                <c:pt idx="30">
                  <c:v>2.0266300000000001E-2</c:v>
                </c:pt>
                <c:pt idx="31">
                  <c:v>1.99633E-2</c:v>
                </c:pt>
                <c:pt idx="32">
                  <c:v>1.9365750000000001E-2</c:v>
                </c:pt>
                <c:pt idx="33">
                  <c:v>1.8638700000000001E-2</c:v>
                </c:pt>
                <c:pt idx="34">
                  <c:v>1.8185E-2</c:v>
                </c:pt>
                <c:pt idx="35">
                  <c:v>1.7397450000000002E-2</c:v>
                </c:pt>
                <c:pt idx="36">
                  <c:v>1.6300349999999998E-2</c:v>
                </c:pt>
                <c:pt idx="37">
                  <c:v>1.542985E-2</c:v>
                </c:pt>
                <c:pt idx="38">
                  <c:v>1.47797E-2</c:v>
                </c:pt>
                <c:pt idx="39">
                  <c:v>1.4170749999999999E-2</c:v>
                </c:pt>
                <c:pt idx="40">
                  <c:v>1.340615E-2</c:v>
                </c:pt>
                <c:pt idx="41">
                  <c:v>1.244205E-2</c:v>
                </c:pt>
                <c:pt idx="42">
                  <c:v>1.1564E-2</c:v>
                </c:pt>
                <c:pt idx="43">
                  <c:v>1.06236E-2</c:v>
                </c:pt>
                <c:pt idx="44">
                  <c:v>9.9782250000000003E-3</c:v>
                </c:pt>
                <c:pt idx="45">
                  <c:v>9.1456999999999997E-3</c:v>
                </c:pt>
                <c:pt idx="46">
                  <c:v>8.4426850000000001E-3</c:v>
                </c:pt>
                <c:pt idx="47">
                  <c:v>7.7734350000000004E-3</c:v>
                </c:pt>
                <c:pt idx="48">
                  <c:v>7.0721450000000002E-3</c:v>
                </c:pt>
                <c:pt idx="49">
                  <c:v>6.5568900000000001E-3</c:v>
                </c:pt>
                <c:pt idx="50">
                  <c:v>5.9133249999999997E-3</c:v>
                </c:pt>
                <c:pt idx="51">
                  <c:v>5.5551799999999998E-3</c:v>
                </c:pt>
                <c:pt idx="52">
                  <c:v>5.3389149999999996E-3</c:v>
                </c:pt>
                <c:pt idx="53">
                  <c:v>5.2342099999999996E-3</c:v>
                </c:pt>
                <c:pt idx="54">
                  <c:v>5.1908950000000001E-3</c:v>
                </c:pt>
                <c:pt idx="55">
                  <c:v>5.1709049999999999E-3</c:v>
                </c:pt>
                <c:pt idx="56">
                  <c:v>5.1617299999999998E-3</c:v>
                </c:pt>
                <c:pt idx="57">
                  <c:v>5.1591050000000006E-3</c:v>
                </c:pt>
                <c:pt idx="58">
                  <c:v>5.1586449999999999E-3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5-3043-890D-5907404ECCA1}"/>
            </c:ext>
          </c:extLst>
        </c:ser>
        <c:ser>
          <c:idx val="1"/>
          <c:order val="1"/>
          <c:tx>
            <c:strRef>
              <c:f>cost_hyper!$C$7</c:f>
              <c:strCache>
                <c:ptCount val="1"/>
                <c:pt idx="0">
                  <c:v>econ cost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cost_hyper!$C$8:$C$67</c:f>
              <c:numCache>
                <c:formatCode>0.00E+00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5-3043-890D-5907404ECCA1}"/>
            </c:ext>
          </c:extLst>
        </c:ser>
        <c:ser>
          <c:idx val="2"/>
          <c:order val="2"/>
          <c:tx>
            <c:strRef>
              <c:f>cost_hyper!$D$7</c:f>
              <c:strCache>
                <c:ptCount val="1"/>
                <c:pt idx="0">
                  <c:v>econ cost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cost_hyper!$D$8:$D$67</c:f>
              <c:numCache>
                <c:formatCode>0.00E+00</c:formatCode>
                <c:ptCount val="60"/>
                <c:pt idx="0">
                  <c:v>2.4838449999999998E-2</c:v>
                </c:pt>
                <c:pt idx="1">
                  <c:v>2.4841149999999999E-2</c:v>
                </c:pt>
                <c:pt idx="2">
                  <c:v>2.4836499999999997E-2</c:v>
                </c:pt>
                <c:pt idx="3">
                  <c:v>2.4830749999999999E-2</c:v>
                </c:pt>
                <c:pt idx="4">
                  <c:v>2.4823850000000001E-2</c:v>
                </c:pt>
                <c:pt idx="5">
                  <c:v>2.4815650000000002E-2</c:v>
                </c:pt>
                <c:pt idx="6">
                  <c:v>2.4803249999999999E-2</c:v>
                </c:pt>
                <c:pt idx="7">
                  <c:v>2.47916E-2</c:v>
                </c:pt>
                <c:pt idx="8">
                  <c:v>2.4777550000000002E-2</c:v>
                </c:pt>
                <c:pt idx="9">
                  <c:v>2.4755699999999999E-2</c:v>
                </c:pt>
                <c:pt idx="10">
                  <c:v>2.4721300000000002E-2</c:v>
                </c:pt>
                <c:pt idx="11">
                  <c:v>2.4662449999999999E-2</c:v>
                </c:pt>
                <c:pt idx="12">
                  <c:v>2.4522349999999998E-2</c:v>
                </c:pt>
                <c:pt idx="13">
                  <c:v>2.455945E-2</c:v>
                </c:pt>
                <c:pt idx="14">
                  <c:v>2.4436800000000002E-2</c:v>
                </c:pt>
                <c:pt idx="15">
                  <c:v>2.42758E-2</c:v>
                </c:pt>
                <c:pt idx="16">
                  <c:v>2.4231900000000001E-2</c:v>
                </c:pt>
                <c:pt idx="17">
                  <c:v>2.4091749999999999E-2</c:v>
                </c:pt>
                <c:pt idx="18">
                  <c:v>2.4028399999999998E-2</c:v>
                </c:pt>
                <c:pt idx="19">
                  <c:v>2.4106499999999999E-2</c:v>
                </c:pt>
                <c:pt idx="20">
                  <c:v>2.3827399999999999E-2</c:v>
                </c:pt>
                <c:pt idx="21">
                  <c:v>2.4076799999999999E-2</c:v>
                </c:pt>
                <c:pt idx="22">
                  <c:v>2.3529350000000001E-2</c:v>
                </c:pt>
                <c:pt idx="23">
                  <c:v>2.3580250000000001E-2</c:v>
                </c:pt>
                <c:pt idx="24">
                  <c:v>2.3906450000000003E-2</c:v>
                </c:pt>
                <c:pt idx="25">
                  <c:v>2.3381949999999999E-2</c:v>
                </c:pt>
                <c:pt idx="26">
                  <c:v>2.3373749999999999E-2</c:v>
                </c:pt>
                <c:pt idx="27">
                  <c:v>2.3578349999999998E-2</c:v>
                </c:pt>
                <c:pt idx="28">
                  <c:v>2.32762E-2</c:v>
                </c:pt>
                <c:pt idx="29">
                  <c:v>2.3208349999999999E-2</c:v>
                </c:pt>
                <c:pt idx="30">
                  <c:v>2.278295E-2</c:v>
                </c:pt>
                <c:pt idx="31">
                  <c:v>2.28264E-2</c:v>
                </c:pt>
                <c:pt idx="32">
                  <c:v>2.2663700000000002E-2</c:v>
                </c:pt>
                <c:pt idx="33">
                  <c:v>2.25775E-2</c:v>
                </c:pt>
                <c:pt idx="34">
                  <c:v>2.2536899999999999E-2</c:v>
                </c:pt>
                <c:pt idx="35">
                  <c:v>2.2165900000000002E-2</c:v>
                </c:pt>
                <c:pt idx="36">
                  <c:v>2.213505E-2</c:v>
                </c:pt>
                <c:pt idx="37">
                  <c:v>2.1779349999999999E-2</c:v>
                </c:pt>
                <c:pt idx="38">
                  <c:v>2.1539599999999999E-2</c:v>
                </c:pt>
                <c:pt idx="39">
                  <c:v>2.14342E-2</c:v>
                </c:pt>
                <c:pt idx="40">
                  <c:v>2.11697E-2</c:v>
                </c:pt>
                <c:pt idx="41">
                  <c:v>2.0436050000000001E-2</c:v>
                </c:pt>
                <c:pt idx="42">
                  <c:v>2.0542499999999998E-2</c:v>
                </c:pt>
                <c:pt idx="43">
                  <c:v>2.0372049999999999E-2</c:v>
                </c:pt>
                <c:pt idx="44">
                  <c:v>2.0024E-2</c:v>
                </c:pt>
                <c:pt idx="45">
                  <c:v>1.9280850000000002E-2</c:v>
                </c:pt>
                <c:pt idx="46">
                  <c:v>1.8750200000000002E-2</c:v>
                </c:pt>
                <c:pt idx="47">
                  <c:v>1.8111799999999997E-2</c:v>
                </c:pt>
                <c:pt idx="48">
                  <c:v>1.7699850000000003E-2</c:v>
                </c:pt>
                <c:pt idx="49">
                  <c:v>1.6497850000000001E-2</c:v>
                </c:pt>
                <c:pt idx="50">
                  <c:v>1.5492800000000001E-2</c:v>
                </c:pt>
                <c:pt idx="51">
                  <c:v>1.42483E-2</c:v>
                </c:pt>
                <c:pt idx="52">
                  <c:v>1.2941350000000001E-2</c:v>
                </c:pt>
                <c:pt idx="53">
                  <c:v>1.1132300000000001E-2</c:v>
                </c:pt>
                <c:pt idx="54">
                  <c:v>8.7692849999999999E-3</c:v>
                </c:pt>
                <c:pt idx="55">
                  <c:v>6.7545050000000001E-3</c:v>
                </c:pt>
                <c:pt idx="56">
                  <c:v>5.4640650000000006E-3</c:v>
                </c:pt>
                <c:pt idx="57">
                  <c:v>5.1901200000000003E-3</c:v>
                </c:pt>
                <c:pt idx="58">
                  <c:v>5.15731E-3</c:v>
                </c:pt>
                <c:pt idx="59">
                  <c:v>5.1587300000000003E-3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5-3043-890D-5907404E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849791"/>
        <c:axId val="934851503"/>
      </c:lineChart>
      <c:catAx>
        <c:axId val="93484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51503"/>
        <c:crosses val="autoZero"/>
        <c:auto val="1"/>
        <c:lblAlgn val="ctr"/>
        <c:lblOffset val="100"/>
        <c:noMultiLvlLbl val="0"/>
      </c:catAx>
      <c:valAx>
        <c:axId val="93485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Vacc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cost_hyper!$F$7</c:f>
              <c:strCache>
                <c:ptCount val="1"/>
                <c:pt idx="0">
                  <c:v>vacc cost 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cost_hyper!$F$8:$F$67</c:f>
              <c:numCache>
                <c:formatCode>0.00E+00</c:formatCode>
                <c:ptCount val="60"/>
                <c:pt idx="0">
                  <c:v>2.48233E-2</c:v>
                </c:pt>
                <c:pt idx="1">
                  <c:v>2.4824849999999999E-2</c:v>
                </c:pt>
                <c:pt idx="2">
                  <c:v>2.48174E-2</c:v>
                </c:pt>
                <c:pt idx="3">
                  <c:v>2.4810200000000001E-2</c:v>
                </c:pt>
                <c:pt idx="4">
                  <c:v>2.4802049999999999E-2</c:v>
                </c:pt>
                <c:pt idx="5">
                  <c:v>2.4790050000000001E-2</c:v>
                </c:pt>
                <c:pt idx="6">
                  <c:v>2.47765E-2</c:v>
                </c:pt>
                <c:pt idx="7">
                  <c:v>2.47589E-2</c:v>
                </c:pt>
                <c:pt idx="8">
                  <c:v>2.4740650000000003E-2</c:v>
                </c:pt>
                <c:pt idx="9">
                  <c:v>2.471785E-2</c:v>
                </c:pt>
                <c:pt idx="10">
                  <c:v>2.467215E-2</c:v>
                </c:pt>
                <c:pt idx="11">
                  <c:v>2.4634799999999998E-2</c:v>
                </c:pt>
                <c:pt idx="12">
                  <c:v>2.4585849999999999E-2</c:v>
                </c:pt>
                <c:pt idx="13">
                  <c:v>2.4483999999999999E-2</c:v>
                </c:pt>
                <c:pt idx="14">
                  <c:v>2.4371449999999999E-2</c:v>
                </c:pt>
                <c:pt idx="15">
                  <c:v>2.4302850000000001E-2</c:v>
                </c:pt>
                <c:pt idx="16">
                  <c:v>2.4227100000000001E-2</c:v>
                </c:pt>
                <c:pt idx="17">
                  <c:v>2.4162599999999999E-2</c:v>
                </c:pt>
                <c:pt idx="18">
                  <c:v>2.40685E-2</c:v>
                </c:pt>
                <c:pt idx="19">
                  <c:v>2.4025650000000003E-2</c:v>
                </c:pt>
                <c:pt idx="20">
                  <c:v>2.3968699999999999E-2</c:v>
                </c:pt>
                <c:pt idx="21">
                  <c:v>2.402265E-2</c:v>
                </c:pt>
                <c:pt idx="22">
                  <c:v>2.3766950000000002E-2</c:v>
                </c:pt>
                <c:pt idx="23">
                  <c:v>2.3565349999999999E-2</c:v>
                </c:pt>
                <c:pt idx="24">
                  <c:v>2.3705E-2</c:v>
                </c:pt>
                <c:pt idx="25">
                  <c:v>2.3504000000000001E-2</c:v>
                </c:pt>
                <c:pt idx="26">
                  <c:v>2.2976050000000001E-2</c:v>
                </c:pt>
                <c:pt idx="27">
                  <c:v>2.3089149999999999E-2</c:v>
                </c:pt>
                <c:pt idx="28">
                  <c:v>2.3036349999999997E-2</c:v>
                </c:pt>
                <c:pt idx="29">
                  <c:v>2.25192E-2</c:v>
                </c:pt>
                <c:pt idx="30">
                  <c:v>2.20091E-2</c:v>
                </c:pt>
                <c:pt idx="31">
                  <c:v>2.16598E-2</c:v>
                </c:pt>
                <c:pt idx="32">
                  <c:v>2.1198000000000002E-2</c:v>
                </c:pt>
                <c:pt idx="33">
                  <c:v>2.0998650000000001E-2</c:v>
                </c:pt>
                <c:pt idx="34">
                  <c:v>2.0896049999999999E-2</c:v>
                </c:pt>
                <c:pt idx="35">
                  <c:v>2.0320499999999998E-2</c:v>
                </c:pt>
                <c:pt idx="36">
                  <c:v>2.0085199999999997E-2</c:v>
                </c:pt>
                <c:pt idx="37">
                  <c:v>1.9148350000000001E-2</c:v>
                </c:pt>
                <c:pt idx="38">
                  <c:v>1.8604349999999999E-2</c:v>
                </c:pt>
                <c:pt idx="39">
                  <c:v>1.8589849999999998E-2</c:v>
                </c:pt>
                <c:pt idx="40">
                  <c:v>1.76527E-2</c:v>
                </c:pt>
                <c:pt idx="41">
                  <c:v>1.71492E-2</c:v>
                </c:pt>
                <c:pt idx="42">
                  <c:v>1.6646000000000001E-2</c:v>
                </c:pt>
                <c:pt idx="43">
                  <c:v>1.608335E-2</c:v>
                </c:pt>
                <c:pt idx="44">
                  <c:v>1.508205E-2</c:v>
                </c:pt>
                <c:pt idx="45">
                  <c:v>1.416415E-2</c:v>
                </c:pt>
                <c:pt idx="46">
                  <c:v>1.3383599999999999E-2</c:v>
                </c:pt>
                <c:pt idx="47">
                  <c:v>1.28077E-2</c:v>
                </c:pt>
                <c:pt idx="48">
                  <c:v>1.19288E-2</c:v>
                </c:pt>
                <c:pt idx="49">
                  <c:v>1.064385E-2</c:v>
                </c:pt>
                <c:pt idx="50">
                  <c:v>9.6308450000000007E-3</c:v>
                </c:pt>
                <c:pt idx="51">
                  <c:v>8.5916899999999991E-3</c:v>
                </c:pt>
                <c:pt idx="52">
                  <c:v>7.4584049999999995E-3</c:v>
                </c:pt>
                <c:pt idx="53">
                  <c:v>6.216765E-3</c:v>
                </c:pt>
                <c:pt idx="54">
                  <c:v>5.5169899999999994E-3</c:v>
                </c:pt>
                <c:pt idx="55">
                  <c:v>5.2619049999999999E-3</c:v>
                </c:pt>
                <c:pt idx="56">
                  <c:v>5.1742249999999993E-3</c:v>
                </c:pt>
                <c:pt idx="57">
                  <c:v>5.1476449999999993E-3</c:v>
                </c:pt>
                <c:pt idx="58">
                  <c:v>5.1432200000000004E-3</c:v>
                </c:pt>
                <c:pt idx="59">
                  <c:v>5.1433E-3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F-5647-A7D4-F81F65A187A6}"/>
            </c:ext>
          </c:extLst>
        </c:ser>
        <c:ser>
          <c:idx val="1"/>
          <c:order val="1"/>
          <c:tx>
            <c:strRef>
              <c:f>cost_hyper!$G$7</c:f>
              <c:strCache>
                <c:ptCount val="1"/>
                <c:pt idx="0">
                  <c:v>vacc cost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cost_hyper!$G$8:$G$67</c:f>
              <c:numCache>
                <c:formatCode>0.00E+00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F-5647-A7D4-F81F65A187A6}"/>
            </c:ext>
          </c:extLst>
        </c:ser>
        <c:ser>
          <c:idx val="2"/>
          <c:order val="2"/>
          <c:tx>
            <c:strRef>
              <c:f>cost_hyper!$H$7</c:f>
              <c:strCache>
                <c:ptCount val="1"/>
                <c:pt idx="0">
                  <c:v>vacc cost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cost_hyper!$H$8:$H$67</c:f>
              <c:numCache>
                <c:formatCode>0.00E+00</c:formatCode>
                <c:ptCount val="60"/>
                <c:pt idx="0">
                  <c:v>2.4822150000000001E-2</c:v>
                </c:pt>
                <c:pt idx="1">
                  <c:v>2.4823400000000002E-2</c:v>
                </c:pt>
                <c:pt idx="2">
                  <c:v>2.4815700000000003E-2</c:v>
                </c:pt>
                <c:pt idx="3">
                  <c:v>2.4808E-2</c:v>
                </c:pt>
                <c:pt idx="4">
                  <c:v>2.4799250000000002E-2</c:v>
                </c:pt>
                <c:pt idx="5">
                  <c:v>2.4786349999999999E-2</c:v>
                </c:pt>
                <c:pt idx="6">
                  <c:v>2.4771500000000002E-2</c:v>
                </c:pt>
                <c:pt idx="7">
                  <c:v>2.4752050000000001E-2</c:v>
                </c:pt>
                <c:pt idx="8">
                  <c:v>2.4730849999999999E-2</c:v>
                </c:pt>
                <c:pt idx="9">
                  <c:v>2.4704150000000001E-2</c:v>
                </c:pt>
                <c:pt idx="10">
                  <c:v>2.46486E-2</c:v>
                </c:pt>
                <c:pt idx="11">
                  <c:v>2.4601850000000001E-2</c:v>
                </c:pt>
                <c:pt idx="12">
                  <c:v>2.4536499999999999E-2</c:v>
                </c:pt>
                <c:pt idx="13">
                  <c:v>2.4409500000000001E-2</c:v>
                </c:pt>
                <c:pt idx="14">
                  <c:v>2.4269249999999999E-2</c:v>
                </c:pt>
                <c:pt idx="15">
                  <c:v>2.4174950000000001E-2</c:v>
                </c:pt>
                <c:pt idx="16">
                  <c:v>2.4066549999999999E-2</c:v>
                </c:pt>
                <c:pt idx="17">
                  <c:v>2.3989549999999998E-2</c:v>
                </c:pt>
                <c:pt idx="18">
                  <c:v>2.384615E-2</c:v>
                </c:pt>
                <c:pt idx="19">
                  <c:v>2.3746449999999999E-2</c:v>
                </c:pt>
                <c:pt idx="20">
                  <c:v>2.363345E-2</c:v>
                </c:pt>
                <c:pt idx="21">
                  <c:v>2.3663150000000001E-2</c:v>
                </c:pt>
                <c:pt idx="22">
                  <c:v>2.3306300000000002E-2</c:v>
                </c:pt>
                <c:pt idx="23">
                  <c:v>2.301135E-2</c:v>
                </c:pt>
                <c:pt idx="24">
                  <c:v>2.3062649999999997E-2</c:v>
                </c:pt>
                <c:pt idx="25">
                  <c:v>2.2754650000000001E-2</c:v>
                </c:pt>
                <c:pt idx="26">
                  <c:v>2.2052450000000001E-2</c:v>
                </c:pt>
                <c:pt idx="27">
                  <c:v>2.2061949999999997E-2</c:v>
                </c:pt>
                <c:pt idx="28">
                  <c:v>2.176225E-2</c:v>
                </c:pt>
                <c:pt idx="29">
                  <c:v>2.1087300000000003E-2</c:v>
                </c:pt>
                <c:pt idx="30">
                  <c:v>2.0455500000000001E-2</c:v>
                </c:pt>
                <c:pt idx="31">
                  <c:v>2.014465E-2</c:v>
                </c:pt>
                <c:pt idx="32">
                  <c:v>1.954065E-2</c:v>
                </c:pt>
                <c:pt idx="33">
                  <c:v>1.8980150000000001E-2</c:v>
                </c:pt>
                <c:pt idx="34">
                  <c:v>1.8513000000000002E-2</c:v>
                </c:pt>
                <c:pt idx="35">
                  <c:v>1.7732850000000001E-2</c:v>
                </c:pt>
                <c:pt idx="36">
                  <c:v>1.6782999999999999E-2</c:v>
                </c:pt>
                <c:pt idx="37">
                  <c:v>1.5827600000000001E-2</c:v>
                </c:pt>
                <c:pt idx="38">
                  <c:v>1.517315E-2</c:v>
                </c:pt>
                <c:pt idx="39">
                  <c:v>1.464205E-2</c:v>
                </c:pt>
                <c:pt idx="40">
                  <c:v>1.3767350000000001E-2</c:v>
                </c:pt>
                <c:pt idx="41">
                  <c:v>1.303965E-2</c:v>
                </c:pt>
                <c:pt idx="42">
                  <c:v>1.2212799999999999E-2</c:v>
                </c:pt>
                <c:pt idx="43">
                  <c:v>1.11883E-2</c:v>
                </c:pt>
                <c:pt idx="44">
                  <c:v>1.060205E-2</c:v>
                </c:pt>
                <c:pt idx="45">
                  <c:v>9.826965E-3</c:v>
                </c:pt>
                <c:pt idx="46">
                  <c:v>9.1019399999999993E-3</c:v>
                </c:pt>
                <c:pt idx="47">
                  <c:v>8.380195E-3</c:v>
                </c:pt>
                <c:pt idx="48">
                  <c:v>7.61738E-3</c:v>
                </c:pt>
                <c:pt idx="49">
                  <c:v>7.0105849999999997E-3</c:v>
                </c:pt>
                <c:pt idx="50">
                  <c:v>6.3302749999999998E-3</c:v>
                </c:pt>
                <c:pt idx="51">
                  <c:v>5.8464249999999997E-3</c:v>
                </c:pt>
                <c:pt idx="52">
                  <c:v>5.506805E-3</c:v>
                </c:pt>
                <c:pt idx="53">
                  <c:v>5.3037199999999996E-3</c:v>
                </c:pt>
                <c:pt idx="54">
                  <c:v>5.2282500000000003E-3</c:v>
                </c:pt>
                <c:pt idx="55">
                  <c:v>5.1940400000000005E-3</c:v>
                </c:pt>
                <c:pt idx="56">
                  <c:v>5.1788149999999998E-3</c:v>
                </c:pt>
                <c:pt idx="57">
                  <c:v>5.1741649999999997E-3</c:v>
                </c:pt>
                <c:pt idx="58">
                  <c:v>5.1731499999999996E-3</c:v>
                </c:pt>
                <c:pt idx="59">
                  <c:v>5.1731450000000005E-3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8F-5647-A7D4-F81F65A18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197168"/>
        <c:axId val="1765198880"/>
      </c:lineChart>
      <c:catAx>
        <c:axId val="176519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98880"/>
        <c:crosses val="autoZero"/>
        <c:auto val="1"/>
        <c:lblAlgn val="ctr"/>
        <c:lblOffset val="100"/>
        <c:noMultiLvlLbl val="0"/>
      </c:catAx>
      <c:valAx>
        <c:axId val="17651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Hospital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cost_hyper!$J$7</c:f>
              <c:strCache>
                <c:ptCount val="1"/>
                <c:pt idx="0">
                  <c:v>hosp cost 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cost_hyper!$J$8:$J$67</c:f>
              <c:numCache>
                <c:formatCode>0.00E+00</c:formatCode>
                <c:ptCount val="60"/>
                <c:pt idx="0">
                  <c:v>2.4822650000000002E-2</c:v>
                </c:pt>
                <c:pt idx="1">
                  <c:v>2.482405E-2</c:v>
                </c:pt>
                <c:pt idx="2">
                  <c:v>2.4816400000000002E-2</c:v>
                </c:pt>
                <c:pt idx="3">
                  <c:v>2.480895E-2</c:v>
                </c:pt>
                <c:pt idx="4">
                  <c:v>2.4800549999999998E-2</c:v>
                </c:pt>
                <c:pt idx="5">
                  <c:v>2.4788049999999999E-2</c:v>
                </c:pt>
                <c:pt idx="6">
                  <c:v>2.4773900000000001E-2</c:v>
                </c:pt>
                <c:pt idx="7">
                  <c:v>2.47555E-2</c:v>
                </c:pt>
                <c:pt idx="8">
                  <c:v>2.4736050000000002E-2</c:v>
                </c:pt>
                <c:pt idx="9">
                  <c:v>2.4711650000000002E-2</c:v>
                </c:pt>
                <c:pt idx="10">
                  <c:v>2.46625E-2</c:v>
                </c:pt>
                <c:pt idx="11">
                  <c:v>2.46217E-2</c:v>
                </c:pt>
                <c:pt idx="12">
                  <c:v>2.4566299999999999E-2</c:v>
                </c:pt>
                <c:pt idx="13">
                  <c:v>2.4455400000000002E-2</c:v>
                </c:pt>
                <c:pt idx="14">
                  <c:v>2.4331800000000001E-2</c:v>
                </c:pt>
                <c:pt idx="15">
                  <c:v>2.425745E-2</c:v>
                </c:pt>
                <c:pt idx="16">
                  <c:v>2.4167750000000002E-2</c:v>
                </c:pt>
                <c:pt idx="17">
                  <c:v>2.4097050000000002E-2</c:v>
                </c:pt>
                <c:pt idx="18">
                  <c:v>2.3991800000000001E-2</c:v>
                </c:pt>
                <c:pt idx="19">
                  <c:v>2.3929600000000002E-2</c:v>
                </c:pt>
                <c:pt idx="20">
                  <c:v>2.3854550000000002E-2</c:v>
                </c:pt>
                <c:pt idx="21">
                  <c:v>2.3902099999999999E-2</c:v>
                </c:pt>
                <c:pt idx="22">
                  <c:v>2.3609600000000001E-2</c:v>
                </c:pt>
                <c:pt idx="23">
                  <c:v>2.33657E-2</c:v>
                </c:pt>
                <c:pt idx="24">
                  <c:v>2.3495950000000002E-2</c:v>
                </c:pt>
                <c:pt idx="25">
                  <c:v>2.325135E-2</c:v>
                </c:pt>
                <c:pt idx="26">
                  <c:v>2.2645200000000001E-2</c:v>
                </c:pt>
                <c:pt idx="27">
                  <c:v>2.2729249999999999E-2</c:v>
                </c:pt>
                <c:pt idx="28">
                  <c:v>2.2584099999999999E-2</c:v>
                </c:pt>
                <c:pt idx="29">
                  <c:v>2.1981300000000002E-2</c:v>
                </c:pt>
                <c:pt idx="30">
                  <c:v>2.1419050000000002E-2</c:v>
                </c:pt>
                <c:pt idx="31">
                  <c:v>2.1095849999999999E-2</c:v>
                </c:pt>
                <c:pt idx="32">
                  <c:v>2.0570649999999999E-2</c:v>
                </c:pt>
                <c:pt idx="33">
                  <c:v>2.03003E-2</c:v>
                </c:pt>
                <c:pt idx="34">
                  <c:v>1.9991099999999998E-2</c:v>
                </c:pt>
                <c:pt idx="35">
                  <c:v>1.9382900000000002E-2</c:v>
                </c:pt>
                <c:pt idx="36">
                  <c:v>1.884545E-2</c:v>
                </c:pt>
                <c:pt idx="37">
                  <c:v>1.7764500000000003E-2</c:v>
                </c:pt>
                <c:pt idx="38">
                  <c:v>1.7204000000000001E-2</c:v>
                </c:pt>
                <c:pt idx="39">
                  <c:v>1.7010250000000001E-2</c:v>
                </c:pt>
                <c:pt idx="40">
                  <c:v>1.5928049999999999E-2</c:v>
                </c:pt>
                <c:pt idx="41">
                  <c:v>1.535955E-2</c:v>
                </c:pt>
                <c:pt idx="42">
                  <c:v>1.4797850000000001E-2</c:v>
                </c:pt>
                <c:pt idx="43">
                  <c:v>1.37926E-2</c:v>
                </c:pt>
                <c:pt idx="44">
                  <c:v>1.29572E-2</c:v>
                </c:pt>
                <c:pt idx="45">
                  <c:v>1.216475E-2</c:v>
                </c:pt>
                <c:pt idx="46">
                  <c:v>1.143595E-2</c:v>
                </c:pt>
                <c:pt idx="47">
                  <c:v>1.06307E-2</c:v>
                </c:pt>
                <c:pt idx="48">
                  <c:v>9.8275949999999997E-3</c:v>
                </c:pt>
                <c:pt idx="49">
                  <c:v>8.7172099999999995E-3</c:v>
                </c:pt>
                <c:pt idx="50">
                  <c:v>7.8377800000000008E-3</c:v>
                </c:pt>
                <c:pt idx="51">
                  <c:v>6.9376000000000004E-3</c:v>
                </c:pt>
                <c:pt idx="52">
                  <c:v>6.2217349999999999E-3</c:v>
                </c:pt>
                <c:pt idx="53">
                  <c:v>5.5622050000000006E-3</c:v>
                </c:pt>
                <c:pt idx="54">
                  <c:v>5.3101599999999995E-3</c:v>
                </c:pt>
                <c:pt idx="55">
                  <c:v>5.2116950000000006E-3</c:v>
                </c:pt>
                <c:pt idx="56">
                  <c:v>5.1728299999999998E-3</c:v>
                </c:pt>
                <c:pt idx="57">
                  <c:v>5.1608000000000001E-3</c:v>
                </c:pt>
                <c:pt idx="58">
                  <c:v>5.1586649999999998E-3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8-CD47-95C2-F2192643885D}"/>
            </c:ext>
          </c:extLst>
        </c:ser>
        <c:ser>
          <c:idx val="1"/>
          <c:order val="1"/>
          <c:tx>
            <c:strRef>
              <c:f>cost_hyper!$K$7</c:f>
              <c:strCache>
                <c:ptCount val="1"/>
                <c:pt idx="0">
                  <c:v>hosp cost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cost_hyper!$K$8:$K$67</c:f>
              <c:numCache>
                <c:formatCode>0.00E+00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8-CD47-95C2-F2192643885D}"/>
            </c:ext>
          </c:extLst>
        </c:ser>
        <c:ser>
          <c:idx val="2"/>
          <c:order val="2"/>
          <c:tx>
            <c:strRef>
              <c:f>cost_hyper!$L$7</c:f>
              <c:strCache>
                <c:ptCount val="1"/>
                <c:pt idx="0">
                  <c:v>hosp cost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cost_hyper!$L$8:$L$67</c:f>
              <c:numCache>
                <c:formatCode>0.00E+00</c:formatCode>
                <c:ptCount val="60"/>
                <c:pt idx="0">
                  <c:v>2.4823350000000001E-2</c:v>
                </c:pt>
                <c:pt idx="1">
                  <c:v>2.4824949999999998E-2</c:v>
                </c:pt>
                <c:pt idx="2">
                  <c:v>2.4817699999999998E-2</c:v>
                </c:pt>
                <c:pt idx="3">
                  <c:v>2.4810449999999998E-2</c:v>
                </c:pt>
                <c:pt idx="4">
                  <c:v>2.4802350000000001E-2</c:v>
                </c:pt>
                <c:pt idx="5">
                  <c:v>2.4790349999999999E-2</c:v>
                </c:pt>
                <c:pt idx="6">
                  <c:v>2.4776600000000003E-2</c:v>
                </c:pt>
                <c:pt idx="7">
                  <c:v>2.47589E-2</c:v>
                </c:pt>
                <c:pt idx="8">
                  <c:v>2.47402E-2</c:v>
                </c:pt>
                <c:pt idx="9">
                  <c:v>2.47169E-2</c:v>
                </c:pt>
                <c:pt idx="10">
                  <c:v>2.4669150000000001E-2</c:v>
                </c:pt>
                <c:pt idx="11">
                  <c:v>2.4629700000000001E-2</c:v>
                </c:pt>
                <c:pt idx="12">
                  <c:v>2.4577950000000001E-2</c:v>
                </c:pt>
                <c:pt idx="13">
                  <c:v>2.4469900000000003E-2</c:v>
                </c:pt>
                <c:pt idx="14">
                  <c:v>2.4350999999999998E-2</c:v>
                </c:pt>
                <c:pt idx="15">
                  <c:v>2.42718E-2</c:v>
                </c:pt>
                <c:pt idx="16">
                  <c:v>2.4188899999999999E-2</c:v>
                </c:pt>
                <c:pt idx="17">
                  <c:v>2.41169E-2</c:v>
                </c:pt>
                <c:pt idx="18">
                  <c:v>2.401615E-2</c:v>
                </c:pt>
                <c:pt idx="19">
                  <c:v>2.3946100000000001E-2</c:v>
                </c:pt>
                <c:pt idx="20">
                  <c:v>2.3878999999999997E-2</c:v>
                </c:pt>
                <c:pt idx="21">
                  <c:v>2.3935149999999999E-2</c:v>
                </c:pt>
                <c:pt idx="22">
                  <c:v>2.3644449999999997E-2</c:v>
                </c:pt>
                <c:pt idx="23">
                  <c:v>2.3415100000000001E-2</c:v>
                </c:pt>
                <c:pt idx="24">
                  <c:v>2.35263E-2</c:v>
                </c:pt>
                <c:pt idx="25">
                  <c:v>2.3290999999999999E-2</c:v>
                </c:pt>
                <c:pt idx="26">
                  <c:v>2.272865E-2</c:v>
                </c:pt>
                <c:pt idx="27">
                  <c:v>2.279515E-2</c:v>
                </c:pt>
                <c:pt idx="28">
                  <c:v>2.2682000000000001E-2</c:v>
                </c:pt>
                <c:pt idx="29">
                  <c:v>2.2115299999999997E-2</c:v>
                </c:pt>
                <c:pt idx="30">
                  <c:v>2.154495E-2</c:v>
                </c:pt>
                <c:pt idx="31">
                  <c:v>2.1228249999999997E-2</c:v>
                </c:pt>
                <c:pt idx="32">
                  <c:v>2.072355E-2</c:v>
                </c:pt>
                <c:pt idx="33">
                  <c:v>2.0433199999999999E-2</c:v>
                </c:pt>
                <c:pt idx="34">
                  <c:v>2.02052E-2</c:v>
                </c:pt>
                <c:pt idx="35">
                  <c:v>1.9550749999999999E-2</c:v>
                </c:pt>
                <c:pt idx="36">
                  <c:v>1.8955350000000003E-2</c:v>
                </c:pt>
                <c:pt idx="37">
                  <c:v>1.810815E-2</c:v>
                </c:pt>
                <c:pt idx="38">
                  <c:v>1.7448249999999998E-2</c:v>
                </c:pt>
                <c:pt idx="39">
                  <c:v>1.7276650000000001E-2</c:v>
                </c:pt>
                <c:pt idx="40">
                  <c:v>1.6235600000000003E-2</c:v>
                </c:pt>
                <c:pt idx="41">
                  <c:v>1.5630849999999998E-2</c:v>
                </c:pt>
                <c:pt idx="42">
                  <c:v>1.4944599999999999E-2</c:v>
                </c:pt>
                <c:pt idx="43">
                  <c:v>1.409185E-2</c:v>
                </c:pt>
                <c:pt idx="44">
                  <c:v>1.3125350000000001E-2</c:v>
                </c:pt>
                <c:pt idx="45">
                  <c:v>1.2246449999999999E-2</c:v>
                </c:pt>
                <c:pt idx="46">
                  <c:v>1.148625E-2</c:v>
                </c:pt>
                <c:pt idx="47">
                  <c:v>1.06964E-2</c:v>
                </c:pt>
                <c:pt idx="48">
                  <c:v>9.8992650000000008E-3</c:v>
                </c:pt>
                <c:pt idx="49">
                  <c:v>8.6935799999999994E-3</c:v>
                </c:pt>
                <c:pt idx="50">
                  <c:v>7.8589000000000003E-3</c:v>
                </c:pt>
                <c:pt idx="51">
                  <c:v>6.9932550000000003E-3</c:v>
                </c:pt>
                <c:pt idx="52">
                  <c:v>6.241885E-3</c:v>
                </c:pt>
                <c:pt idx="53">
                  <c:v>5.5904349999999995E-3</c:v>
                </c:pt>
                <c:pt idx="54">
                  <c:v>5.3193300000000006E-3</c:v>
                </c:pt>
                <c:pt idx="55">
                  <c:v>5.2138150000000001E-3</c:v>
                </c:pt>
                <c:pt idx="56">
                  <c:v>5.1729949999999997E-3</c:v>
                </c:pt>
                <c:pt idx="57">
                  <c:v>5.1607500000000004E-3</c:v>
                </c:pt>
                <c:pt idx="58">
                  <c:v>5.1586150000000001E-3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8-CD47-95C2-F21926438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955823"/>
        <c:axId val="536484592"/>
      </c:lineChart>
      <c:catAx>
        <c:axId val="898955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84592"/>
        <c:crosses val="autoZero"/>
        <c:auto val="1"/>
        <c:lblAlgn val="ctr"/>
        <c:lblOffset val="100"/>
        <c:noMultiLvlLbl val="0"/>
      </c:catAx>
      <c:valAx>
        <c:axId val="5364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5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Government attitude to Econ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cost_hyper!$A$2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cost_hyper!$B$1:$D$1</c:f>
              <c:strCache>
                <c:ptCount val="3"/>
                <c:pt idx="0">
                  <c:v>econ cost 0.5</c:v>
                </c:pt>
                <c:pt idx="1">
                  <c:v>econ cost 1</c:v>
                </c:pt>
                <c:pt idx="2">
                  <c:v>econ cost 2</c:v>
                </c:pt>
              </c:strCache>
            </c:strRef>
          </c:cat>
          <c:val>
            <c:numRef>
              <c:f>cost_hyper!$B$2:$D$2</c:f>
              <c:numCache>
                <c:formatCode>_(* #,##0.00_);_(* \(#,##0.00\);_(* "-"??_);_(@_)</c:formatCode>
                <c:ptCount val="3"/>
                <c:pt idx="0">
                  <c:v>5.8439199999999998</c:v>
                </c:pt>
                <c:pt idx="1">
                  <c:v>5.8363500000000004</c:v>
                </c:pt>
                <c:pt idx="2">
                  <c:v>5.8223960000000003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1-DD48-8DD0-BE729522E928}"/>
            </c:ext>
          </c:extLst>
        </c:ser>
        <c:ser>
          <c:idx val="1"/>
          <c:order val="1"/>
          <c:tx>
            <c:strRef>
              <c:f>cost_hyper!$A$3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cost_hyper!$B$1:$D$1</c:f>
              <c:strCache>
                <c:ptCount val="3"/>
                <c:pt idx="0">
                  <c:v>econ cost 0.5</c:v>
                </c:pt>
                <c:pt idx="1">
                  <c:v>econ cost 1</c:v>
                </c:pt>
                <c:pt idx="2">
                  <c:v>econ cost 2</c:v>
                </c:pt>
              </c:strCache>
            </c:strRef>
          </c:cat>
          <c:val>
            <c:numRef>
              <c:f>cost_hyper!$B$3:$D$3</c:f>
              <c:numCache>
                <c:formatCode>_(* #,##0.00_);_(* \(#,##0.00\);_(* "-"??_);_(@_)</c:formatCode>
                <c:ptCount val="3"/>
                <c:pt idx="0">
                  <c:v>4.0186529999999996</c:v>
                </c:pt>
                <c:pt idx="1">
                  <c:v>4.1702640000000004</c:v>
                </c:pt>
                <c:pt idx="2">
                  <c:v>4.601928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1-DD48-8DD0-BE729522E928}"/>
            </c:ext>
          </c:extLst>
        </c:ser>
        <c:ser>
          <c:idx val="2"/>
          <c:order val="2"/>
          <c:tx>
            <c:strRef>
              <c:f>cost_hyper!$A$4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cost_hyper!$B$1:$D$1</c:f>
              <c:strCache>
                <c:ptCount val="3"/>
                <c:pt idx="0">
                  <c:v>econ cost 0.5</c:v>
                </c:pt>
                <c:pt idx="1">
                  <c:v>econ cost 1</c:v>
                </c:pt>
                <c:pt idx="2">
                  <c:v>econ cost 2</c:v>
                </c:pt>
              </c:strCache>
            </c:strRef>
          </c:cat>
          <c:val>
            <c:numRef>
              <c:f>cost_hyper!$B$4:$D$4</c:f>
              <c:numCache>
                <c:formatCode>_(* #,##0.00_);_(* \(#,##0.00\);_(* "-"??_);_(@_)</c:formatCode>
                <c:ptCount val="3"/>
                <c:pt idx="0">
                  <c:v>14.854796</c:v>
                </c:pt>
                <c:pt idx="1">
                  <c:v>29.697205</c:v>
                </c:pt>
                <c:pt idx="2">
                  <c:v>59.349876999999999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1-DD48-8DD0-BE729522E9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6746992"/>
        <c:axId val="485122816"/>
      </c:barChart>
      <c:catAx>
        <c:axId val="12267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816"/>
        <c:crosses val="autoZero"/>
        <c:auto val="1"/>
        <c:lblAlgn val="ctr"/>
        <c:lblOffset val="100"/>
        <c:noMultiLvlLbl val="0"/>
      </c:catAx>
      <c:valAx>
        <c:axId val="4851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4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Government attitude to Vacc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cost_hyper!$A$2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cost_hyper!$F$1:$H$1</c:f>
              <c:strCache>
                <c:ptCount val="3"/>
                <c:pt idx="0">
                  <c:v>vacc cost 0.5</c:v>
                </c:pt>
                <c:pt idx="1">
                  <c:v>vacc cost 1</c:v>
                </c:pt>
                <c:pt idx="2">
                  <c:v>vacc cost 2</c:v>
                </c:pt>
              </c:strCache>
            </c:strRef>
          </c:cat>
          <c:val>
            <c:numRef>
              <c:f>cost_hyper!$F$2:$H$2</c:f>
              <c:numCache>
                <c:formatCode>_(* #,##0.00_);_(* \(#,##0.00\);_(* "-"??_);_(@_)</c:formatCode>
                <c:ptCount val="3"/>
                <c:pt idx="0">
                  <c:v>5.8288950000000002</c:v>
                </c:pt>
                <c:pt idx="1">
                  <c:v>5.8363500000000004</c:v>
                </c:pt>
                <c:pt idx="2">
                  <c:v>5.8421760000000003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3-FB4B-8E7D-00E72DA86D1E}"/>
            </c:ext>
          </c:extLst>
        </c:ser>
        <c:ser>
          <c:idx val="1"/>
          <c:order val="1"/>
          <c:tx>
            <c:strRef>
              <c:f>cost_hyper!$A$3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cost_hyper!$F$1:$H$1</c:f>
              <c:strCache>
                <c:ptCount val="3"/>
                <c:pt idx="0">
                  <c:v>vacc cost 0.5</c:v>
                </c:pt>
                <c:pt idx="1">
                  <c:v>vacc cost 1</c:v>
                </c:pt>
                <c:pt idx="2">
                  <c:v>vacc cost 2</c:v>
                </c:pt>
              </c:strCache>
            </c:strRef>
          </c:cat>
          <c:val>
            <c:numRef>
              <c:f>cost_hyper!$F$3:$H$3</c:f>
              <c:numCache>
                <c:formatCode>_(* #,##0.00_);_(* \(#,##0.00\);_(* "-"??_);_(@_)</c:formatCode>
                <c:ptCount val="3"/>
                <c:pt idx="0">
                  <c:v>3.0877379999999999</c:v>
                </c:pt>
                <c:pt idx="1">
                  <c:v>4.1702640000000004</c:v>
                </c:pt>
                <c:pt idx="2">
                  <c:v>6.2223059999999997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3-FB4B-8E7D-00E72DA86D1E}"/>
            </c:ext>
          </c:extLst>
        </c:ser>
        <c:ser>
          <c:idx val="2"/>
          <c:order val="2"/>
          <c:tx>
            <c:strRef>
              <c:f>cost_hyper!$A$4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cost_hyper!$F$1:$H$1</c:f>
              <c:strCache>
                <c:ptCount val="3"/>
                <c:pt idx="0">
                  <c:v>vacc cost 0.5</c:v>
                </c:pt>
                <c:pt idx="1">
                  <c:v>vacc cost 1</c:v>
                </c:pt>
                <c:pt idx="2">
                  <c:v>vacc cost 2</c:v>
                </c:pt>
              </c:strCache>
            </c:strRef>
          </c:cat>
          <c:val>
            <c:numRef>
              <c:f>cost_hyper!$F$4:$H$4</c:f>
              <c:numCache>
                <c:formatCode>_(* #,##0.00_);_(* \(#,##0.00\);_(* "-"??_);_(@_)</c:formatCode>
                <c:ptCount val="3"/>
                <c:pt idx="0">
                  <c:v>29.683278999999999</c:v>
                </c:pt>
                <c:pt idx="1">
                  <c:v>29.697205</c:v>
                </c:pt>
                <c:pt idx="2">
                  <c:v>29.706603000000001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3-FB4B-8E7D-00E72DA86D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6746992"/>
        <c:axId val="485122816"/>
      </c:barChart>
      <c:catAx>
        <c:axId val="12267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816"/>
        <c:crosses val="autoZero"/>
        <c:auto val="1"/>
        <c:lblAlgn val="ctr"/>
        <c:lblOffset val="100"/>
        <c:noMultiLvlLbl val="0"/>
      </c:catAx>
      <c:valAx>
        <c:axId val="4851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4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Government attitude to Hospital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cost_hyper!$A$2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cost_hyper!$J$1:$L$1</c:f>
              <c:strCache>
                <c:ptCount val="3"/>
                <c:pt idx="0">
                  <c:v>hosp cost 0.5</c:v>
                </c:pt>
                <c:pt idx="1">
                  <c:v>hosp cost 1</c:v>
                </c:pt>
                <c:pt idx="2">
                  <c:v>hosp cost 2</c:v>
                </c:pt>
              </c:strCache>
            </c:strRef>
          </c:cat>
          <c:val>
            <c:numRef>
              <c:f>cost_hyper!$J$2:$L$2</c:f>
              <c:numCache>
                <c:formatCode>_(* #,##0.00_);_(* \(#,##0.00\);_(* "-"??_);_(@_)</c:formatCode>
                <c:ptCount val="3"/>
                <c:pt idx="0">
                  <c:v>2.9168129999999999</c:v>
                </c:pt>
                <c:pt idx="1">
                  <c:v>5.8363500000000004</c:v>
                </c:pt>
                <c:pt idx="2">
                  <c:v>11.665744999999999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4-E54B-8954-28FE786B681B}"/>
            </c:ext>
          </c:extLst>
        </c:ser>
        <c:ser>
          <c:idx val="1"/>
          <c:order val="1"/>
          <c:tx>
            <c:strRef>
              <c:f>cost_hyper!$A$3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cost_hyper!$J$1:$L$1</c:f>
              <c:strCache>
                <c:ptCount val="3"/>
                <c:pt idx="0">
                  <c:v>hosp cost 0.5</c:v>
                </c:pt>
                <c:pt idx="1">
                  <c:v>hosp cost 1</c:v>
                </c:pt>
                <c:pt idx="2">
                  <c:v>hosp cost 2</c:v>
                </c:pt>
              </c:strCache>
            </c:strRef>
          </c:cat>
          <c:val>
            <c:numRef>
              <c:f>cost_hyper!$J$3:$L$3</c:f>
              <c:numCache>
                <c:formatCode>_(* #,##0.00_);_(* \(#,##0.00\);_(* "-"??_);_(@_)</c:formatCode>
                <c:ptCount val="3"/>
                <c:pt idx="0">
                  <c:v>4.1890869999999998</c:v>
                </c:pt>
                <c:pt idx="1">
                  <c:v>4.1702640000000004</c:v>
                </c:pt>
                <c:pt idx="2">
                  <c:v>4.2020020000000002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54-E54B-8954-28FE786B681B}"/>
            </c:ext>
          </c:extLst>
        </c:ser>
        <c:ser>
          <c:idx val="2"/>
          <c:order val="2"/>
          <c:tx>
            <c:strRef>
              <c:f>cost_hyper!$A$4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cost_hyper!$J$1:$L$1</c:f>
              <c:strCache>
                <c:ptCount val="3"/>
                <c:pt idx="0">
                  <c:v>hosp cost 0.5</c:v>
                </c:pt>
                <c:pt idx="1">
                  <c:v>hosp cost 1</c:v>
                </c:pt>
                <c:pt idx="2">
                  <c:v>hosp cost 2</c:v>
                </c:pt>
              </c:strCache>
            </c:strRef>
          </c:cat>
          <c:val>
            <c:numRef>
              <c:f>cost_hyper!$J$4:$L$4</c:f>
              <c:numCache>
                <c:formatCode>_(* #,##0.00_);_(* \(#,##0.00\);_(* "-"??_);_(@_)</c:formatCode>
                <c:ptCount val="3"/>
                <c:pt idx="0">
                  <c:v>29.690988999999998</c:v>
                </c:pt>
                <c:pt idx="1">
                  <c:v>29.697205</c:v>
                </c:pt>
                <c:pt idx="2">
                  <c:v>29.689623999999998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4-E54B-8954-28FE786B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6746992"/>
        <c:axId val="485122816"/>
      </c:barChart>
      <c:catAx>
        <c:axId val="12267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2816"/>
        <c:crosses val="autoZero"/>
        <c:auto val="1"/>
        <c:lblAlgn val="ctr"/>
        <c:lblOffset val="100"/>
        <c:noMultiLvlLbl val="0"/>
      </c:catAx>
      <c:valAx>
        <c:axId val="4851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4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para_val!$J$7</c:f>
              <c:strCache>
                <c:ptCount val="1"/>
                <c:pt idx="0">
                  <c:v>beta3*0.1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para_val!$J$8:$J$67</c:f>
              <c:numCache>
                <c:formatCode>0.00E+00</c:formatCode>
                <c:ptCount val="60"/>
                <c:pt idx="0">
                  <c:v>2.4822500000000001E-2</c:v>
                </c:pt>
                <c:pt idx="1">
                  <c:v>2.4823900000000003E-2</c:v>
                </c:pt>
                <c:pt idx="2">
                  <c:v>2.4816499999999998E-2</c:v>
                </c:pt>
                <c:pt idx="3">
                  <c:v>2.4809000000000001E-2</c:v>
                </c:pt>
                <c:pt idx="4">
                  <c:v>2.4800800000000001E-2</c:v>
                </c:pt>
                <c:pt idx="5">
                  <c:v>2.4788350000000001E-2</c:v>
                </c:pt>
                <c:pt idx="6">
                  <c:v>2.4773750000000001E-2</c:v>
                </c:pt>
                <c:pt idx="7">
                  <c:v>2.4755899999999997E-2</c:v>
                </c:pt>
                <c:pt idx="8">
                  <c:v>2.4734300000000001E-2</c:v>
                </c:pt>
                <c:pt idx="9">
                  <c:v>2.4709500000000002E-2</c:v>
                </c:pt>
                <c:pt idx="10">
                  <c:v>2.465765E-2</c:v>
                </c:pt>
                <c:pt idx="11">
                  <c:v>2.462555E-2</c:v>
                </c:pt>
                <c:pt idx="12">
                  <c:v>2.4542700000000001E-2</c:v>
                </c:pt>
                <c:pt idx="13">
                  <c:v>2.4440900000000002E-2</c:v>
                </c:pt>
                <c:pt idx="14">
                  <c:v>2.430825E-2</c:v>
                </c:pt>
                <c:pt idx="15">
                  <c:v>2.4254350000000001E-2</c:v>
                </c:pt>
                <c:pt idx="16">
                  <c:v>2.4219049999999999E-2</c:v>
                </c:pt>
                <c:pt idx="17">
                  <c:v>2.4045650000000002E-2</c:v>
                </c:pt>
                <c:pt idx="18">
                  <c:v>2.3935350000000001E-2</c:v>
                </c:pt>
                <c:pt idx="19">
                  <c:v>2.3929499999999999E-2</c:v>
                </c:pt>
                <c:pt idx="20">
                  <c:v>2.3842200000000001E-2</c:v>
                </c:pt>
                <c:pt idx="21">
                  <c:v>2.3874449999999998E-2</c:v>
                </c:pt>
                <c:pt idx="22">
                  <c:v>2.3647950000000001E-2</c:v>
                </c:pt>
                <c:pt idx="23">
                  <c:v>2.3356999999999999E-2</c:v>
                </c:pt>
                <c:pt idx="24">
                  <c:v>2.3330699999999999E-2</c:v>
                </c:pt>
                <c:pt idx="25">
                  <c:v>2.3284599999999999E-2</c:v>
                </c:pt>
                <c:pt idx="26">
                  <c:v>2.2648450000000001E-2</c:v>
                </c:pt>
                <c:pt idx="27">
                  <c:v>2.2650799999999999E-2</c:v>
                </c:pt>
                <c:pt idx="28">
                  <c:v>2.251365E-2</c:v>
                </c:pt>
                <c:pt idx="29">
                  <c:v>2.1909350000000001E-2</c:v>
                </c:pt>
                <c:pt idx="30">
                  <c:v>2.141475E-2</c:v>
                </c:pt>
                <c:pt idx="31">
                  <c:v>2.106305E-2</c:v>
                </c:pt>
                <c:pt idx="32">
                  <c:v>2.0579899999999998E-2</c:v>
                </c:pt>
                <c:pt idx="33">
                  <c:v>2.0150049999999999E-2</c:v>
                </c:pt>
                <c:pt idx="34">
                  <c:v>1.9752699999999998E-2</c:v>
                </c:pt>
                <c:pt idx="35">
                  <c:v>1.9257900000000001E-2</c:v>
                </c:pt>
                <c:pt idx="36">
                  <c:v>1.860755E-2</c:v>
                </c:pt>
                <c:pt idx="37">
                  <c:v>1.7844499999999999E-2</c:v>
                </c:pt>
                <c:pt idx="38">
                  <c:v>1.7236000000000001E-2</c:v>
                </c:pt>
                <c:pt idx="39">
                  <c:v>1.6674899999999999E-2</c:v>
                </c:pt>
                <c:pt idx="40">
                  <c:v>1.6042500000000001E-2</c:v>
                </c:pt>
                <c:pt idx="41">
                  <c:v>1.52499E-2</c:v>
                </c:pt>
                <c:pt idx="42">
                  <c:v>1.4833599999999999E-2</c:v>
                </c:pt>
                <c:pt idx="43">
                  <c:v>1.4184250000000001E-2</c:v>
                </c:pt>
                <c:pt idx="44">
                  <c:v>1.307465E-2</c:v>
                </c:pt>
                <c:pt idx="45">
                  <c:v>1.2344049999999999E-2</c:v>
                </c:pt>
                <c:pt idx="46">
                  <c:v>1.1549200000000001E-2</c:v>
                </c:pt>
                <c:pt idx="47">
                  <c:v>1.0793799999999999E-2</c:v>
                </c:pt>
                <c:pt idx="48">
                  <c:v>9.9155850000000011E-3</c:v>
                </c:pt>
                <c:pt idx="49">
                  <c:v>8.8938400000000001E-3</c:v>
                </c:pt>
                <c:pt idx="50">
                  <c:v>7.9643850000000009E-3</c:v>
                </c:pt>
                <c:pt idx="51">
                  <c:v>7.0656399999999998E-3</c:v>
                </c:pt>
                <c:pt idx="52">
                  <c:v>6.322785E-3</c:v>
                </c:pt>
                <c:pt idx="53">
                  <c:v>5.5880299999999999E-3</c:v>
                </c:pt>
                <c:pt idx="54">
                  <c:v>5.3201400000000001E-3</c:v>
                </c:pt>
                <c:pt idx="55">
                  <c:v>5.2150700000000005E-3</c:v>
                </c:pt>
                <c:pt idx="56">
                  <c:v>5.1739049999999995E-3</c:v>
                </c:pt>
                <c:pt idx="57">
                  <c:v>5.1609899999999998E-3</c:v>
                </c:pt>
                <c:pt idx="58">
                  <c:v>5.1586100000000001E-3</c:v>
                </c:pt>
                <c:pt idx="59">
                  <c:v>5.1586150000000001E-3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2-F840-9380-10D3E60DEB65}"/>
            </c:ext>
          </c:extLst>
        </c:ser>
        <c:ser>
          <c:idx val="1"/>
          <c:order val="1"/>
          <c:tx>
            <c:strRef>
              <c:f>para_val!$K$7</c:f>
              <c:strCache>
                <c:ptCount val="1"/>
                <c:pt idx="0">
                  <c:v>beta3*0.5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para_val!$K$8:$K$67</c:f>
              <c:numCache>
                <c:formatCode>0.00E+00</c:formatCode>
                <c:ptCount val="60"/>
                <c:pt idx="0">
                  <c:v>2.4822549999999999E-2</c:v>
                </c:pt>
                <c:pt idx="1">
                  <c:v>2.4823950000000001E-2</c:v>
                </c:pt>
                <c:pt idx="2">
                  <c:v>2.4816499999999998E-2</c:v>
                </c:pt>
                <c:pt idx="3">
                  <c:v>2.4809049999999999E-2</c:v>
                </c:pt>
                <c:pt idx="4">
                  <c:v>2.480075E-2</c:v>
                </c:pt>
                <c:pt idx="5">
                  <c:v>2.47882E-2</c:v>
                </c:pt>
                <c:pt idx="6">
                  <c:v>2.4773799999999999E-2</c:v>
                </c:pt>
                <c:pt idx="7">
                  <c:v>2.4755800000000001E-2</c:v>
                </c:pt>
                <c:pt idx="8">
                  <c:v>2.4735800000000002E-2</c:v>
                </c:pt>
                <c:pt idx="9">
                  <c:v>2.4711900000000002E-2</c:v>
                </c:pt>
                <c:pt idx="10">
                  <c:v>2.4660500000000002E-2</c:v>
                </c:pt>
                <c:pt idx="11">
                  <c:v>2.4625149999999998E-2</c:v>
                </c:pt>
                <c:pt idx="12">
                  <c:v>2.4558049999999998E-2</c:v>
                </c:pt>
                <c:pt idx="13">
                  <c:v>2.4447449999999999E-2</c:v>
                </c:pt>
                <c:pt idx="14">
                  <c:v>2.431935E-2</c:v>
                </c:pt>
                <c:pt idx="15">
                  <c:v>2.4255699999999998E-2</c:v>
                </c:pt>
                <c:pt idx="16">
                  <c:v>2.417445E-2</c:v>
                </c:pt>
                <c:pt idx="17">
                  <c:v>2.4070350000000001E-2</c:v>
                </c:pt>
                <c:pt idx="18">
                  <c:v>2.3987599999999998E-2</c:v>
                </c:pt>
                <c:pt idx="19">
                  <c:v>2.393265E-2</c:v>
                </c:pt>
                <c:pt idx="20">
                  <c:v>2.3851299999999999E-2</c:v>
                </c:pt>
                <c:pt idx="21">
                  <c:v>2.3900399999999999E-2</c:v>
                </c:pt>
                <c:pt idx="22">
                  <c:v>2.3621050000000001E-2</c:v>
                </c:pt>
                <c:pt idx="23">
                  <c:v>2.3341500000000001E-2</c:v>
                </c:pt>
                <c:pt idx="24">
                  <c:v>2.3348149999999998E-2</c:v>
                </c:pt>
                <c:pt idx="25">
                  <c:v>2.330635E-2</c:v>
                </c:pt>
                <c:pt idx="26">
                  <c:v>2.26109E-2</c:v>
                </c:pt>
                <c:pt idx="27">
                  <c:v>2.2647649999999998E-2</c:v>
                </c:pt>
                <c:pt idx="28">
                  <c:v>2.24666E-2</c:v>
                </c:pt>
                <c:pt idx="29">
                  <c:v>2.1856E-2</c:v>
                </c:pt>
                <c:pt idx="30">
                  <c:v>2.1364599999999997E-2</c:v>
                </c:pt>
                <c:pt idx="31">
                  <c:v>2.1051500000000001E-2</c:v>
                </c:pt>
                <c:pt idx="32">
                  <c:v>2.0529700000000001E-2</c:v>
                </c:pt>
                <c:pt idx="33">
                  <c:v>2.0110799999999998E-2</c:v>
                </c:pt>
                <c:pt idx="34">
                  <c:v>1.9731949999999998E-2</c:v>
                </c:pt>
                <c:pt idx="35">
                  <c:v>1.9167700000000003E-2</c:v>
                </c:pt>
                <c:pt idx="36">
                  <c:v>1.8557799999999999E-2</c:v>
                </c:pt>
                <c:pt idx="37">
                  <c:v>1.780315E-2</c:v>
                </c:pt>
                <c:pt idx="38">
                  <c:v>1.7195349999999998E-2</c:v>
                </c:pt>
                <c:pt idx="39">
                  <c:v>1.6698899999999999E-2</c:v>
                </c:pt>
                <c:pt idx="40">
                  <c:v>1.6005449999999997E-2</c:v>
                </c:pt>
                <c:pt idx="41">
                  <c:v>1.51866E-2</c:v>
                </c:pt>
                <c:pt idx="42">
                  <c:v>1.482735E-2</c:v>
                </c:pt>
                <c:pt idx="43">
                  <c:v>1.4133300000000001E-2</c:v>
                </c:pt>
                <c:pt idx="44">
                  <c:v>1.30428E-2</c:v>
                </c:pt>
                <c:pt idx="45">
                  <c:v>1.2320350000000001E-2</c:v>
                </c:pt>
                <c:pt idx="46">
                  <c:v>1.150205E-2</c:v>
                </c:pt>
                <c:pt idx="47">
                  <c:v>1.07686E-2</c:v>
                </c:pt>
                <c:pt idx="48">
                  <c:v>9.8936700000000002E-3</c:v>
                </c:pt>
                <c:pt idx="49">
                  <c:v>8.8536150000000004E-3</c:v>
                </c:pt>
                <c:pt idx="50">
                  <c:v>7.9308550000000005E-3</c:v>
                </c:pt>
                <c:pt idx="51">
                  <c:v>7.0385300000000003E-3</c:v>
                </c:pt>
                <c:pt idx="52">
                  <c:v>6.3101400000000005E-3</c:v>
                </c:pt>
                <c:pt idx="53">
                  <c:v>5.5727099999999998E-3</c:v>
                </c:pt>
                <c:pt idx="54">
                  <c:v>5.3179300000000002E-3</c:v>
                </c:pt>
                <c:pt idx="55">
                  <c:v>5.2138899999999997E-3</c:v>
                </c:pt>
                <c:pt idx="56">
                  <c:v>5.1735800000000005E-3</c:v>
                </c:pt>
                <c:pt idx="57">
                  <c:v>5.1609300000000002E-3</c:v>
                </c:pt>
                <c:pt idx="58">
                  <c:v>5.1586050000000001E-3</c:v>
                </c:pt>
                <c:pt idx="59">
                  <c:v>5.15863E-3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2-F840-9380-10D3E60DEB65}"/>
            </c:ext>
          </c:extLst>
        </c:ser>
        <c:ser>
          <c:idx val="2"/>
          <c:order val="2"/>
          <c:tx>
            <c:strRef>
              <c:f>para_val!$L$7</c:f>
              <c:strCache>
                <c:ptCount val="1"/>
                <c:pt idx="0">
                  <c:v>beta3*1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para_val!$L$8:$L$67</c:f>
              <c:numCache>
                <c:formatCode>0.00E+00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2-F840-9380-10D3E60DEB65}"/>
            </c:ext>
          </c:extLst>
        </c:ser>
        <c:ser>
          <c:idx val="3"/>
          <c:order val="3"/>
          <c:tx>
            <c:strRef>
              <c:f>para_val!$M$7</c:f>
              <c:strCache>
                <c:ptCount val="1"/>
                <c:pt idx="0">
                  <c:v>beta3*2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para_val!$M$8:$M$67</c:f>
              <c:numCache>
                <c:formatCode>0.00E+00</c:formatCode>
                <c:ptCount val="60"/>
                <c:pt idx="0">
                  <c:v>2.4825800000000002E-2</c:v>
                </c:pt>
                <c:pt idx="1">
                  <c:v>2.4828050000000001E-2</c:v>
                </c:pt>
                <c:pt idx="2">
                  <c:v>2.4820849999999998E-2</c:v>
                </c:pt>
                <c:pt idx="3">
                  <c:v>2.48144E-2</c:v>
                </c:pt>
                <c:pt idx="4">
                  <c:v>2.480655E-2</c:v>
                </c:pt>
                <c:pt idx="5">
                  <c:v>2.47958E-2</c:v>
                </c:pt>
                <c:pt idx="6">
                  <c:v>2.4782650000000003E-2</c:v>
                </c:pt>
                <c:pt idx="7">
                  <c:v>2.47665E-2</c:v>
                </c:pt>
                <c:pt idx="8">
                  <c:v>2.4747350000000001E-2</c:v>
                </c:pt>
                <c:pt idx="9">
                  <c:v>2.4726399999999999E-2</c:v>
                </c:pt>
                <c:pt idx="10">
                  <c:v>2.4676549999999998E-2</c:v>
                </c:pt>
                <c:pt idx="11">
                  <c:v>2.4626200000000001E-2</c:v>
                </c:pt>
                <c:pt idx="12">
                  <c:v>2.45889E-2</c:v>
                </c:pt>
                <c:pt idx="13">
                  <c:v>2.4490649999999999E-2</c:v>
                </c:pt>
                <c:pt idx="14">
                  <c:v>2.4358350000000001E-2</c:v>
                </c:pt>
                <c:pt idx="15">
                  <c:v>2.4216300000000003E-2</c:v>
                </c:pt>
                <c:pt idx="16">
                  <c:v>2.416515E-2</c:v>
                </c:pt>
                <c:pt idx="17">
                  <c:v>2.40836E-2</c:v>
                </c:pt>
                <c:pt idx="18">
                  <c:v>2.4003749999999997E-2</c:v>
                </c:pt>
                <c:pt idx="19">
                  <c:v>2.395075E-2</c:v>
                </c:pt>
                <c:pt idx="20">
                  <c:v>2.3925849999999999E-2</c:v>
                </c:pt>
                <c:pt idx="21">
                  <c:v>2.3900850000000001E-2</c:v>
                </c:pt>
                <c:pt idx="22">
                  <c:v>2.359615E-2</c:v>
                </c:pt>
                <c:pt idx="23">
                  <c:v>2.3323900000000002E-2</c:v>
                </c:pt>
                <c:pt idx="24">
                  <c:v>2.3542799999999999E-2</c:v>
                </c:pt>
                <c:pt idx="25">
                  <c:v>2.3178850000000001E-2</c:v>
                </c:pt>
                <c:pt idx="26">
                  <c:v>2.2874749999999999E-2</c:v>
                </c:pt>
                <c:pt idx="27">
                  <c:v>2.289565E-2</c:v>
                </c:pt>
                <c:pt idx="28">
                  <c:v>2.2766000000000002E-2</c:v>
                </c:pt>
                <c:pt idx="29">
                  <c:v>2.218295E-2</c:v>
                </c:pt>
                <c:pt idx="30">
                  <c:v>2.1681550000000001E-2</c:v>
                </c:pt>
                <c:pt idx="31">
                  <c:v>2.13923E-2</c:v>
                </c:pt>
                <c:pt idx="32">
                  <c:v>2.108695E-2</c:v>
                </c:pt>
                <c:pt idx="33">
                  <c:v>2.0555650000000002E-2</c:v>
                </c:pt>
                <c:pt idx="34">
                  <c:v>2.0425749999999999E-2</c:v>
                </c:pt>
                <c:pt idx="35">
                  <c:v>1.9905600000000002E-2</c:v>
                </c:pt>
                <c:pt idx="36">
                  <c:v>1.9465700000000002E-2</c:v>
                </c:pt>
                <c:pt idx="37">
                  <c:v>1.8816099999999999E-2</c:v>
                </c:pt>
                <c:pt idx="38">
                  <c:v>1.8357850000000002E-2</c:v>
                </c:pt>
                <c:pt idx="39">
                  <c:v>1.7646350000000002E-2</c:v>
                </c:pt>
                <c:pt idx="40">
                  <c:v>1.70639E-2</c:v>
                </c:pt>
                <c:pt idx="41">
                  <c:v>1.6348149999999999E-2</c:v>
                </c:pt>
                <c:pt idx="42">
                  <c:v>1.5751850000000001E-2</c:v>
                </c:pt>
                <c:pt idx="43">
                  <c:v>1.5258799999999999E-2</c:v>
                </c:pt>
                <c:pt idx="44">
                  <c:v>1.4167849999999999E-2</c:v>
                </c:pt>
                <c:pt idx="45">
                  <c:v>1.3523800000000001E-2</c:v>
                </c:pt>
                <c:pt idx="46">
                  <c:v>1.286025E-2</c:v>
                </c:pt>
                <c:pt idx="47">
                  <c:v>1.196215E-2</c:v>
                </c:pt>
                <c:pt idx="48">
                  <c:v>1.0867399999999999E-2</c:v>
                </c:pt>
                <c:pt idx="49">
                  <c:v>9.784905E-3</c:v>
                </c:pt>
                <c:pt idx="50">
                  <c:v>8.8113250000000001E-3</c:v>
                </c:pt>
                <c:pt idx="51">
                  <c:v>7.9209750000000002E-3</c:v>
                </c:pt>
                <c:pt idx="52">
                  <c:v>7.09292E-3</c:v>
                </c:pt>
                <c:pt idx="53">
                  <c:v>6.3222699999999996E-3</c:v>
                </c:pt>
                <c:pt idx="54">
                  <c:v>5.7654049999999995E-3</c:v>
                </c:pt>
                <c:pt idx="55">
                  <c:v>5.3341550000000001E-3</c:v>
                </c:pt>
                <c:pt idx="56">
                  <c:v>5.1812149999999994E-3</c:v>
                </c:pt>
                <c:pt idx="57">
                  <c:v>5.1598950000000003E-3</c:v>
                </c:pt>
                <c:pt idx="58">
                  <c:v>5.1579E-3</c:v>
                </c:pt>
                <c:pt idx="59">
                  <c:v>5.1586649999999998E-3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2-F840-9380-10D3E60DEB65}"/>
            </c:ext>
          </c:extLst>
        </c:ser>
        <c:ser>
          <c:idx val="4"/>
          <c:order val="4"/>
          <c:tx>
            <c:strRef>
              <c:f>para_val!$N$7</c:f>
              <c:strCache>
                <c:ptCount val="1"/>
                <c:pt idx="0">
                  <c:v>beta3*3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para_val!$N$8:$N$67</c:f>
              <c:numCache>
                <c:formatCode>0.00E+00</c:formatCode>
                <c:ptCount val="60"/>
                <c:pt idx="0">
                  <c:v>2.4832099999999999E-2</c:v>
                </c:pt>
                <c:pt idx="1">
                  <c:v>2.483585E-2</c:v>
                </c:pt>
                <c:pt idx="2">
                  <c:v>2.4829750000000001E-2</c:v>
                </c:pt>
                <c:pt idx="3">
                  <c:v>2.4825449999999999E-2</c:v>
                </c:pt>
                <c:pt idx="4">
                  <c:v>2.4820349999999998E-2</c:v>
                </c:pt>
                <c:pt idx="5">
                  <c:v>2.4813349999999998E-2</c:v>
                </c:pt>
                <c:pt idx="6">
                  <c:v>2.4804300000000001E-2</c:v>
                </c:pt>
                <c:pt idx="7">
                  <c:v>2.479435E-2</c:v>
                </c:pt>
                <c:pt idx="8">
                  <c:v>2.477905E-2</c:v>
                </c:pt>
                <c:pt idx="9">
                  <c:v>2.4770199999999999E-2</c:v>
                </c:pt>
                <c:pt idx="10">
                  <c:v>2.47321E-2</c:v>
                </c:pt>
                <c:pt idx="11">
                  <c:v>2.4660000000000001E-2</c:v>
                </c:pt>
                <c:pt idx="12">
                  <c:v>2.4682450000000002E-2</c:v>
                </c:pt>
                <c:pt idx="13">
                  <c:v>2.46333E-2</c:v>
                </c:pt>
                <c:pt idx="14">
                  <c:v>2.4546350000000002E-2</c:v>
                </c:pt>
                <c:pt idx="15">
                  <c:v>2.4369200000000001E-2</c:v>
                </c:pt>
                <c:pt idx="16">
                  <c:v>2.4200350000000002E-2</c:v>
                </c:pt>
                <c:pt idx="17">
                  <c:v>2.4084750000000002E-2</c:v>
                </c:pt>
                <c:pt idx="18">
                  <c:v>2.428495E-2</c:v>
                </c:pt>
                <c:pt idx="19">
                  <c:v>2.4289399999999999E-2</c:v>
                </c:pt>
                <c:pt idx="20">
                  <c:v>2.4258450000000001E-2</c:v>
                </c:pt>
                <c:pt idx="21">
                  <c:v>2.41777E-2</c:v>
                </c:pt>
                <c:pt idx="22">
                  <c:v>2.3833750000000001E-2</c:v>
                </c:pt>
                <c:pt idx="23">
                  <c:v>2.384915E-2</c:v>
                </c:pt>
                <c:pt idx="24">
                  <c:v>2.4040249999999999E-2</c:v>
                </c:pt>
                <c:pt idx="25">
                  <c:v>2.3684400000000001E-2</c:v>
                </c:pt>
                <c:pt idx="26">
                  <c:v>2.358495E-2</c:v>
                </c:pt>
                <c:pt idx="27">
                  <c:v>2.3561499999999999E-2</c:v>
                </c:pt>
                <c:pt idx="28">
                  <c:v>2.3452899999999999E-2</c:v>
                </c:pt>
                <c:pt idx="29">
                  <c:v>2.3055249999999999E-2</c:v>
                </c:pt>
                <c:pt idx="30">
                  <c:v>2.2476950000000002E-2</c:v>
                </c:pt>
                <c:pt idx="31">
                  <c:v>2.2429299999999999E-2</c:v>
                </c:pt>
                <c:pt idx="32">
                  <c:v>2.232725E-2</c:v>
                </c:pt>
                <c:pt idx="33">
                  <c:v>2.1834550000000001E-2</c:v>
                </c:pt>
                <c:pt idx="34">
                  <c:v>2.1696699999999999E-2</c:v>
                </c:pt>
                <c:pt idx="35">
                  <c:v>2.1236949999999997E-2</c:v>
                </c:pt>
                <c:pt idx="36">
                  <c:v>2.0694150000000001E-2</c:v>
                </c:pt>
                <c:pt idx="37">
                  <c:v>2.00491E-2</c:v>
                </c:pt>
                <c:pt idx="38">
                  <c:v>1.95433E-2</c:v>
                </c:pt>
                <c:pt idx="39">
                  <c:v>1.909655E-2</c:v>
                </c:pt>
                <c:pt idx="40">
                  <c:v>1.8683650000000003E-2</c:v>
                </c:pt>
                <c:pt idx="41">
                  <c:v>1.7682E-2</c:v>
                </c:pt>
                <c:pt idx="42">
                  <c:v>1.7169150000000001E-2</c:v>
                </c:pt>
                <c:pt idx="43">
                  <c:v>1.6814599999999999E-2</c:v>
                </c:pt>
                <c:pt idx="44">
                  <c:v>1.54165E-2</c:v>
                </c:pt>
                <c:pt idx="45">
                  <c:v>1.479975E-2</c:v>
                </c:pt>
                <c:pt idx="46">
                  <c:v>1.4153249999999999E-2</c:v>
                </c:pt>
                <c:pt idx="47">
                  <c:v>1.3406950000000001E-2</c:v>
                </c:pt>
                <c:pt idx="48">
                  <c:v>1.206165E-2</c:v>
                </c:pt>
                <c:pt idx="49">
                  <c:v>1.09639E-2</c:v>
                </c:pt>
                <c:pt idx="50">
                  <c:v>9.4153099999999997E-3</c:v>
                </c:pt>
                <c:pt idx="51">
                  <c:v>8.0066200000000008E-3</c:v>
                </c:pt>
                <c:pt idx="52">
                  <c:v>7.3309199999999995E-3</c:v>
                </c:pt>
                <c:pt idx="53">
                  <c:v>6.5736900000000001E-3</c:v>
                </c:pt>
                <c:pt idx="54">
                  <c:v>6.0186299999999996E-3</c:v>
                </c:pt>
                <c:pt idx="55">
                  <c:v>5.5031100000000003E-3</c:v>
                </c:pt>
                <c:pt idx="56">
                  <c:v>5.1945900000000007E-3</c:v>
                </c:pt>
                <c:pt idx="57">
                  <c:v>5.1621000000000002E-3</c:v>
                </c:pt>
                <c:pt idx="58">
                  <c:v>5.1585750000000003E-3</c:v>
                </c:pt>
                <c:pt idx="59">
                  <c:v>5.1586599999999998E-3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B2-F840-9380-10D3E60DE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Vaccination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para_val!$B$7</c:f>
              <c:strCache>
                <c:ptCount val="1"/>
                <c:pt idx="0">
                  <c:v>sigma=0.01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para_val!$B$8:$B$67</c:f>
              <c:numCache>
                <c:formatCode>0.00E+00</c:formatCode>
                <c:ptCount val="60"/>
                <c:pt idx="0">
                  <c:v>2.482285E-2</c:v>
                </c:pt>
                <c:pt idx="1">
                  <c:v>2.4824300000000001E-2</c:v>
                </c:pt>
                <c:pt idx="2">
                  <c:v>2.48168E-2</c:v>
                </c:pt>
                <c:pt idx="3">
                  <c:v>2.4809399999999999E-2</c:v>
                </c:pt>
                <c:pt idx="4">
                  <c:v>2.4801049999999998E-2</c:v>
                </c:pt>
                <c:pt idx="5">
                  <c:v>2.4788749999999998E-2</c:v>
                </c:pt>
                <c:pt idx="6">
                  <c:v>2.47747E-2</c:v>
                </c:pt>
                <c:pt idx="7">
                  <c:v>2.4756550000000002E-2</c:v>
                </c:pt>
                <c:pt idx="8">
                  <c:v>2.4737249999999999E-2</c:v>
                </c:pt>
                <c:pt idx="9">
                  <c:v>2.4713249999999999E-2</c:v>
                </c:pt>
                <c:pt idx="10">
                  <c:v>2.4664350000000002E-2</c:v>
                </c:pt>
                <c:pt idx="11">
                  <c:v>2.4624050000000001E-2</c:v>
                </c:pt>
                <c:pt idx="12">
                  <c:v>2.456935E-2</c:v>
                </c:pt>
                <c:pt idx="13">
                  <c:v>2.4458250000000001E-2</c:v>
                </c:pt>
                <c:pt idx="14">
                  <c:v>2.4336900000000002E-2</c:v>
                </c:pt>
                <c:pt idx="15">
                  <c:v>2.4259549999999998E-2</c:v>
                </c:pt>
                <c:pt idx="16">
                  <c:v>2.4174399999999999E-2</c:v>
                </c:pt>
                <c:pt idx="17">
                  <c:v>2.41029E-2</c:v>
                </c:pt>
                <c:pt idx="18">
                  <c:v>2.3997499999999998E-2</c:v>
                </c:pt>
                <c:pt idx="19">
                  <c:v>2.3932249999999999E-2</c:v>
                </c:pt>
                <c:pt idx="20">
                  <c:v>2.385955E-2</c:v>
                </c:pt>
                <c:pt idx="21">
                  <c:v>2.390975E-2</c:v>
                </c:pt>
                <c:pt idx="22">
                  <c:v>2.36116E-2</c:v>
                </c:pt>
                <c:pt idx="23">
                  <c:v>2.3374449999999998E-2</c:v>
                </c:pt>
                <c:pt idx="24">
                  <c:v>2.34971E-2</c:v>
                </c:pt>
                <c:pt idx="25">
                  <c:v>2.3274799999999998E-2</c:v>
                </c:pt>
                <c:pt idx="26">
                  <c:v>2.264675E-2</c:v>
                </c:pt>
                <c:pt idx="27">
                  <c:v>2.2741150000000002E-2</c:v>
                </c:pt>
                <c:pt idx="28">
                  <c:v>2.2597600000000002E-2</c:v>
                </c:pt>
                <c:pt idx="29">
                  <c:v>2.2019150000000001E-2</c:v>
                </c:pt>
                <c:pt idx="30">
                  <c:v>2.1446800000000002E-2</c:v>
                </c:pt>
                <c:pt idx="31">
                  <c:v>2.1135399999999999E-2</c:v>
                </c:pt>
                <c:pt idx="32">
                  <c:v>2.0605499999999999E-2</c:v>
                </c:pt>
                <c:pt idx="33">
                  <c:v>2.0341600000000001E-2</c:v>
                </c:pt>
                <c:pt idx="34">
                  <c:v>2.0023449999999998E-2</c:v>
                </c:pt>
                <c:pt idx="35">
                  <c:v>1.9419249999999999E-2</c:v>
                </c:pt>
                <c:pt idx="36">
                  <c:v>1.8822249999999999E-2</c:v>
                </c:pt>
                <c:pt idx="37">
                  <c:v>1.78595E-2</c:v>
                </c:pt>
                <c:pt idx="38">
                  <c:v>1.7259E-2</c:v>
                </c:pt>
                <c:pt idx="39">
                  <c:v>1.7066150000000002E-2</c:v>
                </c:pt>
                <c:pt idx="40">
                  <c:v>1.5964900000000001E-2</c:v>
                </c:pt>
                <c:pt idx="41">
                  <c:v>1.54135E-2</c:v>
                </c:pt>
                <c:pt idx="42">
                  <c:v>1.482585E-2</c:v>
                </c:pt>
                <c:pt idx="43">
                  <c:v>1.38035E-2</c:v>
                </c:pt>
                <c:pt idx="44">
                  <c:v>1.2987250000000001E-2</c:v>
                </c:pt>
                <c:pt idx="45">
                  <c:v>1.2147700000000001E-2</c:v>
                </c:pt>
                <c:pt idx="46">
                  <c:v>1.1462699999999999E-2</c:v>
                </c:pt>
                <c:pt idx="47">
                  <c:v>1.064945E-2</c:v>
                </c:pt>
                <c:pt idx="48">
                  <c:v>9.8556849999999994E-3</c:v>
                </c:pt>
                <c:pt idx="49">
                  <c:v>8.7234950000000012E-3</c:v>
                </c:pt>
                <c:pt idx="50">
                  <c:v>7.8466049999999996E-3</c:v>
                </c:pt>
                <c:pt idx="51">
                  <c:v>6.9526250000000005E-3</c:v>
                </c:pt>
                <c:pt idx="52">
                  <c:v>6.2331699999999997E-3</c:v>
                </c:pt>
                <c:pt idx="53">
                  <c:v>5.5640299999999993E-3</c:v>
                </c:pt>
                <c:pt idx="54">
                  <c:v>5.3128350000000001E-3</c:v>
                </c:pt>
                <c:pt idx="55">
                  <c:v>5.212085E-3</c:v>
                </c:pt>
                <c:pt idx="56">
                  <c:v>5.1729199999999993E-3</c:v>
                </c:pt>
                <c:pt idx="57">
                  <c:v>5.1607800000000002E-3</c:v>
                </c:pt>
                <c:pt idx="58">
                  <c:v>5.1586399999999999E-3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7-9449-8307-060640F3736A}"/>
            </c:ext>
          </c:extLst>
        </c:ser>
        <c:ser>
          <c:idx val="1"/>
          <c:order val="1"/>
          <c:tx>
            <c:strRef>
              <c:f>para_val!$C$7</c:f>
              <c:strCache>
                <c:ptCount val="1"/>
                <c:pt idx="0">
                  <c:v>sigma=0.05 (base)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para_val!$C$8:$C$67</c:f>
              <c:numCache>
                <c:formatCode>General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F7-9449-8307-060640F3736A}"/>
            </c:ext>
          </c:extLst>
        </c:ser>
        <c:ser>
          <c:idx val="2"/>
          <c:order val="2"/>
          <c:tx>
            <c:strRef>
              <c:f>para_val!$D$7</c:f>
              <c:strCache>
                <c:ptCount val="1"/>
                <c:pt idx="0">
                  <c:v>sigma=0.1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para_val!$D$8:$D$67</c:f>
              <c:numCache>
                <c:formatCode>0.00E+00</c:formatCode>
                <c:ptCount val="60"/>
                <c:pt idx="0">
                  <c:v>2.482295E-2</c:v>
                </c:pt>
                <c:pt idx="1">
                  <c:v>2.4824350000000002E-2</c:v>
                </c:pt>
                <c:pt idx="2">
                  <c:v>2.4816900000000003E-2</c:v>
                </c:pt>
                <c:pt idx="3">
                  <c:v>2.4809499999999998E-2</c:v>
                </c:pt>
                <c:pt idx="4">
                  <c:v>2.4801150000000001E-2</c:v>
                </c:pt>
                <c:pt idx="5">
                  <c:v>2.4788900000000003E-2</c:v>
                </c:pt>
                <c:pt idx="6">
                  <c:v>2.4774900000000002E-2</c:v>
                </c:pt>
                <c:pt idx="7">
                  <c:v>2.4756800000000002E-2</c:v>
                </c:pt>
                <c:pt idx="8">
                  <c:v>2.4737599999999998E-2</c:v>
                </c:pt>
                <c:pt idx="9">
                  <c:v>2.4713600000000002E-2</c:v>
                </c:pt>
                <c:pt idx="10">
                  <c:v>2.4665050000000001E-2</c:v>
                </c:pt>
                <c:pt idx="11">
                  <c:v>2.4624799999999999E-2</c:v>
                </c:pt>
                <c:pt idx="12">
                  <c:v>2.4571000000000003E-2</c:v>
                </c:pt>
                <c:pt idx="13">
                  <c:v>2.446185E-2</c:v>
                </c:pt>
                <c:pt idx="14">
                  <c:v>2.43395E-2</c:v>
                </c:pt>
                <c:pt idx="15">
                  <c:v>2.4262550000000001E-2</c:v>
                </c:pt>
                <c:pt idx="16">
                  <c:v>2.4175800000000001E-2</c:v>
                </c:pt>
                <c:pt idx="17">
                  <c:v>2.4107950000000003E-2</c:v>
                </c:pt>
                <c:pt idx="18">
                  <c:v>2.399695E-2</c:v>
                </c:pt>
                <c:pt idx="19">
                  <c:v>2.3937549999999998E-2</c:v>
                </c:pt>
                <c:pt idx="20">
                  <c:v>2.3864400000000001E-2</c:v>
                </c:pt>
                <c:pt idx="21">
                  <c:v>2.3915699999999998E-2</c:v>
                </c:pt>
                <c:pt idx="22">
                  <c:v>2.3628749999999997E-2</c:v>
                </c:pt>
                <c:pt idx="23">
                  <c:v>2.3391549999999997E-2</c:v>
                </c:pt>
                <c:pt idx="24">
                  <c:v>2.351205E-2</c:v>
                </c:pt>
                <c:pt idx="25">
                  <c:v>2.3254299999999999E-2</c:v>
                </c:pt>
                <c:pt idx="26">
                  <c:v>2.2691549999999998E-2</c:v>
                </c:pt>
                <c:pt idx="27">
                  <c:v>2.2772750000000001E-2</c:v>
                </c:pt>
                <c:pt idx="28">
                  <c:v>2.2641099999999997E-2</c:v>
                </c:pt>
                <c:pt idx="29">
                  <c:v>2.2046299999999998E-2</c:v>
                </c:pt>
                <c:pt idx="30">
                  <c:v>2.1484799999999998E-2</c:v>
                </c:pt>
                <c:pt idx="31">
                  <c:v>2.11667E-2</c:v>
                </c:pt>
                <c:pt idx="32">
                  <c:v>2.0648349999999999E-2</c:v>
                </c:pt>
                <c:pt idx="33">
                  <c:v>2.03927E-2</c:v>
                </c:pt>
                <c:pt idx="34">
                  <c:v>2.0139400000000002E-2</c:v>
                </c:pt>
                <c:pt idx="35">
                  <c:v>1.9475800000000001E-2</c:v>
                </c:pt>
                <c:pt idx="36">
                  <c:v>1.89526E-2</c:v>
                </c:pt>
                <c:pt idx="37">
                  <c:v>1.7978399999999999E-2</c:v>
                </c:pt>
                <c:pt idx="38">
                  <c:v>1.7325699999999999E-2</c:v>
                </c:pt>
                <c:pt idx="39">
                  <c:v>1.7140599999999999E-2</c:v>
                </c:pt>
                <c:pt idx="40">
                  <c:v>1.6049149999999998E-2</c:v>
                </c:pt>
                <c:pt idx="41">
                  <c:v>1.556165E-2</c:v>
                </c:pt>
                <c:pt idx="42">
                  <c:v>1.48865E-2</c:v>
                </c:pt>
                <c:pt idx="43">
                  <c:v>1.3935699999999999E-2</c:v>
                </c:pt>
                <c:pt idx="44">
                  <c:v>1.304555E-2</c:v>
                </c:pt>
                <c:pt idx="45">
                  <c:v>1.2203149999999999E-2</c:v>
                </c:pt>
                <c:pt idx="46">
                  <c:v>1.14818E-2</c:v>
                </c:pt>
                <c:pt idx="47">
                  <c:v>1.0646900000000001E-2</c:v>
                </c:pt>
                <c:pt idx="48">
                  <c:v>9.8331500000000006E-3</c:v>
                </c:pt>
                <c:pt idx="49">
                  <c:v>8.6938200000000014E-3</c:v>
                </c:pt>
                <c:pt idx="50">
                  <c:v>7.8434650000000009E-3</c:v>
                </c:pt>
                <c:pt idx="51">
                  <c:v>6.9389199999999995E-3</c:v>
                </c:pt>
                <c:pt idx="52">
                  <c:v>6.2211499999999999E-3</c:v>
                </c:pt>
                <c:pt idx="53">
                  <c:v>5.5710600000000001E-3</c:v>
                </c:pt>
                <c:pt idx="54">
                  <c:v>5.3133800000000004E-3</c:v>
                </c:pt>
                <c:pt idx="55">
                  <c:v>5.21238E-3</c:v>
                </c:pt>
                <c:pt idx="56">
                  <c:v>5.1727249999999995E-3</c:v>
                </c:pt>
                <c:pt idx="57">
                  <c:v>5.1607649999999995E-3</c:v>
                </c:pt>
                <c:pt idx="58">
                  <c:v>5.1586449999999999E-3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7-9449-8307-060640F3736A}"/>
            </c:ext>
          </c:extLst>
        </c:ser>
        <c:ser>
          <c:idx val="3"/>
          <c:order val="3"/>
          <c:tx>
            <c:strRef>
              <c:f>para_val!$E$7</c:f>
              <c:strCache>
                <c:ptCount val="1"/>
                <c:pt idx="0">
                  <c:v>sigma=0.2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para_val!$E$8:$E$67</c:f>
              <c:numCache>
                <c:formatCode>0.00E+00</c:formatCode>
                <c:ptCount val="60"/>
                <c:pt idx="0">
                  <c:v>2.4823049999999999E-2</c:v>
                </c:pt>
                <c:pt idx="1">
                  <c:v>2.4824449999999998E-2</c:v>
                </c:pt>
                <c:pt idx="2">
                  <c:v>2.4816999999999999E-2</c:v>
                </c:pt>
                <c:pt idx="3">
                  <c:v>2.4809600000000001E-2</c:v>
                </c:pt>
                <c:pt idx="4">
                  <c:v>2.4801249999999997E-2</c:v>
                </c:pt>
                <c:pt idx="5">
                  <c:v>2.4788999999999999E-2</c:v>
                </c:pt>
                <c:pt idx="6">
                  <c:v>2.477505E-2</c:v>
                </c:pt>
                <c:pt idx="7">
                  <c:v>2.4756899999999998E-2</c:v>
                </c:pt>
                <c:pt idx="8">
                  <c:v>2.4737849999999999E-2</c:v>
                </c:pt>
                <c:pt idx="9">
                  <c:v>2.47139E-2</c:v>
                </c:pt>
                <c:pt idx="10">
                  <c:v>2.4665649999999997E-2</c:v>
                </c:pt>
                <c:pt idx="11">
                  <c:v>2.4625250000000001E-2</c:v>
                </c:pt>
                <c:pt idx="12">
                  <c:v>2.4572799999999999E-2</c:v>
                </c:pt>
                <c:pt idx="13">
                  <c:v>2.44651E-2</c:v>
                </c:pt>
                <c:pt idx="14">
                  <c:v>2.4341849999999998E-2</c:v>
                </c:pt>
                <c:pt idx="15">
                  <c:v>2.4265450000000001E-2</c:v>
                </c:pt>
                <c:pt idx="16">
                  <c:v>2.4176900000000001E-2</c:v>
                </c:pt>
                <c:pt idx="17">
                  <c:v>2.4109800000000001E-2</c:v>
                </c:pt>
                <c:pt idx="18">
                  <c:v>2.4003749999999997E-2</c:v>
                </c:pt>
                <c:pt idx="19">
                  <c:v>2.3940549999999998E-2</c:v>
                </c:pt>
                <c:pt idx="20">
                  <c:v>2.3869500000000002E-2</c:v>
                </c:pt>
                <c:pt idx="21">
                  <c:v>2.39224E-2</c:v>
                </c:pt>
                <c:pt idx="22">
                  <c:v>2.3647899999999999E-2</c:v>
                </c:pt>
                <c:pt idx="23">
                  <c:v>2.3407000000000001E-2</c:v>
                </c:pt>
                <c:pt idx="24">
                  <c:v>2.35204E-2</c:v>
                </c:pt>
                <c:pt idx="25">
                  <c:v>2.3246849999999999E-2</c:v>
                </c:pt>
                <c:pt idx="26">
                  <c:v>2.27288E-2</c:v>
                </c:pt>
                <c:pt idx="27">
                  <c:v>2.2825249999999998E-2</c:v>
                </c:pt>
                <c:pt idx="28">
                  <c:v>2.2683399999999999E-2</c:v>
                </c:pt>
                <c:pt idx="29">
                  <c:v>2.2090950000000002E-2</c:v>
                </c:pt>
                <c:pt idx="30">
                  <c:v>2.1507999999999999E-2</c:v>
                </c:pt>
                <c:pt idx="31">
                  <c:v>2.116525E-2</c:v>
                </c:pt>
                <c:pt idx="32">
                  <c:v>2.071245E-2</c:v>
                </c:pt>
                <c:pt idx="33">
                  <c:v>2.0442249999999999E-2</c:v>
                </c:pt>
                <c:pt idx="34">
                  <c:v>2.0186249999999999E-2</c:v>
                </c:pt>
                <c:pt idx="35">
                  <c:v>1.95806E-2</c:v>
                </c:pt>
                <c:pt idx="36">
                  <c:v>1.9096399999999999E-2</c:v>
                </c:pt>
                <c:pt idx="37">
                  <c:v>1.8059499999999999E-2</c:v>
                </c:pt>
                <c:pt idx="38">
                  <c:v>1.758355E-2</c:v>
                </c:pt>
                <c:pt idx="39">
                  <c:v>1.7244349999999999E-2</c:v>
                </c:pt>
                <c:pt idx="40">
                  <c:v>1.6213700000000001E-2</c:v>
                </c:pt>
                <c:pt idx="41">
                  <c:v>1.570535E-2</c:v>
                </c:pt>
                <c:pt idx="42">
                  <c:v>1.51156E-2</c:v>
                </c:pt>
                <c:pt idx="43">
                  <c:v>1.4078449999999999E-2</c:v>
                </c:pt>
                <c:pt idx="44">
                  <c:v>1.320495E-2</c:v>
                </c:pt>
                <c:pt idx="45">
                  <c:v>1.22998E-2</c:v>
                </c:pt>
                <c:pt idx="46">
                  <c:v>1.146375E-2</c:v>
                </c:pt>
                <c:pt idx="47">
                  <c:v>1.0770499999999999E-2</c:v>
                </c:pt>
                <c:pt idx="48">
                  <c:v>9.8524249999999997E-3</c:v>
                </c:pt>
                <c:pt idx="49">
                  <c:v>8.6680999999999998E-3</c:v>
                </c:pt>
                <c:pt idx="50">
                  <c:v>7.8258100000000008E-3</c:v>
                </c:pt>
                <c:pt idx="51">
                  <c:v>6.944085E-3</c:v>
                </c:pt>
                <c:pt idx="52">
                  <c:v>6.2190100000000005E-3</c:v>
                </c:pt>
                <c:pt idx="53">
                  <c:v>5.5961099999999996E-3</c:v>
                </c:pt>
                <c:pt idx="54">
                  <c:v>5.3160899999999999E-3</c:v>
                </c:pt>
                <c:pt idx="55">
                  <c:v>5.2128650000000006E-3</c:v>
                </c:pt>
                <c:pt idx="56">
                  <c:v>5.17265E-3</c:v>
                </c:pt>
                <c:pt idx="57">
                  <c:v>5.1607800000000002E-3</c:v>
                </c:pt>
                <c:pt idx="58">
                  <c:v>5.1586500000000007E-3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9-1F4D-B0D6-C8011EEDCE8E}"/>
            </c:ext>
          </c:extLst>
        </c:ser>
        <c:ser>
          <c:idx val="4"/>
          <c:order val="4"/>
          <c:tx>
            <c:strRef>
              <c:f>para_val!$F$7</c:f>
              <c:strCache>
                <c:ptCount val="1"/>
                <c:pt idx="0">
                  <c:v>sigma=0.3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para_val!$F$8:$F$67</c:f>
              <c:numCache>
                <c:formatCode>0.00E+00</c:formatCode>
                <c:ptCount val="60"/>
                <c:pt idx="0">
                  <c:v>2.4823150000000002E-2</c:v>
                </c:pt>
                <c:pt idx="1">
                  <c:v>2.4824600000000002E-2</c:v>
                </c:pt>
                <c:pt idx="2">
                  <c:v>2.481715E-2</c:v>
                </c:pt>
                <c:pt idx="3">
                  <c:v>2.4809749999999998E-2</c:v>
                </c:pt>
                <c:pt idx="4">
                  <c:v>2.4801400000000001E-2</c:v>
                </c:pt>
                <c:pt idx="5">
                  <c:v>2.4789199999999997E-2</c:v>
                </c:pt>
                <c:pt idx="6">
                  <c:v>2.4775249999999999E-2</c:v>
                </c:pt>
                <c:pt idx="7">
                  <c:v>2.4757099999999997E-2</c:v>
                </c:pt>
                <c:pt idx="8">
                  <c:v>2.473815E-2</c:v>
                </c:pt>
                <c:pt idx="9">
                  <c:v>2.471425E-2</c:v>
                </c:pt>
                <c:pt idx="10">
                  <c:v>2.4666199999999999E-2</c:v>
                </c:pt>
                <c:pt idx="11">
                  <c:v>2.4625750000000002E-2</c:v>
                </c:pt>
                <c:pt idx="12">
                  <c:v>2.4574100000000001E-2</c:v>
                </c:pt>
                <c:pt idx="13">
                  <c:v>2.446715E-2</c:v>
                </c:pt>
                <c:pt idx="14">
                  <c:v>2.4342800000000001E-2</c:v>
                </c:pt>
                <c:pt idx="15">
                  <c:v>2.4275749999999999E-2</c:v>
                </c:pt>
                <c:pt idx="16">
                  <c:v>2.4177000000000001E-2</c:v>
                </c:pt>
                <c:pt idx="17">
                  <c:v>2.4111250000000001E-2</c:v>
                </c:pt>
                <c:pt idx="18">
                  <c:v>2.4010449999999999E-2</c:v>
                </c:pt>
                <c:pt idx="19">
                  <c:v>2.3947200000000002E-2</c:v>
                </c:pt>
                <c:pt idx="20">
                  <c:v>2.387355E-2</c:v>
                </c:pt>
                <c:pt idx="21">
                  <c:v>2.3929449999999998E-2</c:v>
                </c:pt>
                <c:pt idx="22">
                  <c:v>2.366615E-2</c:v>
                </c:pt>
                <c:pt idx="23">
                  <c:v>2.3419799999999998E-2</c:v>
                </c:pt>
                <c:pt idx="24">
                  <c:v>2.353995E-2</c:v>
                </c:pt>
                <c:pt idx="25">
                  <c:v>2.3249550000000001E-2</c:v>
                </c:pt>
                <c:pt idx="26">
                  <c:v>2.2771149999999997E-2</c:v>
                </c:pt>
                <c:pt idx="27">
                  <c:v>2.289275E-2</c:v>
                </c:pt>
                <c:pt idx="28">
                  <c:v>2.2723050000000002E-2</c:v>
                </c:pt>
                <c:pt idx="29">
                  <c:v>2.2140650000000001E-2</c:v>
                </c:pt>
                <c:pt idx="30">
                  <c:v>2.1566800000000001E-2</c:v>
                </c:pt>
                <c:pt idx="31">
                  <c:v>2.1207450000000003E-2</c:v>
                </c:pt>
                <c:pt idx="32">
                  <c:v>2.0777500000000001E-2</c:v>
                </c:pt>
                <c:pt idx="33">
                  <c:v>2.0469300000000003E-2</c:v>
                </c:pt>
                <c:pt idx="34">
                  <c:v>2.02477E-2</c:v>
                </c:pt>
                <c:pt idx="35">
                  <c:v>1.9663550000000002E-2</c:v>
                </c:pt>
                <c:pt idx="36">
                  <c:v>1.9241649999999999E-2</c:v>
                </c:pt>
                <c:pt idx="37">
                  <c:v>1.8174799999999998E-2</c:v>
                </c:pt>
                <c:pt idx="38">
                  <c:v>1.7718699999999997E-2</c:v>
                </c:pt>
                <c:pt idx="39">
                  <c:v>1.7401750000000001E-2</c:v>
                </c:pt>
                <c:pt idx="40">
                  <c:v>1.6413250000000001E-2</c:v>
                </c:pt>
                <c:pt idx="41">
                  <c:v>1.5795650000000001E-2</c:v>
                </c:pt>
                <c:pt idx="42">
                  <c:v>1.52625E-2</c:v>
                </c:pt>
                <c:pt idx="43">
                  <c:v>1.4446500000000001E-2</c:v>
                </c:pt>
                <c:pt idx="44">
                  <c:v>1.3291850000000001E-2</c:v>
                </c:pt>
                <c:pt idx="45">
                  <c:v>1.2458799999999999E-2</c:v>
                </c:pt>
                <c:pt idx="46">
                  <c:v>1.1610849999999999E-2</c:v>
                </c:pt>
                <c:pt idx="47">
                  <c:v>1.089365E-2</c:v>
                </c:pt>
                <c:pt idx="48">
                  <c:v>9.950839999999999E-3</c:v>
                </c:pt>
                <c:pt idx="49">
                  <c:v>8.732489999999999E-3</c:v>
                </c:pt>
                <c:pt idx="50">
                  <c:v>7.8303999999999995E-3</c:v>
                </c:pt>
                <c:pt idx="51">
                  <c:v>7.068665E-3</c:v>
                </c:pt>
                <c:pt idx="52">
                  <c:v>6.2834850000000001E-3</c:v>
                </c:pt>
                <c:pt idx="53">
                  <c:v>5.6330349999999998E-3</c:v>
                </c:pt>
                <c:pt idx="54">
                  <c:v>5.321615E-3</c:v>
                </c:pt>
                <c:pt idx="55">
                  <c:v>5.2143050000000007E-3</c:v>
                </c:pt>
                <c:pt idx="56">
                  <c:v>5.1730600000000002E-3</c:v>
                </c:pt>
                <c:pt idx="57">
                  <c:v>5.1608499999999998E-3</c:v>
                </c:pt>
                <c:pt idx="58">
                  <c:v>5.1587149999999995E-3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9-1F4D-B0D6-C8011EEDCE8E}"/>
            </c:ext>
          </c:extLst>
        </c:ser>
        <c:ser>
          <c:idx val="5"/>
          <c:order val="5"/>
          <c:tx>
            <c:strRef>
              <c:f>para_val!$G$7</c:f>
              <c:strCache>
                <c:ptCount val="1"/>
                <c:pt idx="0">
                  <c:v>sigma=0.4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para_val!$G$8:$G$67</c:f>
              <c:numCache>
                <c:formatCode>0.00E+00</c:formatCode>
                <c:ptCount val="60"/>
                <c:pt idx="0">
                  <c:v>2.482355E-2</c:v>
                </c:pt>
                <c:pt idx="1">
                  <c:v>2.4825E-2</c:v>
                </c:pt>
                <c:pt idx="2">
                  <c:v>2.4817550000000001E-2</c:v>
                </c:pt>
                <c:pt idx="3">
                  <c:v>2.4810199999999998E-2</c:v>
                </c:pt>
                <c:pt idx="4">
                  <c:v>2.4801799999999999E-2</c:v>
                </c:pt>
                <c:pt idx="5">
                  <c:v>2.4789600000000002E-2</c:v>
                </c:pt>
                <c:pt idx="6">
                  <c:v>2.477555E-2</c:v>
                </c:pt>
                <c:pt idx="7">
                  <c:v>2.4757399999999999E-2</c:v>
                </c:pt>
                <c:pt idx="8">
                  <c:v>2.4738299999999998E-2</c:v>
                </c:pt>
                <c:pt idx="9">
                  <c:v>2.4714550000000002E-2</c:v>
                </c:pt>
                <c:pt idx="10">
                  <c:v>2.466635E-2</c:v>
                </c:pt>
                <c:pt idx="11">
                  <c:v>2.46252E-2</c:v>
                </c:pt>
                <c:pt idx="12">
                  <c:v>2.4574700000000001E-2</c:v>
                </c:pt>
                <c:pt idx="13">
                  <c:v>2.4468450000000003E-2</c:v>
                </c:pt>
                <c:pt idx="14">
                  <c:v>2.4343549999999999E-2</c:v>
                </c:pt>
                <c:pt idx="15">
                  <c:v>2.4265100000000001E-2</c:v>
                </c:pt>
                <c:pt idx="16">
                  <c:v>2.4174849999999998E-2</c:v>
                </c:pt>
                <c:pt idx="17">
                  <c:v>2.4114299999999998E-2</c:v>
                </c:pt>
                <c:pt idx="18">
                  <c:v>2.4013E-2</c:v>
                </c:pt>
                <c:pt idx="19">
                  <c:v>2.396125E-2</c:v>
                </c:pt>
                <c:pt idx="20">
                  <c:v>2.3883149999999999E-2</c:v>
                </c:pt>
                <c:pt idx="21">
                  <c:v>2.39417E-2</c:v>
                </c:pt>
                <c:pt idx="22">
                  <c:v>2.36911E-2</c:v>
                </c:pt>
                <c:pt idx="23">
                  <c:v>2.3440349999999999E-2</c:v>
                </c:pt>
                <c:pt idx="24">
                  <c:v>2.3579650000000001E-2</c:v>
                </c:pt>
                <c:pt idx="25">
                  <c:v>2.3228849999999999E-2</c:v>
                </c:pt>
                <c:pt idx="26">
                  <c:v>2.28614E-2</c:v>
                </c:pt>
                <c:pt idx="27">
                  <c:v>2.3018150000000001E-2</c:v>
                </c:pt>
                <c:pt idx="28">
                  <c:v>2.2800149999999998E-2</c:v>
                </c:pt>
                <c:pt idx="29">
                  <c:v>2.2247650000000001E-2</c:v>
                </c:pt>
                <c:pt idx="30">
                  <c:v>2.1694600000000001E-2</c:v>
                </c:pt>
                <c:pt idx="31">
                  <c:v>2.1303950000000002E-2</c:v>
                </c:pt>
                <c:pt idx="32">
                  <c:v>2.0920100000000001E-2</c:v>
                </c:pt>
                <c:pt idx="33">
                  <c:v>2.0562799999999999E-2</c:v>
                </c:pt>
                <c:pt idx="34">
                  <c:v>2.0387549999999997E-2</c:v>
                </c:pt>
                <c:pt idx="35">
                  <c:v>1.9943450000000001E-2</c:v>
                </c:pt>
                <c:pt idx="36">
                  <c:v>1.9330300000000002E-2</c:v>
                </c:pt>
                <c:pt idx="37">
                  <c:v>1.8488900000000003E-2</c:v>
                </c:pt>
                <c:pt idx="38">
                  <c:v>1.8184949999999998E-2</c:v>
                </c:pt>
                <c:pt idx="39">
                  <c:v>1.7751250000000003E-2</c:v>
                </c:pt>
                <c:pt idx="40">
                  <c:v>1.6839399999999997E-2</c:v>
                </c:pt>
                <c:pt idx="41">
                  <c:v>1.6247299999999999E-2</c:v>
                </c:pt>
                <c:pt idx="42">
                  <c:v>1.5686149999999999E-2</c:v>
                </c:pt>
                <c:pt idx="43">
                  <c:v>1.4969E-2</c:v>
                </c:pt>
                <c:pt idx="44">
                  <c:v>1.380615E-2</c:v>
                </c:pt>
                <c:pt idx="45">
                  <c:v>1.2889299999999999E-2</c:v>
                </c:pt>
                <c:pt idx="46">
                  <c:v>1.21058E-2</c:v>
                </c:pt>
                <c:pt idx="47">
                  <c:v>1.1228149999999999E-2</c:v>
                </c:pt>
                <c:pt idx="48">
                  <c:v>1.02173E-2</c:v>
                </c:pt>
                <c:pt idx="49">
                  <c:v>9.0733100000000011E-3</c:v>
                </c:pt>
                <c:pt idx="50">
                  <c:v>8.0965599999999992E-3</c:v>
                </c:pt>
                <c:pt idx="51">
                  <c:v>7.3661549999999992E-3</c:v>
                </c:pt>
                <c:pt idx="52">
                  <c:v>6.5204749999999995E-3</c:v>
                </c:pt>
                <c:pt idx="53">
                  <c:v>5.8337850000000002E-3</c:v>
                </c:pt>
                <c:pt idx="54">
                  <c:v>5.3934499999999993E-3</c:v>
                </c:pt>
                <c:pt idx="55">
                  <c:v>5.2300899999999997E-3</c:v>
                </c:pt>
                <c:pt idx="56">
                  <c:v>5.1764200000000002E-3</c:v>
                </c:pt>
                <c:pt idx="57">
                  <c:v>5.1614999999999994E-3</c:v>
                </c:pt>
                <c:pt idx="58">
                  <c:v>5.158775E-3</c:v>
                </c:pt>
                <c:pt idx="59">
                  <c:v>5.1586899999999996E-3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09-1F4D-B0D6-C8011EEDCE8E}"/>
            </c:ext>
          </c:extLst>
        </c:ser>
        <c:ser>
          <c:idx val="6"/>
          <c:order val="6"/>
          <c:tx>
            <c:strRef>
              <c:f>para_val!$H$7</c:f>
              <c:strCache>
                <c:ptCount val="1"/>
                <c:pt idx="0">
                  <c:v>sigma=0.5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para_val!$H$8:$H$67</c:f>
              <c:numCache>
                <c:formatCode>0.00E+00</c:formatCode>
                <c:ptCount val="60"/>
                <c:pt idx="0">
                  <c:v>2.482355E-2</c:v>
                </c:pt>
                <c:pt idx="1">
                  <c:v>2.4825E-2</c:v>
                </c:pt>
                <c:pt idx="2">
                  <c:v>2.4817550000000001E-2</c:v>
                </c:pt>
                <c:pt idx="3">
                  <c:v>2.4810199999999998E-2</c:v>
                </c:pt>
                <c:pt idx="4">
                  <c:v>2.4801799999999999E-2</c:v>
                </c:pt>
                <c:pt idx="5">
                  <c:v>2.4789600000000002E-2</c:v>
                </c:pt>
                <c:pt idx="6">
                  <c:v>2.477555E-2</c:v>
                </c:pt>
                <c:pt idx="7">
                  <c:v>2.4757399999999999E-2</c:v>
                </c:pt>
                <c:pt idx="8">
                  <c:v>2.4738299999999998E-2</c:v>
                </c:pt>
                <c:pt idx="9">
                  <c:v>2.4714550000000002E-2</c:v>
                </c:pt>
                <c:pt idx="10">
                  <c:v>2.466635E-2</c:v>
                </c:pt>
                <c:pt idx="11">
                  <c:v>2.46252E-2</c:v>
                </c:pt>
                <c:pt idx="12">
                  <c:v>2.4574700000000001E-2</c:v>
                </c:pt>
                <c:pt idx="13">
                  <c:v>2.4468450000000003E-2</c:v>
                </c:pt>
                <c:pt idx="14">
                  <c:v>2.4343549999999999E-2</c:v>
                </c:pt>
                <c:pt idx="15">
                  <c:v>2.4265100000000001E-2</c:v>
                </c:pt>
                <c:pt idx="16">
                  <c:v>2.4174849999999998E-2</c:v>
                </c:pt>
                <c:pt idx="17">
                  <c:v>2.4114299999999998E-2</c:v>
                </c:pt>
                <c:pt idx="18">
                  <c:v>2.4013E-2</c:v>
                </c:pt>
                <c:pt idx="19">
                  <c:v>2.396125E-2</c:v>
                </c:pt>
                <c:pt idx="20">
                  <c:v>2.3883149999999999E-2</c:v>
                </c:pt>
                <c:pt idx="21">
                  <c:v>2.39417E-2</c:v>
                </c:pt>
                <c:pt idx="22">
                  <c:v>2.36911E-2</c:v>
                </c:pt>
                <c:pt idx="23">
                  <c:v>2.3440349999999999E-2</c:v>
                </c:pt>
                <c:pt idx="24">
                  <c:v>2.3579650000000001E-2</c:v>
                </c:pt>
                <c:pt idx="25">
                  <c:v>2.3228849999999999E-2</c:v>
                </c:pt>
                <c:pt idx="26">
                  <c:v>2.28614E-2</c:v>
                </c:pt>
                <c:pt idx="27">
                  <c:v>2.3018150000000001E-2</c:v>
                </c:pt>
                <c:pt idx="28">
                  <c:v>2.2800149999999998E-2</c:v>
                </c:pt>
                <c:pt idx="29">
                  <c:v>2.2247650000000001E-2</c:v>
                </c:pt>
                <c:pt idx="30">
                  <c:v>2.1694600000000001E-2</c:v>
                </c:pt>
                <c:pt idx="31">
                  <c:v>2.1303950000000002E-2</c:v>
                </c:pt>
                <c:pt idx="32">
                  <c:v>2.0920100000000001E-2</c:v>
                </c:pt>
                <c:pt idx="33">
                  <c:v>2.0562799999999999E-2</c:v>
                </c:pt>
                <c:pt idx="34">
                  <c:v>2.0387549999999997E-2</c:v>
                </c:pt>
                <c:pt idx="35">
                  <c:v>1.9943450000000001E-2</c:v>
                </c:pt>
                <c:pt idx="36">
                  <c:v>1.9330300000000002E-2</c:v>
                </c:pt>
                <c:pt idx="37">
                  <c:v>1.8488900000000003E-2</c:v>
                </c:pt>
                <c:pt idx="38">
                  <c:v>1.8184949999999998E-2</c:v>
                </c:pt>
                <c:pt idx="39">
                  <c:v>1.7751250000000003E-2</c:v>
                </c:pt>
                <c:pt idx="40">
                  <c:v>1.6839399999999997E-2</c:v>
                </c:pt>
                <c:pt idx="41">
                  <c:v>1.6247299999999999E-2</c:v>
                </c:pt>
                <c:pt idx="42">
                  <c:v>1.5686149999999999E-2</c:v>
                </c:pt>
                <c:pt idx="43">
                  <c:v>1.4969E-2</c:v>
                </c:pt>
                <c:pt idx="44">
                  <c:v>1.380615E-2</c:v>
                </c:pt>
                <c:pt idx="45">
                  <c:v>1.2889299999999999E-2</c:v>
                </c:pt>
                <c:pt idx="46">
                  <c:v>1.21058E-2</c:v>
                </c:pt>
                <c:pt idx="47">
                  <c:v>1.1228149999999999E-2</c:v>
                </c:pt>
                <c:pt idx="48">
                  <c:v>1.02173E-2</c:v>
                </c:pt>
                <c:pt idx="49">
                  <c:v>9.0733100000000011E-3</c:v>
                </c:pt>
                <c:pt idx="50">
                  <c:v>8.0965599999999992E-3</c:v>
                </c:pt>
                <c:pt idx="51">
                  <c:v>7.3661549999999992E-3</c:v>
                </c:pt>
                <c:pt idx="52">
                  <c:v>6.5204749999999995E-3</c:v>
                </c:pt>
                <c:pt idx="53">
                  <c:v>5.8337850000000002E-3</c:v>
                </c:pt>
                <c:pt idx="54">
                  <c:v>5.3934499999999993E-3</c:v>
                </c:pt>
                <c:pt idx="55">
                  <c:v>5.2300899999999997E-3</c:v>
                </c:pt>
                <c:pt idx="56">
                  <c:v>5.1764200000000002E-3</c:v>
                </c:pt>
                <c:pt idx="57">
                  <c:v>5.1614999999999994E-3</c:v>
                </c:pt>
                <c:pt idx="58">
                  <c:v>5.158775E-3</c:v>
                </c:pt>
                <c:pt idx="59">
                  <c:v>5.1586899999999996E-3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09-1F4D-B0D6-C8011EEDC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299551"/>
        <c:axId val="566831471"/>
      </c:lineChart>
      <c:catAx>
        <c:axId val="56629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31471"/>
        <c:crosses val="autoZero"/>
        <c:auto val="1"/>
        <c:lblAlgn val="ctr"/>
        <c:lblOffset val="100"/>
        <c:noMultiLvlLbl val="0"/>
      </c:catAx>
      <c:valAx>
        <c:axId val="56683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9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Vaccination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para_val!$A$2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para_val!$B$1:$H$1</c:f>
              <c:strCache>
                <c:ptCount val="7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  <c:pt idx="5">
                  <c:v>sigma=0.4</c:v>
                </c:pt>
                <c:pt idx="6">
                  <c:v>sigma=0.5</c:v>
                </c:pt>
              </c:strCache>
            </c:strRef>
          </c:cat>
          <c:val>
            <c:numRef>
              <c:f>para_val!$B$2:$H$2</c:f>
              <c:numCache>
                <c:formatCode>_(* #,##0.00_);_(* \(#,##0.00\);_(* "-"??_);_(@_)</c:formatCode>
                <c:ptCount val="7"/>
                <c:pt idx="0">
                  <c:v>5.5192480000000002</c:v>
                </c:pt>
                <c:pt idx="1">
                  <c:v>5.8363500000000004</c:v>
                </c:pt>
                <c:pt idx="2">
                  <c:v>6.0383769999999997</c:v>
                </c:pt>
                <c:pt idx="3">
                  <c:v>6.7305149999999996</c:v>
                </c:pt>
                <c:pt idx="4">
                  <c:v>7.5762619999999998</c:v>
                </c:pt>
                <c:pt idx="5">
                  <c:v>8.6177499999999991</c:v>
                </c:pt>
                <c:pt idx="6">
                  <c:v>9.9155189999999997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9-E94B-808F-852DD01797D8}"/>
            </c:ext>
          </c:extLst>
        </c:ser>
        <c:ser>
          <c:idx val="1"/>
          <c:order val="1"/>
          <c:tx>
            <c:strRef>
              <c:f>para_val!$A$3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para_val!$B$1:$H$1</c:f>
              <c:strCache>
                <c:ptCount val="7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  <c:pt idx="5">
                  <c:v>sigma=0.4</c:v>
                </c:pt>
                <c:pt idx="6">
                  <c:v>sigma=0.5</c:v>
                </c:pt>
              </c:strCache>
            </c:strRef>
          </c:cat>
          <c:val>
            <c:numRef>
              <c:f>para_val!$B$3:$H$3</c:f>
              <c:numCache>
                <c:formatCode>_(* #,##0.00_);_(* \(#,##0.00\);_(* "-"??_);_(@_)</c:formatCode>
                <c:ptCount val="7"/>
                <c:pt idx="0">
                  <c:v>4.0746659999999997</c:v>
                </c:pt>
                <c:pt idx="1">
                  <c:v>4.1702640000000004</c:v>
                </c:pt>
                <c:pt idx="2">
                  <c:v>4.2716719999999997</c:v>
                </c:pt>
                <c:pt idx="3">
                  <c:v>4.5348620000000004</c:v>
                </c:pt>
                <c:pt idx="4">
                  <c:v>4.8571400000000002</c:v>
                </c:pt>
                <c:pt idx="5">
                  <c:v>5.2675549999999998</c:v>
                </c:pt>
                <c:pt idx="6">
                  <c:v>5.7512650000000001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79-E94B-808F-852DD01797D8}"/>
            </c:ext>
          </c:extLst>
        </c:ser>
        <c:ser>
          <c:idx val="2"/>
          <c:order val="2"/>
          <c:tx>
            <c:strRef>
              <c:f>para_val!$A$4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para_val!$B$1:$H$1</c:f>
              <c:strCache>
                <c:ptCount val="7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  <c:pt idx="5">
                  <c:v>sigma=0.4</c:v>
                </c:pt>
                <c:pt idx="6">
                  <c:v>sigma=0.5</c:v>
                </c:pt>
              </c:strCache>
            </c:strRef>
          </c:cat>
          <c:val>
            <c:numRef>
              <c:f>para_val!$B$4:$H$4</c:f>
              <c:numCache>
                <c:formatCode>_(* #,##0.00_);_(* \(#,##0.00\);_(* "-"??_);_(@_)</c:formatCode>
                <c:ptCount val="7"/>
                <c:pt idx="0">
                  <c:v>27.988068999999999</c:v>
                </c:pt>
                <c:pt idx="1">
                  <c:v>29.697205</c:v>
                </c:pt>
                <c:pt idx="2">
                  <c:v>30.801152999999999</c:v>
                </c:pt>
                <c:pt idx="3">
                  <c:v>34.549298999999998</c:v>
                </c:pt>
                <c:pt idx="4">
                  <c:v>39.12923</c:v>
                </c:pt>
                <c:pt idx="5">
                  <c:v>44.779468999999999</c:v>
                </c:pt>
                <c:pt idx="6">
                  <c:v>51.818102000000003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79-E94B-808F-852DD01797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8495152"/>
        <c:axId val="283995168"/>
      </c:barChart>
      <c:catAx>
        <c:axId val="4984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5168"/>
        <c:crosses val="autoZero"/>
        <c:auto val="1"/>
        <c:lblAlgn val="ctr"/>
        <c:lblOffset val="100"/>
        <c:noMultiLvlLbl val="0"/>
      </c:catAx>
      <c:valAx>
        <c:axId val="2839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9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para_val!$A$2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para_val!$J$1:$N$1</c:f>
              <c:strCache>
                <c:ptCount val="5"/>
                <c:pt idx="0">
                  <c:v>beta3*0.1</c:v>
                </c:pt>
                <c:pt idx="1">
                  <c:v>beta3*0.5</c:v>
                </c:pt>
                <c:pt idx="2">
                  <c:v>beta3*1 (base)</c:v>
                </c:pt>
                <c:pt idx="3">
                  <c:v>beta3*2</c:v>
                </c:pt>
                <c:pt idx="4">
                  <c:v>beta3*3</c:v>
                </c:pt>
              </c:strCache>
            </c:strRef>
          </c:cat>
          <c:val>
            <c:numRef>
              <c:f>para_val!$J$2:$N$2</c:f>
              <c:numCache>
                <c:formatCode>_(* #,##0.00_);_(* \(#,##0.00\);_(* "-"??_);_(@_)</c:formatCode>
                <c:ptCount val="5"/>
                <c:pt idx="0">
                  <c:v>3.021547</c:v>
                </c:pt>
                <c:pt idx="1">
                  <c:v>3.884077</c:v>
                </c:pt>
                <c:pt idx="2">
                  <c:v>5.8363500000000004</c:v>
                </c:pt>
                <c:pt idx="3">
                  <c:v>17.821244</c:v>
                </c:pt>
                <c:pt idx="4">
                  <c:v>50.982044000000002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8-A44E-B9CE-37572EF475C2}"/>
            </c:ext>
          </c:extLst>
        </c:ser>
        <c:ser>
          <c:idx val="1"/>
          <c:order val="1"/>
          <c:tx>
            <c:strRef>
              <c:f>para_val!$A$3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para_val!$J$1:$N$1</c:f>
              <c:strCache>
                <c:ptCount val="5"/>
                <c:pt idx="0">
                  <c:v>beta3*0.1</c:v>
                </c:pt>
                <c:pt idx="1">
                  <c:v>beta3*0.5</c:v>
                </c:pt>
                <c:pt idx="2">
                  <c:v>beta3*1 (base)</c:v>
                </c:pt>
                <c:pt idx="3">
                  <c:v>beta3*2</c:v>
                </c:pt>
                <c:pt idx="4">
                  <c:v>beta3*3</c:v>
                </c:pt>
              </c:strCache>
            </c:strRef>
          </c:cat>
          <c:val>
            <c:numRef>
              <c:f>para_val!$J$3:$N$3</c:f>
              <c:numCache>
                <c:formatCode>_(* #,##0.00_);_(* \(#,##0.00\);_(* "-"??_);_(@_)</c:formatCode>
                <c:ptCount val="5"/>
                <c:pt idx="0">
                  <c:v>3.1527599999999998</c:v>
                </c:pt>
                <c:pt idx="1">
                  <c:v>3.4652120000000002</c:v>
                </c:pt>
                <c:pt idx="2">
                  <c:v>4.1702640000000004</c:v>
                </c:pt>
                <c:pt idx="3">
                  <c:v>8.6920179999999991</c:v>
                </c:pt>
                <c:pt idx="4">
                  <c:v>21.190329999999999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8-A44E-B9CE-37572EF475C2}"/>
            </c:ext>
          </c:extLst>
        </c:ser>
        <c:ser>
          <c:idx val="2"/>
          <c:order val="2"/>
          <c:tx>
            <c:strRef>
              <c:f>para_val!$A$4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para_val!$J$1:$N$1</c:f>
              <c:strCache>
                <c:ptCount val="5"/>
                <c:pt idx="0">
                  <c:v>beta3*0.1</c:v>
                </c:pt>
                <c:pt idx="1">
                  <c:v>beta3*0.5</c:v>
                </c:pt>
                <c:pt idx="2">
                  <c:v>beta3*1 (base)</c:v>
                </c:pt>
                <c:pt idx="3">
                  <c:v>beta3*2</c:v>
                </c:pt>
                <c:pt idx="4">
                  <c:v>beta3*3</c:v>
                </c:pt>
              </c:strCache>
            </c:strRef>
          </c:cat>
          <c:val>
            <c:numRef>
              <c:f>para_val!$J$4:$N$4</c:f>
              <c:numCache>
                <c:formatCode>_(* #,##0.00_);_(* \(#,##0.00\);_(* "-"??_);_(@_)</c:formatCode>
                <c:ptCount val="5"/>
                <c:pt idx="0">
                  <c:v>14.470685</c:v>
                </c:pt>
                <c:pt idx="1">
                  <c:v>19.124870999999999</c:v>
                </c:pt>
                <c:pt idx="2">
                  <c:v>29.697205</c:v>
                </c:pt>
                <c:pt idx="3">
                  <c:v>94.570059999999998</c:v>
                </c:pt>
                <c:pt idx="4">
                  <c:v>274.95426300000003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8-A44E-B9CE-37572EF475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8495152"/>
        <c:axId val="283995168"/>
      </c:barChart>
      <c:catAx>
        <c:axId val="4984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5168"/>
        <c:crosses val="autoZero"/>
        <c:auto val="1"/>
        <c:lblAlgn val="ctr"/>
        <c:lblOffset val="100"/>
        <c:noMultiLvlLbl val="0"/>
      </c:catAx>
      <c:valAx>
        <c:axId val="2839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9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baseline="0">
                <a:solidFill>
                  <a:srgbClr val="0E2841"/>
                </a:solidFill>
              </a:rPr>
              <a:t>Recovery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para_val!$P$7</c:f>
              <c:strCache>
                <c:ptCount val="1"/>
                <c:pt idx="0">
                  <c:v>delta3*0.5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para_val!$P$8:$P$67</c:f>
              <c:numCache>
                <c:formatCode>0.00E+00</c:formatCode>
                <c:ptCount val="60"/>
                <c:pt idx="0">
                  <c:v>2.4825699999999999E-2</c:v>
                </c:pt>
                <c:pt idx="1">
                  <c:v>2.4828349999999999E-2</c:v>
                </c:pt>
                <c:pt idx="2">
                  <c:v>2.4821650000000001E-2</c:v>
                </c:pt>
                <c:pt idx="3">
                  <c:v>2.481585E-2</c:v>
                </c:pt>
                <c:pt idx="4">
                  <c:v>2.4808650000000002E-2</c:v>
                </c:pt>
                <c:pt idx="5">
                  <c:v>2.4798899999999999E-2</c:v>
                </c:pt>
                <c:pt idx="6">
                  <c:v>2.4787249999999997E-2</c:v>
                </c:pt>
                <c:pt idx="7">
                  <c:v>2.477335E-2</c:v>
                </c:pt>
                <c:pt idx="8">
                  <c:v>2.4758599999999999E-2</c:v>
                </c:pt>
                <c:pt idx="9">
                  <c:v>2.47415E-2</c:v>
                </c:pt>
                <c:pt idx="10">
                  <c:v>2.4704700000000003E-2</c:v>
                </c:pt>
                <c:pt idx="11">
                  <c:v>2.4677649999999999E-2</c:v>
                </c:pt>
                <c:pt idx="12">
                  <c:v>2.4640749999999999E-2</c:v>
                </c:pt>
                <c:pt idx="13">
                  <c:v>2.45696E-2</c:v>
                </c:pt>
                <c:pt idx="14">
                  <c:v>2.4493750000000002E-2</c:v>
                </c:pt>
                <c:pt idx="15">
                  <c:v>2.4410649999999999E-2</c:v>
                </c:pt>
                <c:pt idx="16">
                  <c:v>2.4396599999999997E-2</c:v>
                </c:pt>
                <c:pt idx="17">
                  <c:v>2.4314950000000002E-2</c:v>
                </c:pt>
                <c:pt idx="18">
                  <c:v>2.4258700000000001E-2</c:v>
                </c:pt>
                <c:pt idx="19">
                  <c:v>2.4228E-2</c:v>
                </c:pt>
                <c:pt idx="20">
                  <c:v>2.4193900000000001E-2</c:v>
                </c:pt>
                <c:pt idx="21">
                  <c:v>2.41976E-2</c:v>
                </c:pt>
                <c:pt idx="22">
                  <c:v>2.4009599999999999E-2</c:v>
                </c:pt>
                <c:pt idx="23">
                  <c:v>2.3791699999999999E-2</c:v>
                </c:pt>
                <c:pt idx="24">
                  <c:v>2.3923650000000001E-2</c:v>
                </c:pt>
                <c:pt idx="25">
                  <c:v>2.3686749999999999E-2</c:v>
                </c:pt>
                <c:pt idx="26">
                  <c:v>2.3459649999999999E-2</c:v>
                </c:pt>
                <c:pt idx="27">
                  <c:v>2.3489650000000001E-2</c:v>
                </c:pt>
                <c:pt idx="28">
                  <c:v>2.34234E-2</c:v>
                </c:pt>
                <c:pt idx="29">
                  <c:v>2.3005950000000001E-2</c:v>
                </c:pt>
                <c:pt idx="30">
                  <c:v>2.24531E-2</c:v>
                </c:pt>
                <c:pt idx="31">
                  <c:v>2.2116900000000002E-2</c:v>
                </c:pt>
                <c:pt idx="32">
                  <c:v>2.1862850000000003E-2</c:v>
                </c:pt>
                <c:pt idx="33">
                  <c:v>2.1516199999999999E-2</c:v>
                </c:pt>
                <c:pt idx="34">
                  <c:v>2.1339650000000002E-2</c:v>
                </c:pt>
                <c:pt idx="35">
                  <c:v>2.0817749999999999E-2</c:v>
                </c:pt>
                <c:pt idx="36">
                  <c:v>2.0417600000000001E-2</c:v>
                </c:pt>
                <c:pt idx="37">
                  <c:v>1.986125E-2</c:v>
                </c:pt>
                <c:pt idx="38">
                  <c:v>1.9464800000000001E-2</c:v>
                </c:pt>
                <c:pt idx="39">
                  <c:v>1.886885E-2</c:v>
                </c:pt>
                <c:pt idx="40">
                  <c:v>1.817065E-2</c:v>
                </c:pt>
                <c:pt idx="41">
                  <c:v>1.7310349999999999E-2</c:v>
                </c:pt>
                <c:pt idx="42">
                  <c:v>1.6830249999999998E-2</c:v>
                </c:pt>
                <c:pt idx="43">
                  <c:v>1.6342950000000002E-2</c:v>
                </c:pt>
                <c:pt idx="44">
                  <c:v>1.5324850000000001E-2</c:v>
                </c:pt>
                <c:pt idx="45">
                  <c:v>1.4397400000000001E-2</c:v>
                </c:pt>
                <c:pt idx="46">
                  <c:v>1.4088050000000001E-2</c:v>
                </c:pt>
                <c:pt idx="47">
                  <c:v>1.3059299999999999E-2</c:v>
                </c:pt>
                <c:pt idx="48">
                  <c:v>1.1829849999999999E-2</c:v>
                </c:pt>
                <c:pt idx="49">
                  <c:v>1.06973E-2</c:v>
                </c:pt>
                <c:pt idx="50">
                  <c:v>9.6324199999999992E-3</c:v>
                </c:pt>
                <c:pt idx="51">
                  <c:v>8.6954100000000006E-3</c:v>
                </c:pt>
                <c:pt idx="52">
                  <c:v>7.6571699999999996E-3</c:v>
                </c:pt>
                <c:pt idx="53">
                  <c:v>6.7241000000000002E-3</c:v>
                </c:pt>
                <c:pt idx="54">
                  <c:v>6.0726949999999995E-3</c:v>
                </c:pt>
                <c:pt idx="55">
                  <c:v>5.5962600000000005E-3</c:v>
                </c:pt>
                <c:pt idx="56">
                  <c:v>5.213975E-3</c:v>
                </c:pt>
                <c:pt idx="57">
                  <c:v>5.1610300000000005E-3</c:v>
                </c:pt>
                <c:pt idx="58">
                  <c:v>5.1578300000000004E-3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6-6E4A-90D4-5CE90F38B05C}"/>
            </c:ext>
          </c:extLst>
        </c:ser>
        <c:ser>
          <c:idx val="1"/>
          <c:order val="1"/>
          <c:tx>
            <c:strRef>
              <c:f>para_val!$Q$7</c:f>
              <c:strCache>
                <c:ptCount val="1"/>
                <c:pt idx="0">
                  <c:v>delta3*1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para_val!$Q$8:$Q$67</c:f>
              <c:numCache>
                <c:formatCode>0.00E+00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6-6E4A-90D4-5CE90F38B05C}"/>
            </c:ext>
          </c:extLst>
        </c:ser>
        <c:ser>
          <c:idx val="2"/>
          <c:order val="2"/>
          <c:tx>
            <c:strRef>
              <c:f>para_val!$R$7</c:f>
              <c:strCache>
                <c:ptCount val="1"/>
                <c:pt idx="0">
                  <c:v>delta3*2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para_val!$R$8:$R$67</c:f>
              <c:numCache>
                <c:formatCode>0.00E+00</c:formatCode>
                <c:ptCount val="60"/>
                <c:pt idx="0">
                  <c:v>2.482235E-2</c:v>
                </c:pt>
                <c:pt idx="1">
                  <c:v>2.4823600000000001E-2</c:v>
                </c:pt>
                <c:pt idx="2">
                  <c:v>2.4816049999999999E-2</c:v>
                </c:pt>
                <c:pt idx="3">
                  <c:v>2.480825E-2</c:v>
                </c:pt>
                <c:pt idx="4">
                  <c:v>2.4800000000000003E-2</c:v>
                </c:pt>
                <c:pt idx="5">
                  <c:v>2.478785E-2</c:v>
                </c:pt>
                <c:pt idx="6">
                  <c:v>2.4772300000000001E-2</c:v>
                </c:pt>
                <c:pt idx="7">
                  <c:v>2.47548E-2</c:v>
                </c:pt>
                <c:pt idx="8">
                  <c:v>2.473295E-2</c:v>
                </c:pt>
                <c:pt idx="9">
                  <c:v>2.4707149999999997E-2</c:v>
                </c:pt>
                <c:pt idx="10">
                  <c:v>2.4655150000000001E-2</c:v>
                </c:pt>
                <c:pt idx="11">
                  <c:v>2.46188E-2</c:v>
                </c:pt>
                <c:pt idx="12">
                  <c:v>2.4521000000000001E-2</c:v>
                </c:pt>
                <c:pt idx="13">
                  <c:v>2.4447999999999998E-2</c:v>
                </c:pt>
                <c:pt idx="14">
                  <c:v>2.4297900000000001E-2</c:v>
                </c:pt>
                <c:pt idx="15">
                  <c:v>2.4272999999999999E-2</c:v>
                </c:pt>
                <c:pt idx="16">
                  <c:v>2.41567E-2</c:v>
                </c:pt>
                <c:pt idx="17">
                  <c:v>2.40504E-2</c:v>
                </c:pt>
                <c:pt idx="18">
                  <c:v>2.393725E-2</c:v>
                </c:pt>
                <c:pt idx="19">
                  <c:v>2.3928900000000003E-2</c:v>
                </c:pt>
                <c:pt idx="20">
                  <c:v>2.3829799999999998E-2</c:v>
                </c:pt>
                <c:pt idx="21">
                  <c:v>2.3872350000000001E-2</c:v>
                </c:pt>
                <c:pt idx="22">
                  <c:v>2.3616150000000002E-2</c:v>
                </c:pt>
                <c:pt idx="23">
                  <c:v>2.3353199999999998E-2</c:v>
                </c:pt>
                <c:pt idx="24">
                  <c:v>2.331165E-2</c:v>
                </c:pt>
                <c:pt idx="25">
                  <c:v>2.3282199999999999E-2</c:v>
                </c:pt>
                <c:pt idx="26">
                  <c:v>2.2597300000000001E-2</c:v>
                </c:pt>
                <c:pt idx="27">
                  <c:v>2.2632449999999998E-2</c:v>
                </c:pt>
                <c:pt idx="28">
                  <c:v>2.2471950000000001E-2</c:v>
                </c:pt>
                <c:pt idx="29">
                  <c:v>2.18157E-2</c:v>
                </c:pt>
                <c:pt idx="30">
                  <c:v>2.1381850000000001E-2</c:v>
                </c:pt>
                <c:pt idx="31">
                  <c:v>2.107295E-2</c:v>
                </c:pt>
                <c:pt idx="32">
                  <c:v>2.0533900000000001E-2</c:v>
                </c:pt>
                <c:pt idx="33">
                  <c:v>2.01053E-2</c:v>
                </c:pt>
                <c:pt idx="34">
                  <c:v>1.9716900000000002E-2</c:v>
                </c:pt>
                <c:pt idx="35">
                  <c:v>1.9180249999999999E-2</c:v>
                </c:pt>
                <c:pt idx="36">
                  <c:v>1.853875E-2</c:v>
                </c:pt>
                <c:pt idx="37">
                  <c:v>1.77509E-2</c:v>
                </c:pt>
                <c:pt idx="38">
                  <c:v>1.7183900000000002E-2</c:v>
                </c:pt>
                <c:pt idx="39">
                  <c:v>1.662775E-2</c:v>
                </c:pt>
                <c:pt idx="40">
                  <c:v>1.5977950000000001E-2</c:v>
                </c:pt>
                <c:pt idx="41">
                  <c:v>1.5186E-2</c:v>
                </c:pt>
                <c:pt idx="42">
                  <c:v>1.4775099999999999E-2</c:v>
                </c:pt>
                <c:pt idx="43">
                  <c:v>1.4144250000000001E-2</c:v>
                </c:pt>
                <c:pt idx="44">
                  <c:v>1.3024350000000001E-2</c:v>
                </c:pt>
                <c:pt idx="45">
                  <c:v>1.2314450000000001E-2</c:v>
                </c:pt>
                <c:pt idx="46">
                  <c:v>1.1508049999999999E-2</c:v>
                </c:pt>
                <c:pt idx="47">
                  <c:v>1.0773100000000001E-2</c:v>
                </c:pt>
                <c:pt idx="48">
                  <c:v>9.8922850000000007E-3</c:v>
                </c:pt>
                <c:pt idx="49">
                  <c:v>8.8597699999999995E-3</c:v>
                </c:pt>
                <c:pt idx="50">
                  <c:v>7.9326249999999987E-3</c:v>
                </c:pt>
                <c:pt idx="51">
                  <c:v>7.0457250000000001E-3</c:v>
                </c:pt>
                <c:pt idx="52">
                  <c:v>6.3071949999999998E-3</c:v>
                </c:pt>
                <c:pt idx="53">
                  <c:v>5.5770249999999993E-3</c:v>
                </c:pt>
                <c:pt idx="54">
                  <c:v>5.3175399999999999E-3</c:v>
                </c:pt>
                <c:pt idx="55">
                  <c:v>5.2140299999999997E-3</c:v>
                </c:pt>
                <c:pt idx="56">
                  <c:v>5.1735749999999997E-3</c:v>
                </c:pt>
                <c:pt idx="57">
                  <c:v>5.1609550000000001E-3</c:v>
                </c:pt>
                <c:pt idx="58">
                  <c:v>5.1586000000000002E-3</c:v>
                </c:pt>
                <c:pt idx="59">
                  <c:v>5.15862E-3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B6-6E4A-90D4-5CE90F38B05C}"/>
            </c:ext>
          </c:extLst>
        </c:ser>
        <c:ser>
          <c:idx val="3"/>
          <c:order val="3"/>
          <c:tx>
            <c:strRef>
              <c:f>para_val!$S$7</c:f>
              <c:strCache>
                <c:ptCount val="1"/>
                <c:pt idx="0">
                  <c:v>delta1*0.5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para_val!$S$8:$S$67</c:f>
              <c:numCache>
                <c:formatCode>0.00E+00</c:formatCode>
                <c:ptCount val="60"/>
                <c:pt idx="0">
                  <c:v>2.4825550000000002E-2</c:v>
                </c:pt>
                <c:pt idx="1">
                  <c:v>2.4827799999999997E-2</c:v>
                </c:pt>
                <c:pt idx="2">
                  <c:v>2.4820749999999999E-2</c:v>
                </c:pt>
                <c:pt idx="3">
                  <c:v>2.4814450000000002E-2</c:v>
                </c:pt>
                <c:pt idx="4">
                  <c:v>2.48068E-2</c:v>
                </c:pt>
                <c:pt idx="5">
                  <c:v>2.4796150000000003E-2</c:v>
                </c:pt>
                <c:pt idx="6">
                  <c:v>2.4783599999999999E-2</c:v>
                </c:pt>
                <c:pt idx="7">
                  <c:v>2.47683E-2</c:v>
                </c:pt>
                <c:pt idx="8">
                  <c:v>2.47514E-2</c:v>
                </c:pt>
                <c:pt idx="9">
                  <c:v>2.4731900000000001E-2</c:v>
                </c:pt>
                <c:pt idx="10">
                  <c:v>2.46883E-2</c:v>
                </c:pt>
                <c:pt idx="11">
                  <c:v>2.4655400000000001E-2</c:v>
                </c:pt>
                <c:pt idx="12">
                  <c:v>2.460905E-2</c:v>
                </c:pt>
                <c:pt idx="13">
                  <c:v>2.4516349999999999E-2</c:v>
                </c:pt>
                <c:pt idx="14">
                  <c:v>2.4422349999999999E-2</c:v>
                </c:pt>
                <c:pt idx="15">
                  <c:v>2.431935E-2</c:v>
                </c:pt>
                <c:pt idx="16">
                  <c:v>2.4292149999999998E-2</c:v>
                </c:pt>
                <c:pt idx="17">
                  <c:v>2.4201500000000001E-2</c:v>
                </c:pt>
                <c:pt idx="18">
                  <c:v>2.4134300000000001E-2</c:v>
                </c:pt>
                <c:pt idx="19">
                  <c:v>2.4091000000000001E-2</c:v>
                </c:pt>
                <c:pt idx="20">
                  <c:v>2.4047949999999998E-2</c:v>
                </c:pt>
                <c:pt idx="21">
                  <c:v>2.4060400000000003E-2</c:v>
                </c:pt>
                <c:pt idx="22">
                  <c:v>2.3837000000000001E-2</c:v>
                </c:pt>
                <c:pt idx="23">
                  <c:v>2.3575699999999998E-2</c:v>
                </c:pt>
                <c:pt idx="24">
                  <c:v>2.3728550000000001E-2</c:v>
                </c:pt>
                <c:pt idx="25">
                  <c:v>2.3425250000000002E-2</c:v>
                </c:pt>
                <c:pt idx="26">
                  <c:v>2.3153649999999998E-2</c:v>
                </c:pt>
                <c:pt idx="27">
                  <c:v>2.3206049999999999E-2</c:v>
                </c:pt>
                <c:pt idx="28">
                  <c:v>2.30876E-2</c:v>
                </c:pt>
                <c:pt idx="29">
                  <c:v>2.2564649999999999E-2</c:v>
                </c:pt>
                <c:pt idx="30">
                  <c:v>2.2033850000000001E-2</c:v>
                </c:pt>
                <c:pt idx="31">
                  <c:v>2.16732E-2</c:v>
                </c:pt>
                <c:pt idx="32">
                  <c:v>2.1404650000000001E-2</c:v>
                </c:pt>
                <c:pt idx="33">
                  <c:v>2.0984049999999997E-2</c:v>
                </c:pt>
                <c:pt idx="34">
                  <c:v>2.0829149999999998E-2</c:v>
                </c:pt>
                <c:pt idx="35">
                  <c:v>2.03091E-2</c:v>
                </c:pt>
                <c:pt idx="36">
                  <c:v>1.98348E-2</c:v>
                </c:pt>
                <c:pt idx="37">
                  <c:v>1.924735E-2</c:v>
                </c:pt>
                <c:pt idx="38">
                  <c:v>1.870525E-2</c:v>
                </c:pt>
                <c:pt idx="39">
                  <c:v>1.8192300000000002E-2</c:v>
                </c:pt>
                <c:pt idx="40">
                  <c:v>1.7516450000000003E-2</c:v>
                </c:pt>
                <c:pt idx="41">
                  <c:v>1.6741699999999998E-2</c:v>
                </c:pt>
                <c:pt idx="42">
                  <c:v>1.6184549999999999E-2</c:v>
                </c:pt>
                <c:pt idx="43">
                  <c:v>1.5775750000000002E-2</c:v>
                </c:pt>
                <c:pt idx="44">
                  <c:v>1.47025E-2</c:v>
                </c:pt>
                <c:pt idx="45">
                  <c:v>1.382775E-2</c:v>
                </c:pt>
                <c:pt idx="46">
                  <c:v>1.3366299999999999E-2</c:v>
                </c:pt>
                <c:pt idx="47">
                  <c:v>1.2304900000000001E-2</c:v>
                </c:pt>
                <c:pt idx="48">
                  <c:v>1.1107249999999999E-2</c:v>
                </c:pt>
                <c:pt idx="49">
                  <c:v>1.021525E-2</c:v>
                </c:pt>
                <c:pt idx="50">
                  <c:v>9.2241249999999997E-3</c:v>
                </c:pt>
                <c:pt idx="51">
                  <c:v>8.2326599999999993E-3</c:v>
                </c:pt>
                <c:pt idx="52">
                  <c:v>7.3055450000000001E-3</c:v>
                </c:pt>
                <c:pt idx="53">
                  <c:v>6.3950350000000003E-3</c:v>
                </c:pt>
                <c:pt idx="54">
                  <c:v>5.8319449999999998E-3</c:v>
                </c:pt>
                <c:pt idx="55">
                  <c:v>5.4107299999999999E-3</c:v>
                </c:pt>
                <c:pt idx="56">
                  <c:v>5.1913949999999997E-3</c:v>
                </c:pt>
                <c:pt idx="57">
                  <c:v>5.1606050000000004E-3</c:v>
                </c:pt>
                <c:pt idx="58">
                  <c:v>5.1578500000000003E-3</c:v>
                </c:pt>
                <c:pt idx="59">
                  <c:v>5.1586749999999997E-3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B6-6E4A-90D4-5CE90F38B05C}"/>
            </c:ext>
          </c:extLst>
        </c:ser>
        <c:ser>
          <c:idx val="4"/>
          <c:order val="4"/>
          <c:tx>
            <c:strRef>
              <c:f>para_val!$T$7</c:f>
              <c:strCache>
                <c:ptCount val="1"/>
                <c:pt idx="0">
                  <c:v>delta1*2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para_val!$T$8:$T$67</c:f>
              <c:numCache>
                <c:formatCode>0.00E+00</c:formatCode>
                <c:ptCount val="60"/>
                <c:pt idx="0">
                  <c:v>2.4822449999999999E-2</c:v>
                </c:pt>
                <c:pt idx="1">
                  <c:v>2.48238E-2</c:v>
                </c:pt>
                <c:pt idx="2">
                  <c:v>2.4816249999999998E-2</c:v>
                </c:pt>
                <c:pt idx="3">
                  <c:v>2.4808549999999999E-2</c:v>
                </c:pt>
                <c:pt idx="4">
                  <c:v>2.4800349999999999E-2</c:v>
                </c:pt>
                <c:pt idx="5">
                  <c:v>2.47882E-2</c:v>
                </c:pt>
                <c:pt idx="6">
                  <c:v>2.477275E-2</c:v>
                </c:pt>
                <c:pt idx="7">
                  <c:v>2.4755300000000001E-2</c:v>
                </c:pt>
                <c:pt idx="8">
                  <c:v>2.4733600000000001E-2</c:v>
                </c:pt>
                <c:pt idx="9">
                  <c:v>2.4707899999999998E-2</c:v>
                </c:pt>
                <c:pt idx="10">
                  <c:v>2.4656249999999998E-2</c:v>
                </c:pt>
                <c:pt idx="11">
                  <c:v>2.4619800000000001E-2</c:v>
                </c:pt>
                <c:pt idx="12">
                  <c:v>2.4523E-2</c:v>
                </c:pt>
                <c:pt idx="13">
                  <c:v>2.444955E-2</c:v>
                </c:pt>
                <c:pt idx="14">
                  <c:v>2.429955E-2</c:v>
                </c:pt>
                <c:pt idx="15">
                  <c:v>2.4275350000000001E-2</c:v>
                </c:pt>
                <c:pt idx="16">
                  <c:v>2.4158550000000001E-2</c:v>
                </c:pt>
                <c:pt idx="17">
                  <c:v>2.4051400000000001E-2</c:v>
                </c:pt>
                <c:pt idx="18">
                  <c:v>2.39324E-2</c:v>
                </c:pt>
                <c:pt idx="19">
                  <c:v>2.3930949999999999E-2</c:v>
                </c:pt>
                <c:pt idx="20">
                  <c:v>2.3831999999999999E-2</c:v>
                </c:pt>
                <c:pt idx="21">
                  <c:v>2.3874399999999997E-2</c:v>
                </c:pt>
                <c:pt idx="22">
                  <c:v>2.3616700000000001E-2</c:v>
                </c:pt>
                <c:pt idx="23">
                  <c:v>2.3353449999999998E-2</c:v>
                </c:pt>
                <c:pt idx="24">
                  <c:v>2.331215E-2</c:v>
                </c:pt>
                <c:pt idx="25">
                  <c:v>2.3282850000000001E-2</c:v>
                </c:pt>
                <c:pt idx="26">
                  <c:v>2.2599349999999997E-2</c:v>
                </c:pt>
                <c:pt idx="27">
                  <c:v>2.2633400000000001E-2</c:v>
                </c:pt>
                <c:pt idx="28">
                  <c:v>2.2472900000000001E-2</c:v>
                </c:pt>
                <c:pt idx="29">
                  <c:v>2.1819100000000001E-2</c:v>
                </c:pt>
                <c:pt idx="30">
                  <c:v>2.13828E-2</c:v>
                </c:pt>
                <c:pt idx="31">
                  <c:v>2.1073649999999999E-2</c:v>
                </c:pt>
                <c:pt idx="32">
                  <c:v>2.0535249999999998E-2</c:v>
                </c:pt>
                <c:pt idx="33">
                  <c:v>2.0105950000000001E-2</c:v>
                </c:pt>
                <c:pt idx="34">
                  <c:v>1.9717749999999999E-2</c:v>
                </c:pt>
                <c:pt idx="35">
                  <c:v>1.9180700000000002E-2</c:v>
                </c:pt>
                <c:pt idx="36">
                  <c:v>1.8539050000000001E-2</c:v>
                </c:pt>
                <c:pt idx="37">
                  <c:v>1.7748699999999999E-2</c:v>
                </c:pt>
                <c:pt idx="38">
                  <c:v>1.7182949999999999E-2</c:v>
                </c:pt>
                <c:pt idx="39">
                  <c:v>1.6629249999999998E-2</c:v>
                </c:pt>
                <c:pt idx="40">
                  <c:v>1.5978100000000002E-2</c:v>
                </c:pt>
                <c:pt idx="41">
                  <c:v>1.5186E-2</c:v>
                </c:pt>
                <c:pt idx="42">
                  <c:v>1.477355E-2</c:v>
                </c:pt>
                <c:pt idx="43">
                  <c:v>1.41426E-2</c:v>
                </c:pt>
                <c:pt idx="44">
                  <c:v>1.3023949999999999E-2</c:v>
                </c:pt>
                <c:pt idx="45">
                  <c:v>1.231455E-2</c:v>
                </c:pt>
                <c:pt idx="46">
                  <c:v>1.1507E-2</c:v>
                </c:pt>
                <c:pt idx="47">
                  <c:v>1.0771900000000001E-2</c:v>
                </c:pt>
                <c:pt idx="48">
                  <c:v>9.8922799999999998E-3</c:v>
                </c:pt>
                <c:pt idx="49">
                  <c:v>8.8596999999999999E-3</c:v>
                </c:pt>
                <c:pt idx="50">
                  <c:v>7.9327400000000006E-3</c:v>
                </c:pt>
                <c:pt idx="51">
                  <c:v>7.0460899999999996E-3</c:v>
                </c:pt>
                <c:pt idx="52">
                  <c:v>6.3080700000000007E-3</c:v>
                </c:pt>
                <c:pt idx="53">
                  <c:v>5.5768299999999996E-3</c:v>
                </c:pt>
                <c:pt idx="54">
                  <c:v>5.3175649999999998E-3</c:v>
                </c:pt>
                <c:pt idx="55">
                  <c:v>5.2140199999999998E-3</c:v>
                </c:pt>
                <c:pt idx="56">
                  <c:v>5.1735749999999997E-3</c:v>
                </c:pt>
                <c:pt idx="57">
                  <c:v>5.1609550000000001E-3</c:v>
                </c:pt>
                <c:pt idx="58">
                  <c:v>5.1586000000000002E-3</c:v>
                </c:pt>
                <c:pt idx="59">
                  <c:v>5.15862E-3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B6-6E4A-90D4-5CE90F38B05C}"/>
            </c:ext>
          </c:extLst>
        </c:ser>
        <c:ser>
          <c:idx val="5"/>
          <c:order val="5"/>
          <c:tx>
            <c:strRef>
              <c:f>para_val!$U$7</c:f>
              <c:strCache>
                <c:ptCount val="1"/>
                <c:pt idx="0">
                  <c:v>delta23*0.5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para_val!$U$8:$U$67</c:f>
              <c:numCache>
                <c:formatCode>0.00E+00</c:formatCode>
                <c:ptCount val="60"/>
                <c:pt idx="0">
                  <c:v>2.4823049999999999E-2</c:v>
                </c:pt>
                <c:pt idx="1">
                  <c:v>2.4824849999999999E-2</c:v>
                </c:pt>
                <c:pt idx="2">
                  <c:v>2.481765E-2</c:v>
                </c:pt>
                <c:pt idx="3">
                  <c:v>2.4810550000000001E-2</c:v>
                </c:pt>
                <c:pt idx="4">
                  <c:v>2.480255E-2</c:v>
                </c:pt>
                <c:pt idx="5">
                  <c:v>2.479075E-2</c:v>
                </c:pt>
                <c:pt idx="6">
                  <c:v>2.4777300000000002E-2</c:v>
                </c:pt>
                <c:pt idx="7">
                  <c:v>2.4759799999999998E-2</c:v>
                </c:pt>
                <c:pt idx="8">
                  <c:v>2.4741800000000001E-2</c:v>
                </c:pt>
                <c:pt idx="9">
                  <c:v>2.4718749999999998E-2</c:v>
                </c:pt>
                <c:pt idx="10">
                  <c:v>2.4672949999999999E-2</c:v>
                </c:pt>
                <c:pt idx="11">
                  <c:v>2.4635150000000001E-2</c:v>
                </c:pt>
                <c:pt idx="12">
                  <c:v>2.458465E-2</c:v>
                </c:pt>
                <c:pt idx="13">
                  <c:v>2.4480450000000001E-2</c:v>
                </c:pt>
                <c:pt idx="14">
                  <c:v>2.436425E-2</c:v>
                </c:pt>
                <c:pt idx="15">
                  <c:v>2.4289949999999998E-2</c:v>
                </c:pt>
                <c:pt idx="16">
                  <c:v>2.4205299999999999E-2</c:v>
                </c:pt>
                <c:pt idx="17">
                  <c:v>2.4130949999999998E-2</c:v>
                </c:pt>
                <c:pt idx="18">
                  <c:v>2.4027050000000001E-2</c:v>
                </c:pt>
                <c:pt idx="19">
                  <c:v>2.3962499999999998E-2</c:v>
                </c:pt>
                <c:pt idx="20">
                  <c:v>2.3892499999999997E-2</c:v>
                </c:pt>
                <c:pt idx="21">
                  <c:v>2.3939849999999999E-2</c:v>
                </c:pt>
                <c:pt idx="22">
                  <c:v>2.3649549999999998E-2</c:v>
                </c:pt>
                <c:pt idx="23">
                  <c:v>2.34135E-2</c:v>
                </c:pt>
                <c:pt idx="24">
                  <c:v>2.352595E-2</c:v>
                </c:pt>
                <c:pt idx="25">
                  <c:v>2.3312900000000001E-2</c:v>
                </c:pt>
                <c:pt idx="26">
                  <c:v>2.269645E-2</c:v>
                </c:pt>
                <c:pt idx="27">
                  <c:v>2.2782900000000002E-2</c:v>
                </c:pt>
                <c:pt idx="28">
                  <c:v>2.2655499999999999E-2</c:v>
                </c:pt>
                <c:pt idx="29">
                  <c:v>2.2070850000000003E-2</c:v>
                </c:pt>
                <c:pt idx="30">
                  <c:v>2.1493850000000002E-2</c:v>
                </c:pt>
                <c:pt idx="31">
                  <c:v>2.1183050000000002E-2</c:v>
                </c:pt>
                <c:pt idx="32">
                  <c:v>2.0669050000000001E-2</c:v>
                </c:pt>
                <c:pt idx="33">
                  <c:v>2.0388049999999998E-2</c:v>
                </c:pt>
                <c:pt idx="34">
                  <c:v>2.0099800000000001E-2</c:v>
                </c:pt>
                <c:pt idx="35">
                  <c:v>1.947575E-2</c:v>
                </c:pt>
                <c:pt idx="36">
                  <c:v>1.88661E-2</c:v>
                </c:pt>
                <c:pt idx="37">
                  <c:v>1.7911150000000001E-2</c:v>
                </c:pt>
                <c:pt idx="38">
                  <c:v>1.7327200000000001E-2</c:v>
                </c:pt>
                <c:pt idx="39">
                  <c:v>1.713315E-2</c:v>
                </c:pt>
                <c:pt idx="40">
                  <c:v>1.6022700000000001E-2</c:v>
                </c:pt>
                <c:pt idx="41">
                  <c:v>1.5542799999999999E-2</c:v>
                </c:pt>
                <c:pt idx="42">
                  <c:v>1.48954E-2</c:v>
                </c:pt>
                <c:pt idx="43">
                  <c:v>1.391615E-2</c:v>
                </c:pt>
                <c:pt idx="44">
                  <c:v>1.3013500000000001E-2</c:v>
                </c:pt>
                <c:pt idx="45">
                  <c:v>1.2163299999999998E-2</c:v>
                </c:pt>
                <c:pt idx="46">
                  <c:v>1.1419499999999999E-2</c:v>
                </c:pt>
                <c:pt idx="47">
                  <c:v>1.0666149999999999E-2</c:v>
                </c:pt>
                <c:pt idx="48">
                  <c:v>9.8690549999999998E-3</c:v>
                </c:pt>
                <c:pt idx="49">
                  <c:v>8.7199799999999987E-3</c:v>
                </c:pt>
                <c:pt idx="50">
                  <c:v>7.8506549999999998E-3</c:v>
                </c:pt>
                <c:pt idx="51">
                  <c:v>6.9571400000000005E-3</c:v>
                </c:pt>
                <c:pt idx="52">
                  <c:v>6.238815E-3</c:v>
                </c:pt>
                <c:pt idx="53">
                  <c:v>5.5674299999999999E-3</c:v>
                </c:pt>
                <c:pt idx="54">
                  <c:v>5.3137549999999999E-3</c:v>
                </c:pt>
                <c:pt idx="55">
                  <c:v>5.2122949999999996E-3</c:v>
                </c:pt>
                <c:pt idx="56">
                  <c:v>5.172945E-3</c:v>
                </c:pt>
                <c:pt idx="57">
                  <c:v>5.1607700000000003E-3</c:v>
                </c:pt>
                <c:pt idx="58">
                  <c:v>5.1586399999999999E-3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B6-6E4A-90D4-5CE90F38B05C}"/>
            </c:ext>
          </c:extLst>
        </c:ser>
        <c:ser>
          <c:idx val="6"/>
          <c:order val="6"/>
          <c:tx>
            <c:strRef>
              <c:f>para_val!$V$7</c:f>
              <c:strCache>
                <c:ptCount val="1"/>
                <c:pt idx="0">
                  <c:v>delta23*2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para_val!$V$8:$V$67</c:f>
              <c:numCache>
                <c:formatCode>0.00E+00</c:formatCode>
                <c:ptCount val="60"/>
                <c:pt idx="0">
                  <c:v>2.4822749999999998E-2</c:v>
                </c:pt>
                <c:pt idx="1">
                  <c:v>2.4824100000000002E-2</c:v>
                </c:pt>
                <c:pt idx="2">
                  <c:v>2.4816499999999998E-2</c:v>
                </c:pt>
                <c:pt idx="3">
                  <c:v>2.480895E-2</c:v>
                </c:pt>
                <c:pt idx="4">
                  <c:v>2.4800450000000002E-2</c:v>
                </c:pt>
                <c:pt idx="5">
                  <c:v>2.4787900000000002E-2</c:v>
                </c:pt>
                <c:pt idx="6">
                  <c:v>2.4773650000000001E-2</c:v>
                </c:pt>
                <c:pt idx="7">
                  <c:v>2.475515E-2</c:v>
                </c:pt>
                <c:pt idx="8">
                  <c:v>2.4735300000000002E-2</c:v>
                </c:pt>
                <c:pt idx="9">
                  <c:v>2.4710849999999999E-2</c:v>
                </c:pt>
                <c:pt idx="10">
                  <c:v>2.466045E-2</c:v>
                </c:pt>
                <c:pt idx="11">
                  <c:v>2.4619200000000001E-2</c:v>
                </c:pt>
                <c:pt idx="12">
                  <c:v>2.4562550000000002E-2</c:v>
                </c:pt>
                <c:pt idx="13">
                  <c:v>2.44481E-2</c:v>
                </c:pt>
                <c:pt idx="14">
                  <c:v>2.432515E-2</c:v>
                </c:pt>
                <c:pt idx="15">
                  <c:v>2.4246299999999998E-2</c:v>
                </c:pt>
                <c:pt idx="16">
                  <c:v>2.4160800000000003E-2</c:v>
                </c:pt>
                <c:pt idx="17">
                  <c:v>2.4091149999999999E-2</c:v>
                </c:pt>
                <c:pt idx="18">
                  <c:v>2.398465E-2</c:v>
                </c:pt>
                <c:pt idx="19">
                  <c:v>2.391745E-2</c:v>
                </c:pt>
                <c:pt idx="20">
                  <c:v>2.384495E-2</c:v>
                </c:pt>
                <c:pt idx="21">
                  <c:v>2.389525E-2</c:v>
                </c:pt>
                <c:pt idx="22">
                  <c:v>2.35952E-2</c:v>
                </c:pt>
                <c:pt idx="23">
                  <c:v>2.3355149999999998E-2</c:v>
                </c:pt>
                <c:pt idx="24">
                  <c:v>2.3482900000000001E-2</c:v>
                </c:pt>
                <c:pt idx="25">
                  <c:v>2.32594E-2</c:v>
                </c:pt>
                <c:pt idx="26">
                  <c:v>2.2620099999999997E-2</c:v>
                </c:pt>
                <c:pt idx="27">
                  <c:v>2.27196E-2</c:v>
                </c:pt>
                <c:pt idx="28">
                  <c:v>2.2570399999999997E-2</c:v>
                </c:pt>
                <c:pt idx="29">
                  <c:v>2.1992149999999999E-2</c:v>
                </c:pt>
                <c:pt idx="30">
                  <c:v>2.141645E-2</c:v>
                </c:pt>
                <c:pt idx="31">
                  <c:v>2.1107399999999998E-2</c:v>
                </c:pt>
                <c:pt idx="32">
                  <c:v>2.0573300000000003E-2</c:v>
                </c:pt>
                <c:pt idx="33">
                  <c:v>2.031525E-2</c:v>
                </c:pt>
                <c:pt idx="34">
                  <c:v>1.996885E-2</c:v>
                </c:pt>
                <c:pt idx="35">
                  <c:v>1.9383499999999998E-2</c:v>
                </c:pt>
                <c:pt idx="36">
                  <c:v>1.87978E-2</c:v>
                </c:pt>
                <c:pt idx="37">
                  <c:v>1.7769350000000003E-2</c:v>
                </c:pt>
                <c:pt idx="38">
                  <c:v>1.7223250000000002E-2</c:v>
                </c:pt>
                <c:pt idx="39">
                  <c:v>1.70294E-2</c:v>
                </c:pt>
                <c:pt idx="40">
                  <c:v>1.5937800000000002E-2</c:v>
                </c:pt>
                <c:pt idx="41">
                  <c:v>1.532115E-2</c:v>
                </c:pt>
                <c:pt idx="42">
                  <c:v>1.4780100000000001E-2</c:v>
                </c:pt>
                <c:pt idx="43">
                  <c:v>1.37544E-2</c:v>
                </c:pt>
                <c:pt idx="44">
                  <c:v>1.2979649999999999E-2</c:v>
                </c:pt>
                <c:pt idx="45">
                  <c:v>1.21396E-2</c:v>
                </c:pt>
                <c:pt idx="46">
                  <c:v>1.1411650000000001E-2</c:v>
                </c:pt>
                <c:pt idx="47">
                  <c:v>1.0619449999999999E-2</c:v>
                </c:pt>
                <c:pt idx="48">
                  <c:v>9.8466949999999991E-3</c:v>
                </c:pt>
                <c:pt idx="49">
                  <c:v>8.728795000000001E-3</c:v>
                </c:pt>
                <c:pt idx="50">
                  <c:v>7.841540000000001E-3</c:v>
                </c:pt>
                <c:pt idx="51">
                  <c:v>6.9489199999999999E-3</c:v>
                </c:pt>
                <c:pt idx="52">
                  <c:v>6.2334699999999996E-3</c:v>
                </c:pt>
                <c:pt idx="53">
                  <c:v>5.5607900000000004E-3</c:v>
                </c:pt>
                <c:pt idx="54">
                  <c:v>5.3112250000000001E-3</c:v>
                </c:pt>
                <c:pt idx="55">
                  <c:v>5.2117750000000001E-3</c:v>
                </c:pt>
                <c:pt idx="56">
                  <c:v>5.1729150000000002E-3</c:v>
                </c:pt>
                <c:pt idx="57">
                  <c:v>5.1607900000000002E-3</c:v>
                </c:pt>
                <c:pt idx="58">
                  <c:v>5.1586399999999999E-3</c:v>
                </c:pt>
                <c:pt idx="59">
                  <c:v>5.1586699999999997E-3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B6-6E4A-90D4-5CE90F38B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282591"/>
        <c:axId val="1150284303"/>
      </c:lineChart>
      <c:catAx>
        <c:axId val="1150282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4303"/>
        <c:crosses val="autoZero"/>
        <c:auto val="1"/>
        <c:lblAlgn val="ctr"/>
        <c:lblOffset val="100"/>
        <c:noMultiLvlLbl val="0"/>
      </c:catAx>
      <c:valAx>
        <c:axId val="11502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8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Recovery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para_val!$A$2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para_val!$P$1:$V$1</c:f>
              <c:strCache>
                <c:ptCount val="7"/>
                <c:pt idx="0">
                  <c:v>delta3*0.5</c:v>
                </c:pt>
                <c:pt idx="1">
                  <c:v>delta3*1</c:v>
                </c:pt>
                <c:pt idx="2">
                  <c:v>delta3*2</c:v>
                </c:pt>
                <c:pt idx="3">
                  <c:v>delta1*0.5</c:v>
                </c:pt>
                <c:pt idx="4">
                  <c:v>delta1*2</c:v>
                </c:pt>
                <c:pt idx="5">
                  <c:v>delta23*0.5</c:v>
                </c:pt>
                <c:pt idx="6">
                  <c:v>delta23*2</c:v>
                </c:pt>
              </c:strCache>
            </c:strRef>
          </c:cat>
          <c:val>
            <c:numRef>
              <c:f>para_val!$P$2:$V$2</c:f>
              <c:numCache>
                <c:formatCode>_(* #,##0.00_);_(* \(#,##0.00\);_(* "-"??_);_(@_)</c:formatCode>
                <c:ptCount val="7"/>
                <c:pt idx="0">
                  <c:v>28.053339000000001</c:v>
                </c:pt>
                <c:pt idx="1">
                  <c:v>5.8363500000000004</c:v>
                </c:pt>
                <c:pt idx="2">
                  <c:v>1.7762070000000001</c:v>
                </c:pt>
                <c:pt idx="3">
                  <c:v>23.772361</c:v>
                </c:pt>
                <c:pt idx="4">
                  <c:v>2.1329289999999999</c:v>
                </c:pt>
                <c:pt idx="5">
                  <c:v>7.2593129999999997</c:v>
                </c:pt>
                <c:pt idx="6">
                  <c:v>5.1789560000000003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D-264F-B830-10B7C322E647}"/>
            </c:ext>
          </c:extLst>
        </c:ser>
        <c:ser>
          <c:idx val="1"/>
          <c:order val="1"/>
          <c:tx>
            <c:strRef>
              <c:f>para_val!$A$3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para_val!$P$1:$V$1</c:f>
              <c:strCache>
                <c:ptCount val="7"/>
                <c:pt idx="0">
                  <c:v>delta3*0.5</c:v>
                </c:pt>
                <c:pt idx="1">
                  <c:v>delta3*1</c:v>
                </c:pt>
                <c:pt idx="2">
                  <c:v>delta3*2</c:v>
                </c:pt>
                <c:pt idx="3">
                  <c:v>delta1*0.5</c:v>
                </c:pt>
                <c:pt idx="4">
                  <c:v>delta1*2</c:v>
                </c:pt>
                <c:pt idx="5">
                  <c:v>delta23*0.5</c:v>
                </c:pt>
                <c:pt idx="6">
                  <c:v>delta23*2</c:v>
                </c:pt>
              </c:strCache>
            </c:strRef>
          </c:cat>
          <c:val>
            <c:numRef>
              <c:f>para_val!$P$3:$V$3</c:f>
              <c:numCache>
                <c:formatCode>_(* #,##0.00_);_(* \(#,##0.00\);_(* "-"??_);_(@_)</c:formatCode>
                <c:ptCount val="7"/>
                <c:pt idx="0">
                  <c:v>6.9044049999999997</c:v>
                </c:pt>
                <c:pt idx="1">
                  <c:v>4.1702640000000004</c:v>
                </c:pt>
                <c:pt idx="2">
                  <c:v>3.4705620000000001</c:v>
                </c:pt>
                <c:pt idx="3">
                  <c:v>6.8328249999999997</c:v>
                </c:pt>
                <c:pt idx="4">
                  <c:v>3.472372</c:v>
                </c:pt>
                <c:pt idx="5">
                  <c:v>4.204561</c:v>
                </c:pt>
                <c:pt idx="6">
                  <c:v>4.1820839999999997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D-264F-B830-10B7C322E647}"/>
            </c:ext>
          </c:extLst>
        </c:ser>
        <c:ser>
          <c:idx val="2"/>
          <c:order val="2"/>
          <c:tx>
            <c:strRef>
              <c:f>para_val!$A$4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para_val!$P$1:$V$1</c:f>
              <c:strCache>
                <c:ptCount val="7"/>
                <c:pt idx="0">
                  <c:v>delta3*0.5</c:v>
                </c:pt>
                <c:pt idx="1">
                  <c:v>delta3*1</c:v>
                </c:pt>
                <c:pt idx="2">
                  <c:v>delta3*2</c:v>
                </c:pt>
                <c:pt idx="3">
                  <c:v>delta1*0.5</c:v>
                </c:pt>
                <c:pt idx="4">
                  <c:v>delta1*2</c:v>
                </c:pt>
                <c:pt idx="5">
                  <c:v>delta23*0.5</c:v>
                </c:pt>
                <c:pt idx="6">
                  <c:v>delta23*2</c:v>
                </c:pt>
              </c:strCache>
            </c:strRef>
          </c:cat>
          <c:val>
            <c:numRef>
              <c:f>para_val!$P$4:$V$4</c:f>
              <c:numCache>
                <c:formatCode>_(* #,##0.00_);_(* \(#,##0.00\);_(* "-"??_);_(@_)</c:formatCode>
                <c:ptCount val="7"/>
                <c:pt idx="0">
                  <c:v>97.071066000000002</c:v>
                </c:pt>
                <c:pt idx="1">
                  <c:v>29.697205</c:v>
                </c:pt>
                <c:pt idx="2">
                  <c:v>14.440788</c:v>
                </c:pt>
                <c:pt idx="3">
                  <c:v>95.994437000000005</c:v>
                </c:pt>
                <c:pt idx="4">
                  <c:v>14.540292000000001</c:v>
                </c:pt>
                <c:pt idx="5">
                  <c:v>30.060925999999998</c:v>
                </c:pt>
                <c:pt idx="6">
                  <c:v>29.477529000000001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D-264F-B830-10B7C322E6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8495152"/>
        <c:axId val="283995168"/>
      </c:barChart>
      <c:catAx>
        <c:axId val="4984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5168"/>
        <c:crosses val="autoZero"/>
        <c:auto val="1"/>
        <c:lblAlgn val="ctr"/>
        <c:lblOffset val="100"/>
        <c:noMultiLvlLbl val="0"/>
      </c:catAx>
      <c:valAx>
        <c:axId val="2839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9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range!$F$13</c:f>
              <c:strCache>
                <c:ptCount val="1"/>
                <c:pt idx="0">
                  <c:v>min-max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range!$F$14:$F$73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E-2948-A506-67E370B98302}"/>
            </c:ext>
          </c:extLst>
        </c:ser>
        <c:ser>
          <c:idx val="3"/>
          <c:order val="1"/>
          <c:tx>
            <c:strRef>
              <c:f>range!$B$13</c:f>
              <c:strCache>
                <c:ptCount val="1"/>
                <c:pt idx="0">
                  <c:v>min-max*70%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range!$B$14:$B$73</c:f>
              <c:numCache>
                <c:formatCode>0.00E+00</c:formatCode>
                <c:ptCount val="60"/>
                <c:pt idx="0">
                  <c:v>1.9865100000000004E-2</c:v>
                </c:pt>
                <c:pt idx="1">
                  <c:v>1.9868320000000002E-2</c:v>
                </c:pt>
                <c:pt idx="2">
                  <c:v>1.9863659999999998E-2</c:v>
                </c:pt>
                <c:pt idx="3">
                  <c:v>1.985994E-2</c:v>
                </c:pt>
                <c:pt idx="4">
                  <c:v>1.9854359999999998E-2</c:v>
                </c:pt>
                <c:pt idx="5">
                  <c:v>1.9847119999999999E-2</c:v>
                </c:pt>
                <c:pt idx="6">
                  <c:v>1.9838560000000002E-2</c:v>
                </c:pt>
                <c:pt idx="7">
                  <c:v>1.9828359999999996E-2</c:v>
                </c:pt>
                <c:pt idx="8">
                  <c:v>1.981658E-2</c:v>
                </c:pt>
                <c:pt idx="9">
                  <c:v>1.9797519999999999E-2</c:v>
                </c:pt>
                <c:pt idx="10">
                  <c:v>1.9770500000000003E-2</c:v>
                </c:pt>
                <c:pt idx="11">
                  <c:v>1.9749460000000003E-2</c:v>
                </c:pt>
                <c:pt idx="12">
                  <c:v>1.9712219999999999E-2</c:v>
                </c:pt>
                <c:pt idx="13">
                  <c:v>1.9662999999999996E-2</c:v>
                </c:pt>
                <c:pt idx="14">
                  <c:v>1.9613819999999997E-2</c:v>
                </c:pt>
                <c:pt idx="15">
                  <c:v>1.958998E-2</c:v>
                </c:pt>
                <c:pt idx="16">
                  <c:v>1.9544059999999999E-2</c:v>
                </c:pt>
                <c:pt idx="17">
                  <c:v>1.9440880000000001E-2</c:v>
                </c:pt>
                <c:pt idx="18">
                  <c:v>1.9323739999999999E-2</c:v>
                </c:pt>
                <c:pt idx="19">
                  <c:v>1.9246619999999999E-2</c:v>
                </c:pt>
                <c:pt idx="20">
                  <c:v>1.9112840000000002E-2</c:v>
                </c:pt>
                <c:pt idx="21">
                  <c:v>1.9160099999999999E-2</c:v>
                </c:pt>
                <c:pt idx="22">
                  <c:v>1.9088420000000002E-2</c:v>
                </c:pt>
                <c:pt idx="23">
                  <c:v>1.8842000000000001E-2</c:v>
                </c:pt>
                <c:pt idx="24">
                  <c:v>1.8921919999999998E-2</c:v>
                </c:pt>
                <c:pt idx="25">
                  <c:v>1.8722240000000001E-2</c:v>
                </c:pt>
                <c:pt idx="26">
                  <c:v>1.8426039999999998E-2</c:v>
                </c:pt>
                <c:pt idx="27">
                  <c:v>1.8486839999999997E-2</c:v>
                </c:pt>
                <c:pt idx="28">
                  <c:v>1.83118E-2</c:v>
                </c:pt>
                <c:pt idx="29">
                  <c:v>1.8195059999999996E-2</c:v>
                </c:pt>
                <c:pt idx="30">
                  <c:v>1.793612E-2</c:v>
                </c:pt>
                <c:pt idx="31">
                  <c:v>1.7658159999999999E-2</c:v>
                </c:pt>
                <c:pt idx="32">
                  <c:v>1.7476540000000002E-2</c:v>
                </c:pt>
                <c:pt idx="33">
                  <c:v>1.7272280000000001E-2</c:v>
                </c:pt>
                <c:pt idx="34">
                  <c:v>1.725724E-2</c:v>
                </c:pt>
                <c:pt idx="35">
                  <c:v>1.6848839999999997E-2</c:v>
                </c:pt>
                <c:pt idx="36">
                  <c:v>1.6698399999999999E-2</c:v>
                </c:pt>
                <c:pt idx="37">
                  <c:v>1.6221260000000001E-2</c:v>
                </c:pt>
                <c:pt idx="38">
                  <c:v>1.5877019999999999E-2</c:v>
                </c:pt>
                <c:pt idx="39">
                  <c:v>1.5665499999999999E-2</c:v>
                </c:pt>
                <c:pt idx="40">
                  <c:v>1.518274E-2</c:v>
                </c:pt>
                <c:pt idx="41">
                  <c:v>1.450824E-2</c:v>
                </c:pt>
                <c:pt idx="42">
                  <c:v>1.409328E-2</c:v>
                </c:pt>
                <c:pt idx="43">
                  <c:v>1.3538959999999999E-2</c:v>
                </c:pt>
                <c:pt idx="44">
                  <c:v>1.290644E-2</c:v>
                </c:pt>
                <c:pt idx="45">
                  <c:v>1.231204E-2</c:v>
                </c:pt>
                <c:pt idx="46">
                  <c:v>1.1616499999999998E-2</c:v>
                </c:pt>
                <c:pt idx="47">
                  <c:v>1.0921799999999999E-2</c:v>
                </c:pt>
                <c:pt idx="48">
                  <c:v>1.0034148000000001E-2</c:v>
                </c:pt>
                <c:pt idx="49">
                  <c:v>8.9704959999999997E-3</c:v>
                </c:pt>
                <c:pt idx="50">
                  <c:v>8.1580879999999991E-3</c:v>
                </c:pt>
                <c:pt idx="51">
                  <c:v>7.284904E-3</c:v>
                </c:pt>
                <c:pt idx="52">
                  <c:v>6.3718620000000007E-3</c:v>
                </c:pt>
                <c:pt idx="53">
                  <c:v>5.372178E-3</c:v>
                </c:pt>
                <c:pt idx="54">
                  <c:v>4.5924740000000009E-3</c:v>
                </c:pt>
                <c:pt idx="55">
                  <c:v>4.2348239999999999E-3</c:v>
                </c:pt>
                <c:pt idx="56">
                  <c:v>4.1501379999999994E-3</c:v>
                </c:pt>
                <c:pt idx="57">
                  <c:v>4.1271800000000003E-3</c:v>
                </c:pt>
                <c:pt idx="58">
                  <c:v>4.1229520000000009E-3</c:v>
                </c:pt>
                <c:pt idx="59">
                  <c:v>4.1233859999999997E-3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E-2948-A506-67E370B98302}"/>
            </c:ext>
          </c:extLst>
        </c:ser>
        <c:ser>
          <c:idx val="1"/>
          <c:order val="2"/>
          <c:tx>
            <c:strRef>
              <c:f>range!$C$13</c:f>
              <c:strCache>
                <c:ptCount val="1"/>
                <c:pt idx="0">
                  <c:v>min-max*80%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range!$C$14:$C$73</c:f>
              <c:numCache>
                <c:formatCode>0.00E+00</c:formatCode>
                <c:ptCount val="60"/>
                <c:pt idx="0">
                  <c:v>2.1845799999999999E-2</c:v>
                </c:pt>
                <c:pt idx="1">
                  <c:v>2.184908E-2</c:v>
                </c:pt>
                <c:pt idx="2">
                  <c:v>2.184328E-2</c:v>
                </c:pt>
                <c:pt idx="3">
                  <c:v>2.1838420000000004E-2</c:v>
                </c:pt>
                <c:pt idx="4">
                  <c:v>2.1831380000000001E-2</c:v>
                </c:pt>
                <c:pt idx="5">
                  <c:v>2.1822359999999999E-2</c:v>
                </c:pt>
                <c:pt idx="6">
                  <c:v>2.1811480000000001E-2</c:v>
                </c:pt>
                <c:pt idx="7">
                  <c:v>2.1798620000000001E-2</c:v>
                </c:pt>
                <c:pt idx="8">
                  <c:v>2.178366E-2</c:v>
                </c:pt>
                <c:pt idx="9">
                  <c:v>2.1759079999999997E-2</c:v>
                </c:pt>
                <c:pt idx="10">
                  <c:v>2.1724759999999999E-2</c:v>
                </c:pt>
                <c:pt idx="11">
                  <c:v>2.16972E-2</c:v>
                </c:pt>
                <c:pt idx="12">
                  <c:v>2.1651460000000001E-2</c:v>
                </c:pt>
                <c:pt idx="13">
                  <c:v>2.1588920000000001E-2</c:v>
                </c:pt>
                <c:pt idx="14">
                  <c:v>2.1523900000000002E-2</c:v>
                </c:pt>
                <c:pt idx="15">
                  <c:v>2.1492879999999999E-2</c:v>
                </c:pt>
                <c:pt idx="16">
                  <c:v>2.1432839999999998E-2</c:v>
                </c:pt>
                <c:pt idx="17">
                  <c:v>2.1310680000000002E-2</c:v>
                </c:pt>
                <c:pt idx="18">
                  <c:v>2.1175579999999999E-2</c:v>
                </c:pt>
                <c:pt idx="19">
                  <c:v>2.10704E-2</c:v>
                </c:pt>
                <c:pt idx="20">
                  <c:v>2.0915719999999999E-2</c:v>
                </c:pt>
                <c:pt idx="21">
                  <c:v>2.0974019999999999E-2</c:v>
                </c:pt>
                <c:pt idx="22">
                  <c:v>2.0870860000000001E-2</c:v>
                </c:pt>
                <c:pt idx="23">
                  <c:v>2.058138E-2</c:v>
                </c:pt>
                <c:pt idx="24">
                  <c:v>2.0667999999999999E-2</c:v>
                </c:pt>
                <c:pt idx="25">
                  <c:v>2.0420319999999999E-2</c:v>
                </c:pt>
                <c:pt idx="26">
                  <c:v>2.003272E-2</c:v>
                </c:pt>
                <c:pt idx="27">
                  <c:v>2.0111259999999999E-2</c:v>
                </c:pt>
                <c:pt idx="28">
                  <c:v>1.9898199999999998E-2</c:v>
                </c:pt>
                <c:pt idx="29">
                  <c:v>1.9750500000000001E-2</c:v>
                </c:pt>
                <c:pt idx="30">
                  <c:v>1.9399659999999999E-2</c:v>
                </c:pt>
                <c:pt idx="31">
                  <c:v>1.9059779999999998E-2</c:v>
                </c:pt>
                <c:pt idx="32">
                  <c:v>1.8746660000000002E-2</c:v>
                </c:pt>
                <c:pt idx="33">
                  <c:v>1.8512240000000003E-2</c:v>
                </c:pt>
                <c:pt idx="34">
                  <c:v>1.8397520000000001E-2</c:v>
                </c:pt>
                <c:pt idx="35">
                  <c:v>1.7918939999999998E-2</c:v>
                </c:pt>
                <c:pt idx="36">
                  <c:v>1.7667860000000001E-2</c:v>
                </c:pt>
                <c:pt idx="37">
                  <c:v>1.7050180000000002E-2</c:v>
                </c:pt>
                <c:pt idx="38">
                  <c:v>1.6606059999999999E-2</c:v>
                </c:pt>
                <c:pt idx="39">
                  <c:v>1.630624E-2</c:v>
                </c:pt>
                <c:pt idx="40">
                  <c:v>1.561304E-2</c:v>
                </c:pt>
                <c:pt idx="41">
                  <c:v>1.4943879999999998E-2</c:v>
                </c:pt>
                <c:pt idx="42">
                  <c:v>1.43318E-2</c:v>
                </c:pt>
                <c:pt idx="43">
                  <c:v>1.3614960000000001E-2</c:v>
                </c:pt>
                <c:pt idx="44">
                  <c:v>1.297742E-2</c:v>
                </c:pt>
                <c:pt idx="45">
                  <c:v>1.2293580000000002E-2</c:v>
                </c:pt>
                <c:pt idx="46">
                  <c:v>1.150146E-2</c:v>
                </c:pt>
                <c:pt idx="47">
                  <c:v>1.0722539999999999E-2</c:v>
                </c:pt>
                <c:pt idx="48">
                  <c:v>9.7359420000000009E-3</c:v>
                </c:pt>
                <c:pt idx="49">
                  <c:v>8.6652880000000002E-3</c:v>
                </c:pt>
                <c:pt idx="50">
                  <c:v>7.8373640000000012E-3</c:v>
                </c:pt>
                <c:pt idx="51">
                  <c:v>6.8766880000000006E-3</c:v>
                </c:pt>
                <c:pt idx="52">
                  <c:v>5.9629179999999993E-3</c:v>
                </c:pt>
                <c:pt idx="53">
                  <c:v>5.0582639999999998E-3</c:v>
                </c:pt>
                <c:pt idx="54">
                  <c:v>4.4750200000000006E-3</c:v>
                </c:pt>
                <c:pt idx="55">
                  <c:v>4.2368939999999997E-3</c:v>
                </c:pt>
                <c:pt idx="56">
                  <c:v>4.1673780000000002E-3</c:v>
                </c:pt>
                <c:pt idx="57">
                  <c:v>4.1467539999999999E-3</c:v>
                </c:pt>
                <c:pt idx="58">
                  <c:v>4.1429679999999995E-3</c:v>
                </c:pt>
                <c:pt idx="59">
                  <c:v>4.1434079999999995E-3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E-2948-A506-67E370B98302}"/>
            </c:ext>
          </c:extLst>
        </c:ser>
        <c:ser>
          <c:idx val="4"/>
          <c:order val="3"/>
          <c:tx>
            <c:strRef>
              <c:f>range!$E$13</c:f>
              <c:strCache>
                <c:ptCount val="1"/>
                <c:pt idx="0">
                  <c:v>min-max*90%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range!$E$14:$E$73</c:f>
              <c:numCache>
                <c:formatCode>0.00E+00</c:formatCode>
                <c:ptCount val="60"/>
                <c:pt idx="0">
                  <c:v>2.58058E-2</c:v>
                </c:pt>
                <c:pt idx="1">
                  <c:v>2.580882E-2</c:v>
                </c:pt>
                <c:pt idx="2">
                  <c:v>2.5800319999999998E-2</c:v>
                </c:pt>
                <c:pt idx="3">
                  <c:v>2.5792539999999996E-2</c:v>
                </c:pt>
                <c:pt idx="4">
                  <c:v>2.5781739999999997E-2</c:v>
                </c:pt>
                <c:pt idx="5">
                  <c:v>2.5768119999999999E-2</c:v>
                </c:pt>
                <c:pt idx="6">
                  <c:v>2.5751259999999998E-2</c:v>
                </c:pt>
                <c:pt idx="7">
                  <c:v>2.5731940000000002E-2</c:v>
                </c:pt>
                <c:pt idx="8">
                  <c:v>2.5708540000000002E-2</c:v>
                </c:pt>
                <c:pt idx="9">
                  <c:v>2.5668699999999999E-2</c:v>
                </c:pt>
                <c:pt idx="10">
                  <c:v>2.561426E-2</c:v>
                </c:pt>
                <c:pt idx="11">
                  <c:v>2.5569120000000001E-2</c:v>
                </c:pt>
                <c:pt idx="12">
                  <c:v>2.5501420000000004E-2</c:v>
                </c:pt>
                <c:pt idx="13">
                  <c:v>2.5403220000000004E-2</c:v>
                </c:pt>
                <c:pt idx="14">
                  <c:v>2.5299820000000001E-2</c:v>
                </c:pt>
                <c:pt idx="15">
                  <c:v>2.5254739999999998E-2</c:v>
                </c:pt>
                <c:pt idx="16">
                  <c:v>2.515272E-2</c:v>
                </c:pt>
                <c:pt idx="17">
                  <c:v>2.4978880000000002E-2</c:v>
                </c:pt>
                <c:pt idx="18">
                  <c:v>2.4785479999999999E-2</c:v>
                </c:pt>
                <c:pt idx="19">
                  <c:v>2.4617080000000003E-2</c:v>
                </c:pt>
                <c:pt idx="20">
                  <c:v>2.4408119999999998E-2</c:v>
                </c:pt>
                <c:pt idx="21">
                  <c:v>2.4482179999999999E-2</c:v>
                </c:pt>
                <c:pt idx="22">
                  <c:v>2.4297160000000002E-2</c:v>
                </c:pt>
                <c:pt idx="23">
                  <c:v>2.3891879999999997E-2</c:v>
                </c:pt>
                <c:pt idx="24">
                  <c:v>2.3956439999999999E-2</c:v>
                </c:pt>
                <c:pt idx="25">
                  <c:v>2.361106E-2</c:v>
                </c:pt>
                <c:pt idx="26">
                  <c:v>2.2970040000000001E-2</c:v>
                </c:pt>
                <c:pt idx="27">
                  <c:v>2.3044639999999998E-2</c:v>
                </c:pt>
                <c:pt idx="28">
                  <c:v>2.2771799999999998E-2</c:v>
                </c:pt>
                <c:pt idx="29">
                  <c:v>2.2465019999999995E-2</c:v>
                </c:pt>
                <c:pt idx="30">
                  <c:v>2.1875020000000002E-2</c:v>
                </c:pt>
                <c:pt idx="31">
                  <c:v>2.1425119999999999E-2</c:v>
                </c:pt>
                <c:pt idx="32">
                  <c:v>2.0791779999999999E-2</c:v>
                </c:pt>
                <c:pt idx="33">
                  <c:v>2.0409459999999997E-2</c:v>
                </c:pt>
                <c:pt idx="34">
                  <c:v>2.0014979999999998E-2</c:v>
                </c:pt>
                <c:pt idx="35">
                  <c:v>1.931196E-2</c:v>
                </c:pt>
                <c:pt idx="36">
                  <c:v>1.8796920000000002E-2</c:v>
                </c:pt>
                <c:pt idx="37">
                  <c:v>1.7898439999999998E-2</c:v>
                </c:pt>
                <c:pt idx="38">
                  <c:v>1.7365499999999999E-2</c:v>
                </c:pt>
                <c:pt idx="39">
                  <c:v>1.681154E-2</c:v>
                </c:pt>
                <c:pt idx="40">
                  <c:v>1.5582079999999998E-2</c:v>
                </c:pt>
                <c:pt idx="41">
                  <c:v>1.498554E-2</c:v>
                </c:pt>
                <c:pt idx="42">
                  <c:v>1.4180160000000001E-2</c:v>
                </c:pt>
                <c:pt idx="43">
                  <c:v>1.3162979999999999E-2</c:v>
                </c:pt>
                <c:pt idx="44">
                  <c:v>1.2548559999999997E-2</c:v>
                </c:pt>
                <c:pt idx="45">
                  <c:v>1.1725120000000002E-2</c:v>
                </c:pt>
                <c:pt idx="46">
                  <c:v>1.0842040000000001E-2</c:v>
                </c:pt>
                <c:pt idx="47">
                  <c:v>9.8535320000000017E-3</c:v>
                </c:pt>
                <c:pt idx="48">
                  <c:v>8.9985619999999981E-3</c:v>
                </c:pt>
                <c:pt idx="49">
                  <c:v>7.92758E-3</c:v>
                </c:pt>
                <c:pt idx="50">
                  <c:v>7.0597400000000001E-3</c:v>
                </c:pt>
                <c:pt idx="51">
                  <c:v>6.0013339999999997E-3</c:v>
                </c:pt>
                <c:pt idx="52">
                  <c:v>5.2783760000000004E-3</c:v>
                </c:pt>
                <c:pt idx="53">
                  <c:v>4.6929039999999995E-3</c:v>
                </c:pt>
                <c:pt idx="54">
                  <c:v>4.3898979999999997E-3</c:v>
                </c:pt>
                <c:pt idx="55">
                  <c:v>4.2562100000000007E-3</c:v>
                </c:pt>
                <c:pt idx="56">
                  <c:v>4.2058419999999996E-3</c:v>
                </c:pt>
                <c:pt idx="57">
                  <c:v>4.1889739999999998E-3</c:v>
                </c:pt>
                <c:pt idx="58">
                  <c:v>4.1856719999999997E-3</c:v>
                </c:pt>
                <c:pt idx="59">
                  <c:v>4.1860719999999999E-3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E-2948-A506-67E370B98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 Under Different</a:t>
            </a:r>
            <a:r>
              <a:rPr lang="en-GB" baseline="0"/>
              <a:t> Hesitancy 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range!$AY$3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range!$AZ$1:$BF$1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range!$AZ$3:$BF$3</c:f>
              <c:numCache>
                <c:formatCode>_(* #,##0.00_);_(* \(#,##0.00\);_(* "-"??_);_(@_)</c:formatCode>
                <c:ptCount val="7"/>
                <c:pt idx="0">
                  <c:v>11.616842</c:v>
                </c:pt>
                <c:pt idx="1">
                  <c:v>9.2494650000000007</c:v>
                </c:pt>
                <c:pt idx="2">
                  <c:v>5.6272830000000003</c:v>
                </c:pt>
                <c:pt idx="3">
                  <c:v>6.2680829999999998</c:v>
                </c:pt>
                <c:pt idx="4">
                  <c:v>6.0878269999999999</c:v>
                </c:pt>
                <c:pt idx="5">
                  <c:v>5.7586310000000003</c:v>
                </c:pt>
                <c:pt idx="6">
                  <c:v>5.6106680000000004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E-214B-B80F-D39E1C32A40C}"/>
            </c:ext>
          </c:extLst>
        </c:ser>
        <c:ser>
          <c:idx val="1"/>
          <c:order val="1"/>
          <c:tx>
            <c:strRef>
              <c:f>range!$AY$4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range!$AZ$1:$BF$1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range!$AZ$4:$BF$4</c:f>
              <c:numCache>
                <c:formatCode>_(* #,##0.00_);_(* \(#,##0.00\);_(* "-"??_);_(@_)</c:formatCode>
                <c:ptCount val="7"/>
                <c:pt idx="0">
                  <c:v>2.7574879999999999</c:v>
                </c:pt>
                <c:pt idx="1">
                  <c:v>3.0778560000000001</c:v>
                </c:pt>
                <c:pt idx="2">
                  <c:v>4.4606199999999996</c:v>
                </c:pt>
                <c:pt idx="3">
                  <c:v>3.5744129999999998</c:v>
                </c:pt>
                <c:pt idx="4">
                  <c:v>3.796195</c:v>
                </c:pt>
                <c:pt idx="5">
                  <c:v>4.26938</c:v>
                </c:pt>
                <c:pt idx="6">
                  <c:v>4.5139250000000004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E-214B-B80F-D39E1C32A40C}"/>
            </c:ext>
          </c:extLst>
        </c:ser>
        <c:ser>
          <c:idx val="2"/>
          <c:order val="2"/>
          <c:tx>
            <c:strRef>
              <c:f>range!$AY$5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range!$AZ$1:$BF$1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range!$AZ$5:$BF$5</c:f>
              <c:numCache>
                <c:formatCode>_(* #,##0.00_);_(* \(#,##0.00\);_(* "-"??_);_(@_)</c:formatCode>
                <c:ptCount val="7"/>
                <c:pt idx="0">
                  <c:v>42.917935</c:v>
                </c:pt>
                <c:pt idx="1">
                  <c:v>33.642296000000002</c:v>
                </c:pt>
                <c:pt idx="2">
                  <c:v>28.965807999999999</c:v>
                </c:pt>
                <c:pt idx="3">
                  <c:v>31.211227999999998</c:v>
                </c:pt>
                <c:pt idx="4">
                  <c:v>30.573664999999998</c:v>
                </c:pt>
                <c:pt idx="5">
                  <c:v>29.429175999999998</c:v>
                </c:pt>
                <c:pt idx="6">
                  <c:v>28.924866999999999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E-214B-B80F-D39E1C32A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708912"/>
        <c:axId val="1571809376"/>
      </c:barChart>
      <c:catAx>
        <c:axId val="157170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9376"/>
        <c:crosses val="autoZero"/>
        <c:auto val="1"/>
        <c:lblAlgn val="ctr"/>
        <c:lblOffset val="100"/>
        <c:noMultiLvlLbl val="0"/>
      </c:catAx>
      <c:valAx>
        <c:axId val="1571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0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'range (2)'!$F$21</c:f>
              <c:strCache>
                <c:ptCount val="1"/>
                <c:pt idx="0">
                  <c:v>min-max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'range (2)'!$F$22:$F$81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3-8340-AE88-546E30CFE9CA}"/>
            </c:ext>
          </c:extLst>
        </c:ser>
        <c:ser>
          <c:idx val="3"/>
          <c:order val="1"/>
          <c:tx>
            <c:strRef>
              <c:f>'range (2)'!$B$21</c:f>
              <c:strCache>
                <c:ptCount val="1"/>
                <c:pt idx="0">
                  <c:v>min-max*70%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'range (2)'!$B$22:$B$81</c:f>
              <c:numCache>
                <c:formatCode>0.00E+00</c:formatCode>
                <c:ptCount val="60"/>
                <c:pt idx="0">
                  <c:v>1.9865100000000004E-2</c:v>
                </c:pt>
                <c:pt idx="1">
                  <c:v>1.9868320000000002E-2</c:v>
                </c:pt>
                <c:pt idx="2">
                  <c:v>1.9863659999999998E-2</c:v>
                </c:pt>
                <c:pt idx="3">
                  <c:v>1.985994E-2</c:v>
                </c:pt>
                <c:pt idx="4">
                  <c:v>1.9854359999999998E-2</c:v>
                </c:pt>
                <c:pt idx="5">
                  <c:v>1.9847119999999999E-2</c:v>
                </c:pt>
                <c:pt idx="6">
                  <c:v>1.9838560000000002E-2</c:v>
                </c:pt>
                <c:pt idx="7">
                  <c:v>1.9828359999999996E-2</c:v>
                </c:pt>
                <c:pt idx="8">
                  <c:v>1.981658E-2</c:v>
                </c:pt>
                <c:pt idx="9">
                  <c:v>1.9797519999999999E-2</c:v>
                </c:pt>
                <c:pt idx="10">
                  <c:v>1.9770500000000003E-2</c:v>
                </c:pt>
                <c:pt idx="11">
                  <c:v>1.9749460000000003E-2</c:v>
                </c:pt>
                <c:pt idx="12">
                  <c:v>1.9712219999999999E-2</c:v>
                </c:pt>
                <c:pt idx="13">
                  <c:v>1.9662999999999996E-2</c:v>
                </c:pt>
                <c:pt idx="14">
                  <c:v>1.9613819999999997E-2</c:v>
                </c:pt>
                <c:pt idx="15">
                  <c:v>1.958998E-2</c:v>
                </c:pt>
                <c:pt idx="16">
                  <c:v>1.9544059999999999E-2</c:v>
                </c:pt>
                <c:pt idx="17">
                  <c:v>1.9440880000000001E-2</c:v>
                </c:pt>
                <c:pt idx="18">
                  <c:v>1.9323739999999999E-2</c:v>
                </c:pt>
                <c:pt idx="19">
                  <c:v>1.9246619999999999E-2</c:v>
                </c:pt>
                <c:pt idx="20">
                  <c:v>1.9112840000000002E-2</c:v>
                </c:pt>
                <c:pt idx="21">
                  <c:v>1.9160099999999999E-2</c:v>
                </c:pt>
                <c:pt idx="22">
                  <c:v>1.9088420000000002E-2</c:v>
                </c:pt>
                <c:pt idx="23">
                  <c:v>1.8842000000000001E-2</c:v>
                </c:pt>
                <c:pt idx="24">
                  <c:v>1.8921919999999998E-2</c:v>
                </c:pt>
                <c:pt idx="25">
                  <c:v>1.8722240000000001E-2</c:v>
                </c:pt>
                <c:pt idx="26">
                  <c:v>1.8426039999999998E-2</c:v>
                </c:pt>
                <c:pt idx="27">
                  <c:v>1.8486839999999997E-2</c:v>
                </c:pt>
                <c:pt idx="28">
                  <c:v>1.83118E-2</c:v>
                </c:pt>
                <c:pt idx="29">
                  <c:v>1.8195059999999996E-2</c:v>
                </c:pt>
                <c:pt idx="30">
                  <c:v>1.793612E-2</c:v>
                </c:pt>
                <c:pt idx="31">
                  <c:v>1.7658159999999999E-2</c:v>
                </c:pt>
                <c:pt idx="32">
                  <c:v>1.7476540000000002E-2</c:v>
                </c:pt>
                <c:pt idx="33">
                  <c:v>1.7272280000000001E-2</c:v>
                </c:pt>
                <c:pt idx="34">
                  <c:v>1.725724E-2</c:v>
                </c:pt>
                <c:pt idx="35">
                  <c:v>1.6848839999999997E-2</c:v>
                </c:pt>
                <c:pt idx="36">
                  <c:v>1.6698399999999999E-2</c:v>
                </c:pt>
                <c:pt idx="37">
                  <c:v>1.6221260000000001E-2</c:v>
                </c:pt>
                <c:pt idx="38">
                  <c:v>1.5877019999999999E-2</c:v>
                </c:pt>
                <c:pt idx="39">
                  <c:v>1.5665499999999999E-2</c:v>
                </c:pt>
                <c:pt idx="40">
                  <c:v>1.518274E-2</c:v>
                </c:pt>
                <c:pt idx="41">
                  <c:v>1.450824E-2</c:v>
                </c:pt>
                <c:pt idx="42">
                  <c:v>1.409328E-2</c:v>
                </c:pt>
                <c:pt idx="43">
                  <c:v>1.3538959999999999E-2</c:v>
                </c:pt>
                <c:pt idx="44">
                  <c:v>1.290644E-2</c:v>
                </c:pt>
                <c:pt idx="45">
                  <c:v>1.231204E-2</c:v>
                </c:pt>
                <c:pt idx="46">
                  <c:v>1.1616499999999998E-2</c:v>
                </c:pt>
                <c:pt idx="47">
                  <c:v>1.0921799999999999E-2</c:v>
                </c:pt>
                <c:pt idx="48">
                  <c:v>1.0034148000000001E-2</c:v>
                </c:pt>
                <c:pt idx="49">
                  <c:v>8.9704959999999997E-3</c:v>
                </c:pt>
                <c:pt idx="50">
                  <c:v>8.1580879999999991E-3</c:v>
                </c:pt>
                <c:pt idx="51">
                  <c:v>7.284904E-3</c:v>
                </c:pt>
                <c:pt idx="52">
                  <c:v>6.3718620000000007E-3</c:v>
                </c:pt>
                <c:pt idx="53">
                  <c:v>5.372178E-3</c:v>
                </c:pt>
                <c:pt idx="54">
                  <c:v>4.5924740000000009E-3</c:v>
                </c:pt>
                <c:pt idx="55">
                  <c:v>4.2348239999999999E-3</c:v>
                </c:pt>
                <c:pt idx="56">
                  <c:v>4.1501379999999994E-3</c:v>
                </c:pt>
                <c:pt idx="57">
                  <c:v>4.1271800000000003E-3</c:v>
                </c:pt>
                <c:pt idx="58">
                  <c:v>4.1229520000000009E-3</c:v>
                </c:pt>
                <c:pt idx="59">
                  <c:v>4.1233859999999997E-3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3-8340-AE88-546E30CFE9CA}"/>
            </c:ext>
          </c:extLst>
        </c:ser>
        <c:ser>
          <c:idx val="1"/>
          <c:order val="2"/>
          <c:tx>
            <c:strRef>
              <c:f>'range (2)'!$C$21</c:f>
              <c:strCache>
                <c:ptCount val="1"/>
                <c:pt idx="0">
                  <c:v>min-max*80%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'range (2)'!$C$22:$C$81</c:f>
              <c:numCache>
                <c:formatCode>0.00E+00</c:formatCode>
                <c:ptCount val="60"/>
                <c:pt idx="0">
                  <c:v>2.1845799999999999E-2</c:v>
                </c:pt>
                <c:pt idx="1">
                  <c:v>2.184908E-2</c:v>
                </c:pt>
                <c:pt idx="2">
                  <c:v>2.184328E-2</c:v>
                </c:pt>
                <c:pt idx="3">
                  <c:v>2.1838420000000004E-2</c:v>
                </c:pt>
                <c:pt idx="4">
                  <c:v>2.1831380000000001E-2</c:v>
                </c:pt>
                <c:pt idx="5">
                  <c:v>2.1822359999999999E-2</c:v>
                </c:pt>
                <c:pt idx="6">
                  <c:v>2.1811480000000001E-2</c:v>
                </c:pt>
                <c:pt idx="7">
                  <c:v>2.1798620000000001E-2</c:v>
                </c:pt>
                <c:pt idx="8">
                  <c:v>2.178366E-2</c:v>
                </c:pt>
                <c:pt idx="9">
                  <c:v>2.1759079999999997E-2</c:v>
                </c:pt>
                <c:pt idx="10">
                  <c:v>2.1724759999999999E-2</c:v>
                </c:pt>
                <c:pt idx="11">
                  <c:v>2.16972E-2</c:v>
                </c:pt>
                <c:pt idx="12">
                  <c:v>2.1651460000000001E-2</c:v>
                </c:pt>
                <c:pt idx="13">
                  <c:v>2.1588920000000001E-2</c:v>
                </c:pt>
                <c:pt idx="14">
                  <c:v>2.1523900000000002E-2</c:v>
                </c:pt>
                <c:pt idx="15">
                  <c:v>2.1492879999999999E-2</c:v>
                </c:pt>
                <c:pt idx="16">
                  <c:v>2.1432839999999998E-2</c:v>
                </c:pt>
                <c:pt idx="17">
                  <c:v>2.1310680000000002E-2</c:v>
                </c:pt>
                <c:pt idx="18">
                  <c:v>2.1175579999999999E-2</c:v>
                </c:pt>
                <c:pt idx="19">
                  <c:v>2.10704E-2</c:v>
                </c:pt>
                <c:pt idx="20">
                  <c:v>2.0915719999999999E-2</c:v>
                </c:pt>
                <c:pt idx="21">
                  <c:v>2.0974019999999999E-2</c:v>
                </c:pt>
                <c:pt idx="22">
                  <c:v>2.0870860000000001E-2</c:v>
                </c:pt>
                <c:pt idx="23">
                  <c:v>2.058138E-2</c:v>
                </c:pt>
                <c:pt idx="24">
                  <c:v>2.0667999999999999E-2</c:v>
                </c:pt>
                <c:pt idx="25">
                  <c:v>2.0420319999999999E-2</c:v>
                </c:pt>
                <c:pt idx="26">
                  <c:v>2.003272E-2</c:v>
                </c:pt>
                <c:pt idx="27">
                  <c:v>2.0111259999999999E-2</c:v>
                </c:pt>
                <c:pt idx="28">
                  <c:v>1.9898199999999998E-2</c:v>
                </c:pt>
                <c:pt idx="29">
                  <c:v>1.9750500000000001E-2</c:v>
                </c:pt>
                <c:pt idx="30">
                  <c:v>1.9399659999999999E-2</c:v>
                </c:pt>
                <c:pt idx="31">
                  <c:v>1.9059779999999998E-2</c:v>
                </c:pt>
                <c:pt idx="32">
                  <c:v>1.8746660000000002E-2</c:v>
                </c:pt>
                <c:pt idx="33">
                  <c:v>1.8512240000000003E-2</c:v>
                </c:pt>
                <c:pt idx="34">
                  <c:v>1.8397520000000001E-2</c:v>
                </c:pt>
                <c:pt idx="35">
                  <c:v>1.7918939999999998E-2</c:v>
                </c:pt>
                <c:pt idx="36">
                  <c:v>1.7667860000000001E-2</c:v>
                </c:pt>
                <c:pt idx="37">
                  <c:v>1.7050180000000002E-2</c:v>
                </c:pt>
                <c:pt idx="38">
                  <c:v>1.6606059999999999E-2</c:v>
                </c:pt>
                <c:pt idx="39">
                  <c:v>1.630624E-2</c:v>
                </c:pt>
                <c:pt idx="40">
                  <c:v>1.561304E-2</c:v>
                </c:pt>
                <c:pt idx="41">
                  <c:v>1.4943879999999998E-2</c:v>
                </c:pt>
                <c:pt idx="42">
                  <c:v>1.43318E-2</c:v>
                </c:pt>
                <c:pt idx="43">
                  <c:v>1.3614960000000001E-2</c:v>
                </c:pt>
                <c:pt idx="44">
                  <c:v>1.297742E-2</c:v>
                </c:pt>
                <c:pt idx="45">
                  <c:v>1.2293580000000002E-2</c:v>
                </c:pt>
                <c:pt idx="46">
                  <c:v>1.150146E-2</c:v>
                </c:pt>
                <c:pt idx="47">
                  <c:v>1.0722539999999999E-2</c:v>
                </c:pt>
                <c:pt idx="48">
                  <c:v>9.7359420000000009E-3</c:v>
                </c:pt>
                <c:pt idx="49">
                  <c:v>8.6652880000000002E-3</c:v>
                </c:pt>
                <c:pt idx="50">
                  <c:v>7.8373640000000012E-3</c:v>
                </c:pt>
                <c:pt idx="51">
                  <c:v>6.8766880000000006E-3</c:v>
                </c:pt>
                <c:pt idx="52">
                  <c:v>5.9629179999999993E-3</c:v>
                </c:pt>
                <c:pt idx="53">
                  <c:v>5.0582639999999998E-3</c:v>
                </c:pt>
                <c:pt idx="54">
                  <c:v>4.4750200000000006E-3</c:v>
                </c:pt>
                <c:pt idx="55">
                  <c:v>4.2368939999999997E-3</c:v>
                </c:pt>
                <c:pt idx="56">
                  <c:v>4.1673780000000002E-3</c:v>
                </c:pt>
                <c:pt idx="57">
                  <c:v>4.1467539999999999E-3</c:v>
                </c:pt>
                <c:pt idx="58">
                  <c:v>4.1429679999999995E-3</c:v>
                </c:pt>
                <c:pt idx="59">
                  <c:v>4.1434079999999995E-3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C3-8340-AE88-546E30CFE9CA}"/>
            </c:ext>
          </c:extLst>
        </c:ser>
        <c:ser>
          <c:idx val="4"/>
          <c:order val="3"/>
          <c:tx>
            <c:strRef>
              <c:f>'range (2)'!$E$21</c:f>
              <c:strCache>
                <c:ptCount val="1"/>
                <c:pt idx="0">
                  <c:v>min-max*90%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'range (2)'!$E$22:$E$81</c:f>
              <c:numCache>
                <c:formatCode>0.00E+00</c:formatCode>
                <c:ptCount val="60"/>
                <c:pt idx="0">
                  <c:v>2.58058E-2</c:v>
                </c:pt>
                <c:pt idx="1">
                  <c:v>2.580882E-2</c:v>
                </c:pt>
                <c:pt idx="2">
                  <c:v>2.5800319999999998E-2</c:v>
                </c:pt>
                <c:pt idx="3">
                  <c:v>2.5792539999999996E-2</c:v>
                </c:pt>
                <c:pt idx="4">
                  <c:v>2.5781739999999997E-2</c:v>
                </c:pt>
                <c:pt idx="5">
                  <c:v>2.5768119999999999E-2</c:v>
                </c:pt>
                <c:pt idx="6">
                  <c:v>2.5751259999999998E-2</c:v>
                </c:pt>
                <c:pt idx="7">
                  <c:v>2.5731940000000002E-2</c:v>
                </c:pt>
                <c:pt idx="8">
                  <c:v>2.5708540000000002E-2</c:v>
                </c:pt>
                <c:pt idx="9">
                  <c:v>2.5668699999999999E-2</c:v>
                </c:pt>
                <c:pt idx="10">
                  <c:v>2.561426E-2</c:v>
                </c:pt>
                <c:pt idx="11">
                  <c:v>2.5569120000000001E-2</c:v>
                </c:pt>
                <c:pt idx="12">
                  <c:v>2.5501420000000004E-2</c:v>
                </c:pt>
                <c:pt idx="13">
                  <c:v>2.5403220000000004E-2</c:v>
                </c:pt>
                <c:pt idx="14">
                  <c:v>2.5299820000000001E-2</c:v>
                </c:pt>
                <c:pt idx="15">
                  <c:v>2.5254739999999998E-2</c:v>
                </c:pt>
                <c:pt idx="16">
                  <c:v>2.515272E-2</c:v>
                </c:pt>
                <c:pt idx="17">
                  <c:v>2.4978880000000002E-2</c:v>
                </c:pt>
                <c:pt idx="18">
                  <c:v>2.4785479999999999E-2</c:v>
                </c:pt>
                <c:pt idx="19">
                  <c:v>2.4617080000000003E-2</c:v>
                </c:pt>
                <c:pt idx="20">
                  <c:v>2.4408119999999998E-2</c:v>
                </c:pt>
                <c:pt idx="21">
                  <c:v>2.4482179999999999E-2</c:v>
                </c:pt>
                <c:pt idx="22">
                  <c:v>2.4297160000000002E-2</c:v>
                </c:pt>
                <c:pt idx="23">
                  <c:v>2.3891879999999997E-2</c:v>
                </c:pt>
                <c:pt idx="24">
                  <c:v>2.3956439999999999E-2</c:v>
                </c:pt>
                <c:pt idx="25">
                  <c:v>2.361106E-2</c:v>
                </c:pt>
                <c:pt idx="26">
                  <c:v>2.2970040000000001E-2</c:v>
                </c:pt>
                <c:pt idx="27">
                  <c:v>2.3044639999999998E-2</c:v>
                </c:pt>
                <c:pt idx="28">
                  <c:v>2.2771799999999998E-2</c:v>
                </c:pt>
                <c:pt idx="29">
                  <c:v>2.2465019999999995E-2</c:v>
                </c:pt>
                <c:pt idx="30">
                  <c:v>2.1875020000000002E-2</c:v>
                </c:pt>
                <c:pt idx="31">
                  <c:v>2.1425119999999999E-2</c:v>
                </c:pt>
                <c:pt idx="32">
                  <c:v>2.0791779999999999E-2</c:v>
                </c:pt>
                <c:pt idx="33">
                  <c:v>2.0409459999999997E-2</c:v>
                </c:pt>
                <c:pt idx="34">
                  <c:v>2.0014979999999998E-2</c:v>
                </c:pt>
                <c:pt idx="35">
                  <c:v>1.931196E-2</c:v>
                </c:pt>
                <c:pt idx="36">
                  <c:v>1.8796920000000002E-2</c:v>
                </c:pt>
                <c:pt idx="37">
                  <c:v>1.7898439999999998E-2</c:v>
                </c:pt>
                <c:pt idx="38">
                  <c:v>1.7365499999999999E-2</c:v>
                </c:pt>
                <c:pt idx="39">
                  <c:v>1.681154E-2</c:v>
                </c:pt>
                <c:pt idx="40">
                  <c:v>1.5582079999999998E-2</c:v>
                </c:pt>
                <c:pt idx="41">
                  <c:v>1.498554E-2</c:v>
                </c:pt>
                <c:pt idx="42">
                  <c:v>1.4180160000000001E-2</c:v>
                </c:pt>
                <c:pt idx="43">
                  <c:v>1.3162979999999999E-2</c:v>
                </c:pt>
                <c:pt idx="44">
                  <c:v>1.2548559999999997E-2</c:v>
                </c:pt>
                <c:pt idx="45">
                  <c:v>1.1725120000000002E-2</c:v>
                </c:pt>
                <c:pt idx="46">
                  <c:v>1.0842040000000001E-2</c:v>
                </c:pt>
                <c:pt idx="47">
                  <c:v>9.8535320000000017E-3</c:v>
                </c:pt>
                <c:pt idx="48">
                  <c:v>8.9985619999999981E-3</c:v>
                </c:pt>
                <c:pt idx="49">
                  <c:v>7.92758E-3</c:v>
                </c:pt>
                <c:pt idx="50">
                  <c:v>7.0597400000000001E-3</c:v>
                </c:pt>
                <c:pt idx="51">
                  <c:v>6.0013339999999997E-3</c:v>
                </c:pt>
                <c:pt idx="52">
                  <c:v>5.2783760000000004E-3</c:v>
                </c:pt>
                <c:pt idx="53">
                  <c:v>4.6929039999999995E-3</c:v>
                </c:pt>
                <c:pt idx="54">
                  <c:v>4.3898979999999997E-3</c:v>
                </c:pt>
                <c:pt idx="55">
                  <c:v>4.2562100000000007E-3</c:v>
                </c:pt>
                <c:pt idx="56">
                  <c:v>4.2058419999999996E-3</c:v>
                </c:pt>
                <c:pt idx="57">
                  <c:v>4.1889739999999998E-3</c:v>
                </c:pt>
                <c:pt idx="58">
                  <c:v>4.1856719999999997E-3</c:v>
                </c:pt>
                <c:pt idx="59">
                  <c:v>4.1860719999999999E-3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C3-8340-AE88-546E30CFE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 Under Different</a:t>
            </a:r>
            <a:r>
              <a:rPr lang="en-GB" baseline="0"/>
              <a:t> Hesitancy 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'range (2)'!$AY$3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'range (2)'!$AZ$1:$BF$1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'range (2)'!$AZ$3:$BF$3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1.71</c:v>
                </c:pt>
                <c:pt idx="2">
                  <c:v>1.96</c:v>
                </c:pt>
                <c:pt idx="3">
                  <c:v>1.58</c:v>
                </c:pt>
                <c:pt idx="4">
                  <c:v>6.0878269999999999</c:v>
                </c:pt>
                <c:pt idx="5">
                  <c:v>5.7586310000000003</c:v>
                </c:pt>
                <c:pt idx="6">
                  <c:v>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2-4147-9E13-396CF97FBC1F}"/>
            </c:ext>
          </c:extLst>
        </c:ser>
        <c:ser>
          <c:idx val="1"/>
          <c:order val="1"/>
          <c:tx>
            <c:strRef>
              <c:f>'range (2)'!$AY$4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'range (2)'!$AZ$1:$BF$1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'range (2)'!$AZ$4:$BF$4</c:f>
              <c:numCache>
                <c:formatCode>_(* #,##0.00_);_(* \(#,##0.00\);_(* "-"??_);_(@_)</c:formatCode>
                <c:ptCount val="7"/>
                <c:pt idx="0">
                  <c:v>1.66</c:v>
                </c:pt>
                <c:pt idx="1">
                  <c:v>1.37</c:v>
                </c:pt>
                <c:pt idx="2">
                  <c:v>1.39</c:v>
                </c:pt>
                <c:pt idx="3">
                  <c:v>1.37</c:v>
                </c:pt>
                <c:pt idx="4">
                  <c:v>3.796195</c:v>
                </c:pt>
                <c:pt idx="5">
                  <c:v>4.26938</c:v>
                </c:pt>
                <c:pt idx="6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2-4147-9E13-396CF97FBC1F}"/>
            </c:ext>
          </c:extLst>
        </c:ser>
        <c:ser>
          <c:idx val="2"/>
          <c:order val="2"/>
          <c:tx>
            <c:strRef>
              <c:f>'range (2)'!$AY$5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'range (2)'!$AZ$1:$BF$1</c:f>
              <c:strCache>
                <c:ptCount val="7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min-max*70%</c:v>
                </c:pt>
                <c:pt idx="4">
                  <c:v>min-max*80%</c:v>
                </c:pt>
                <c:pt idx="5">
                  <c:v>min-max*90%</c:v>
                </c:pt>
                <c:pt idx="6">
                  <c:v>min-max (base)</c:v>
                </c:pt>
              </c:strCache>
            </c:strRef>
          </c:cat>
          <c:val>
            <c:numRef>
              <c:f>'range (2)'!$AZ$5:$BF$5</c:f>
              <c:numCache>
                <c:formatCode>_(* #,##0.00_);_(* \(#,##0.00\);_(* "-"??_);_(@_)</c:formatCode>
                <c:ptCount val="7"/>
                <c:pt idx="0">
                  <c:v>9.5</c:v>
                </c:pt>
                <c:pt idx="1">
                  <c:v>8.1300000000000008</c:v>
                </c:pt>
                <c:pt idx="2">
                  <c:v>5.21</c:v>
                </c:pt>
                <c:pt idx="3">
                  <c:v>5.15</c:v>
                </c:pt>
                <c:pt idx="4">
                  <c:v>30.573664999999998</c:v>
                </c:pt>
                <c:pt idx="5">
                  <c:v>29.429175999999998</c:v>
                </c:pt>
                <c:pt idx="6">
                  <c:v>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2-4147-9E13-396CF97F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708912"/>
        <c:axId val="1571809376"/>
      </c:barChart>
      <c:catAx>
        <c:axId val="157170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9376"/>
        <c:crosses val="autoZero"/>
        <c:auto val="1"/>
        <c:lblAlgn val="ctr"/>
        <c:lblOffset val="100"/>
        <c:noMultiLvlLbl val="0"/>
      </c:catAx>
      <c:valAx>
        <c:axId val="1571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0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Different stages of initial popn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init_popn!$A$2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init_popn!$B$1:$T$1</c:f>
              <c:strCache>
                <c:ptCount val="19"/>
                <c:pt idx="0">
                  <c:v>Vaccied=0</c:v>
                </c:pt>
                <c:pt idx="1">
                  <c:v>Vaccied=0.1</c:v>
                </c:pt>
                <c:pt idx="2">
                  <c:v>Vaccied=0.2</c:v>
                </c:pt>
                <c:pt idx="3">
                  <c:v>Vaccied=0.3</c:v>
                </c:pt>
                <c:pt idx="4">
                  <c:v>Vaccied=0.4</c:v>
                </c:pt>
                <c:pt idx="5">
                  <c:v>Vaccied=0.43 (base)</c:v>
                </c:pt>
                <c:pt idx="6">
                  <c:v>Vaccied=0.5</c:v>
                </c:pt>
                <c:pt idx="7">
                  <c:v>Vaccied=0.6</c:v>
                </c:pt>
                <c:pt idx="8">
                  <c:v>Vaccied=0.7</c:v>
                </c:pt>
                <c:pt idx="9">
                  <c:v>Vaccied=0.725</c:v>
                </c:pt>
                <c:pt idx="10">
                  <c:v>Vaccied=0.75</c:v>
                </c:pt>
                <c:pt idx="12">
                  <c:v>Vaccied=0.8</c:v>
                </c:pt>
                <c:pt idx="13">
                  <c:v>Vaccied=0.825</c:v>
                </c:pt>
                <c:pt idx="14">
                  <c:v>Vaccied=0.85</c:v>
                </c:pt>
                <c:pt idx="15">
                  <c:v>Vaccied=0.875</c:v>
                </c:pt>
                <c:pt idx="16">
                  <c:v>Vaccied=0.9</c:v>
                </c:pt>
                <c:pt idx="17">
                  <c:v>Vaccied=0.925</c:v>
                </c:pt>
                <c:pt idx="18">
                  <c:v>Vaccied=0.95</c:v>
                </c:pt>
              </c:strCache>
            </c:strRef>
          </c:cat>
          <c:val>
            <c:numRef>
              <c:f>init_popn!$B$2:$T$2</c:f>
              <c:numCache>
                <c:formatCode>_(* #,##0.00_);_(* \(#,##0.00\);_(* "-"??_);_(@_)</c:formatCode>
                <c:ptCount val="19"/>
                <c:pt idx="0">
                  <c:v>12.078913</c:v>
                </c:pt>
                <c:pt idx="1">
                  <c:v>9.913672</c:v>
                </c:pt>
                <c:pt idx="2">
                  <c:v>8.2367419999999996</c:v>
                </c:pt>
                <c:pt idx="3">
                  <c:v>6.935924</c:v>
                </c:pt>
                <c:pt idx="4">
                  <c:v>5.923057</c:v>
                </c:pt>
                <c:pt idx="5">
                  <c:v>5.6106680000000004</c:v>
                </c:pt>
                <c:pt idx="6">
                  <c:v>5.1293470000000001</c:v>
                </c:pt>
                <c:pt idx="7">
                  <c:v>4.5068859999999997</c:v>
                </c:pt>
                <c:pt idx="8">
                  <c:v>4.0221730000000004</c:v>
                </c:pt>
                <c:pt idx="9">
                  <c:v>4.0406370000000003</c:v>
                </c:pt>
                <c:pt idx="10">
                  <c:v>3.9221400000000002</c:v>
                </c:pt>
                <c:pt idx="12">
                  <c:v>3.6862400000000002</c:v>
                </c:pt>
                <c:pt idx="13">
                  <c:v>3.6401699999999999</c:v>
                </c:pt>
                <c:pt idx="14">
                  <c:v>3.6176849999999998</c:v>
                </c:pt>
                <c:pt idx="15">
                  <c:v>3.613985</c:v>
                </c:pt>
                <c:pt idx="16">
                  <c:v>3.5181879999999999</c:v>
                </c:pt>
                <c:pt idx="17">
                  <c:v>3.562214</c:v>
                </c:pt>
                <c:pt idx="18">
                  <c:v>3.4874299999999998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2-4543-B58F-240998C5167E}"/>
            </c:ext>
          </c:extLst>
        </c:ser>
        <c:ser>
          <c:idx val="1"/>
          <c:order val="1"/>
          <c:tx>
            <c:strRef>
              <c:f>init_popn!$A$3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init_popn!$B$1:$T$1</c:f>
              <c:strCache>
                <c:ptCount val="19"/>
                <c:pt idx="0">
                  <c:v>Vaccied=0</c:v>
                </c:pt>
                <c:pt idx="1">
                  <c:v>Vaccied=0.1</c:v>
                </c:pt>
                <c:pt idx="2">
                  <c:v>Vaccied=0.2</c:v>
                </c:pt>
                <c:pt idx="3">
                  <c:v>Vaccied=0.3</c:v>
                </c:pt>
                <c:pt idx="4">
                  <c:v>Vaccied=0.4</c:v>
                </c:pt>
                <c:pt idx="5">
                  <c:v>Vaccied=0.43 (base)</c:v>
                </c:pt>
                <c:pt idx="6">
                  <c:v>Vaccied=0.5</c:v>
                </c:pt>
                <c:pt idx="7">
                  <c:v>Vaccied=0.6</c:v>
                </c:pt>
                <c:pt idx="8">
                  <c:v>Vaccied=0.7</c:v>
                </c:pt>
                <c:pt idx="9">
                  <c:v>Vaccied=0.725</c:v>
                </c:pt>
                <c:pt idx="10">
                  <c:v>Vaccied=0.75</c:v>
                </c:pt>
                <c:pt idx="12">
                  <c:v>Vaccied=0.8</c:v>
                </c:pt>
                <c:pt idx="13">
                  <c:v>Vaccied=0.825</c:v>
                </c:pt>
                <c:pt idx="14">
                  <c:v>Vaccied=0.85</c:v>
                </c:pt>
                <c:pt idx="15">
                  <c:v>Vaccied=0.875</c:v>
                </c:pt>
                <c:pt idx="16">
                  <c:v>Vaccied=0.9</c:v>
                </c:pt>
                <c:pt idx="17">
                  <c:v>Vaccied=0.925</c:v>
                </c:pt>
                <c:pt idx="18">
                  <c:v>Vaccied=0.95</c:v>
                </c:pt>
              </c:strCache>
            </c:strRef>
          </c:cat>
          <c:val>
            <c:numRef>
              <c:f>init_popn!$B$3:$T$3</c:f>
              <c:numCache>
                <c:formatCode>_(* #,##0.00_);_(* \(#,##0.00\);_(* "-"??_);_(@_)</c:formatCode>
                <c:ptCount val="19"/>
                <c:pt idx="0">
                  <c:v>7.3010359999999999</c:v>
                </c:pt>
                <c:pt idx="1">
                  <c:v>6.451505</c:v>
                </c:pt>
                <c:pt idx="2">
                  <c:v>5.7708019999999998</c:v>
                </c:pt>
                <c:pt idx="3">
                  <c:v>5.1955390000000001</c:v>
                </c:pt>
                <c:pt idx="4">
                  <c:v>4.6873800000000001</c:v>
                </c:pt>
                <c:pt idx="5">
                  <c:v>4.5139250000000004</c:v>
                </c:pt>
                <c:pt idx="6">
                  <c:v>4.2067680000000003</c:v>
                </c:pt>
                <c:pt idx="7">
                  <c:v>3.698483</c:v>
                </c:pt>
                <c:pt idx="8">
                  <c:v>3.1157499999999998</c:v>
                </c:pt>
                <c:pt idx="9">
                  <c:v>2.3541310000000002</c:v>
                </c:pt>
                <c:pt idx="10">
                  <c:v>2.3134290000000002</c:v>
                </c:pt>
                <c:pt idx="12">
                  <c:v>2.3247019999999998</c:v>
                </c:pt>
                <c:pt idx="13">
                  <c:v>2.064784</c:v>
                </c:pt>
                <c:pt idx="14">
                  <c:v>1.774543</c:v>
                </c:pt>
                <c:pt idx="15">
                  <c:v>1.4861359999999999</c:v>
                </c:pt>
                <c:pt idx="16">
                  <c:v>1.4544250000000001</c:v>
                </c:pt>
                <c:pt idx="17">
                  <c:v>1.123685</c:v>
                </c:pt>
                <c:pt idx="18">
                  <c:v>1.044098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2-4543-B58F-240998C5167E}"/>
            </c:ext>
          </c:extLst>
        </c:ser>
        <c:ser>
          <c:idx val="2"/>
          <c:order val="2"/>
          <c:tx>
            <c:strRef>
              <c:f>init_popn!$A$4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init_popn!$B$1:$T$1</c:f>
              <c:strCache>
                <c:ptCount val="19"/>
                <c:pt idx="0">
                  <c:v>Vaccied=0</c:v>
                </c:pt>
                <c:pt idx="1">
                  <c:v>Vaccied=0.1</c:v>
                </c:pt>
                <c:pt idx="2">
                  <c:v>Vaccied=0.2</c:v>
                </c:pt>
                <c:pt idx="3">
                  <c:v>Vaccied=0.3</c:v>
                </c:pt>
                <c:pt idx="4">
                  <c:v>Vaccied=0.4</c:v>
                </c:pt>
                <c:pt idx="5">
                  <c:v>Vaccied=0.43 (base)</c:v>
                </c:pt>
                <c:pt idx="6">
                  <c:v>Vaccied=0.5</c:v>
                </c:pt>
                <c:pt idx="7">
                  <c:v>Vaccied=0.6</c:v>
                </c:pt>
                <c:pt idx="8">
                  <c:v>Vaccied=0.7</c:v>
                </c:pt>
                <c:pt idx="9">
                  <c:v>Vaccied=0.725</c:v>
                </c:pt>
                <c:pt idx="10">
                  <c:v>Vaccied=0.75</c:v>
                </c:pt>
                <c:pt idx="12">
                  <c:v>Vaccied=0.8</c:v>
                </c:pt>
                <c:pt idx="13">
                  <c:v>Vaccied=0.825</c:v>
                </c:pt>
                <c:pt idx="14">
                  <c:v>Vaccied=0.85</c:v>
                </c:pt>
                <c:pt idx="15">
                  <c:v>Vaccied=0.875</c:v>
                </c:pt>
                <c:pt idx="16">
                  <c:v>Vaccied=0.9</c:v>
                </c:pt>
                <c:pt idx="17">
                  <c:v>Vaccied=0.925</c:v>
                </c:pt>
                <c:pt idx="18">
                  <c:v>Vaccied=0.95</c:v>
                </c:pt>
              </c:strCache>
            </c:strRef>
          </c:cat>
          <c:val>
            <c:numRef>
              <c:f>init_popn!$B$4:$T$4</c:f>
              <c:numCache>
                <c:formatCode>_(* #,##0.00_);_(* \(#,##0.00\);_(* "-"??_);_(@_)</c:formatCode>
                <c:ptCount val="19"/>
                <c:pt idx="0">
                  <c:v>64.134069999999994</c:v>
                </c:pt>
                <c:pt idx="1">
                  <c:v>52.357517000000001</c:v>
                </c:pt>
                <c:pt idx="2">
                  <c:v>43.238098000000001</c:v>
                </c:pt>
                <c:pt idx="3">
                  <c:v>36.155045999999999</c:v>
                </c:pt>
                <c:pt idx="4">
                  <c:v>30.629695000000002</c:v>
                </c:pt>
                <c:pt idx="5">
                  <c:v>28.924866999999999</c:v>
                </c:pt>
                <c:pt idx="6">
                  <c:v>26.289164</c:v>
                </c:pt>
                <c:pt idx="7">
                  <c:v>22.85971</c:v>
                </c:pt>
                <c:pt idx="8">
                  <c:v>20.133286999999999</c:v>
                </c:pt>
                <c:pt idx="9">
                  <c:v>19.739084999999999</c:v>
                </c:pt>
                <c:pt idx="10">
                  <c:v>19.128121</c:v>
                </c:pt>
                <c:pt idx="12">
                  <c:v>17.985046000000001</c:v>
                </c:pt>
                <c:pt idx="13">
                  <c:v>17.535729</c:v>
                </c:pt>
                <c:pt idx="14">
                  <c:v>17.122985</c:v>
                </c:pt>
                <c:pt idx="15">
                  <c:v>16.734960000000001</c:v>
                </c:pt>
                <c:pt idx="16">
                  <c:v>16.256072</c:v>
                </c:pt>
                <c:pt idx="17">
                  <c:v>15.889184999999999</c:v>
                </c:pt>
                <c:pt idx="18">
                  <c:v>15.442266999999999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2-4543-B58F-240998C516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8845296"/>
        <c:axId val="688403216"/>
      </c:barChart>
      <c:catAx>
        <c:axId val="68884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03216"/>
        <c:crosses val="autoZero"/>
        <c:auto val="1"/>
        <c:lblAlgn val="ctr"/>
        <c:lblOffset val="100"/>
        <c:noMultiLvlLbl val="0"/>
      </c:catAx>
      <c:valAx>
        <c:axId val="6884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init_popn!$B$7</c:f>
              <c:strCache>
                <c:ptCount val="1"/>
                <c:pt idx="0">
                  <c:v>Vaccied=0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init_popn!$B$8:$B$67</c:f>
              <c:numCache>
                <c:formatCode>0.00E+00</c:formatCode>
                <c:ptCount val="60"/>
                <c:pt idx="0">
                  <c:v>2.7804000000000002E-2</c:v>
                </c:pt>
                <c:pt idx="1">
                  <c:v>2.7809319999999998E-2</c:v>
                </c:pt>
                <c:pt idx="2">
                  <c:v>2.7803040000000001E-2</c:v>
                </c:pt>
                <c:pt idx="3">
                  <c:v>2.779452E-2</c:v>
                </c:pt>
                <c:pt idx="4">
                  <c:v>2.7786300000000003E-2</c:v>
                </c:pt>
                <c:pt idx="5">
                  <c:v>2.7773639999999999E-2</c:v>
                </c:pt>
                <c:pt idx="6">
                  <c:v>2.7757920000000002E-2</c:v>
                </c:pt>
                <c:pt idx="7">
                  <c:v>2.7740880000000002E-2</c:v>
                </c:pt>
                <c:pt idx="8">
                  <c:v>2.7716899999999999E-2</c:v>
                </c:pt>
                <c:pt idx="9">
                  <c:v>2.7663319999999998E-2</c:v>
                </c:pt>
                <c:pt idx="10">
                  <c:v>2.7399420000000001E-2</c:v>
                </c:pt>
                <c:pt idx="11">
                  <c:v>2.7548159999999999E-2</c:v>
                </c:pt>
                <c:pt idx="12">
                  <c:v>2.7163539999999996E-2</c:v>
                </c:pt>
                <c:pt idx="13">
                  <c:v>2.7305900000000001E-2</c:v>
                </c:pt>
                <c:pt idx="14">
                  <c:v>2.711152E-2</c:v>
                </c:pt>
                <c:pt idx="15">
                  <c:v>2.7099840000000004E-2</c:v>
                </c:pt>
                <c:pt idx="16">
                  <c:v>2.6905820000000004E-2</c:v>
                </c:pt>
                <c:pt idx="17">
                  <c:v>2.6572439999999996E-2</c:v>
                </c:pt>
                <c:pt idx="18">
                  <c:v>2.6339400000000002E-2</c:v>
                </c:pt>
                <c:pt idx="19">
                  <c:v>2.6431900000000001E-2</c:v>
                </c:pt>
                <c:pt idx="20">
                  <c:v>2.6193060000000001E-2</c:v>
                </c:pt>
                <c:pt idx="21">
                  <c:v>2.637598E-2</c:v>
                </c:pt>
                <c:pt idx="22">
                  <c:v>2.6129760000000002E-2</c:v>
                </c:pt>
                <c:pt idx="23">
                  <c:v>2.5903320000000001E-2</c:v>
                </c:pt>
                <c:pt idx="24">
                  <c:v>2.5973619999999996E-2</c:v>
                </c:pt>
                <c:pt idx="25">
                  <c:v>2.5702559999999996E-2</c:v>
                </c:pt>
                <c:pt idx="26">
                  <c:v>2.5367279999999999E-2</c:v>
                </c:pt>
                <c:pt idx="27">
                  <c:v>2.5592320000000002E-2</c:v>
                </c:pt>
                <c:pt idx="28">
                  <c:v>2.5339459999999998E-2</c:v>
                </c:pt>
                <c:pt idx="29">
                  <c:v>2.5303340000000001E-2</c:v>
                </c:pt>
                <c:pt idx="30">
                  <c:v>2.4850419999999998E-2</c:v>
                </c:pt>
                <c:pt idx="31">
                  <c:v>2.4628939999999995E-2</c:v>
                </c:pt>
                <c:pt idx="32">
                  <c:v>2.450196E-2</c:v>
                </c:pt>
                <c:pt idx="33">
                  <c:v>2.4283119999999998E-2</c:v>
                </c:pt>
                <c:pt idx="34">
                  <c:v>2.4084420000000002E-2</c:v>
                </c:pt>
                <c:pt idx="35">
                  <c:v>2.3769739999999998E-2</c:v>
                </c:pt>
                <c:pt idx="36">
                  <c:v>2.3521500000000001E-2</c:v>
                </c:pt>
                <c:pt idx="37">
                  <c:v>2.3082180000000001E-2</c:v>
                </c:pt>
                <c:pt idx="38">
                  <c:v>2.2766680000000001E-2</c:v>
                </c:pt>
                <c:pt idx="39">
                  <c:v>2.232632E-2</c:v>
                </c:pt>
                <c:pt idx="40">
                  <c:v>2.1871720000000001E-2</c:v>
                </c:pt>
                <c:pt idx="41">
                  <c:v>2.1187299999999999E-2</c:v>
                </c:pt>
                <c:pt idx="42">
                  <c:v>2.0522200000000001E-2</c:v>
                </c:pt>
                <c:pt idx="43">
                  <c:v>1.9875899999999998E-2</c:v>
                </c:pt>
                <c:pt idx="44">
                  <c:v>1.9058459999999999E-2</c:v>
                </c:pt>
                <c:pt idx="45">
                  <c:v>1.7471380000000002E-2</c:v>
                </c:pt>
                <c:pt idx="46">
                  <c:v>1.6582619999999999E-2</c:v>
                </c:pt>
                <c:pt idx="47">
                  <c:v>1.5524899999999998E-2</c:v>
                </c:pt>
                <c:pt idx="48">
                  <c:v>1.385372E-2</c:v>
                </c:pt>
                <c:pt idx="49">
                  <c:v>1.2459660000000001E-2</c:v>
                </c:pt>
                <c:pt idx="50">
                  <c:v>1.1220600000000001E-2</c:v>
                </c:pt>
                <c:pt idx="51">
                  <c:v>9.5989060000000008E-3</c:v>
                </c:pt>
                <c:pt idx="52">
                  <c:v>7.9493559999999994E-3</c:v>
                </c:pt>
                <c:pt idx="53">
                  <c:v>6.5131079999999992E-3</c:v>
                </c:pt>
                <c:pt idx="54">
                  <c:v>5.3573720000000009E-3</c:v>
                </c:pt>
                <c:pt idx="55">
                  <c:v>4.5350659999999999E-3</c:v>
                </c:pt>
                <c:pt idx="56">
                  <c:v>4.2757059999999998E-3</c:v>
                </c:pt>
                <c:pt idx="57">
                  <c:v>4.2141899999999996E-3</c:v>
                </c:pt>
                <c:pt idx="58">
                  <c:v>4.2062280000000011E-3</c:v>
                </c:pt>
                <c:pt idx="59">
                  <c:v>4.2081600000000007E-3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0-1A40-A93F-BDB0A93F3404}"/>
            </c:ext>
          </c:extLst>
        </c:ser>
        <c:ser>
          <c:idx val="1"/>
          <c:order val="1"/>
          <c:tx>
            <c:strRef>
              <c:f>init_popn!$C$7</c:f>
              <c:strCache>
                <c:ptCount val="1"/>
                <c:pt idx="0">
                  <c:v>Vaccied=0.1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init_popn!$C$8:$C$67</c:f>
              <c:numCache>
                <c:formatCode>0.00E+00</c:formatCode>
                <c:ptCount val="60"/>
                <c:pt idx="0">
                  <c:v>2.7801900000000001E-2</c:v>
                </c:pt>
                <c:pt idx="1">
                  <c:v>2.7806419999999998E-2</c:v>
                </c:pt>
                <c:pt idx="2">
                  <c:v>2.7799839999999999E-2</c:v>
                </c:pt>
                <c:pt idx="3">
                  <c:v>2.7792580000000001E-2</c:v>
                </c:pt>
                <c:pt idx="4">
                  <c:v>2.7783059999999998E-2</c:v>
                </c:pt>
                <c:pt idx="5">
                  <c:v>2.7770220000000002E-2</c:v>
                </c:pt>
                <c:pt idx="6">
                  <c:v>2.7754459999999998E-2</c:v>
                </c:pt>
                <c:pt idx="7">
                  <c:v>2.7737060000000001E-2</c:v>
                </c:pt>
                <c:pt idx="8">
                  <c:v>2.7713740000000004E-2</c:v>
                </c:pt>
                <c:pt idx="9">
                  <c:v>2.766648E-2</c:v>
                </c:pt>
                <c:pt idx="10">
                  <c:v>2.7494999999999999E-2</c:v>
                </c:pt>
                <c:pt idx="11">
                  <c:v>2.7560220000000003E-2</c:v>
                </c:pt>
                <c:pt idx="12">
                  <c:v>2.72704E-2</c:v>
                </c:pt>
                <c:pt idx="13">
                  <c:v>2.7340880000000001E-2</c:v>
                </c:pt>
                <c:pt idx="14">
                  <c:v>2.716466E-2</c:v>
                </c:pt>
                <c:pt idx="15">
                  <c:v>2.7165679999999998E-2</c:v>
                </c:pt>
                <c:pt idx="16">
                  <c:v>2.6995659999999998E-2</c:v>
                </c:pt>
                <c:pt idx="17">
                  <c:v>2.6768380000000001E-2</c:v>
                </c:pt>
                <c:pt idx="18">
                  <c:v>2.6434119999999998E-2</c:v>
                </c:pt>
                <c:pt idx="19">
                  <c:v>2.6499600000000002E-2</c:v>
                </c:pt>
                <c:pt idx="20">
                  <c:v>2.6272479999999997E-2</c:v>
                </c:pt>
                <c:pt idx="21">
                  <c:v>2.6444620000000002E-2</c:v>
                </c:pt>
                <c:pt idx="22">
                  <c:v>2.6230419999999997E-2</c:v>
                </c:pt>
                <c:pt idx="23">
                  <c:v>2.5925239999999999E-2</c:v>
                </c:pt>
                <c:pt idx="24">
                  <c:v>2.6054040000000001E-2</c:v>
                </c:pt>
                <c:pt idx="25">
                  <c:v>2.5742220000000003E-2</c:v>
                </c:pt>
                <c:pt idx="26">
                  <c:v>2.5378899999999999E-2</c:v>
                </c:pt>
                <c:pt idx="27">
                  <c:v>2.5531159999999997E-2</c:v>
                </c:pt>
                <c:pt idx="28">
                  <c:v>2.5302399999999996E-2</c:v>
                </c:pt>
                <c:pt idx="29">
                  <c:v>2.529172E-2</c:v>
                </c:pt>
                <c:pt idx="30">
                  <c:v>2.48151E-2</c:v>
                </c:pt>
                <c:pt idx="31">
                  <c:v>2.45363E-2</c:v>
                </c:pt>
                <c:pt idx="32">
                  <c:v>2.4280280000000001E-2</c:v>
                </c:pt>
                <c:pt idx="33">
                  <c:v>2.4027659999999999E-2</c:v>
                </c:pt>
                <c:pt idx="34">
                  <c:v>2.3829220000000002E-2</c:v>
                </c:pt>
                <c:pt idx="35">
                  <c:v>2.3484279999999996E-2</c:v>
                </c:pt>
                <c:pt idx="36">
                  <c:v>2.3271020000000003E-2</c:v>
                </c:pt>
                <c:pt idx="37">
                  <c:v>2.2747219999999999E-2</c:v>
                </c:pt>
                <c:pt idx="38">
                  <c:v>2.222876E-2</c:v>
                </c:pt>
                <c:pt idx="39">
                  <c:v>2.1683840000000003E-2</c:v>
                </c:pt>
                <c:pt idx="40">
                  <c:v>2.1036300000000001E-2</c:v>
                </c:pt>
                <c:pt idx="41">
                  <c:v>2.0226539999999998E-2</c:v>
                </c:pt>
                <c:pt idx="42">
                  <c:v>1.9525940000000002E-2</c:v>
                </c:pt>
                <c:pt idx="43">
                  <c:v>1.8678519999999997E-2</c:v>
                </c:pt>
                <c:pt idx="44">
                  <c:v>1.7929580000000001E-2</c:v>
                </c:pt>
                <c:pt idx="45">
                  <c:v>1.6369479999999999E-2</c:v>
                </c:pt>
                <c:pt idx="46">
                  <c:v>1.5305620000000001E-2</c:v>
                </c:pt>
                <c:pt idx="47">
                  <c:v>1.428344E-2</c:v>
                </c:pt>
                <c:pt idx="48">
                  <c:v>1.28107E-2</c:v>
                </c:pt>
                <c:pt idx="49">
                  <c:v>1.1386279999999999E-2</c:v>
                </c:pt>
                <c:pt idx="50">
                  <c:v>1.003393E-2</c:v>
                </c:pt>
                <c:pt idx="51">
                  <c:v>8.5162559999999998E-3</c:v>
                </c:pt>
                <c:pt idx="52">
                  <c:v>7.1106199999999998E-3</c:v>
                </c:pt>
                <c:pt idx="53">
                  <c:v>5.881626E-3</c:v>
                </c:pt>
                <c:pt idx="54">
                  <c:v>4.9450780000000003E-3</c:v>
                </c:pt>
                <c:pt idx="55">
                  <c:v>4.4018440000000002E-3</c:v>
                </c:pt>
                <c:pt idx="56">
                  <c:v>4.2549720000000001E-3</c:v>
                </c:pt>
                <c:pt idx="57">
                  <c:v>4.2130399999999995E-3</c:v>
                </c:pt>
                <c:pt idx="58">
                  <c:v>4.2069619999999999E-3</c:v>
                </c:pt>
                <c:pt idx="59">
                  <c:v>4.2089380000000006E-3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0-1A40-A93F-BDB0A93F3404}"/>
            </c:ext>
          </c:extLst>
        </c:ser>
        <c:ser>
          <c:idx val="2"/>
          <c:order val="2"/>
          <c:tx>
            <c:strRef>
              <c:f>init_popn!$D$7</c:f>
              <c:strCache>
                <c:ptCount val="1"/>
                <c:pt idx="0">
                  <c:v>Vaccied=0.2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init_popn!$D$8:$D$67</c:f>
              <c:numCache>
                <c:formatCode>0.00E+00</c:formatCode>
                <c:ptCount val="60"/>
                <c:pt idx="0">
                  <c:v>2.7798819999999995E-2</c:v>
                </c:pt>
                <c:pt idx="1">
                  <c:v>2.780318E-2</c:v>
                </c:pt>
                <c:pt idx="2">
                  <c:v>2.7795579999999997E-2</c:v>
                </c:pt>
                <c:pt idx="3">
                  <c:v>2.778856E-2</c:v>
                </c:pt>
                <c:pt idx="4">
                  <c:v>2.7778259999999999E-2</c:v>
                </c:pt>
                <c:pt idx="5">
                  <c:v>2.77653E-2</c:v>
                </c:pt>
                <c:pt idx="6">
                  <c:v>2.774894E-2</c:v>
                </c:pt>
                <c:pt idx="7">
                  <c:v>2.7731060000000002E-2</c:v>
                </c:pt>
                <c:pt idx="8">
                  <c:v>2.7707840000000001E-2</c:v>
                </c:pt>
                <c:pt idx="9">
                  <c:v>2.7662779999999998E-2</c:v>
                </c:pt>
                <c:pt idx="10">
                  <c:v>2.7555600000000003E-2</c:v>
                </c:pt>
                <c:pt idx="11">
                  <c:v>2.75625E-2</c:v>
                </c:pt>
                <c:pt idx="12">
                  <c:v>2.738376E-2</c:v>
                </c:pt>
                <c:pt idx="13">
                  <c:v>2.7361620000000003E-2</c:v>
                </c:pt>
                <c:pt idx="14">
                  <c:v>2.7218219999999998E-2</c:v>
                </c:pt>
                <c:pt idx="15">
                  <c:v>2.7213359999999999E-2</c:v>
                </c:pt>
                <c:pt idx="16">
                  <c:v>2.7079059999999999E-2</c:v>
                </c:pt>
                <c:pt idx="17">
                  <c:v>2.6884820000000004E-2</c:v>
                </c:pt>
                <c:pt idx="18">
                  <c:v>2.6601259999999998E-2</c:v>
                </c:pt>
                <c:pt idx="19">
                  <c:v>2.6559620000000006E-2</c:v>
                </c:pt>
                <c:pt idx="20">
                  <c:v>2.6330119999999995E-2</c:v>
                </c:pt>
                <c:pt idx="21">
                  <c:v>2.6504E-2</c:v>
                </c:pt>
                <c:pt idx="22">
                  <c:v>2.6319920000000004E-2</c:v>
                </c:pt>
                <c:pt idx="23">
                  <c:v>2.5967759999999999E-2</c:v>
                </c:pt>
                <c:pt idx="24">
                  <c:v>2.6108340000000001E-2</c:v>
                </c:pt>
                <c:pt idx="25">
                  <c:v>2.5765299999999998E-2</c:v>
                </c:pt>
                <c:pt idx="26">
                  <c:v>2.5314320000000001E-2</c:v>
                </c:pt>
                <c:pt idx="27">
                  <c:v>2.545598E-2</c:v>
                </c:pt>
                <c:pt idx="28">
                  <c:v>2.5214540000000001E-2</c:v>
                </c:pt>
                <c:pt idx="29">
                  <c:v>2.5151620000000003E-2</c:v>
                </c:pt>
                <c:pt idx="30">
                  <c:v>2.4630220000000001E-2</c:v>
                </c:pt>
                <c:pt idx="31">
                  <c:v>2.4273599999999999E-2</c:v>
                </c:pt>
                <c:pt idx="32">
                  <c:v>2.3984059999999998E-2</c:v>
                </c:pt>
                <c:pt idx="33">
                  <c:v>2.3601220000000003E-2</c:v>
                </c:pt>
                <c:pt idx="34">
                  <c:v>2.3522319999999999E-2</c:v>
                </c:pt>
                <c:pt idx="35">
                  <c:v>2.2963020000000001E-2</c:v>
                </c:pt>
                <c:pt idx="36">
                  <c:v>2.2699219999999999E-2</c:v>
                </c:pt>
                <c:pt idx="37">
                  <c:v>2.1958579999999998E-2</c:v>
                </c:pt>
                <c:pt idx="38">
                  <c:v>2.1358579999999999E-2</c:v>
                </c:pt>
                <c:pt idx="39">
                  <c:v>2.0718839999999999E-2</c:v>
                </c:pt>
                <c:pt idx="40">
                  <c:v>1.9874880000000001E-2</c:v>
                </c:pt>
                <c:pt idx="41">
                  <c:v>1.8966340000000002E-2</c:v>
                </c:pt>
                <c:pt idx="42">
                  <c:v>1.8206079999999999E-2</c:v>
                </c:pt>
                <c:pt idx="43">
                  <c:v>1.7156419999999999E-2</c:v>
                </c:pt>
                <c:pt idx="44">
                  <c:v>1.6552840000000003E-2</c:v>
                </c:pt>
                <c:pt idx="45">
                  <c:v>1.5094360000000001E-2</c:v>
                </c:pt>
                <c:pt idx="46">
                  <c:v>1.4079160000000002E-2</c:v>
                </c:pt>
                <c:pt idx="47">
                  <c:v>1.2940419999999999E-2</c:v>
                </c:pt>
                <c:pt idx="48">
                  <c:v>1.158058E-2</c:v>
                </c:pt>
                <c:pt idx="49">
                  <c:v>1.0127290000000001E-2</c:v>
                </c:pt>
                <c:pt idx="50">
                  <c:v>8.8568620000000001E-3</c:v>
                </c:pt>
                <c:pt idx="51">
                  <c:v>7.5061060000000002E-3</c:v>
                </c:pt>
                <c:pt idx="52">
                  <c:v>6.3618499999999996E-3</c:v>
                </c:pt>
                <c:pt idx="53">
                  <c:v>5.3667780000000009E-3</c:v>
                </c:pt>
                <c:pt idx="54">
                  <c:v>4.6626319999999999E-3</c:v>
                </c:pt>
                <c:pt idx="55">
                  <c:v>4.3377120000000005E-3</c:v>
                </c:pt>
                <c:pt idx="56">
                  <c:v>4.2427440000000005E-3</c:v>
                </c:pt>
                <c:pt idx="57">
                  <c:v>4.2125119999999999E-3</c:v>
                </c:pt>
                <c:pt idx="58">
                  <c:v>4.2075619999999998E-3</c:v>
                </c:pt>
                <c:pt idx="59">
                  <c:v>4.2089220000000004E-3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30-1A40-A93F-BDB0A93F3404}"/>
            </c:ext>
          </c:extLst>
        </c:ser>
        <c:ser>
          <c:idx val="3"/>
          <c:order val="3"/>
          <c:tx>
            <c:strRef>
              <c:f>init_popn!$E$7</c:f>
              <c:strCache>
                <c:ptCount val="1"/>
                <c:pt idx="0">
                  <c:v>Vaccied=0.3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init_popn!$E$8:$E$67</c:f>
              <c:numCache>
                <c:formatCode>0.00E+00</c:formatCode>
                <c:ptCount val="60"/>
                <c:pt idx="0">
                  <c:v>2.779448E-2</c:v>
                </c:pt>
                <c:pt idx="1">
                  <c:v>2.7798360000000001E-2</c:v>
                </c:pt>
                <c:pt idx="2">
                  <c:v>2.7789879999999999E-2</c:v>
                </c:pt>
                <c:pt idx="3">
                  <c:v>2.7782299999999999E-2</c:v>
                </c:pt>
                <c:pt idx="4">
                  <c:v>2.7771459999999998E-2</c:v>
                </c:pt>
                <c:pt idx="5">
                  <c:v>2.7757799999999999E-2</c:v>
                </c:pt>
                <c:pt idx="6">
                  <c:v>2.7740299999999996E-2</c:v>
                </c:pt>
                <c:pt idx="7">
                  <c:v>2.7721519999999999E-2</c:v>
                </c:pt>
                <c:pt idx="8">
                  <c:v>2.7696999999999999E-2</c:v>
                </c:pt>
                <c:pt idx="9">
                  <c:v>2.7654680000000004E-2</c:v>
                </c:pt>
                <c:pt idx="10">
                  <c:v>2.7586179999999998E-2</c:v>
                </c:pt>
                <c:pt idx="11">
                  <c:v>2.755382E-2</c:v>
                </c:pt>
                <c:pt idx="12">
                  <c:v>2.7440680000000002E-2</c:v>
                </c:pt>
                <c:pt idx="13">
                  <c:v>2.736456E-2</c:v>
                </c:pt>
                <c:pt idx="14">
                  <c:v>2.7249199999999994E-2</c:v>
                </c:pt>
                <c:pt idx="15">
                  <c:v>2.7216359999999995E-2</c:v>
                </c:pt>
                <c:pt idx="16">
                  <c:v>2.709514E-2</c:v>
                </c:pt>
                <c:pt idx="17">
                  <c:v>2.6900880000000005E-2</c:v>
                </c:pt>
                <c:pt idx="18">
                  <c:v>2.6687739999999998E-2</c:v>
                </c:pt>
                <c:pt idx="19">
                  <c:v>2.6570319999999998E-2</c:v>
                </c:pt>
                <c:pt idx="20">
                  <c:v>2.6337920000000004E-2</c:v>
                </c:pt>
                <c:pt idx="21">
                  <c:v>2.6485020000000005E-2</c:v>
                </c:pt>
                <c:pt idx="22">
                  <c:v>2.6302639999999999E-2</c:v>
                </c:pt>
                <c:pt idx="23">
                  <c:v>2.5898839999999999E-2</c:v>
                </c:pt>
                <c:pt idx="24">
                  <c:v>2.6067139999999999E-2</c:v>
                </c:pt>
                <c:pt idx="25">
                  <c:v>2.5671159999999998E-2</c:v>
                </c:pt>
                <c:pt idx="26">
                  <c:v>2.5119380000000004E-2</c:v>
                </c:pt>
                <c:pt idx="27">
                  <c:v>2.5251079999999999E-2</c:v>
                </c:pt>
                <c:pt idx="28">
                  <c:v>2.495294E-2</c:v>
                </c:pt>
                <c:pt idx="29">
                  <c:v>2.4775720000000001E-2</c:v>
                </c:pt>
                <c:pt idx="30">
                  <c:v>2.4234660000000002E-2</c:v>
                </c:pt>
                <c:pt idx="31">
                  <c:v>2.3771740000000003E-2</c:v>
                </c:pt>
                <c:pt idx="32">
                  <c:v>2.3288739999999995E-2</c:v>
                </c:pt>
                <c:pt idx="33">
                  <c:v>2.2894180000000004E-2</c:v>
                </c:pt>
                <c:pt idx="34">
                  <c:v>2.2709240000000002E-2</c:v>
                </c:pt>
                <c:pt idx="35">
                  <c:v>2.1995759999999996E-2</c:v>
                </c:pt>
                <c:pt idx="36">
                  <c:v>2.1472379999999999E-2</c:v>
                </c:pt>
                <c:pt idx="37">
                  <c:v>2.066834E-2</c:v>
                </c:pt>
                <c:pt idx="38">
                  <c:v>1.9864299999999998E-2</c:v>
                </c:pt>
                <c:pt idx="39">
                  <c:v>1.9370400000000003E-2</c:v>
                </c:pt>
                <c:pt idx="40">
                  <c:v>1.8315979999999999E-2</c:v>
                </c:pt>
                <c:pt idx="41">
                  <c:v>1.747284E-2</c:v>
                </c:pt>
                <c:pt idx="42">
                  <c:v>1.6541339999999998E-2</c:v>
                </c:pt>
                <c:pt idx="43">
                  <c:v>1.5500759999999999E-2</c:v>
                </c:pt>
                <c:pt idx="44">
                  <c:v>1.4776580000000001E-2</c:v>
                </c:pt>
                <c:pt idx="45">
                  <c:v>1.355656E-2</c:v>
                </c:pt>
                <c:pt idx="46">
                  <c:v>1.2454660000000001E-2</c:v>
                </c:pt>
                <c:pt idx="47">
                  <c:v>1.1327800000000001E-2</c:v>
                </c:pt>
                <c:pt idx="48">
                  <c:v>1.0236519999999999E-2</c:v>
                </c:pt>
                <c:pt idx="49">
                  <c:v>8.8804139999999997E-3</c:v>
                </c:pt>
                <c:pt idx="50">
                  <c:v>7.8444880000000002E-3</c:v>
                </c:pt>
                <c:pt idx="51">
                  <c:v>6.647076E-3</c:v>
                </c:pt>
                <c:pt idx="52">
                  <c:v>5.6949100000000001E-3</c:v>
                </c:pt>
                <c:pt idx="53">
                  <c:v>4.9612819999999992E-3</c:v>
                </c:pt>
                <c:pt idx="54">
                  <c:v>4.5046799999999996E-3</c:v>
                </c:pt>
                <c:pt idx="55">
                  <c:v>4.3052900000000007E-3</c:v>
                </c:pt>
                <c:pt idx="56">
                  <c:v>4.2348120000000001E-3</c:v>
                </c:pt>
                <c:pt idx="57">
                  <c:v>4.2120340000000008E-3</c:v>
                </c:pt>
                <c:pt idx="58">
                  <c:v>4.2079599999999993E-3</c:v>
                </c:pt>
                <c:pt idx="59">
                  <c:v>4.2086379999999998E-3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30-1A40-A93F-BDB0A93F3404}"/>
            </c:ext>
          </c:extLst>
        </c:ser>
        <c:ser>
          <c:idx val="4"/>
          <c:order val="4"/>
          <c:tx>
            <c:strRef>
              <c:f>init_popn!$F$7</c:f>
              <c:strCache>
                <c:ptCount val="1"/>
                <c:pt idx="0">
                  <c:v>Vaccied=0.4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init_popn!$F$8:$F$67</c:f>
              <c:numCache>
                <c:formatCode>0.00E+00</c:formatCode>
                <c:ptCount val="60"/>
                <c:pt idx="0">
                  <c:v>2.7788259999999999E-2</c:v>
                </c:pt>
                <c:pt idx="1">
                  <c:v>2.7791400000000001E-2</c:v>
                </c:pt>
                <c:pt idx="2">
                  <c:v>2.7781860000000002E-2</c:v>
                </c:pt>
                <c:pt idx="3">
                  <c:v>2.7772999999999999E-2</c:v>
                </c:pt>
                <c:pt idx="4">
                  <c:v>2.7760760000000002E-2</c:v>
                </c:pt>
                <c:pt idx="5">
                  <c:v>2.774532E-2</c:v>
                </c:pt>
                <c:pt idx="6">
                  <c:v>2.7725860000000001E-2</c:v>
                </c:pt>
                <c:pt idx="7">
                  <c:v>2.7704360000000001E-2</c:v>
                </c:pt>
                <c:pt idx="8">
                  <c:v>2.767708E-2</c:v>
                </c:pt>
                <c:pt idx="9">
                  <c:v>2.763142E-2</c:v>
                </c:pt>
                <c:pt idx="10">
                  <c:v>2.756656E-2</c:v>
                </c:pt>
                <c:pt idx="11">
                  <c:v>2.7517999999999997E-2</c:v>
                </c:pt>
                <c:pt idx="12">
                  <c:v>2.7434599999999996E-2</c:v>
                </c:pt>
                <c:pt idx="13">
                  <c:v>2.7324920000000003E-2</c:v>
                </c:pt>
                <c:pt idx="14">
                  <c:v>2.7203500000000002E-2</c:v>
                </c:pt>
                <c:pt idx="15">
                  <c:v>2.7161299999999999E-2</c:v>
                </c:pt>
                <c:pt idx="16">
                  <c:v>2.703618E-2</c:v>
                </c:pt>
                <c:pt idx="17">
                  <c:v>2.684106E-2</c:v>
                </c:pt>
                <c:pt idx="18">
                  <c:v>2.6630560000000005E-2</c:v>
                </c:pt>
                <c:pt idx="19">
                  <c:v>2.6437259999999997E-2</c:v>
                </c:pt>
                <c:pt idx="20">
                  <c:v>2.620364E-2</c:v>
                </c:pt>
                <c:pt idx="21">
                  <c:v>2.6297519999999998E-2</c:v>
                </c:pt>
                <c:pt idx="22">
                  <c:v>2.6078820000000003E-2</c:v>
                </c:pt>
                <c:pt idx="23">
                  <c:v>2.5626779999999998E-2</c:v>
                </c:pt>
                <c:pt idx="24">
                  <c:v>2.5719880000000001E-2</c:v>
                </c:pt>
                <c:pt idx="25">
                  <c:v>2.53168E-2</c:v>
                </c:pt>
                <c:pt idx="26">
                  <c:v>2.4605499999999999E-2</c:v>
                </c:pt>
                <c:pt idx="27">
                  <c:v>2.46953E-2</c:v>
                </c:pt>
                <c:pt idx="28">
                  <c:v>2.4344940000000002E-2</c:v>
                </c:pt>
                <c:pt idx="29">
                  <c:v>2.4015479999999999E-2</c:v>
                </c:pt>
                <c:pt idx="30">
                  <c:v>2.336382E-2</c:v>
                </c:pt>
                <c:pt idx="31">
                  <c:v>2.2841319999999998E-2</c:v>
                </c:pt>
                <c:pt idx="32">
                  <c:v>2.211542E-2</c:v>
                </c:pt>
                <c:pt idx="33">
                  <c:v>2.1630060000000003E-2</c:v>
                </c:pt>
                <c:pt idx="34">
                  <c:v>2.1200719999999999E-2</c:v>
                </c:pt>
                <c:pt idx="35">
                  <c:v>2.040784E-2</c:v>
                </c:pt>
                <c:pt idx="36">
                  <c:v>1.9788359999999998E-2</c:v>
                </c:pt>
                <c:pt idx="37">
                  <c:v>1.8806060000000003E-2</c:v>
                </c:pt>
                <c:pt idx="38">
                  <c:v>1.81575E-2</c:v>
                </c:pt>
                <c:pt idx="39">
                  <c:v>1.7533340000000001E-2</c:v>
                </c:pt>
                <c:pt idx="40">
                  <c:v>1.6148160000000002E-2</c:v>
                </c:pt>
                <c:pt idx="41">
                  <c:v>1.5495200000000001E-2</c:v>
                </c:pt>
                <c:pt idx="42">
                  <c:v>1.4584239999999998E-2</c:v>
                </c:pt>
                <c:pt idx="43">
                  <c:v>1.3479960000000003E-2</c:v>
                </c:pt>
                <c:pt idx="44">
                  <c:v>1.28107E-2</c:v>
                </c:pt>
                <c:pt idx="45">
                  <c:v>1.1914480000000002E-2</c:v>
                </c:pt>
                <c:pt idx="46">
                  <c:v>1.092344E-2</c:v>
                </c:pt>
                <c:pt idx="47">
                  <c:v>9.8803539999999992E-3</c:v>
                </c:pt>
                <c:pt idx="48">
                  <c:v>8.9628920000000001E-3</c:v>
                </c:pt>
                <c:pt idx="49">
                  <c:v>7.8621039999999982E-3</c:v>
                </c:pt>
                <c:pt idx="50">
                  <c:v>6.9510580000000004E-3</c:v>
                </c:pt>
                <c:pt idx="51">
                  <c:v>5.8649980000000006E-3</c:v>
                </c:pt>
                <c:pt idx="52">
                  <c:v>5.1821839999999994E-3</c:v>
                </c:pt>
                <c:pt idx="53">
                  <c:v>4.6769760000000002E-3</c:v>
                </c:pt>
                <c:pt idx="54">
                  <c:v>4.4051760000000002E-3</c:v>
                </c:pt>
                <c:pt idx="55">
                  <c:v>4.2788219999999998E-3</c:v>
                </c:pt>
                <c:pt idx="56">
                  <c:v>4.2287119999999999E-3</c:v>
                </c:pt>
                <c:pt idx="57">
                  <c:v>4.2115799999999995E-3</c:v>
                </c:pt>
                <c:pt idx="58">
                  <c:v>4.2082339999999999E-3</c:v>
                </c:pt>
                <c:pt idx="59">
                  <c:v>4.2086939999999998E-3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30-1A40-A93F-BDB0A93F3404}"/>
            </c:ext>
          </c:extLst>
        </c:ser>
        <c:ser>
          <c:idx val="5"/>
          <c:order val="5"/>
          <c:tx>
            <c:strRef>
              <c:f>init_popn!$G$7</c:f>
              <c:strCache>
                <c:ptCount val="1"/>
                <c:pt idx="0">
                  <c:v>Vaccied=0.43 (base)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init_popn!$G$8:$G$67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30-1A40-A93F-BDB0A93F3404}"/>
            </c:ext>
          </c:extLst>
        </c:ser>
        <c:ser>
          <c:idx val="6"/>
          <c:order val="6"/>
          <c:tx>
            <c:strRef>
              <c:f>init_popn!$H$7</c:f>
              <c:strCache>
                <c:ptCount val="1"/>
                <c:pt idx="0">
                  <c:v>Vaccied=0.5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init_popn!$H$8:$H$67</c:f>
              <c:numCache>
                <c:formatCode>0.00E+00</c:formatCode>
                <c:ptCount val="60"/>
                <c:pt idx="0">
                  <c:v>2.7777679999999999E-2</c:v>
                </c:pt>
                <c:pt idx="1">
                  <c:v>2.7779399999999999E-2</c:v>
                </c:pt>
                <c:pt idx="2">
                  <c:v>2.7767680000000006E-2</c:v>
                </c:pt>
                <c:pt idx="3">
                  <c:v>2.7756160000000002E-2</c:v>
                </c:pt>
                <c:pt idx="4">
                  <c:v>2.7740399999999998E-2</c:v>
                </c:pt>
                <c:pt idx="5">
                  <c:v>2.7721060000000002E-2</c:v>
                </c:pt>
                <c:pt idx="6">
                  <c:v>2.7696680000000001E-2</c:v>
                </c:pt>
                <c:pt idx="7">
                  <c:v>2.7667859999999999E-2</c:v>
                </c:pt>
                <c:pt idx="8">
                  <c:v>2.7633539999999995E-2</c:v>
                </c:pt>
                <c:pt idx="9">
                  <c:v>2.7569940000000005E-2</c:v>
                </c:pt>
                <c:pt idx="10">
                  <c:v>2.7491459999999995E-2</c:v>
                </c:pt>
                <c:pt idx="11">
                  <c:v>2.7418140000000001E-2</c:v>
                </c:pt>
                <c:pt idx="12">
                  <c:v>2.7322399999999997E-2</c:v>
                </c:pt>
                <c:pt idx="13">
                  <c:v>2.7155040000000002E-2</c:v>
                </c:pt>
                <c:pt idx="14">
                  <c:v>2.7018940000000002E-2</c:v>
                </c:pt>
                <c:pt idx="15">
                  <c:v>2.6920400000000001E-2</c:v>
                </c:pt>
                <c:pt idx="16">
                  <c:v>2.6739479999999999E-2</c:v>
                </c:pt>
                <c:pt idx="17">
                  <c:v>2.648872E-2</c:v>
                </c:pt>
                <c:pt idx="18">
                  <c:v>2.6256519999999998E-2</c:v>
                </c:pt>
                <c:pt idx="19">
                  <c:v>2.5937299999999996E-2</c:v>
                </c:pt>
                <c:pt idx="20">
                  <c:v>2.5679019999999997E-2</c:v>
                </c:pt>
                <c:pt idx="21">
                  <c:v>2.5704280000000003E-2</c:v>
                </c:pt>
                <c:pt idx="22">
                  <c:v>2.5351519999999999E-2</c:v>
                </c:pt>
                <c:pt idx="23">
                  <c:v>2.4758339999999997E-2</c:v>
                </c:pt>
                <c:pt idx="24">
                  <c:v>2.4722059999999997E-2</c:v>
                </c:pt>
                <c:pt idx="25">
                  <c:v>2.4213099999999998E-2</c:v>
                </c:pt>
                <c:pt idx="26">
                  <c:v>2.3439960000000003E-2</c:v>
                </c:pt>
                <c:pt idx="27">
                  <c:v>2.323824E-2</c:v>
                </c:pt>
                <c:pt idx="28">
                  <c:v>2.297942E-2</c:v>
                </c:pt>
                <c:pt idx="29">
                  <c:v>2.2323659999999999E-2</c:v>
                </c:pt>
                <c:pt idx="30">
                  <c:v>2.1583439999999999E-2</c:v>
                </c:pt>
                <c:pt idx="31">
                  <c:v>2.1105140000000001E-2</c:v>
                </c:pt>
                <c:pt idx="32">
                  <c:v>2.0258160000000001E-2</c:v>
                </c:pt>
                <c:pt idx="33">
                  <c:v>1.9516020000000002E-2</c:v>
                </c:pt>
                <c:pt idx="34">
                  <c:v>1.8798579999999999E-2</c:v>
                </c:pt>
                <c:pt idx="35">
                  <c:v>1.8090139999999998E-2</c:v>
                </c:pt>
                <c:pt idx="36">
                  <c:v>1.7265220000000001E-2</c:v>
                </c:pt>
                <c:pt idx="37">
                  <c:v>1.6390559999999998E-2</c:v>
                </c:pt>
                <c:pt idx="38">
                  <c:v>1.5893919999999999E-2</c:v>
                </c:pt>
                <c:pt idx="39">
                  <c:v>1.5017920000000001E-2</c:v>
                </c:pt>
                <c:pt idx="40">
                  <c:v>1.4009959999999998E-2</c:v>
                </c:pt>
                <c:pt idx="41">
                  <c:v>1.33236E-2</c:v>
                </c:pt>
                <c:pt idx="42">
                  <c:v>1.2606839999999999E-2</c:v>
                </c:pt>
                <c:pt idx="43">
                  <c:v>1.1770440000000002E-2</c:v>
                </c:pt>
                <c:pt idx="44">
                  <c:v>1.1175040000000001E-2</c:v>
                </c:pt>
                <c:pt idx="45">
                  <c:v>1.0241117999999999E-2</c:v>
                </c:pt>
                <c:pt idx="46">
                  <c:v>9.4560300000000007E-3</c:v>
                </c:pt>
                <c:pt idx="47">
                  <c:v>8.6345079999999991E-3</c:v>
                </c:pt>
                <c:pt idx="48">
                  <c:v>7.7822799999999999E-3</c:v>
                </c:pt>
                <c:pt idx="49">
                  <c:v>6.8960359999999995E-3</c:v>
                </c:pt>
                <c:pt idx="50">
                  <c:v>6.1640200000000001E-3</c:v>
                </c:pt>
                <c:pt idx="51">
                  <c:v>5.32337E-3</c:v>
                </c:pt>
                <c:pt idx="52">
                  <c:v>4.8612979999999991E-3</c:v>
                </c:pt>
                <c:pt idx="53">
                  <c:v>4.5179539999999994E-3</c:v>
                </c:pt>
                <c:pt idx="54">
                  <c:v>4.3450420000000003E-3</c:v>
                </c:pt>
                <c:pt idx="55">
                  <c:v>4.2612979999999993E-3</c:v>
                </c:pt>
                <c:pt idx="56">
                  <c:v>4.2246380000000002E-3</c:v>
                </c:pt>
                <c:pt idx="57">
                  <c:v>4.2112600000000005E-3</c:v>
                </c:pt>
                <c:pt idx="58">
                  <c:v>4.208392E-3</c:v>
                </c:pt>
                <c:pt idx="59">
                  <c:v>4.2086859999999997E-3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30-1A40-A93F-BDB0A93F3404}"/>
            </c:ext>
          </c:extLst>
        </c:ser>
        <c:ser>
          <c:idx val="7"/>
          <c:order val="7"/>
          <c:tx>
            <c:strRef>
              <c:f>init_popn!$I$7</c:f>
              <c:strCache>
                <c:ptCount val="1"/>
                <c:pt idx="0">
                  <c:v>Vaccied=0.6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init_popn!$I$8:$I$67</c:f>
              <c:numCache>
                <c:formatCode>0.00E+00</c:formatCode>
                <c:ptCount val="60"/>
                <c:pt idx="0">
                  <c:v>2.7756120000000002E-2</c:v>
                </c:pt>
                <c:pt idx="1">
                  <c:v>2.775418E-2</c:v>
                </c:pt>
                <c:pt idx="2">
                  <c:v>2.773722E-2</c:v>
                </c:pt>
                <c:pt idx="3">
                  <c:v>2.7718300000000001E-2</c:v>
                </c:pt>
                <c:pt idx="4">
                  <c:v>2.7692680000000004E-2</c:v>
                </c:pt>
                <c:pt idx="5">
                  <c:v>2.766118E-2</c:v>
                </c:pt>
                <c:pt idx="6">
                  <c:v>2.7620240000000001E-2</c:v>
                </c:pt>
                <c:pt idx="7">
                  <c:v>2.756844E-2</c:v>
                </c:pt>
                <c:pt idx="8">
                  <c:v>2.7505839999999997E-2</c:v>
                </c:pt>
                <c:pt idx="9">
                  <c:v>2.7380959999999999E-2</c:v>
                </c:pt>
                <c:pt idx="10">
                  <c:v>2.7246880000000001E-2</c:v>
                </c:pt>
                <c:pt idx="11">
                  <c:v>2.7071560000000001E-2</c:v>
                </c:pt>
                <c:pt idx="12">
                  <c:v>2.6893960000000001E-2</c:v>
                </c:pt>
                <c:pt idx="13">
                  <c:v>2.6594620000000003E-2</c:v>
                </c:pt>
                <c:pt idx="14">
                  <c:v>2.637424E-2</c:v>
                </c:pt>
                <c:pt idx="15">
                  <c:v>2.6131160000000004E-2</c:v>
                </c:pt>
                <c:pt idx="16">
                  <c:v>2.5733620000000002E-2</c:v>
                </c:pt>
                <c:pt idx="17">
                  <c:v>2.5400260000000001E-2</c:v>
                </c:pt>
                <c:pt idx="18">
                  <c:v>2.4963160000000002E-2</c:v>
                </c:pt>
                <c:pt idx="19">
                  <c:v>2.4505560000000003E-2</c:v>
                </c:pt>
                <c:pt idx="20">
                  <c:v>2.412222E-2</c:v>
                </c:pt>
                <c:pt idx="21">
                  <c:v>2.38576E-2</c:v>
                </c:pt>
                <c:pt idx="22">
                  <c:v>2.3348520000000001E-2</c:v>
                </c:pt>
                <c:pt idx="23">
                  <c:v>2.2596160000000001E-2</c:v>
                </c:pt>
                <c:pt idx="24">
                  <c:v>2.2232420000000003E-2</c:v>
                </c:pt>
                <c:pt idx="25">
                  <c:v>2.1817479999999997E-2</c:v>
                </c:pt>
                <c:pt idx="26">
                  <c:v>2.1061360000000001E-2</c:v>
                </c:pt>
                <c:pt idx="27">
                  <c:v>2.0638999999999998E-2</c:v>
                </c:pt>
                <c:pt idx="28">
                  <c:v>1.9989380000000001E-2</c:v>
                </c:pt>
                <c:pt idx="29">
                  <c:v>1.93604E-2</c:v>
                </c:pt>
                <c:pt idx="30">
                  <c:v>1.8811419999999999E-2</c:v>
                </c:pt>
                <c:pt idx="31">
                  <c:v>1.8293219999999999E-2</c:v>
                </c:pt>
                <c:pt idx="32">
                  <c:v>1.7418060000000003E-2</c:v>
                </c:pt>
                <c:pt idx="33">
                  <c:v>1.6888819999999999E-2</c:v>
                </c:pt>
                <c:pt idx="34">
                  <c:v>1.5997400000000002E-2</c:v>
                </c:pt>
                <c:pt idx="35">
                  <c:v>1.5373299999999998E-2</c:v>
                </c:pt>
                <c:pt idx="36">
                  <c:v>1.45903E-2</c:v>
                </c:pt>
                <c:pt idx="37">
                  <c:v>1.3845699999999999E-2</c:v>
                </c:pt>
                <c:pt idx="38">
                  <c:v>1.3395580000000001E-2</c:v>
                </c:pt>
                <c:pt idx="39">
                  <c:v>1.2683679999999999E-2</c:v>
                </c:pt>
                <c:pt idx="40">
                  <c:v>1.1903759999999999E-2</c:v>
                </c:pt>
                <c:pt idx="41">
                  <c:v>1.1303459999999998E-2</c:v>
                </c:pt>
                <c:pt idx="42">
                  <c:v>1.057874E-2</c:v>
                </c:pt>
                <c:pt idx="43">
                  <c:v>9.8492760000000006E-3</c:v>
                </c:pt>
                <c:pt idx="44">
                  <c:v>9.4326199999999992E-3</c:v>
                </c:pt>
                <c:pt idx="45">
                  <c:v>8.5749299999999997E-3</c:v>
                </c:pt>
                <c:pt idx="46">
                  <c:v>7.962977999999999E-3</c:v>
                </c:pt>
                <c:pt idx="47">
                  <c:v>7.3023139999999999E-3</c:v>
                </c:pt>
                <c:pt idx="48">
                  <c:v>6.6222359999999992E-3</c:v>
                </c:pt>
                <c:pt idx="49">
                  <c:v>5.9859499999999994E-3</c:v>
                </c:pt>
                <c:pt idx="50">
                  <c:v>5.4633240000000003E-3</c:v>
                </c:pt>
                <c:pt idx="51">
                  <c:v>4.911061999999999E-3</c:v>
                </c:pt>
                <c:pt idx="52">
                  <c:v>4.6142919999999999E-3</c:v>
                </c:pt>
                <c:pt idx="53">
                  <c:v>4.4112800000000001E-3</c:v>
                </c:pt>
                <c:pt idx="54">
                  <c:v>4.3049539999999997E-3</c:v>
                </c:pt>
                <c:pt idx="55">
                  <c:v>4.2481559999999995E-3</c:v>
                </c:pt>
                <c:pt idx="56">
                  <c:v>4.2213179999999999E-3</c:v>
                </c:pt>
                <c:pt idx="57">
                  <c:v>4.2113059999999997E-3</c:v>
                </c:pt>
                <c:pt idx="58">
                  <c:v>4.2084619999999996E-3</c:v>
                </c:pt>
                <c:pt idx="59">
                  <c:v>4.2086480000000006E-3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30-1A40-A93F-BDB0A93F3404}"/>
            </c:ext>
          </c:extLst>
        </c:ser>
        <c:ser>
          <c:idx val="8"/>
          <c:order val="8"/>
          <c:tx>
            <c:strRef>
              <c:f>init_popn!$J$7</c:f>
              <c:strCache>
                <c:ptCount val="1"/>
                <c:pt idx="0">
                  <c:v>Vaccied=0.7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init_popn!$J$8:$J$67</c:f>
              <c:numCache>
                <c:formatCode>0.00E+00</c:formatCode>
                <c:ptCount val="60"/>
                <c:pt idx="0">
                  <c:v>2.7686500000000003E-2</c:v>
                </c:pt>
                <c:pt idx="1">
                  <c:v>2.7669060000000002E-2</c:v>
                </c:pt>
                <c:pt idx="2">
                  <c:v>2.763154E-2</c:v>
                </c:pt>
                <c:pt idx="3">
                  <c:v>2.757942E-2</c:v>
                </c:pt>
                <c:pt idx="4">
                  <c:v>2.7502899999999997E-2</c:v>
                </c:pt>
                <c:pt idx="5">
                  <c:v>2.7403080000000003E-2</c:v>
                </c:pt>
                <c:pt idx="6">
                  <c:v>2.7270519999999999E-2</c:v>
                </c:pt>
                <c:pt idx="7">
                  <c:v>2.7084740000000003E-2</c:v>
                </c:pt>
                <c:pt idx="8">
                  <c:v>2.6853120000000001E-2</c:v>
                </c:pt>
                <c:pt idx="9">
                  <c:v>2.6413100000000002E-2</c:v>
                </c:pt>
                <c:pt idx="10">
                  <c:v>2.6048620000000001E-2</c:v>
                </c:pt>
                <c:pt idx="11">
                  <c:v>2.5498960000000005E-2</c:v>
                </c:pt>
                <c:pt idx="12">
                  <c:v>2.5052560000000001E-2</c:v>
                </c:pt>
                <c:pt idx="13">
                  <c:v>2.4521919999999996E-2</c:v>
                </c:pt>
                <c:pt idx="14">
                  <c:v>2.4122359999999999E-2</c:v>
                </c:pt>
                <c:pt idx="15">
                  <c:v>2.3595979999999999E-2</c:v>
                </c:pt>
                <c:pt idx="16">
                  <c:v>2.2911979999999998E-2</c:v>
                </c:pt>
                <c:pt idx="17">
                  <c:v>2.2421619999999996E-2</c:v>
                </c:pt>
                <c:pt idx="18">
                  <c:v>2.1903079999999998E-2</c:v>
                </c:pt>
                <c:pt idx="19">
                  <c:v>2.129582E-2</c:v>
                </c:pt>
                <c:pt idx="20">
                  <c:v>2.0547720000000002E-2</c:v>
                </c:pt>
                <c:pt idx="21">
                  <c:v>2.0225979999999998E-2</c:v>
                </c:pt>
                <c:pt idx="22">
                  <c:v>1.9802900000000002E-2</c:v>
                </c:pt>
                <c:pt idx="23">
                  <c:v>1.8786259999999999E-2</c:v>
                </c:pt>
                <c:pt idx="24">
                  <c:v>1.8430900000000004E-2</c:v>
                </c:pt>
                <c:pt idx="25">
                  <c:v>1.7955660000000002E-2</c:v>
                </c:pt>
                <c:pt idx="26">
                  <c:v>1.7223280000000001E-2</c:v>
                </c:pt>
                <c:pt idx="27">
                  <c:v>1.6647040000000002E-2</c:v>
                </c:pt>
                <c:pt idx="28">
                  <c:v>1.5963720000000001E-2</c:v>
                </c:pt>
                <c:pt idx="29">
                  <c:v>1.5570379999999998E-2</c:v>
                </c:pt>
                <c:pt idx="30">
                  <c:v>1.507212E-2</c:v>
                </c:pt>
                <c:pt idx="31">
                  <c:v>1.4583220000000003E-2</c:v>
                </c:pt>
                <c:pt idx="32">
                  <c:v>1.3869360000000001E-2</c:v>
                </c:pt>
                <c:pt idx="33">
                  <c:v>1.3665399999999999E-2</c:v>
                </c:pt>
                <c:pt idx="34">
                  <c:v>1.2932279999999999E-2</c:v>
                </c:pt>
                <c:pt idx="35">
                  <c:v>1.2411479999999999E-2</c:v>
                </c:pt>
                <c:pt idx="36">
                  <c:v>1.1962860000000001E-2</c:v>
                </c:pt>
                <c:pt idx="37">
                  <c:v>1.1289E-2</c:v>
                </c:pt>
                <c:pt idx="38">
                  <c:v>1.0895280000000002E-2</c:v>
                </c:pt>
                <c:pt idx="39">
                  <c:v>1.0385109999999999E-2</c:v>
                </c:pt>
                <c:pt idx="40">
                  <c:v>9.7079080000000012E-3</c:v>
                </c:pt>
                <c:pt idx="41">
                  <c:v>9.2946479999999991E-3</c:v>
                </c:pt>
                <c:pt idx="42">
                  <c:v>8.6601480000000012E-3</c:v>
                </c:pt>
                <c:pt idx="43">
                  <c:v>8.1200379999999996E-3</c:v>
                </c:pt>
                <c:pt idx="44">
                  <c:v>7.6167760000000004E-3</c:v>
                </c:pt>
                <c:pt idx="45">
                  <c:v>7.0832719999999998E-3</c:v>
                </c:pt>
                <c:pt idx="46">
                  <c:v>6.6093100000000002E-3</c:v>
                </c:pt>
                <c:pt idx="47">
                  <c:v>6.0806240000000006E-3</c:v>
                </c:pt>
                <c:pt idx="48">
                  <c:v>5.6019240000000003E-3</c:v>
                </c:pt>
                <c:pt idx="49">
                  <c:v>5.2376939999999993E-3</c:v>
                </c:pt>
                <c:pt idx="50">
                  <c:v>4.8970159999999997E-3</c:v>
                </c:pt>
                <c:pt idx="51">
                  <c:v>4.6151320000000001E-3</c:v>
                </c:pt>
                <c:pt idx="52">
                  <c:v>4.4502419999999992E-3</c:v>
                </c:pt>
                <c:pt idx="53">
                  <c:v>4.3362719999999995E-3</c:v>
                </c:pt>
                <c:pt idx="54">
                  <c:v>4.2734920000000003E-3</c:v>
                </c:pt>
                <c:pt idx="55">
                  <c:v>4.236152E-3</c:v>
                </c:pt>
                <c:pt idx="56">
                  <c:v>4.2181819999999991E-3</c:v>
                </c:pt>
                <c:pt idx="57">
                  <c:v>4.2111780000000003E-3</c:v>
                </c:pt>
                <c:pt idx="58">
                  <c:v>4.2085439999999998E-3</c:v>
                </c:pt>
                <c:pt idx="59">
                  <c:v>4.2085979999999992E-3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30-1A40-A93F-BDB0A93F3404}"/>
            </c:ext>
          </c:extLst>
        </c:ser>
        <c:ser>
          <c:idx val="9"/>
          <c:order val="9"/>
          <c:tx>
            <c:strRef>
              <c:f>init_popn!$K$7</c:f>
              <c:strCache>
                <c:ptCount val="1"/>
                <c:pt idx="0">
                  <c:v>Vaccied=0.725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init_popn!$K$8:$K$67</c:f>
              <c:numCache>
                <c:formatCode>0.00E+00</c:formatCode>
                <c:ptCount val="60"/>
                <c:pt idx="0">
                  <c:v>2.683746E-2</c:v>
                </c:pt>
                <c:pt idx="1">
                  <c:v>2.6441900000000001E-2</c:v>
                </c:pt>
                <c:pt idx="2">
                  <c:v>2.5979200000000001E-2</c:v>
                </c:pt>
                <c:pt idx="3">
                  <c:v>2.5179680000000003E-2</c:v>
                </c:pt>
                <c:pt idx="4">
                  <c:v>2.41409E-2</c:v>
                </c:pt>
                <c:pt idx="5">
                  <c:v>2.3087940000000001E-2</c:v>
                </c:pt>
                <c:pt idx="6">
                  <c:v>2.2154840000000002E-2</c:v>
                </c:pt>
                <c:pt idx="7">
                  <c:v>2.1403080000000001E-2</c:v>
                </c:pt>
                <c:pt idx="8">
                  <c:v>2.0719559999999998E-2</c:v>
                </c:pt>
                <c:pt idx="9">
                  <c:v>1.9858960000000002E-2</c:v>
                </c:pt>
                <c:pt idx="10">
                  <c:v>1.934396E-2</c:v>
                </c:pt>
                <c:pt idx="11">
                  <c:v>1.904488E-2</c:v>
                </c:pt>
                <c:pt idx="12">
                  <c:v>1.8451139999999998E-2</c:v>
                </c:pt>
                <c:pt idx="13">
                  <c:v>1.7662799999999999E-2</c:v>
                </c:pt>
                <c:pt idx="14">
                  <c:v>1.7082199999999999E-2</c:v>
                </c:pt>
                <c:pt idx="15">
                  <c:v>1.6262499999999999E-2</c:v>
                </c:pt>
                <c:pt idx="16">
                  <c:v>1.597964E-2</c:v>
                </c:pt>
                <c:pt idx="17">
                  <c:v>1.537346E-2</c:v>
                </c:pt>
                <c:pt idx="18">
                  <c:v>1.5390579999999997E-2</c:v>
                </c:pt>
                <c:pt idx="19">
                  <c:v>1.488158E-2</c:v>
                </c:pt>
                <c:pt idx="20">
                  <c:v>1.457348E-2</c:v>
                </c:pt>
                <c:pt idx="21">
                  <c:v>1.405122E-2</c:v>
                </c:pt>
                <c:pt idx="22">
                  <c:v>1.3345560000000001E-2</c:v>
                </c:pt>
                <c:pt idx="23">
                  <c:v>1.2939999999999998E-2</c:v>
                </c:pt>
                <c:pt idx="24">
                  <c:v>1.2625500000000001E-2</c:v>
                </c:pt>
                <c:pt idx="25">
                  <c:v>1.1969219999999999E-2</c:v>
                </c:pt>
                <c:pt idx="26">
                  <c:v>1.156952E-2</c:v>
                </c:pt>
                <c:pt idx="27">
                  <c:v>1.1466299999999999E-2</c:v>
                </c:pt>
                <c:pt idx="28">
                  <c:v>1.1289400000000002E-2</c:v>
                </c:pt>
                <c:pt idx="29">
                  <c:v>1.0906900000000001E-2</c:v>
                </c:pt>
                <c:pt idx="30">
                  <c:v>1.0670556000000001E-2</c:v>
                </c:pt>
                <c:pt idx="31">
                  <c:v>1.0214542000000002E-2</c:v>
                </c:pt>
                <c:pt idx="32">
                  <c:v>1.0001953999999999E-2</c:v>
                </c:pt>
                <c:pt idx="33">
                  <c:v>9.7063480000000001E-3</c:v>
                </c:pt>
                <c:pt idx="34">
                  <c:v>9.3164119999999996E-3</c:v>
                </c:pt>
                <c:pt idx="35">
                  <c:v>8.952449999999999E-3</c:v>
                </c:pt>
                <c:pt idx="36">
                  <c:v>8.5666939999999997E-3</c:v>
                </c:pt>
                <c:pt idx="37">
                  <c:v>8.3655880000000002E-3</c:v>
                </c:pt>
                <c:pt idx="38">
                  <c:v>8.1142799999999998E-3</c:v>
                </c:pt>
                <c:pt idx="39">
                  <c:v>7.7882240000000007E-3</c:v>
                </c:pt>
                <c:pt idx="40">
                  <c:v>7.4315279999999997E-3</c:v>
                </c:pt>
                <c:pt idx="41">
                  <c:v>7.0568460000000003E-3</c:v>
                </c:pt>
                <c:pt idx="42">
                  <c:v>6.6782160000000007E-3</c:v>
                </c:pt>
                <c:pt idx="43">
                  <c:v>6.3097219999999994E-3</c:v>
                </c:pt>
                <c:pt idx="44">
                  <c:v>5.9923960000000005E-3</c:v>
                </c:pt>
                <c:pt idx="45">
                  <c:v>5.7434560000000001E-3</c:v>
                </c:pt>
                <c:pt idx="46">
                  <c:v>5.4088279999999992E-3</c:v>
                </c:pt>
                <c:pt idx="47">
                  <c:v>5.0705120000000001E-3</c:v>
                </c:pt>
                <c:pt idx="48">
                  <c:v>4.8477160000000002E-3</c:v>
                </c:pt>
                <c:pt idx="49">
                  <c:v>4.6782639999999997E-3</c:v>
                </c:pt>
                <c:pt idx="50">
                  <c:v>4.5373940000000001E-3</c:v>
                </c:pt>
                <c:pt idx="51">
                  <c:v>4.41143E-3</c:v>
                </c:pt>
                <c:pt idx="52">
                  <c:v>4.3325880000000001E-3</c:v>
                </c:pt>
                <c:pt idx="53">
                  <c:v>4.2810499999999998E-3</c:v>
                </c:pt>
                <c:pt idx="54">
                  <c:v>4.248412E-3</c:v>
                </c:pt>
                <c:pt idx="55">
                  <c:v>4.226398000000001E-3</c:v>
                </c:pt>
                <c:pt idx="56">
                  <c:v>4.2148079999999996E-3</c:v>
                </c:pt>
                <c:pt idx="57">
                  <c:v>4.2104459999999996E-3</c:v>
                </c:pt>
                <c:pt idx="58">
                  <c:v>4.2085259999999998E-3</c:v>
                </c:pt>
                <c:pt idx="59">
                  <c:v>4.2086720000000001E-3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30-1A40-A93F-BDB0A93F3404}"/>
            </c:ext>
          </c:extLst>
        </c:ser>
        <c:ser>
          <c:idx val="10"/>
          <c:order val="10"/>
          <c:tx>
            <c:strRef>
              <c:f>init_popn!$L$7</c:f>
              <c:strCache>
                <c:ptCount val="1"/>
                <c:pt idx="0">
                  <c:v>Vaccied=0.75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init_popn!$L$8:$L$67</c:f>
              <c:numCache>
                <c:formatCode>0.00E+00</c:formatCode>
                <c:ptCount val="60"/>
                <c:pt idx="0">
                  <c:v>2.683746E-2</c:v>
                </c:pt>
                <c:pt idx="1">
                  <c:v>2.6441900000000001E-2</c:v>
                </c:pt>
                <c:pt idx="2">
                  <c:v>2.5979200000000001E-2</c:v>
                </c:pt>
                <c:pt idx="3">
                  <c:v>2.5179680000000003E-2</c:v>
                </c:pt>
                <c:pt idx="4">
                  <c:v>2.41409E-2</c:v>
                </c:pt>
                <c:pt idx="5">
                  <c:v>2.3087940000000001E-2</c:v>
                </c:pt>
                <c:pt idx="6">
                  <c:v>2.2154840000000002E-2</c:v>
                </c:pt>
                <c:pt idx="7">
                  <c:v>2.1403080000000001E-2</c:v>
                </c:pt>
                <c:pt idx="8">
                  <c:v>2.0719559999999998E-2</c:v>
                </c:pt>
                <c:pt idx="9">
                  <c:v>1.9858960000000002E-2</c:v>
                </c:pt>
                <c:pt idx="10">
                  <c:v>1.934396E-2</c:v>
                </c:pt>
                <c:pt idx="11">
                  <c:v>1.904488E-2</c:v>
                </c:pt>
                <c:pt idx="12">
                  <c:v>1.8451139999999998E-2</c:v>
                </c:pt>
                <c:pt idx="13">
                  <c:v>1.7662799999999999E-2</c:v>
                </c:pt>
                <c:pt idx="14">
                  <c:v>1.7082199999999999E-2</c:v>
                </c:pt>
                <c:pt idx="15">
                  <c:v>1.6262499999999999E-2</c:v>
                </c:pt>
                <c:pt idx="16">
                  <c:v>1.597964E-2</c:v>
                </c:pt>
                <c:pt idx="17">
                  <c:v>1.537346E-2</c:v>
                </c:pt>
                <c:pt idx="18">
                  <c:v>1.5390579999999997E-2</c:v>
                </c:pt>
                <c:pt idx="19">
                  <c:v>1.488158E-2</c:v>
                </c:pt>
                <c:pt idx="20">
                  <c:v>1.457348E-2</c:v>
                </c:pt>
                <c:pt idx="21">
                  <c:v>1.405122E-2</c:v>
                </c:pt>
                <c:pt idx="22">
                  <c:v>1.3345560000000001E-2</c:v>
                </c:pt>
                <c:pt idx="23">
                  <c:v>1.2939999999999998E-2</c:v>
                </c:pt>
                <c:pt idx="24">
                  <c:v>1.2625500000000001E-2</c:v>
                </c:pt>
                <c:pt idx="25">
                  <c:v>1.1969219999999999E-2</c:v>
                </c:pt>
                <c:pt idx="26">
                  <c:v>1.156952E-2</c:v>
                </c:pt>
                <c:pt idx="27">
                  <c:v>1.1466299999999999E-2</c:v>
                </c:pt>
                <c:pt idx="28">
                  <c:v>1.1289400000000002E-2</c:v>
                </c:pt>
                <c:pt idx="29">
                  <c:v>1.0906900000000001E-2</c:v>
                </c:pt>
                <c:pt idx="30">
                  <c:v>1.0670556000000001E-2</c:v>
                </c:pt>
                <c:pt idx="31">
                  <c:v>1.0214542000000002E-2</c:v>
                </c:pt>
                <c:pt idx="32">
                  <c:v>1.0001953999999999E-2</c:v>
                </c:pt>
                <c:pt idx="33">
                  <c:v>9.7063480000000001E-3</c:v>
                </c:pt>
                <c:pt idx="34">
                  <c:v>9.3164119999999996E-3</c:v>
                </c:pt>
                <c:pt idx="35">
                  <c:v>8.952449999999999E-3</c:v>
                </c:pt>
                <c:pt idx="36">
                  <c:v>8.5666939999999997E-3</c:v>
                </c:pt>
                <c:pt idx="37">
                  <c:v>8.3655880000000002E-3</c:v>
                </c:pt>
                <c:pt idx="38">
                  <c:v>8.1142799999999998E-3</c:v>
                </c:pt>
                <c:pt idx="39">
                  <c:v>7.7882240000000007E-3</c:v>
                </c:pt>
                <c:pt idx="40">
                  <c:v>7.4315279999999997E-3</c:v>
                </c:pt>
                <c:pt idx="41">
                  <c:v>7.0568460000000003E-3</c:v>
                </c:pt>
                <c:pt idx="42">
                  <c:v>6.6782160000000007E-3</c:v>
                </c:pt>
                <c:pt idx="43">
                  <c:v>6.3097219999999994E-3</c:v>
                </c:pt>
                <c:pt idx="44">
                  <c:v>5.9923960000000005E-3</c:v>
                </c:pt>
                <c:pt idx="45">
                  <c:v>5.7434560000000001E-3</c:v>
                </c:pt>
                <c:pt idx="46">
                  <c:v>5.4088279999999992E-3</c:v>
                </c:pt>
                <c:pt idx="47">
                  <c:v>5.0705120000000001E-3</c:v>
                </c:pt>
                <c:pt idx="48">
                  <c:v>4.8477160000000002E-3</c:v>
                </c:pt>
                <c:pt idx="49">
                  <c:v>4.6782639999999997E-3</c:v>
                </c:pt>
                <c:pt idx="50">
                  <c:v>4.5373940000000001E-3</c:v>
                </c:pt>
                <c:pt idx="51">
                  <c:v>4.41143E-3</c:v>
                </c:pt>
                <c:pt idx="52">
                  <c:v>4.3325880000000001E-3</c:v>
                </c:pt>
                <c:pt idx="53">
                  <c:v>4.2810499999999998E-3</c:v>
                </c:pt>
                <c:pt idx="54">
                  <c:v>4.248412E-3</c:v>
                </c:pt>
                <c:pt idx="55">
                  <c:v>4.226398000000001E-3</c:v>
                </c:pt>
                <c:pt idx="56">
                  <c:v>4.2148079999999996E-3</c:v>
                </c:pt>
                <c:pt idx="57">
                  <c:v>4.2104459999999996E-3</c:v>
                </c:pt>
                <c:pt idx="58">
                  <c:v>4.2085259999999998E-3</c:v>
                </c:pt>
                <c:pt idx="59">
                  <c:v>4.2086720000000001E-3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30-1A40-A93F-BDB0A93F3404}"/>
            </c:ext>
          </c:extLst>
        </c:ser>
        <c:ser>
          <c:idx val="11"/>
          <c:order val="11"/>
          <c:tx>
            <c:strRef>
              <c:f>init_popn!$M$7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init_popn!$M$8:$M$67</c:f>
              <c:numCache>
                <c:formatCode>0.00E+00</c:formatCode>
                <c:ptCount val="60"/>
                <c:pt idx="0">
                  <c:v>2.683746E-2</c:v>
                </c:pt>
                <c:pt idx="1">
                  <c:v>2.6441900000000001E-2</c:v>
                </c:pt>
                <c:pt idx="2">
                  <c:v>2.5979200000000001E-2</c:v>
                </c:pt>
                <c:pt idx="3">
                  <c:v>2.5179680000000003E-2</c:v>
                </c:pt>
                <c:pt idx="4">
                  <c:v>2.41409E-2</c:v>
                </c:pt>
                <c:pt idx="5">
                  <c:v>2.3087940000000001E-2</c:v>
                </c:pt>
                <c:pt idx="6">
                  <c:v>2.2154840000000002E-2</c:v>
                </c:pt>
                <c:pt idx="7">
                  <c:v>2.1403080000000001E-2</c:v>
                </c:pt>
                <c:pt idx="8">
                  <c:v>2.0719559999999998E-2</c:v>
                </c:pt>
                <c:pt idx="9">
                  <c:v>1.9858960000000002E-2</c:v>
                </c:pt>
                <c:pt idx="10">
                  <c:v>1.934396E-2</c:v>
                </c:pt>
                <c:pt idx="11">
                  <c:v>1.904488E-2</c:v>
                </c:pt>
                <c:pt idx="12">
                  <c:v>1.8451139999999998E-2</c:v>
                </c:pt>
                <c:pt idx="13">
                  <c:v>1.7662799999999999E-2</c:v>
                </c:pt>
                <c:pt idx="14">
                  <c:v>1.7082199999999999E-2</c:v>
                </c:pt>
                <c:pt idx="15">
                  <c:v>1.6262499999999999E-2</c:v>
                </c:pt>
                <c:pt idx="16">
                  <c:v>1.597964E-2</c:v>
                </c:pt>
                <c:pt idx="17">
                  <c:v>1.537346E-2</c:v>
                </c:pt>
                <c:pt idx="18">
                  <c:v>1.5390579999999997E-2</c:v>
                </c:pt>
                <c:pt idx="19">
                  <c:v>1.488158E-2</c:v>
                </c:pt>
                <c:pt idx="20">
                  <c:v>1.457348E-2</c:v>
                </c:pt>
                <c:pt idx="21">
                  <c:v>1.405122E-2</c:v>
                </c:pt>
                <c:pt idx="22">
                  <c:v>1.3345560000000001E-2</c:v>
                </c:pt>
                <c:pt idx="23">
                  <c:v>1.2939999999999998E-2</c:v>
                </c:pt>
                <c:pt idx="24">
                  <c:v>1.2625500000000001E-2</c:v>
                </c:pt>
                <c:pt idx="25">
                  <c:v>1.1969219999999999E-2</c:v>
                </c:pt>
                <c:pt idx="26">
                  <c:v>1.156952E-2</c:v>
                </c:pt>
                <c:pt idx="27">
                  <c:v>1.1466299999999999E-2</c:v>
                </c:pt>
                <c:pt idx="28">
                  <c:v>1.1289400000000002E-2</c:v>
                </c:pt>
                <c:pt idx="29">
                  <c:v>1.0906900000000001E-2</c:v>
                </c:pt>
                <c:pt idx="30">
                  <c:v>1.0670556000000001E-2</c:v>
                </c:pt>
                <c:pt idx="31">
                  <c:v>1.0214542000000002E-2</c:v>
                </c:pt>
                <c:pt idx="32">
                  <c:v>1.0001953999999999E-2</c:v>
                </c:pt>
                <c:pt idx="33">
                  <c:v>9.7063480000000001E-3</c:v>
                </c:pt>
                <c:pt idx="34">
                  <c:v>9.3164119999999996E-3</c:v>
                </c:pt>
                <c:pt idx="35">
                  <c:v>8.952449999999999E-3</c:v>
                </c:pt>
                <c:pt idx="36">
                  <c:v>8.5666939999999997E-3</c:v>
                </c:pt>
                <c:pt idx="37">
                  <c:v>8.3655880000000002E-3</c:v>
                </c:pt>
                <c:pt idx="38">
                  <c:v>8.1142799999999998E-3</c:v>
                </c:pt>
                <c:pt idx="39">
                  <c:v>7.7882240000000007E-3</c:v>
                </c:pt>
                <c:pt idx="40">
                  <c:v>7.4315279999999997E-3</c:v>
                </c:pt>
                <c:pt idx="41">
                  <c:v>7.0568460000000003E-3</c:v>
                </c:pt>
                <c:pt idx="42">
                  <c:v>6.6782160000000007E-3</c:v>
                </c:pt>
                <c:pt idx="43">
                  <c:v>6.3097219999999994E-3</c:v>
                </c:pt>
                <c:pt idx="44">
                  <c:v>5.9923960000000005E-3</c:v>
                </c:pt>
                <c:pt idx="45">
                  <c:v>5.7434560000000001E-3</c:v>
                </c:pt>
                <c:pt idx="46">
                  <c:v>5.4088279999999992E-3</c:v>
                </c:pt>
                <c:pt idx="47">
                  <c:v>5.0705120000000001E-3</c:v>
                </c:pt>
                <c:pt idx="48">
                  <c:v>4.8477160000000002E-3</c:v>
                </c:pt>
                <c:pt idx="49">
                  <c:v>4.6782639999999997E-3</c:v>
                </c:pt>
                <c:pt idx="50">
                  <c:v>4.5373940000000001E-3</c:v>
                </c:pt>
                <c:pt idx="51">
                  <c:v>4.41143E-3</c:v>
                </c:pt>
                <c:pt idx="52">
                  <c:v>4.3325880000000001E-3</c:v>
                </c:pt>
                <c:pt idx="53">
                  <c:v>4.2810499999999998E-3</c:v>
                </c:pt>
                <c:pt idx="54">
                  <c:v>4.248412E-3</c:v>
                </c:pt>
                <c:pt idx="55">
                  <c:v>4.226398000000001E-3</c:v>
                </c:pt>
                <c:pt idx="56">
                  <c:v>4.2148079999999996E-3</c:v>
                </c:pt>
                <c:pt idx="57">
                  <c:v>4.2104459999999996E-3</c:v>
                </c:pt>
                <c:pt idx="58">
                  <c:v>4.2085259999999998E-3</c:v>
                </c:pt>
                <c:pt idx="59">
                  <c:v>4.2086720000000001E-3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30-1A40-A93F-BDB0A93F3404}"/>
            </c:ext>
          </c:extLst>
        </c:ser>
        <c:ser>
          <c:idx val="12"/>
          <c:order val="12"/>
          <c:tx>
            <c:strRef>
              <c:f>init_popn!$N$7</c:f>
              <c:strCache>
                <c:ptCount val="1"/>
                <c:pt idx="0">
                  <c:v>Vaccied=0.8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init_popn!$N$8:$N$67</c:f>
              <c:numCache>
                <c:formatCode>0.00E+00</c:formatCode>
                <c:ptCount val="60"/>
                <c:pt idx="0">
                  <c:v>2.7092080000000001E-2</c:v>
                </c:pt>
                <c:pt idx="1">
                  <c:v>2.68322E-2</c:v>
                </c:pt>
                <c:pt idx="2">
                  <c:v>2.6502340000000003E-2</c:v>
                </c:pt>
                <c:pt idx="3">
                  <c:v>2.591214E-2</c:v>
                </c:pt>
                <c:pt idx="4">
                  <c:v>2.5045060000000001E-2</c:v>
                </c:pt>
                <c:pt idx="5">
                  <c:v>2.405676E-2</c:v>
                </c:pt>
                <c:pt idx="6">
                  <c:v>2.3195840000000002E-2</c:v>
                </c:pt>
                <c:pt idx="7">
                  <c:v>2.243736E-2</c:v>
                </c:pt>
                <c:pt idx="8">
                  <c:v>2.1718739999999997E-2</c:v>
                </c:pt>
                <c:pt idx="9">
                  <c:v>2.0856940000000001E-2</c:v>
                </c:pt>
                <c:pt idx="10">
                  <c:v>2.0365440000000002E-2</c:v>
                </c:pt>
                <c:pt idx="11">
                  <c:v>1.9940740000000002E-2</c:v>
                </c:pt>
                <c:pt idx="12">
                  <c:v>1.9344080000000003E-2</c:v>
                </c:pt>
                <c:pt idx="13">
                  <c:v>1.8533600000000001E-2</c:v>
                </c:pt>
                <c:pt idx="14">
                  <c:v>1.79583E-2</c:v>
                </c:pt>
                <c:pt idx="15">
                  <c:v>1.7105820000000001E-2</c:v>
                </c:pt>
                <c:pt idx="16">
                  <c:v>1.6807739999999998E-2</c:v>
                </c:pt>
                <c:pt idx="17">
                  <c:v>1.6130559999999999E-2</c:v>
                </c:pt>
                <c:pt idx="18">
                  <c:v>1.6152E-2</c:v>
                </c:pt>
                <c:pt idx="19">
                  <c:v>1.558588E-2</c:v>
                </c:pt>
                <c:pt idx="20">
                  <c:v>1.520146E-2</c:v>
                </c:pt>
                <c:pt idx="21">
                  <c:v>1.4773140000000001E-2</c:v>
                </c:pt>
                <c:pt idx="22">
                  <c:v>1.4004159999999998E-2</c:v>
                </c:pt>
                <c:pt idx="23">
                  <c:v>1.3521399999999999E-2</c:v>
                </c:pt>
                <c:pt idx="24">
                  <c:v>1.3237199999999999E-2</c:v>
                </c:pt>
                <c:pt idx="25">
                  <c:v>1.2549979999999999E-2</c:v>
                </c:pt>
                <c:pt idx="26">
                  <c:v>1.21537E-2</c:v>
                </c:pt>
                <c:pt idx="27">
                  <c:v>1.1921419999999999E-2</c:v>
                </c:pt>
                <c:pt idx="28">
                  <c:v>1.171898E-2</c:v>
                </c:pt>
                <c:pt idx="29">
                  <c:v>1.131068E-2</c:v>
                </c:pt>
                <c:pt idx="30">
                  <c:v>1.1083720000000002E-2</c:v>
                </c:pt>
                <c:pt idx="31">
                  <c:v>1.0592184000000001E-2</c:v>
                </c:pt>
                <c:pt idx="32">
                  <c:v>1.0358922000000001E-2</c:v>
                </c:pt>
                <c:pt idx="33">
                  <c:v>1.0048400000000001E-2</c:v>
                </c:pt>
                <c:pt idx="34">
                  <c:v>9.6320320000000004E-3</c:v>
                </c:pt>
                <c:pt idx="35">
                  <c:v>9.2677139999999998E-3</c:v>
                </c:pt>
                <c:pt idx="36">
                  <c:v>8.8528379999999983E-3</c:v>
                </c:pt>
                <c:pt idx="37">
                  <c:v>8.6214020000000002E-3</c:v>
                </c:pt>
                <c:pt idx="38">
                  <c:v>8.3488720000000002E-3</c:v>
                </c:pt>
                <c:pt idx="39">
                  <c:v>8.0027600000000011E-3</c:v>
                </c:pt>
                <c:pt idx="40">
                  <c:v>7.6315020000000001E-3</c:v>
                </c:pt>
                <c:pt idx="41">
                  <c:v>7.2584920000000001E-3</c:v>
                </c:pt>
                <c:pt idx="42">
                  <c:v>6.8401139999999996E-3</c:v>
                </c:pt>
                <c:pt idx="43">
                  <c:v>6.4544299999999997E-3</c:v>
                </c:pt>
                <c:pt idx="44">
                  <c:v>6.1332279999999992E-3</c:v>
                </c:pt>
                <c:pt idx="45">
                  <c:v>5.8569479999999998E-3</c:v>
                </c:pt>
                <c:pt idx="46">
                  <c:v>5.5008399999999999E-3</c:v>
                </c:pt>
                <c:pt idx="47">
                  <c:v>5.1629900000000001E-3</c:v>
                </c:pt>
                <c:pt idx="48">
                  <c:v>4.9004280000000001E-3</c:v>
                </c:pt>
                <c:pt idx="49">
                  <c:v>4.7172259999999997E-3</c:v>
                </c:pt>
                <c:pt idx="50">
                  <c:v>4.5651260000000001E-3</c:v>
                </c:pt>
                <c:pt idx="51">
                  <c:v>4.4277020000000004E-3</c:v>
                </c:pt>
                <c:pt idx="52">
                  <c:v>4.3413520000000006E-3</c:v>
                </c:pt>
                <c:pt idx="53">
                  <c:v>4.2859840000000005E-3</c:v>
                </c:pt>
                <c:pt idx="54">
                  <c:v>4.2502819999999993E-3</c:v>
                </c:pt>
                <c:pt idx="55">
                  <c:v>4.2271440000000004E-3</c:v>
                </c:pt>
                <c:pt idx="56">
                  <c:v>4.2150519999999995E-3</c:v>
                </c:pt>
                <c:pt idx="57">
                  <c:v>4.2105720000000001E-3</c:v>
                </c:pt>
                <c:pt idx="58">
                  <c:v>4.2085179999999996E-3</c:v>
                </c:pt>
                <c:pt idx="59">
                  <c:v>4.2086740000000008E-3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30-1A40-A93F-BDB0A93F3404}"/>
            </c:ext>
          </c:extLst>
        </c:ser>
        <c:ser>
          <c:idx val="13"/>
          <c:order val="13"/>
          <c:tx>
            <c:strRef>
              <c:f>init_popn!$O$7</c:f>
              <c:strCache>
                <c:ptCount val="1"/>
                <c:pt idx="0">
                  <c:v>Vaccied=0.825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init_popn!$O$8:$O$67</c:f>
              <c:numCache>
                <c:formatCode>0.00E+00</c:formatCode>
                <c:ptCount val="60"/>
                <c:pt idx="0">
                  <c:v>2.615E-2</c:v>
                </c:pt>
                <c:pt idx="1">
                  <c:v>2.5377440000000001E-2</c:v>
                </c:pt>
                <c:pt idx="2">
                  <c:v>2.466194E-2</c:v>
                </c:pt>
                <c:pt idx="3">
                  <c:v>2.3514979999999998E-2</c:v>
                </c:pt>
                <c:pt idx="4">
                  <c:v>2.2335860000000003E-2</c:v>
                </c:pt>
                <c:pt idx="5">
                  <c:v>2.130692E-2</c:v>
                </c:pt>
                <c:pt idx="6">
                  <c:v>2.0416340000000002E-2</c:v>
                </c:pt>
                <c:pt idx="7">
                  <c:v>1.9694440000000001E-2</c:v>
                </c:pt>
                <c:pt idx="8">
                  <c:v>1.9086059999999998E-2</c:v>
                </c:pt>
                <c:pt idx="9">
                  <c:v>1.8253979999999996E-2</c:v>
                </c:pt>
                <c:pt idx="10">
                  <c:v>1.768194E-2</c:v>
                </c:pt>
                <c:pt idx="11">
                  <c:v>1.7565459999999998E-2</c:v>
                </c:pt>
                <c:pt idx="12">
                  <c:v>1.7007060000000001E-2</c:v>
                </c:pt>
                <c:pt idx="13">
                  <c:v>1.626764E-2</c:v>
                </c:pt>
                <c:pt idx="14">
                  <c:v>1.5639339999999998E-2</c:v>
                </c:pt>
                <c:pt idx="15">
                  <c:v>1.4927979999999999E-2</c:v>
                </c:pt>
                <c:pt idx="16">
                  <c:v>1.4597299999999999E-2</c:v>
                </c:pt>
                <c:pt idx="17">
                  <c:v>1.4247200000000002E-2</c:v>
                </c:pt>
                <c:pt idx="18">
                  <c:v>1.418724E-2</c:v>
                </c:pt>
                <c:pt idx="19">
                  <c:v>1.3783219999999999E-2</c:v>
                </c:pt>
                <c:pt idx="20">
                  <c:v>1.3598859999999999E-2</c:v>
                </c:pt>
                <c:pt idx="21">
                  <c:v>1.2969900000000001E-2</c:v>
                </c:pt>
                <c:pt idx="22">
                  <c:v>1.236696E-2</c:v>
                </c:pt>
                <c:pt idx="23">
                  <c:v>1.210112E-2</c:v>
                </c:pt>
                <c:pt idx="24">
                  <c:v>1.1717219999999997E-2</c:v>
                </c:pt>
                <c:pt idx="25">
                  <c:v>1.1133819999999999E-2</c:v>
                </c:pt>
                <c:pt idx="26">
                  <c:v>1.0813600000000001E-2</c:v>
                </c:pt>
                <c:pt idx="27">
                  <c:v>1.0792319999999999E-2</c:v>
                </c:pt>
                <c:pt idx="28">
                  <c:v>1.0643954000000001E-2</c:v>
                </c:pt>
                <c:pt idx="29">
                  <c:v>1.0304374E-2</c:v>
                </c:pt>
                <c:pt idx="30">
                  <c:v>1.0049916000000001E-2</c:v>
                </c:pt>
                <c:pt idx="31">
                  <c:v>9.6537120000000001E-3</c:v>
                </c:pt>
                <c:pt idx="32">
                  <c:v>9.4638540000000007E-3</c:v>
                </c:pt>
                <c:pt idx="33">
                  <c:v>9.2019900000000002E-3</c:v>
                </c:pt>
                <c:pt idx="34">
                  <c:v>8.855815999999999E-3</c:v>
                </c:pt>
                <c:pt idx="35">
                  <c:v>8.5038700000000002E-3</c:v>
                </c:pt>
                <c:pt idx="36">
                  <c:v>8.1526340000000006E-3</c:v>
                </c:pt>
                <c:pt idx="37">
                  <c:v>7.9817239999999991E-3</c:v>
                </c:pt>
                <c:pt idx="38">
                  <c:v>7.752086E-3</c:v>
                </c:pt>
                <c:pt idx="39">
                  <c:v>7.4569939999999998E-3</c:v>
                </c:pt>
                <c:pt idx="40">
                  <c:v>7.1283780000000003E-3</c:v>
                </c:pt>
                <c:pt idx="41">
                  <c:v>6.7565060000000007E-3</c:v>
                </c:pt>
                <c:pt idx="42">
                  <c:v>6.4396899999999997E-3</c:v>
                </c:pt>
                <c:pt idx="43">
                  <c:v>6.0776159999999992E-3</c:v>
                </c:pt>
                <c:pt idx="44">
                  <c:v>5.8083920000000008E-3</c:v>
                </c:pt>
                <c:pt idx="45">
                  <c:v>5.5840560000000004E-3</c:v>
                </c:pt>
                <c:pt idx="46">
                  <c:v>5.2875999999999999E-3</c:v>
                </c:pt>
                <c:pt idx="47">
                  <c:v>4.9693980000000007E-3</c:v>
                </c:pt>
                <c:pt idx="48">
                  <c:v>4.7670099999999995E-3</c:v>
                </c:pt>
                <c:pt idx="49">
                  <c:v>4.6247959999999996E-3</c:v>
                </c:pt>
                <c:pt idx="50">
                  <c:v>4.5043540000000003E-3</c:v>
                </c:pt>
                <c:pt idx="51">
                  <c:v>4.3928359999999998E-3</c:v>
                </c:pt>
                <c:pt idx="52">
                  <c:v>4.3203759999999999E-3</c:v>
                </c:pt>
                <c:pt idx="53">
                  <c:v>4.2747720000000005E-3</c:v>
                </c:pt>
                <c:pt idx="54">
                  <c:v>4.2456460000000005E-3</c:v>
                </c:pt>
                <c:pt idx="55">
                  <c:v>4.2253219999999992E-3</c:v>
                </c:pt>
                <c:pt idx="56">
                  <c:v>4.2144820000000003E-3</c:v>
                </c:pt>
                <c:pt idx="57">
                  <c:v>4.2102980000000003E-3</c:v>
                </c:pt>
                <c:pt idx="58">
                  <c:v>4.2085539999999998E-3</c:v>
                </c:pt>
                <c:pt idx="59">
                  <c:v>4.2086179999999999E-3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30-1A40-A93F-BDB0A93F3404}"/>
            </c:ext>
          </c:extLst>
        </c:ser>
        <c:ser>
          <c:idx val="14"/>
          <c:order val="14"/>
          <c:tx>
            <c:strRef>
              <c:f>init_popn!$P$7</c:f>
              <c:strCache>
                <c:ptCount val="1"/>
                <c:pt idx="0">
                  <c:v>Vaccied=0.85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init_popn!$P$8:$P$67</c:f>
              <c:numCache>
                <c:formatCode>0.00E+00</c:formatCode>
                <c:ptCount val="60"/>
                <c:pt idx="0">
                  <c:v>2.2879600000000003E-2</c:v>
                </c:pt>
                <c:pt idx="1">
                  <c:v>2.138878E-2</c:v>
                </c:pt>
                <c:pt idx="2">
                  <c:v>2.0625159999999997E-2</c:v>
                </c:pt>
                <c:pt idx="3">
                  <c:v>1.9469739999999999E-2</c:v>
                </c:pt>
                <c:pt idx="4">
                  <c:v>1.8346540000000001E-2</c:v>
                </c:pt>
                <c:pt idx="5">
                  <c:v>1.7660660000000002E-2</c:v>
                </c:pt>
                <c:pt idx="6">
                  <c:v>1.7151720000000002E-2</c:v>
                </c:pt>
                <c:pt idx="7">
                  <c:v>1.6541980000000001E-2</c:v>
                </c:pt>
                <c:pt idx="8">
                  <c:v>1.6056019999999997E-2</c:v>
                </c:pt>
                <c:pt idx="9">
                  <c:v>1.5323620000000001E-2</c:v>
                </c:pt>
                <c:pt idx="10">
                  <c:v>1.473826E-2</c:v>
                </c:pt>
                <c:pt idx="11">
                  <c:v>1.4741480000000001E-2</c:v>
                </c:pt>
                <c:pt idx="12">
                  <c:v>1.43067E-2</c:v>
                </c:pt>
                <c:pt idx="13">
                  <c:v>1.3690520000000001E-2</c:v>
                </c:pt>
                <c:pt idx="14">
                  <c:v>1.315672E-2</c:v>
                </c:pt>
                <c:pt idx="15">
                  <c:v>1.2608160000000002E-2</c:v>
                </c:pt>
                <c:pt idx="16">
                  <c:v>1.23356E-2</c:v>
                </c:pt>
                <c:pt idx="17">
                  <c:v>1.231254E-2</c:v>
                </c:pt>
                <c:pt idx="18">
                  <c:v>1.21575E-2</c:v>
                </c:pt>
                <c:pt idx="19">
                  <c:v>1.1814740000000001E-2</c:v>
                </c:pt>
                <c:pt idx="20">
                  <c:v>1.1826220000000002E-2</c:v>
                </c:pt>
                <c:pt idx="21">
                  <c:v>1.120094E-2</c:v>
                </c:pt>
                <c:pt idx="22">
                  <c:v>1.081412E-2</c:v>
                </c:pt>
                <c:pt idx="23">
                  <c:v>1.0691000000000001E-2</c:v>
                </c:pt>
                <c:pt idx="24">
                  <c:v>1.027375E-2</c:v>
                </c:pt>
                <c:pt idx="25">
                  <c:v>9.8096280000000008E-3</c:v>
                </c:pt>
                <c:pt idx="26">
                  <c:v>9.6261199999999984E-3</c:v>
                </c:pt>
                <c:pt idx="27">
                  <c:v>9.6741760000000013E-3</c:v>
                </c:pt>
                <c:pt idx="28">
                  <c:v>9.5621060000000008E-3</c:v>
                </c:pt>
                <c:pt idx="29">
                  <c:v>9.2776439999999998E-3</c:v>
                </c:pt>
                <c:pt idx="30">
                  <c:v>9.0617859999999988E-3</c:v>
                </c:pt>
                <c:pt idx="31">
                  <c:v>8.7316379999999999E-3</c:v>
                </c:pt>
                <c:pt idx="32">
                  <c:v>8.5362179999999999E-3</c:v>
                </c:pt>
                <c:pt idx="33">
                  <c:v>8.3474959999999994E-3</c:v>
                </c:pt>
                <c:pt idx="34">
                  <c:v>8.0837679999999999E-3</c:v>
                </c:pt>
                <c:pt idx="35">
                  <c:v>7.8251180000000007E-3</c:v>
                </c:pt>
                <c:pt idx="36">
                  <c:v>7.5005039999999999E-3</c:v>
                </c:pt>
                <c:pt idx="37">
                  <c:v>7.3866339999999987E-3</c:v>
                </c:pt>
                <c:pt idx="38">
                  <c:v>7.1630620000000004E-3</c:v>
                </c:pt>
                <c:pt idx="39">
                  <c:v>6.9225240000000011E-3</c:v>
                </c:pt>
                <c:pt idx="40">
                  <c:v>6.6453380000000006E-3</c:v>
                </c:pt>
                <c:pt idx="41">
                  <c:v>6.3151200000000005E-3</c:v>
                </c:pt>
                <c:pt idx="42">
                  <c:v>6.0687499999999995E-3</c:v>
                </c:pt>
                <c:pt idx="43">
                  <c:v>5.7444180000000003E-3</c:v>
                </c:pt>
                <c:pt idx="44">
                  <c:v>5.5215000000000004E-3</c:v>
                </c:pt>
                <c:pt idx="45">
                  <c:v>5.3545580000000006E-3</c:v>
                </c:pt>
                <c:pt idx="46">
                  <c:v>5.0892740000000004E-3</c:v>
                </c:pt>
                <c:pt idx="47">
                  <c:v>4.8387320000000001E-3</c:v>
                </c:pt>
                <c:pt idx="48">
                  <c:v>4.6469419999999994E-3</c:v>
                </c:pt>
                <c:pt idx="49">
                  <c:v>4.5465060000000005E-3</c:v>
                </c:pt>
                <c:pt idx="50">
                  <c:v>4.4491760000000009E-3</c:v>
                </c:pt>
                <c:pt idx="51">
                  <c:v>4.3623459999999996E-3</c:v>
                </c:pt>
                <c:pt idx="52">
                  <c:v>4.3033359999999996E-3</c:v>
                </c:pt>
                <c:pt idx="53">
                  <c:v>4.2644580000000005E-3</c:v>
                </c:pt>
                <c:pt idx="54">
                  <c:v>4.2402319999999992E-3</c:v>
                </c:pt>
                <c:pt idx="55">
                  <c:v>4.2232880000000004E-3</c:v>
                </c:pt>
                <c:pt idx="56">
                  <c:v>4.2139099999999995E-3</c:v>
                </c:pt>
                <c:pt idx="57">
                  <c:v>4.2101540000000007E-3</c:v>
                </c:pt>
                <c:pt idx="58">
                  <c:v>4.2085660000000004E-3</c:v>
                </c:pt>
                <c:pt idx="59">
                  <c:v>4.2086060000000002E-3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30-1A40-A93F-BDB0A93F3404}"/>
            </c:ext>
          </c:extLst>
        </c:ser>
        <c:ser>
          <c:idx val="15"/>
          <c:order val="15"/>
          <c:tx>
            <c:strRef>
              <c:f>init_popn!$Q$7</c:f>
              <c:strCache>
                <c:ptCount val="1"/>
                <c:pt idx="0">
                  <c:v>Vaccied=0.875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init_popn!$Q$8:$Q$67</c:f>
              <c:numCache>
                <c:formatCode>0.00E+00</c:formatCode>
                <c:ptCount val="60"/>
                <c:pt idx="0">
                  <c:v>1.4402679999999998E-2</c:v>
                </c:pt>
                <c:pt idx="1">
                  <c:v>1.497128E-2</c:v>
                </c:pt>
                <c:pt idx="2">
                  <c:v>1.4621840000000001E-2</c:v>
                </c:pt>
                <c:pt idx="3">
                  <c:v>1.4378460000000001E-2</c:v>
                </c:pt>
                <c:pt idx="4">
                  <c:v>1.3900319999999999E-2</c:v>
                </c:pt>
                <c:pt idx="5">
                  <c:v>1.3584099999999998E-2</c:v>
                </c:pt>
                <c:pt idx="6">
                  <c:v>1.3240579999999998E-2</c:v>
                </c:pt>
                <c:pt idx="7">
                  <c:v>1.275018E-2</c:v>
                </c:pt>
                <c:pt idx="8">
                  <c:v>1.2603400000000001E-2</c:v>
                </c:pt>
                <c:pt idx="9">
                  <c:v>1.2071539999999999E-2</c:v>
                </c:pt>
                <c:pt idx="10">
                  <c:v>1.167636E-2</c:v>
                </c:pt>
                <c:pt idx="11">
                  <c:v>1.161804E-2</c:v>
                </c:pt>
                <c:pt idx="12">
                  <c:v>1.1457459999999999E-2</c:v>
                </c:pt>
                <c:pt idx="13">
                  <c:v>1.1142639999999999E-2</c:v>
                </c:pt>
                <c:pt idx="14">
                  <c:v>1.067534E-2</c:v>
                </c:pt>
                <c:pt idx="15">
                  <c:v>1.0386782000000001E-2</c:v>
                </c:pt>
                <c:pt idx="16">
                  <c:v>1.0319034000000001E-2</c:v>
                </c:pt>
                <c:pt idx="17">
                  <c:v>1.0201740000000001E-2</c:v>
                </c:pt>
                <c:pt idx="18">
                  <c:v>9.9988980000000009E-3</c:v>
                </c:pt>
                <c:pt idx="19">
                  <c:v>9.7930139999999992E-3</c:v>
                </c:pt>
                <c:pt idx="20">
                  <c:v>9.904979999999999E-3</c:v>
                </c:pt>
                <c:pt idx="21">
                  <c:v>9.5283120000000006E-3</c:v>
                </c:pt>
                <c:pt idx="22">
                  <c:v>9.2902799999999997E-3</c:v>
                </c:pt>
                <c:pt idx="23">
                  <c:v>9.2650760000000006E-3</c:v>
                </c:pt>
                <c:pt idx="24">
                  <c:v>8.9576699999999992E-3</c:v>
                </c:pt>
                <c:pt idx="25">
                  <c:v>8.5797100000000008E-3</c:v>
                </c:pt>
                <c:pt idx="26">
                  <c:v>8.4984360000000016E-3</c:v>
                </c:pt>
                <c:pt idx="27">
                  <c:v>8.5586580000000002E-3</c:v>
                </c:pt>
                <c:pt idx="28">
                  <c:v>8.467558E-3</c:v>
                </c:pt>
                <c:pt idx="29">
                  <c:v>8.2726839999999989E-3</c:v>
                </c:pt>
                <c:pt idx="30">
                  <c:v>8.0515139999999992E-3</c:v>
                </c:pt>
                <c:pt idx="31">
                  <c:v>7.8379680000000007E-3</c:v>
                </c:pt>
                <c:pt idx="32">
                  <c:v>7.6135700000000001E-3</c:v>
                </c:pt>
                <c:pt idx="33">
                  <c:v>7.4954640000000003E-3</c:v>
                </c:pt>
                <c:pt idx="34">
                  <c:v>7.2528399999999991E-3</c:v>
                </c:pt>
                <c:pt idx="35">
                  <c:v>7.1471460000000001E-3</c:v>
                </c:pt>
                <c:pt idx="36">
                  <c:v>6.8277640000000001E-3</c:v>
                </c:pt>
                <c:pt idx="37">
                  <c:v>6.7514319999999991E-3</c:v>
                </c:pt>
                <c:pt idx="38">
                  <c:v>6.5467460000000009E-3</c:v>
                </c:pt>
                <c:pt idx="39">
                  <c:v>6.3254919999999994E-3</c:v>
                </c:pt>
                <c:pt idx="40">
                  <c:v>6.1352340000000007E-3</c:v>
                </c:pt>
                <c:pt idx="41">
                  <c:v>5.8658740000000001E-3</c:v>
                </c:pt>
                <c:pt idx="42">
                  <c:v>5.6859600000000003E-3</c:v>
                </c:pt>
                <c:pt idx="43">
                  <c:v>5.4079380000000002E-3</c:v>
                </c:pt>
                <c:pt idx="44">
                  <c:v>5.23618E-3</c:v>
                </c:pt>
                <c:pt idx="45">
                  <c:v>5.1176940000000008E-3</c:v>
                </c:pt>
                <c:pt idx="46">
                  <c:v>4.8856640000000005E-3</c:v>
                </c:pt>
                <c:pt idx="47">
                  <c:v>4.6909599999999992E-3</c:v>
                </c:pt>
                <c:pt idx="48">
                  <c:v>4.5415799999999999E-3</c:v>
                </c:pt>
                <c:pt idx="49">
                  <c:v>4.4687379999999999E-3</c:v>
                </c:pt>
                <c:pt idx="50">
                  <c:v>4.4000059999999997E-3</c:v>
                </c:pt>
                <c:pt idx="51">
                  <c:v>4.334236E-3</c:v>
                </c:pt>
                <c:pt idx="52">
                  <c:v>4.2843659999999995E-3</c:v>
                </c:pt>
                <c:pt idx="53">
                  <c:v>4.2544120000000008E-3</c:v>
                </c:pt>
                <c:pt idx="54">
                  <c:v>4.2350679999999998E-3</c:v>
                </c:pt>
                <c:pt idx="55">
                  <c:v>4.2213539999999992E-3</c:v>
                </c:pt>
                <c:pt idx="56">
                  <c:v>4.2131940000000008E-3</c:v>
                </c:pt>
                <c:pt idx="57">
                  <c:v>4.2100599999999998E-3</c:v>
                </c:pt>
                <c:pt idx="58">
                  <c:v>4.2085540000000006E-3</c:v>
                </c:pt>
                <c:pt idx="59">
                  <c:v>4.2086140000000003E-3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30-1A40-A93F-BDB0A93F3404}"/>
            </c:ext>
          </c:extLst>
        </c:ser>
        <c:ser>
          <c:idx val="16"/>
          <c:order val="16"/>
          <c:tx>
            <c:strRef>
              <c:f>init_popn!$R$7</c:f>
              <c:strCache>
                <c:ptCount val="1"/>
                <c:pt idx="0">
                  <c:v>Vaccied=0.9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init_popn!$R$8:$R$67</c:f>
              <c:numCache>
                <c:formatCode>0.00E+00</c:formatCode>
                <c:ptCount val="60"/>
                <c:pt idx="0">
                  <c:v>7.3670000000000003E-3</c:v>
                </c:pt>
                <c:pt idx="1">
                  <c:v>8.3228380000000008E-3</c:v>
                </c:pt>
                <c:pt idx="2">
                  <c:v>8.5410680000000006E-3</c:v>
                </c:pt>
                <c:pt idx="3">
                  <c:v>8.9314500000000005E-3</c:v>
                </c:pt>
                <c:pt idx="4">
                  <c:v>9.1564039999999999E-3</c:v>
                </c:pt>
                <c:pt idx="5">
                  <c:v>9.1758959999999994E-3</c:v>
                </c:pt>
                <c:pt idx="6">
                  <c:v>9.2340560000000009E-3</c:v>
                </c:pt>
                <c:pt idx="7">
                  <c:v>9.0322279999999998E-3</c:v>
                </c:pt>
                <c:pt idx="8">
                  <c:v>9.0746599999999983E-3</c:v>
                </c:pt>
                <c:pt idx="9">
                  <c:v>8.8884359999999996E-3</c:v>
                </c:pt>
                <c:pt idx="10">
                  <c:v>8.7587600000000009E-3</c:v>
                </c:pt>
                <c:pt idx="11">
                  <c:v>8.6617079999999989E-3</c:v>
                </c:pt>
                <c:pt idx="12">
                  <c:v>8.5827479999999977E-3</c:v>
                </c:pt>
                <c:pt idx="13">
                  <c:v>8.6027320000000018E-3</c:v>
                </c:pt>
                <c:pt idx="14">
                  <c:v>8.3134760000000002E-3</c:v>
                </c:pt>
                <c:pt idx="15">
                  <c:v>8.1959780000000013E-3</c:v>
                </c:pt>
                <c:pt idx="16">
                  <c:v>8.3047339999999994E-3</c:v>
                </c:pt>
                <c:pt idx="17">
                  <c:v>8.25736E-3</c:v>
                </c:pt>
                <c:pt idx="18">
                  <c:v>8.1039480000000014E-3</c:v>
                </c:pt>
                <c:pt idx="19">
                  <c:v>7.9732899999999992E-3</c:v>
                </c:pt>
                <c:pt idx="20">
                  <c:v>8.0850039999999998E-3</c:v>
                </c:pt>
                <c:pt idx="21">
                  <c:v>8.0043119999999995E-3</c:v>
                </c:pt>
                <c:pt idx="22">
                  <c:v>7.9419140000000013E-3</c:v>
                </c:pt>
                <c:pt idx="23">
                  <c:v>7.9409479999999998E-3</c:v>
                </c:pt>
                <c:pt idx="24">
                  <c:v>7.6069280000000006E-3</c:v>
                </c:pt>
                <c:pt idx="25">
                  <c:v>7.308977999999999E-3</c:v>
                </c:pt>
                <c:pt idx="26">
                  <c:v>7.3761599999999997E-3</c:v>
                </c:pt>
                <c:pt idx="27">
                  <c:v>7.3299379999999994E-3</c:v>
                </c:pt>
                <c:pt idx="28">
                  <c:v>7.241712E-3</c:v>
                </c:pt>
                <c:pt idx="29">
                  <c:v>7.2057679999999995E-3</c:v>
                </c:pt>
                <c:pt idx="30">
                  <c:v>6.958268000000001E-3</c:v>
                </c:pt>
                <c:pt idx="31">
                  <c:v>6.8692399999999987E-3</c:v>
                </c:pt>
                <c:pt idx="32">
                  <c:v>6.6112640000000004E-3</c:v>
                </c:pt>
                <c:pt idx="33">
                  <c:v>6.6003779999999996E-3</c:v>
                </c:pt>
                <c:pt idx="34">
                  <c:v>6.3487559999999997E-3</c:v>
                </c:pt>
                <c:pt idx="35">
                  <c:v>6.3747560000000005E-3</c:v>
                </c:pt>
                <c:pt idx="36">
                  <c:v>6.0990660000000002E-3</c:v>
                </c:pt>
                <c:pt idx="37">
                  <c:v>6.1046199999999998E-3</c:v>
                </c:pt>
                <c:pt idx="38">
                  <c:v>5.8659059999999997E-3</c:v>
                </c:pt>
                <c:pt idx="39">
                  <c:v>5.6734139999999999E-3</c:v>
                </c:pt>
                <c:pt idx="40">
                  <c:v>5.604986000000001E-3</c:v>
                </c:pt>
                <c:pt idx="41">
                  <c:v>5.3983360000000001E-3</c:v>
                </c:pt>
                <c:pt idx="42">
                  <c:v>5.2578440000000002E-3</c:v>
                </c:pt>
                <c:pt idx="43">
                  <c:v>5.0693119999999994E-3</c:v>
                </c:pt>
                <c:pt idx="44">
                  <c:v>4.9208580000000002E-3</c:v>
                </c:pt>
                <c:pt idx="45">
                  <c:v>4.8711779999999994E-3</c:v>
                </c:pt>
                <c:pt idx="46">
                  <c:v>4.6822180000000001E-3</c:v>
                </c:pt>
                <c:pt idx="47">
                  <c:v>4.5492900000000001E-3</c:v>
                </c:pt>
                <c:pt idx="48">
                  <c:v>4.4463219999999999E-3</c:v>
                </c:pt>
                <c:pt idx="49">
                  <c:v>4.3965999999999996E-3</c:v>
                </c:pt>
                <c:pt idx="50">
                  <c:v>4.3453660000000007E-3</c:v>
                </c:pt>
                <c:pt idx="51">
                  <c:v>4.30117E-3</c:v>
                </c:pt>
                <c:pt idx="52">
                  <c:v>4.265848E-3</c:v>
                </c:pt>
                <c:pt idx="53">
                  <c:v>4.2444279999999997E-3</c:v>
                </c:pt>
                <c:pt idx="54">
                  <c:v>4.2294079999999996E-3</c:v>
                </c:pt>
                <c:pt idx="55">
                  <c:v>4.2187219999999994E-3</c:v>
                </c:pt>
                <c:pt idx="56">
                  <c:v>4.2122500000000007E-3</c:v>
                </c:pt>
                <c:pt idx="57">
                  <c:v>4.2097160000000005E-3</c:v>
                </c:pt>
                <c:pt idx="58">
                  <c:v>4.2085100000000004E-3</c:v>
                </c:pt>
                <c:pt idx="59">
                  <c:v>4.208636E-3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30-1A40-A93F-BDB0A93F3404}"/>
            </c:ext>
          </c:extLst>
        </c:ser>
        <c:ser>
          <c:idx val="17"/>
          <c:order val="17"/>
          <c:tx>
            <c:strRef>
              <c:f>init_popn!$S$7</c:f>
              <c:strCache>
                <c:ptCount val="1"/>
                <c:pt idx="0">
                  <c:v>Vaccied=0.925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init_popn!$S$8:$S$67</c:f>
              <c:numCache>
                <c:formatCode>0.00E+00</c:formatCode>
                <c:ptCount val="60"/>
                <c:pt idx="0">
                  <c:v>5.1806379999999996E-3</c:v>
                </c:pt>
                <c:pt idx="1">
                  <c:v>5.4160160000000001E-3</c:v>
                </c:pt>
                <c:pt idx="2">
                  <c:v>5.4942799999999998E-3</c:v>
                </c:pt>
                <c:pt idx="3">
                  <c:v>5.6565200000000008E-3</c:v>
                </c:pt>
                <c:pt idx="4">
                  <c:v>5.7892879999999992E-3</c:v>
                </c:pt>
                <c:pt idx="5">
                  <c:v>5.8006380000000003E-3</c:v>
                </c:pt>
                <c:pt idx="6">
                  <c:v>5.9959700000000006E-3</c:v>
                </c:pt>
                <c:pt idx="7">
                  <c:v>6.0428499999999998E-3</c:v>
                </c:pt>
                <c:pt idx="8">
                  <c:v>6.0634880000000006E-3</c:v>
                </c:pt>
                <c:pt idx="9">
                  <c:v>6.0582600000000011E-3</c:v>
                </c:pt>
                <c:pt idx="10">
                  <c:v>5.8369520000000012E-3</c:v>
                </c:pt>
                <c:pt idx="11">
                  <c:v>6.0613899999999998E-3</c:v>
                </c:pt>
                <c:pt idx="12">
                  <c:v>5.9977700000000012E-3</c:v>
                </c:pt>
                <c:pt idx="13">
                  <c:v>6.0597439999999997E-3</c:v>
                </c:pt>
                <c:pt idx="14">
                  <c:v>6.1156180000000006E-3</c:v>
                </c:pt>
                <c:pt idx="15">
                  <c:v>5.9297820000000006E-3</c:v>
                </c:pt>
                <c:pt idx="16">
                  <c:v>6.0573779999999995E-3</c:v>
                </c:pt>
                <c:pt idx="17">
                  <c:v>6.1550479999999989E-3</c:v>
                </c:pt>
                <c:pt idx="18">
                  <c:v>6.2512039999999989E-3</c:v>
                </c:pt>
                <c:pt idx="19">
                  <c:v>6.0273520000000006E-3</c:v>
                </c:pt>
                <c:pt idx="20">
                  <c:v>6.2607919999999994E-3</c:v>
                </c:pt>
                <c:pt idx="21">
                  <c:v>6.1884959999999999E-3</c:v>
                </c:pt>
                <c:pt idx="22">
                  <c:v>6.3069960000000005E-3</c:v>
                </c:pt>
                <c:pt idx="23">
                  <c:v>6.2723779999999995E-3</c:v>
                </c:pt>
                <c:pt idx="24">
                  <c:v>6.0539779999999998E-3</c:v>
                </c:pt>
                <c:pt idx="25">
                  <c:v>5.8125720000000002E-3</c:v>
                </c:pt>
                <c:pt idx="26">
                  <c:v>5.9267179999999992E-3</c:v>
                </c:pt>
                <c:pt idx="27">
                  <c:v>5.8150620000000002E-3</c:v>
                </c:pt>
                <c:pt idx="28">
                  <c:v>5.7335440000000001E-3</c:v>
                </c:pt>
                <c:pt idx="29">
                  <c:v>5.9254459999999991E-3</c:v>
                </c:pt>
                <c:pt idx="30">
                  <c:v>5.7006060000000004E-3</c:v>
                </c:pt>
                <c:pt idx="31">
                  <c:v>5.6661379999999994E-3</c:v>
                </c:pt>
                <c:pt idx="32">
                  <c:v>5.4748879999999998E-3</c:v>
                </c:pt>
                <c:pt idx="33">
                  <c:v>5.5818980000000001E-3</c:v>
                </c:pt>
                <c:pt idx="34">
                  <c:v>5.3734739999999996E-3</c:v>
                </c:pt>
                <c:pt idx="35">
                  <c:v>5.3062719999999999E-3</c:v>
                </c:pt>
                <c:pt idx="36">
                  <c:v>5.274974E-3</c:v>
                </c:pt>
                <c:pt idx="37">
                  <c:v>5.3218240000000002E-3</c:v>
                </c:pt>
                <c:pt idx="38">
                  <c:v>5.1441999999999998E-3</c:v>
                </c:pt>
                <c:pt idx="39">
                  <c:v>5.0155499999999997E-3</c:v>
                </c:pt>
                <c:pt idx="40">
                  <c:v>5.070644E-3</c:v>
                </c:pt>
                <c:pt idx="41">
                  <c:v>4.8974780000000002E-3</c:v>
                </c:pt>
                <c:pt idx="42">
                  <c:v>4.8381339999999991E-3</c:v>
                </c:pt>
                <c:pt idx="43">
                  <c:v>4.7029480000000002E-3</c:v>
                </c:pt>
                <c:pt idx="44">
                  <c:v>4.6095219999999996E-3</c:v>
                </c:pt>
                <c:pt idx="45">
                  <c:v>4.6037539999999998E-3</c:v>
                </c:pt>
                <c:pt idx="46">
                  <c:v>4.4957859999999999E-3</c:v>
                </c:pt>
                <c:pt idx="47">
                  <c:v>4.424982E-3</c:v>
                </c:pt>
                <c:pt idx="48">
                  <c:v>4.3565600000000006E-3</c:v>
                </c:pt>
                <c:pt idx="49">
                  <c:v>4.3239400000000001E-3</c:v>
                </c:pt>
                <c:pt idx="50">
                  <c:v>4.2965240000000003E-3</c:v>
                </c:pt>
                <c:pt idx="51">
                  <c:v>4.2726100000000005E-3</c:v>
                </c:pt>
                <c:pt idx="52">
                  <c:v>4.2481520000000007E-3</c:v>
                </c:pt>
                <c:pt idx="53">
                  <c:v>4.2331360000000002E-3</c:v>
                </c:pt>
                <c:pt idx="54">
                  <c:v>4.2230260000000004E-3</c:v>
                </c:pt>
                <c:pt idx="55">
                  <c:v>4.2158499999999993E-3</c:v>
                </c:pt>
                <c:pt idx="56">
                  <c:v>4.2111780000000003E-3</c:v>
                </c:pt>
                <c:pt idx="57">
                  <c:v>4.2094500000000009E-3</c:v>
                </c:pt>
                <c:pt idx="58">
                  <c:v>4.2084760000000009E-3</c:v>
                </c:pt>
                <c:pt idx="59">
                  <c:v>4.2086020000000005E-3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30-1A40-A93F-BDB0A93F3404}"/>
            </c:ext>
          </c:extLst>
        </c:ser>
        <c:ser>
          <c:idx val="18"/>
          <c:order val="18"/>
          <c:tx>
            <c:strRef>
              <c:f>init_popn!$T$7</c:f>
              <c:strCache>
                <c:ptCount val="1"/>
                <c:pt idx="0">
                  <c:v>Vaccied=0.95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init_popn!$T$8:$T$67</c:f>
              <c:numCache>
                <c:formatCode>0.00E+00</c:formatCode>
                <c:ptCount val="60"/>
                <c:pt idx="0">
                  <c:v>4.566624E-3</c:v>
                </c:pt>
                <c:pt idx="1">
                  <c:v>4.6349600000000005E-3</c:v>
                </c:pt>
                <c:pt idx="2">
                  <c:v>4.6666779999999996E-3</c:v>
                </c:pt>
                <c:pt idx="3">
                  <c:v>4.7144679999999994E-3</c:v>
                </c:pt>
                <c:pt idx="4">
                  <c:v>4.7232640000000005E-3</c:v>
                </c:pt>
                <c:pt idx="5">
                  <c:v>4.7236259999999999E-3</c:v>
                </c:pt>
                <c:pt idx="6">
                  <c:v>4.74603E-3</c:v>
                </c:pt>
                <c:pt idx="7">
                  <c:v>4.7428339999999996E-3</c:v>
                </c:pt>
                <c:pt idx="8">
                  <c:v>4.7453960000000007E-3</c:v>
                </c:pt>
                <c:pt idx="9">
                  <c:v>4.7433860000000005E-3</c:v>
                </c:pt>
                <c:pt idx="10">
                  <c:v>4.7068539999999999E-3</c:v>
                </c:pt>
                <c:pt idx="11">
                  <c:v>4.7333499999999999E-3</c:v>
                </c:pt>
                <c:pt idx="12">
                  <c:v>4.7193840000000001E-3</c:v>
                </c:pt>
                <c:pt idx="13">
                  <c:v>4.7286340000000007E-3</c:v>
                </c:pt>
                <c:pt idx="14">
                  <c:v>4.7192539999999991E-3</c:v>
                </c:pt>
                <c:pt idx="15">
                  <c:v>4.6959000000000002E-3</c:v>
                </c:pt>
                <c:pt idx="16">
                  <c:v>4.7443600000000004E-3</c:v>
                </c:pt>
                <c:pt idx="17">
                  <c:v>4.7096820000000006E-3</c:v>
                </c:pt>
                <c:pt idx="18">
                  <c:v>4.7814420000000003E-3</c:v>
                </c:pt>
                <c:pt idx="19">
                  <c:v>4.7293160000000008E-3</c:v>
                </c:pt>
                <c:pt idx="20">
                  <c:v>4.7497820000000001E-3</c:v>
                </c:pt>
                <c:pt idx="21">
                  <c:v>4.7546799999999998E-3</c:v>
                </c:pt>
                <c:pt idx="22">
                  <c:v>4.7774879999999999E-3</c:v>
                </c:pt>
                <c:pt idx="23">
                  <c:v>4.7967280000000001E-3</c:v>
                </c:pt>
                <c:pt idx="24">
                  <c:v>4.7466280000000001E-3</c:v>
                </c:pt>
                <c:pt idx="25">
                  <c:v>4.6904320000000005E-3</c:v>
                </c:pt>
                <c:pt idx="26">
                  <c:v>4.7506220000000004E-3</c:v>
                </c:pt>
                <c:pt idx="27">
                  <c:v>4.7122020000000004E-3</c:v>
                </c:pt>
                <c:pt idx="28">
                  <c:v>4.6806E-3</c:v>
                </c:pt>
                <c:pt idx="29">
                  <c:v>4.7465080000000008E-3</c:v>
                </c:pt>
                <c:pt idx="30">
                  <c:v>4.6849119999999994E-3</c:v>
                </c:pt>
                <c:pt idx="31">
                  <c:v>4.6852919999999998E-3</c:v>
                </c:pt>
                <c:pt idx="32">
                  <c:v>4.6609679999999997E-3</c:v>
                </c:pt>
                <c:pt idx="33">
                  <c:v>4.6565320000000006E-3</c:v>
                </c:pt>
                <c:pt idx="34">
                  <c:v>4.6203659999999999E-3</c:v>
                </c:pt>
                <c:pt idx="35">
                  <c:v>4.587402E-3</c:v>
                </c:pt>
                <c:pt idx="36">
                  <c:v>4.5754059999999989E-3</c:v>
                </c:pt>
                <c:pt idx="37">
                  <c:v>4.5715879999999997E-3</c:v>
                </c:pt>
                <c:pt idx="38">
                  <c:v>4.5496640000000001E-3</c:v>
                </c:pt>
                <c:pt idx="39">
                  <c:v>4.4978839999999997E-3</c:v>
                </c:pt>
                <c:pt idx="40">
                  <c:v>4.5076859999999995E-3</c:v>
                </c:pt>
                <c:pt idx="41">
                  <c:v>4.4615499999999999E-3</c:v>
                </c:pt>
                <c:pt idx="42">
                  <c:v>4.4425520000000007E-3</c:v>
                </c:pt>
                <c:pt idx="43">
                  <c:v>4.4008540000000001E-3</c:v>
                </c:pt>
                <c:pt idx="44">
                  <c:v>4.3768399999999999E-3</c:v>
                </c:pt>
                <c:pt idx="45">
                  <c:v>4.3610259999999996E-3</c:v>
                </c:pt>
                <c:pt idx="46">
                  <c:v>4.332748E-3</c:v>
                </c:pt>
                <c:pt idx="47">
                  <c:v>4.3081220000000002E-3</c:v>
                </c:pt>
                <c:pt idx="48">
                  <c:v>4.2780439999999999E-3</c:v>
                </c:pt>
                <c:pt idx="49">
                  <c:v>4.2650960000000003E-3</c:v>
                </c:pt>
                <c:pt idx="50">
                  <c:v>4.2514859999999996E-3</c:v>
                </c:pt>
                <c:pt idx="51">
                  <c:v>4.2407119999999998E-3</c:v>
                </c:pt>
                <c:pt idx="52">
                  <c:v>4.2283319999999996E-3</c:v>
                </c:pt>
                <c:pt idx="53">
                  <c:v>4.220382E-3</c:v>
                </c:pt>
                <c:pt idx="54">
                  <c:v>4.2157480000000001E-3</c:v>
                </c:pt>
                <c:pt idx="55">
                  <c:v>4.2124140000000003E-3</c:v>
                </c:pt>
                <c:pt idx="56">
                  <c:v>4.2098560000000005E-3</c:v>
                </c:pt>
                <c:pt idx="57">
                  <c:v>4.2089980000000003E-3</c:v>
                </c:pt>
                <c:pt idx="58">
                  <c:v>4.2084620000000005E-3</c:v>
                </c:pt>
                <c:pt idx="59">
                  <c:v>4.2085600000000001E-3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30-1A40-A93F-BDB0A93F3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57488"/>
        <c:axId val="417954480"/>
      </c:lineChart>
      <c:catAx>
        <c:axId val="417857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954480"/>
        <c:crosses val="autoZero"/>
        <c:auto val="1"/>
        <c:lblAlgn val="ctr"/>
        <c:lblOffset val="100"/>
        <c:noMultiLvlLbl val="0"/>
      </c:catAx>
      <c:valAx>
        <c:axId val="4179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5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beta!$B$13</c:f>
              <c:strCache>
                <c:ptCount val="1"/>
                <c:pt idx="0">
                  <c:v>beta3*0.1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beta!$B$14:$B$73</c:f>
              <c:numCache>
                <c:formatCode>0.00E+00</c:formatCode>
                <c:ptCount val="60"/>
                <c:pt idx="0">
                  <c:v>2.7784540000000003E-2</c:v>
                </c:pt>
                <c:pt idx="1">
                  <c:v>2.7787240000000001E-2</c:v>
                </c:pt>
                <c:pt idx="2">
                  <c:v>2.7777039999999996E-2</c:v>
                </c:pt>
                <c:pt idx="3">
                  <c:v>2.7767439999999997E-2</c:v>
                </c:pt>
                <c:pt idx="4">
                  <c:v>2.775416E-2</c:v>
                </c:pt>
                <c:pt idx="5">
                  <c:v>2.7737499999999998E-2</c:v>
                </c:pt>
                <c:pt idx="6">
                  <c:v>2.7716420000000002E-2</c:v>
                </c:pt>
                <c:pt idx="7">
                  <c:v>2.7693000000000002E-2</c:v>
                </c:pt>
                <c:pt idx="8">
                  <c:v>2.7661239999999997E-2</c:v>
                </c:pt>
                <c:pt idx="9">
                  <c:v>2.7611299999999998E-2</c:v>
                </c:pt>
                <c:pt idx="10">
                  <c:v>2.754682E-2</c:v>
                </c:pt>
                <c:pt idx="11">
                  <c:v>2.7485820000000001E-2</c:v>
                </c:pt>
                <c:pt idx="12">
                  <c:v>2.73879E-2</c:v>
                </c:pt>
                <c:pt idx="13">
                  <c:v>2.7253359999999997E-2</c:v>
                </c:pt>
                <c:pt idx="14">
                  <c:v>2.712152E-2</c:v>
                </c:pt>
                <c:pt idx="15">
                  <c:v>2.7099580000000002E-2</c:v>
                </c:pt>
                <c:pt idx="16">
                  <c:v>2.696906E-2</c:v>
                </c:pt>
                <c:pt idx="17">
                  <c:v>2.6716879999999998E-2</c:v>
                </c:pt>
                <c:pt idx="18">
                  <c:v>2.6528099999999999E-2</c:v>
                </c:pt>
                <c:pt idx="19">
                  <c:v>2.6318520000000001E-2</c:v>
                </c:pt>
                <c:pt idx="20">
                  <c:v>2.605418E-2</c:v>
                </c:pt>
                <c:pt idx="21">
                  <c:v>2.60606E-2</c:v>
                </c:pt>
                <c:pt idx="22">
                  <c:v>2.590458E-2</c:v>
                </c:pt>
                <c:pt idx="23">
                  <c:v>2.5408999999999998E-2</c:v>
                </c:pt>
                <c:pt idx="24">
                  <c:v>2.5327260000000001E-2</c:v>
                </c:pt>
                <c:pt idx="25">
                  <c:v>2.5040319999999998E-2</c:v>
                </c:pt>
                <c:pt idx="26">
                  <c:v>2.4211119999999996E-2</c:v>
                </c:pt>
                <c:pt idx="27">
                  <c:v>2.4102220000000001E-2</c:v>
                </c:pt>
                <c:pt idx="28">
                  <c:v>2.3889580000000001E-2</c:v>
                </c:pt>
                <c:pt idx="29">
                  <c:v>2.3450740000000001E-2</c:v>
                </c:pt>
                <c:pt idx="30">
                  <c:v>2.2807119999999997E-2</c:v>
                </c:pt>
                <c:pt idx="31">
                  <c:v>2.2196980000000002E-2</c:v>
                </c:pt>
                <c:pt idx="32">
                  <c:v>2.15833E-2</c:v>
                </c:pt>
                <c:pt idx="33">
                  <c:v>2.0767899999999999E-2</c:v>
                </c:pt>
                <c:pt idx="34">
                  <c:v>2.0320620000000001E-2</c:v>
                </c:pt>
                <c:pt idx="35">
                  <c:v>1.9502080000000001E-2</c:v>
                </c:pt>
                <c:pt idx="36">
                  <c:v>1.8752980000000002E-2</c:v>
                </c:pt>
                <c:pt idx="37">
                  <c:v>1.7790900000000002E-2</c:v>
                </c:pt>
                <c:pt idx="38">
                  <c:v>1.7295080000000001E-2</c:v>
                </c:pt>
                <c:pt idx="39">
                  <c:v>1.638682E-2</c:v>
                </c:pt>
                <c:pt idx="40">
                  <c:v>1.5364559999999999E-2</c:v>
                </c:pt>
                <c:pt idx="41">
                  <c:v>1.4666460000000001E-2</c:v>
                </c:pt>
                <c:pt idx="42">
                  <c:v>1.379968E-2</c:v>
                </c:pt>
                <c:pt idx="43">
                  <c:v>1.2979099999999999E-2</c:v>
                </c:pt>
                <c:pt idx="44">
                  <c:v>1.2266900000000001E-2</c:v>
                </c:pt>
                <c:pt idx="45">
                  <c:v>1.1352259999999999E-2</c:v>
                </c:pt>
                <c:pt idx="46">
                  <c:v>1.0454479999999999E-2</c:v>
                </c:pt>
                <c:pt idx="47">
                  <c:v>9.5143419999999986E-3</c:v>
                </c:pt>
                <c:pt idx="48">
                  <c:v>8.6433199999999995E-3</c:v>
                </c:pt>
                <c:pt idx="49">
                  <c:v>7.6340939999999993E-3</c:v>
                </c:pt>
                <c:pt idx="50">
                  <c:v>6.7482139999999998E-3</c:v>
                </c:pt>
                <c:pt idx="51">
                  <c:v>5.7643019999999989E-3</c:v>
                </c:pt>
                <c:pt idx="52">
                  <c:v>5.1166620000000001E-3</c:v>
                </c:pt>
                <c:pt idx="53">
                  <c:v>4.6261440000000004E-3</c:v>
                </c:pt>
                <c:pt idx="54">
                  <c:v>4.3881499999999995E-3</c:v>
                </c:pt>
                <c:pt idx="55">
                  <c:v>4.2742980000000002E-3</c:v>
                </c:pt>
                <c:pt idx="56">
                  <c:v>4.2278760000000002E-3</c:v>
                </c:pt>
                <c:pt idx="57">
                  <c:v>4.2117219999999993E-3</c:v>
                </c:pt>
                <c:pt idx="58">
                  <c:v>4.2084820000000004E-3</c:v>
                </c:pt>
                <c:pt idx="59">
                  <c:v>4.2086059999999993E-3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F-3A4E-93FE-C92AB97011CC}"/>
            </c:ext>
          </c:extLst>
        </c:ser>
        <c:ser>
          <c:idx val="2"/>
          <c:order val="1"/>
          <c:tx>
            <c:strRef>
              <c:f>beta!$C$13</c:f>
              <c:strCache>
                <c:ptCount val="1"/>
                <c:pt idx="0">
                  <c:v>beta3*0.5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beta!$C$14:$C$73</c:f>
              <c:numCache>
                <c:formatCode>0.00E+00</c:formatCode>
                <c:ptCount val="60"/>
                <c:pt idx="0">
                  <c:v>2.7784639999999999E-2</c:v>
                </c:pt>
                <c:pt idx="1">
                  <c:v>2.7787299999999997E-2</c:v>
                </c:pt>
                <c:pt idx="2">
                  <c:v>2.7777139999999999E-2</c:v>
                </c:pt>
                <c:pt idx="3">
                  <c:v>2.7767460000000001E-2</c:v>
                </c:pt>
                <c:pt idx="4">
                  <c:v>2.77542E-2</c:v>
                </c:pt>
                <c:pt idx="5">
                  <c:v>2.7737539999999998E-2</c:v>
                </c:pt>
                <c:pt idx="6">
                  <c:v>2.771676E-2</c:v>
                </c:pt>
                <c:pt idx="7">
                  <c:v>2.7693299999999997E-2</c:v>
                </c:pt>
                <c:pt idx="8">
                  <c:v>2.7662560000000003E-2</c:v>
                </c:pt>
                <c:pt idx="9">
                  <c:v>2.7612520000000002E-2</c:v>
                </c:pt>
                <c:pt idx="10">
                  <c:v>2.7544979999999997E-2</c:v>
                </c:pt>
                <c:pt idx="11">
                  <c:v>2.7490500000000001E-2</c:v>
                </c:pt>
                <c:pt idx="12">
                  <c:v>2.7397979999999999E-2</c:v>
                </c:pt>
                <c:pt idx="13">
                  <c:v>2.7262939999999996E-2</c:v>
                </c:pt>
                <c:pt idx="14">
                  <c:v>2.7132739999999999E-2</c:v>
                </c:pt>
                <c:pt idx="15">
                  <c:v>2.7099459999999999E-2</c:v>
                </c:pt>
                <c:pt idx="16">
                  <c:v>2.69474E-2</c:v>
                </c:pt>
                <c:pt idx="17">
                  <c:v>2.6748020000000001E-2</c:v>
                </c:pt>
                <c:pt idx="18">
                  <c:v>2.6554580000000001E-2</c:v>
                </c:pt>
                <c:pt idx="19">
                  <c:v>2.6306859999999998E-2</c:v>
                </c:pt>
                <c:pt idx="20">
                  <c:v>2.604538E-2</c:v>
                </c:pt>
                <c:pt idx="21">
                  <c:v>2.609382E-2</c:v>
                </c:pt>
                <c:pt idx="22">
                  <c:v>2.5895319999999999E-2</c:v>
                </c:pt>
                <c:pt idx="23">
                  <c:v>2.540806E-2</c:v>
                </c:pt>
                <c:pt idx="24">
                  <c:v>2.5333020000000001E-2</c:v>
                </c:pt>
                <c:pt idx="25">
                  <c:v>2.5031160000000004E-2</c:v>
                </c:pt>
                <c:pt idx="26">
                  <c:v>2.4171439999999999E-2</c:v>
                </c:pt>
                <c:pt idx="27">
                  <c:v>2.40924E-2</c:v>
                </c:pt>
                <c:pt idx="28">
                  <c:v>2.3846739999999998E-2</c:v>
                </c:pt>
                <c:pt idx="29">
                  <c:v>2.3400860000000002E-2</c:v>
                </c:pt>
                <c:pt idx="30">
                  <c:v>2.2752479999999999E-2</c:v>
                </c:pt>
                <c:pt idx="31">
                  <c:v>2.2162800000000003E-2</c:v>
                </c:pt>
                <c:pt idx="32">
                  <c:v>2.1516960000000002E-2</c:v>
                </c:pt>
                <c:pt idx="33">
                  <c:v>2.074608E-2</c:v>
                </c:pt>
                <c:pt idx="34">
                  <c:v>2.0248759999999998E-2</c:v>
                </c:pt>
                <c:pt idx="35">
                  <c:v>1.940952E-2</c:v>
                </c:pt>
                <c:pt idx="36">
                  <c:v>1.870366E-2</c:v>
                </c:pt>
                <c:pt idx="37">
                  <c:v>1.7724839999999999E-2</c:v>
                </c:pt>
                <c:pt idx="38">
                  <c:v>1.7261500000000003E-2</c:v>
                </c:pt>
                <c:pt idx="39">
                  <c:v>1.6354460000000001E-2</c:v>
                </c:pt>
                <c:pt idx="40">
                  <c:v>1.5304080000000001E-2</c:v>
                </c:pt>
                <c:pt idx="41">
                  <c:v>1.461934E-2</c:v>
                </c:pt>
                <c:pt idx="42">
                  <c:v>1.375794E-2</c:v>
                </c:pt>
                <c:pt idx="43">
                  <c:v>1.294034E-2</c:v>
                </c:pt>
                <c:pt idx="44">
                  <c:v>1.2213439999999999E-2</c:v>
                </c:pt>
                <c:pt idx="45">
                  <c:v>1.1321599999999998E-2</c:v>
                </c:pt>
                <c:pt idx="46">
                  <c:v>1.0413423999999999E-2</c:v>
                </c:pt>
                <c:pt idx="47">
                  <c:v>9.4826560000000008E-3</c:v>
                </c:pt>
                <c:pt idx="48">
                  <c:v>8.5913280000000005E-3</c:v>
                </c:pt>
                <c:pt idx="49">
                  <c:v>7.5957739999999996E-3</c:v>
                </c:pt>
                <c:pt idx="50">
                  <c:v>6.7158080000000011E-3</c:v>
                </c:pt>
                <c:pt idx="51">
                  <c:v>5.7316420000000003E-3</c:v>
                </c:pt>
                <c:pt idx="52">
                  <c:v>5.1018259999999994E-3</c:v>
                </c:pt>
                <c:pt idx="53">
                  <c:v>4.6166479999999992E-3</c:v>
                </c:pt>
                <c:pt idx="54">
                  <c:v>4.3856579999999997E-3</c:v>
                </c:pt>
                <c:pt idx="55">
                  <c:v>4.2735200000000003E-3</c:v>
                </c:pt>
                <c:pt idx="56">
                  <c:v>4.2275480000000002E-3</c:v>
                </c:pt>
                <c:pt idx="57">
                  <c:v>4.2116879999999999E-3</c:v>
                </c:pt>
                <c:pt idx="58">
                  <c:v>4.2084880000000007E-3</c:v>
                </c:pt>
                <c:pt idx="59">
                  <c:v>4.2086179999999999E-3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F-3A4E-93FE-C92AB97011CC}"/>
            </c:ext>
          </c:extLst>
        </c:ser>
        <c:ser>
          <c:idx val="3"/>
          <c:order val="2"/>
          <c:tx>
            <c:strRef>
              <c:f>beta!$D$13</c:f>
              <c:strCache>
                <c:ptCount val="1"/>
                <c:pt idx="0">
                  <c:v>beta3*1 (base)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beta!$D$14:$D$73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1F-3A4E-93FE-C92AB97011CC}"/>
            </c:ext>
          </c:extLst>
        </c:ser>
        <c:ser>
          <c:idx val="1"/>
          <c:order val="3"/>
          <c:tx>
            <c:strRef>
              <c:f>beta!$E$13</c:f>
              <c:strCache>
                <c:ptCount val="1"/>
                <c:pt idx="0">
                  <c:v>beta3*1.5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beta!$E$14:$E$73</c:f>
              <c:numCache>
                <c:formatCode>0.00E+00</c:formatCode>
                <c:ptCount val="60"/>
                <c:pt idx="0">
                  <c:v>2.7785959999999998E-2</c:v>
                </c:pt>
                <c:pt idx="1">
                  <c:v>2.7788980000000001E-2</c:v>
                </c:pt>
                <c:pt idx="2">
                  <c:v>2.7779060000000001E-2</c:v>
                </c:pt>
                <c:pt idx="3">
                  <c:v>2.7769960000000003E-2</c:v>
                </c:pt>
                <c:pt idx="4">
                  <c:v>2.7756999999999997E-2</c:v>
                </c:pt>
                <c:pt idx="5">
                  <c:v>2.7741019999999998E-2</c:v>
                </c:pt>
                <c:pt idx="6">
                  <c:v>2.7720660000000001E-2</c:v>
                </c:pt>
                <c:pt idx="7">
                  <c:v>2.7698380000000002E-2</c:v>
                </c:pt>
                <c:pt idx="8">
                  <c:v>2.7671639999999997E-2</c:v>
                </c:pt>
                <c:pt idx="9">
                  <c:v>2.7622380000000002E-2</c:v>
                </c:pt>
                <c:pt idx="10">
                  <c:v>2.7554679999999998E-2</c:v>
                </c:pt>
                <c:pt idx="11">
                  <c:v>2.7501399999999999E-2</c:v>
                </c:pt>
                <c:pt idx="12">
                  <c:v>2.7414619999999994E-2</c:v>
                </c:pt>
                <c:pt idx="13">
                  <c:v>2.7306839999999999E-2</c:v>
                </c:pt>
                <c:pt idx="14">
                  <c:v>2.7184320000000001E-2</c:v>
                </c:pt>
                <c:pt idx="15">
                  <c:v>2.7096200000000004E-2</c:v>
                </c:pt>
                <c:pt idx="16">
                  <c:v>2.6993380000000001E-2</c:v>
                </c:pt>
                <c:pt idx="17">
                  <c:v>2.67621E-2</c:v>
                </c:pt>
                <c:pt idx="18">
                  <c:v>2.6510640000000002E-2</c:v>
                </c:pt>
                <c:pt idx="19">
                  <c:v>2.6333279999999997E-2</c:v>
                </c:pt>
                <c:pt idx="20">
                  <c:v>2.6106540000000001E-2</c:v>
                </c:pt>
                <c:pt idx="21">
                  <c:v>2.6174399999999997E-2</c:v>
                </c:pt>
                <c:pt idx="22">
                  <c:v>2.59343E-2</c:v>
                </c:pt>
                <c:pt idx="23">
                  <c:v>2.5440040000000004E-2</c:v>
                </c:pt>
                <c:pt idx="24">
                  <c:v>2.550844E-2</c:v>
                </c:pt>
                <c:pt idx="25">
                  <c:v>2.5024279999999999E-2</c:v>
                </c:pt>
                <c:pt idx="26">
                  <c:v>2.439498E-2</c:v>
                </c:pt>
                <c:pt idx="27">
                  <c:v>2.4453640000000002E-2</c:v>
                </c:pt>
                <c:pt idx="28">
                  <c:v>2.4152139999999999E-2</c:v>
                </c:pt>
                <c:pt idx="29">
                  <c:v>2.3715779999999999E-2</c:v>
                </c:pt>
                <c:pt idx="30">
                  <c:v>2.3081819999999999E-2</c:v>
                </c:pt>
                <c:pt idx="31">
                  <c:v>2.2456980000000001E-2</c:v>
                </c:pt>
                <c:pt idx="32">
                  <c:v>2.1870260000000002E-2</c:v>
                </c:pt>
                <c:pt idx="33">
                  <c:v>2.1271199999999997E-2</c:v>
                </c:pt>
                <c:pt idx="34">
                  <c:v>2.081742E-2</c:v>
                </c:pt>
                <c:pt idx="35">
                  <c:v>2.0065580000000003E-2</c:v>
                </c:pt>
                <c:pt idx="36">
                  <c:v>1.9375740000000002E-2</c:v>
                </c:pt>
                <c:pt idx="37">
                  <c:v>1.8578480000000001E-2</c:v>
                </c:pt>
                <c:pt idx="38">
                  <c:v>1.7987099999999999E-2</c:v>
                </c:pt>
                <c:pt idx="39">
                  <c:v>1.7130180000000002E-2</c:v>
                </c:pt>
                <c:pt idx="40">
                  <c:v>1.61853E-2</c:v>
                </c:pt>
                <c:pt idx="41">
                  <c:v>1.548332E-2</c:v>
                </c:pt>
                <c:pt idx="42">
                  <c:v>1.4391060000000002E-2</c:v>
                </c:pt>
                <c:pt idx="43">
                  <c:v>1.3463639999999999E-2</c:v>
                </c:pt>
                <c:pt idx="44">
                  <c:v>1.2534099999999998E-2</c:v>
                </c:pt>
                <c:pt idx="45">
                  <c:v>1.165918E-2</c:v>
                </c:pt>
                <c:pt idx="46">
                  <c:v>1.069207E-2</c:v>
                </c:pt>
                <c:pt idx="47">
                  <c:v>9.7115380000000005E-3</c:v>
                </c:pt>
                <c:pt idx="48">
                  <c:v>8.7489219999999993E-3</c:v>
                </c:pt>
                <c:pt idx="49">
                  <c:v>7.7309559999999998E-3</c:v>
                </c:pt>
                <c:pt idx="50">
                  <c:v>6.8539480000000003E-3</c:v>
                </c:pt>
                <c:pt idx="51">
                  <c:v>5.8828580000000004E-3</c:v>
                </c:pt>
                <c:pt idx="52">
                  <c:v>5.1941619999999996E-3</c:v>
                </c:pt>
                <c:pt idx="53">
                  <c:v>4.6976959999999995E-3</c:v>
                </c:pt>
                <c:pt idx="54">
                  <c:v>4.4000840000000003E-3</c:v>
                </c:pt>
                <c:pt idx="55">
                  <c:v>4.2730520000000003E-3</c:v>
                </c:pt>
                <c:pt idx="56">
                  <c:v>4.2263939999999996E-3</c:v>
                </c:pt>
                <c:pt idx="57">
                  <c:v>4.210124E-3</c:v>
                </c:pt>
                <c:pt idx="58">
                  <c:v>4.2076660000000005E-3</c:v>
                </c:pt>
                <c:pt idx="59">
                  <c:v>4.208878000000001E-3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1-3B45-937D-2C0A8A8AAFA4}"/>
            </c:ext>
          </c:extLst>
        </c:ser>
        <c:ser>
          <c:idx val="4"/>
          <c:order val="4"/>
          <c:tx>
            <c:strRef>
              <c:f>beta!$F$13</c:f>
              <c:strCache>
                <c:ptCount val="1"/>
                <c:pt idx="0">
                  <c:v>beta3*2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beta!$F$14:$F$73</c:f>
              <c:numCache>
                <c:formatCode>0.00E+00</c:formatCode>
                <c:ptCount val="60"/>
                <c:pt idx="0">
                  <c:v>2.7788120000000006E-2</c:v>
                </c:pt>
                <c:pt idx="1">
                  <c:v>2.7791779999999999E-2</c:v>
                </c:pt>
                <c:pt idx="2">
                  <c:v>2.7782340000000006E-2</c:v>
                </c:pt>
                <c:pt idx="3">
                  <c:v>2.7774199999999999E-2</c:v>
                </c:pt>
                <c:pt idx="4">
                  <c:v>2.7761860000000006E-2</c:v>
                </c:pt>
                <c:pt idx="5">
                  <c:v>2.7746799999999999E-2</c:v>
                </c:pt>
                <c:pt idx="6">
                  <c:v>2.772786E-2</c:v>
                </c:pt>
                <c:pt idx="7">
                  <c:v>2.7707219999999998E-2</c:v>
                </c:pt>
                <c:pt idx="8">
                  <c:v>2.7682459999999999E-2</c:v>
                </c:pt>
                <c:pt idx="9">
                  <c:v>2.7634739999999998E-2</c:v>
                </c:pt>
                <c:pt idx="10">
                  <c:v>2.7559840000000002E-2</c:v>
                </c:pt>
                <c:pt idx="11">
                  <c:v>2.7515479999999998E-2</c:v>
                </c:pt>
                <c:pt idx="12">
                  <c:v>2.7409879999999998E-2</c:v>
                </c:pt>
                <c:pt idx="13">
                  <c:v>2.7328399999999996E-2</c:v>
                </c:pt>
                <c:pt idx="14">
                  <c:v>2.7195040000000004E-2</c:v>
                </c:pt>
                <c:pt idx="15">
                  <c:v>2.7103120000000001E-2</c:v>
                </c:pt>
                <c:pt idx="16">
                  <c:v>2.7040200000000004E-2</c:v>
                </c:pt>
                <c:pt idx="17">
                  <c:v>2.6792099999999996E-2</c:v>
                </c:pt>
                <c:pt idx="18">
                  <c:v>2.650688E-2</c:v>
                </c:pt>
                <c:pt idx="19">
                  <c:v>2.6356780000000003E-2</c:v>
                </c:pt>
                <c:pt idx="20">
                  <c:v>2.6146999999999997E-2</c:v>
                </c:pt>
                <c:pt idx="21">
                  <c:v>2.6190360000000003E-2</c:v>
                </c:pt>
                <c:pt idx="22">
                  <c:v>2.597294E-2</c:v>
                </c:pt>
                <c:pt idx="23">
                  <c:v>2.5495520000000001E-2</c:v>
                </c:pt>
                <c:pt idx="24">
                  <c:v>2.5580799999999997E-2</c:v>
                </c:pt>
                <c:pt idx="25">
                  <c:v>2.5119399999999997E-2</c:v>
                </c:pt>
                <c:pt idx="26">
                  <c:v>2.4512479999999996E-2</c:v>
                </c:pt>
                <c:pt idx="27">
                  <c:v>2.4594140000000004E-2</c:v>
                </c:pt>
                <c:pt idx="28">
                  <c:v>2.43038E-2</c:v>
                </c:pt>
                <c:pt idx="29">
                  <c:v>2.3869400000000002E-2</c:v>
                </c:pt>
                <c:pt idx="30">
                  <c:v>2.3235100000000002E-2</c:v>
                </c:pt>
                <c:pt idx="31">
                  <c:v>2.26857E-2</c:v>
                </c:pt>
                <c:pt idx="32">
                  <c:v>2.216104E-2</c:v>
                </c:pt>
                <c:pt idx="33">
                  <c:v>2.1494779999999998E-2</c:v>
                </c:pt>
                <c:pt idx="34">
                  <c:v>2.1063679999999998E-2</c:v>
                </c:pt>
                <c:pt idx="35">
                  <c:v>2.036924E-2</c:v>
                </c:pt>
                <c:pt idx="36">
                  <c:v>1.9809980000000001E-2</c:v>
                </c:pt>
                <c:pt idx="37">
                  <c:v>1.9114320000000001E-2</c:v>
                </c:pt>
                <c:pt idx="38">
                  <c:v>1.865518E-2</c:v>
                </c:pt>
                <c:pt idx="39">
                  <c:v>1.754286E-2</c:v>
                </c:pt>
                <c:pt idx="40">
                  <c:v>1.6828719999999998E-2</c:v>
                </c:pt>
                <c:pt idx="41">
                  <c:v>1.5910359999999998E-2</c:v>
                </c:pt>
                <c:pt idx="42">
                  <c:v>1.517252E-2</c:v>
                </c:pt>
                <c:pt idx="43">
                  <c:v>1.4417040000000001E-2</c:v>
                </c:pt>
                <c:pt idx="44">
                  <c:v>1.33858E-2</c:v>
                </c:pt>
                <c:pt idx="45">
                  <c:v>1.2490260000000001E-2</c:v>
                </c:pt>
                <c:pt idx="46">
                  <c:v>1.1683440000000002E-2</c:v>
                </c:pt>
                <c:pt idx="47">
                  <c:v>1.0519742E-2</c:v>
                </c:pt>
                <c:pt idx="48">
                  <c:v>9.618129999999999E-3</c:v>
                </c:pt>
                <c:pt idx="49">
                  <c:v>8.4966879999999988E-3</c:v>
                </c:pt>
                <c:pt idx="50">
                  <c:v>7.5455720000000004E-3</c:v>
                </c:pt>
                <c:pt idx="51">
                  <c:v>6.4424040000000005E-3</c:v>
                </c:pt>
                <c:pt idx="52">
                  <c:v>5.7106320000000002E-3</c:v>
                </c:pt>
                <c:pt idx="53">
                  <c:v>5.061884E-3</c:v>
                </c:pt>
                <c:pt idx="54">
                  <c:v>4.5801980000000006E-3</c:v>
                </c:pt>
                <c:pt idx="55">
                  <c:v>4.3060959999999997E-3</c:v>
                </c:pt>
                <c:pt idx="56">
                  <c:v>4.2299760000000007E-3</c:v>
                </c:pt>
                <c:pt idx="57">
                  <c:v>4.2095140000000001E-3</c:v>
                </c:pt>
                <c:pt idx="58">
                  <c:v>4.2072680000000001E-3</c:v>
                </c:pt>
                <c:pt idx="59">
                  <c:v>4.2089099999999997E-3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9-E444-924B-FF423EBBF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beta!$P$3</c:f>
              <c:strCache>
                <c:ptCount val="1"/>
                <c:pt idx="0">
                  <c:v> Hosp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beta!$Q$2:$AD$2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beta!$Q$3:$AD$3</c:f>
              <c:numCache>
                <c:formatCode>_(* #,##0.00_);_(* \(#,##0.00\);_(* "-"??_);_(@_)</c:formatCode>
                <c:ptCount val="14"/>
                <c:pt idx="0">
                  <c:v>6.0336689999999997</c:v>
                </c:pt>
                <c:pt idx="1">
                  <c:v>5.6945779999999999</c:v>
                </c:pt>
                <c:pt idx="2">
                  <c:v>4.1120279999999996</c:v>
                </c:pt>
                <c:pt idx="3">
                  <c:v>3.7937759999999998</c:v>
                </c:pt>
                <c:pt idx="5">
                  <c:v>11.616842</c:v>
                </c:pt>
                <c:pt idx="6">
                  <c:v>9.2494650000000007</c:v>
                </c:pt>
                <c:pt idx="7">
                  <c:v>6.374409</c:v>
                </c:pt>
                <c:pt idx="8">
                  <c:v>5.6106680000000004</c:v>
                </c:pt>
                <c:pt idx="10">
                  <c:v>31.330069000000002</c:v>
                </c:pt>
                <c:pt idx="11">
                  <c:v>18.025887999999998</c:v>
                </c:pt>
                <c:pt idx="12">
                  <c:v>11.300558000000001</c:v>
                </c:pt>
                <c:pt idx="13">
                  <c:v>9.1852300000000007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9-F24E-9439-A649FC757378}"/>
            </c:ext>
          </c:extLst>
        </c:ser>
        <c:ser>
          <c:idx val="1"/>
          <c:order val="1"/>
          <c:tx>
            <c:strRef>
              <c:f>beta!$P$4</c:f>
              <c:strCache>
                <c:ptCount val="1"/>
                <c:pt idx="0">
                  <c:v> Policy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beta!$Q$2:$AD$2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beta!$Q$4:$AD$4</c:f>
              <c:numCache>
                <c:formatCode>_(* #,##0.00_);_(* \(#,##0.00\);_(* "-"??_);_(@_)</c:formatCode>
                <c:ptCount val="14"/>
                <c:pt idx="0">
                  <c:v>1.274791</c:v>
                </c:pt>
                <c:pt idx="1">
                  <c:v>2.1498759999999999</c:v>
                </c:pt>
                <c:pt idx="2">
                  <c:v>3.1500919999999999</c:v>
                </c:pt>
                <c:pt idx="3">
                  <c:v>3.8230680000000001</c:v>
                </c:pt>
                <c:pt idx="5">
                  <c:v>2.7574879999999999</c:v>
                </c:pt>
                <c:pt idx="6">
                  <c:v>3.0778560000000001</c:v>
                </c:pt>
                <c:pt idx="7">
                  <c:v>3.979546</c:v>
                </c:pt>
                <c:pt idx="8">
                  <c:v>4.5139250000000004</c:v>
                </c:pt>
                <c:pt idx="10">
                  <c:v>8.3290620000000004</c:v>
                </c:pt>
                <c:pt idx="11">
                  <c:v>5.4140360000000003</c:v>
                </c:pt>
                <c:pt idx="12">
                  <c:v>5.7946949999999999</c:v>
                </c:pt>
                <c:pt idx="13">
                  <c:v>5.8817269999999997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9-F24E-9439-A649FC757378}"/>
            </c:ext>
          </c:extLst>
        </c:ser>
        <c:ser>
          <c:idx val="2"/>
          <c:order val="2"/>
          <c:tx>
            <c:strRef>
              <c:f>beta!$P$5</c:f>
              <c:strCache>
                <c:ptCount val="1"/>
                <c:pt idx="0">
                  <c:v> Econ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beta!$Q$2:$AD$2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beta!$Q$5:$AD$5</c:f>
              <c:numCache>
                <c:formatCode>_(* #,##0.00_);_(* \(#,##0.00\);_(* "-"??_);_(@_)</c:formatCode>
                <c:ptCount val="14"/>
                <c:pt idx="0">
                  <c:v>21.124831</c:v>
                </c:pt>
                <c:pt idx="1">
                  <c:v>19.923195</c:v>
                </c:pt>
                <c:pt idx="2">
                  <c:v>19.638589</c:v>
                </c:pt>
                <c:pt idx="3">
                  <c:v>18.953883999999999</c:v>
                </c:pt>
                <c:pt idx="5">
                  <c:v>42.917935</c:v>
                </c:pt>
                <c:pt idx="6">
                  <c:v>33.642296000000002</c:v>
                </c:pt>
                <c:pt idx="7">
                  <c:v>31.839379999999998</c:v>
                </c:pt>
                <c:pt idx="8">
                  <c:v>28.924866999999999</c:v>
                </c:pt>
                <c:pt idx="10">
                  <c:v>123.147301</c:v>
                </c:pt>
                <c:pt idx="11">
                  <c:v>67.936784000000003</c:v>
                </c:pt>
                <c:pt idx="12">
                  <c:v>58.409632999999999</c:v>
                </c:pt>
                <c:pt idx="13">
                  <c:v>48.485531999999999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39-F24E-9439-A649FC7573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actual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beta!$AJ$8</c:f>
              <c:strCache>
                <c:ptCount val="1"/>
                <c:pt idx="0">
                  <c:v> Hosp Cost Savings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beta!$AS$8:$AU$8</c:f>
              <c:numCache>
                <c:formatCode>0.0%</c:formatCode>
                <c:ptCount val="3"/>
                <c:pt idx="0">
                  <c:v>7.7395387385494452E-2</c:v>
                </c:pt>
                <c:pt idx="1">
                  <c:v>0.11981361723102479</c:v>
                </c:pt>
                <c:pt idx="2">
                  <c:v>0.18718792470247925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8-1B41-A403-BE2A23787FEE}"/>
            </c:ext>
          </c:extLst>
        </c:ser>
        <c:ser>
          <c:idx val="1"/>
          <c:order val="1"/>
          <c:tx>
            <c:strRef>
              <c:f>beta!$AJ$10</c:f>
              <c:strCache>
                <c:ptCount val="1"/>
                <c:pt idx="0">
                  <c:v> Econ Cost Savings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beta!$AS$10:$AU$10</c:f>
              <c:numCache>
                <c:formatCode>0.0%</c:formatCode>
                <c:ptCount val="3"/>
                <c:pt idx="0">
                  <c:v>3.4865284873572211E-2</c:v>
                </c:pt>
                <c:pt idx="1">
                  <c:v>9.1537994772511233E-2</c:v>
                </c:pt>
                <c:pt idx="2">
                  <c:v>0.16990521066961684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8-1B41-A403-BE2A23787FEE}"/>
            </c:ext>
          </c:extLst>
        </c:ser>
        <c:ser>
          <c:idx val="2"/>
          <c:order val="2"/>
          <c:tx>
            <c:strRef>
              <c:f>beta!$AJ$9</c:f>
              <c:strCache>
                <c:ptCount val="1"/>
                <c:pt idx="0">
                  <c:v> Policy Cost Savings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beta!$AS$9:$AU$9</c:f>
              <c:numCache>
                <c:formatCode>0.0%</c:formatCode>
                <c:ptCount val="3"/>
                <c:pt idx="0">
                  <c:v>-0.21363693504824632</c:v>
                </c:pt>
                <c:pt idx="1">
                  <c:v>-0.1342813979283064</c:v>
                </c:pt>
                <c:pt idx="2">
                  <c:v>-1.5019254680358474E-2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8-1B41-A403-BE2A2378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constant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beta!$AJ$8</c:f>
              <c:strCache>
                <c:ptCount val="1"/>
                <c:pt idx="0">
                  <c:v> Hosp Cost Savings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beta!$AO$8:$AQ$8</c:f>
              <c:numCache>
                <c:formatCode>0.0%</c:formatCode>
                <c:ptCount val="3"/>
                <c:pt idx="0">
                  <c:v>0.33379154697679092</c:v>
                </c:pt>
                <c:pt idx="1">
                  <c:v>0.39340621322422431</c:v>
                </c:pt>
                <c:pt idx="2">
                  <c:v>0.49044230164971614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C-8445-AB57-36A90BF78BC2}"/>
            </c:ext>
          </c:extLst>
        </c:ser>
        <c:ser>
          <c:idx val="1"/>
          <c:order val="1"/>
          <c:tx>
            <c:strRef>
              <c:f>beta!$AJ$10</c:f>
              <c:strCache>
                <c:ptCount val="1"/>
                <c:pt idx="0">
                  <c:v> Econ Cost Savings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beta!$AO$10:$AQ$10</c:f>
              <c:numCache>
                <c:formatCode>0.0%</c:formatCode>
                <c:ptCount val="3"/>
                <c:pt idx="0">
                  <c:v>4.8652387330445857E-2</c:v>
                </c:pt>
                <c:pt idx="1">
                  <c:v>0.14022315837183064</c:v>
                </c:pt>
                <c:pt idx="2">
                  <c:v>0.28631399449229156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C-8445-AB57-36A90BF78BC2}"/>
            </c:ext>
          </c:extLst>
        </c:ser>
        <c:ser>
          <c:idx val="2"/>
          <c:order val="2"/>
          <c:tx>
            <c:strRef>
              <c:f>beta!$AJ$9</c:f>
              <c:strCache>
                <c:ptCount val="1"/>
                <c:pt idx="0">
                  <c:v> Policy Cost Savings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beta!$AO$7:$AQ$7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beta!$AO$9:$AQ$9</c:f>
              <c:numCache>
                <c:formatCode>0.0%</c:formatCode>
                <c:ptCount val="3"/>
                <c:pt idx="0">
                  <c:v>-0.77827372369383174</c:v>
                </c:pt>
                <c:pt idx="1">
                  <c:v>-0.46658095765363949</c:v>
                </c:pt>
                <c:pt idx="2">
                  <c:v>-8.6384907673314304E-2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C-8445-AB57-36A90BF78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'beta (2)'!$B$20</c:f>
              <c:strCache>
                <c:ptCount val="1"/>
                <c:pt idx="0">
                  <c:v>beta3*0.1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'beta (2)'!$B$21:$B$80</c:f>
              <c:numCache>
                <c:formatCode>0.00E+00</c:formatCode>
                <c:ptCount val="60"/>
                <c:pt idx="0">
                  <c:v>2.7784540000000003E-2</c:v>
                </c:pt>
                <c:pt idx="1">
                  <c:v>2.7787240000000001E-2</c:v>
                </c:pt>
                <c:pt idx="2">
                  <c:v>2.7777039999999996E-2</c:v>
                </c:pt>
                <c:pt idx="3">
                  <c:v>2.7767439999999997E-2</c:v>
                </c:pt>
                <c:pt idx="4">
                  <c:v>2.775416E-2</c:v>
                </c:pt>
                <c:pt idx="5">
                  <c:v>2.7737499999999998E-2</c:v>
                </c:pt>
                <c:pt idx="6">
                  <c:v>2.7716420000000002E-2</c:v>
                </c:pt>
                <c:pt idx="7">
                  <c:v>2.7693000000000002E-2</c:v>
                </c:pt>
                <c:pt idx="8">
                  <c:v>2.7661239999999997E-2</c:v>
                </c:pt>
                <c:pt idx="9">
                  <c:v>2.7611299999999998E-2</c:v>
                </c:pt>
                <c:pt idx="10">
                  <c:v>2.754682E-2</c:v>
                </c:pt>
                <c:pt idx="11">
                  <c:v>2.7485820000000001E-2</c:v>
                </c:pt>
                <c:pt idx="12">
                  <c:v>2.73879E-2</c:v>
                </c:pt>
                <c:pt idx="13">
                  <c:v>2.7253359999999997E-2</c:v>
                </c:pt>
                <c:pt idx="14">
                  <c:v>2.712152E-2</c:v>
                </c:pt>
                <c:pt idx="15">
                  <c:v>2.7099580000000002E-2</c:v>
                </c:pt>
                <c:pt idx="16">
                  <c:v>2.696906E-2</c:v>
                </c:pt>
                <c:pt idx="17">
                  <c:v>2.6716879999999998E-2</c:v>
                </c:pt>
                <c:pt idx="18">
                  <c:v>2.6528099999999999E-2</c:v>
                </c:pt>
                <c:pt idx="19">
                  <c:v>2.6318520000000001E-2</c:v>
                </c:pt>
                <c:pt idx="20">
                  <c:v>2.605418E-2</c:v>
                </c:pt>
                <c:pt idx="21">
                  <c:v>2.60606E-2</c:v>
                </c:pt>
                <c:pt idx="22">
                  <c:v>2.590458E-2</c:v>
                </c:pt>
                <c:pt idx="23">
                  <c:v>2.5408999999999998E-2</c:v>
                </c:pt>
                <c:pt idx="24">
                  <c:v>2.5327260000000001E-2</c:v>
                </c:pt>
                <c:pt idx="25">
                  <c:v>2.5040319999999998E-2</c:v>
                </c:pt>
                <c:pt idx="26">
                  <c:v>2.4211119999999996E-2</c:v>
                </c:pt>
                <c:pt idx="27">
                  <c:v>2.4102220000000001E-2</c:v>
                </c:pt>
                <c:pt idx="28">
                  <c:v>2.3889580000000001E-2</c:v>
                </c:pt>
                <c:pt idx="29">
                  <c:v>2.3450740000000001E-2</c:v>
                </c:pt>
                <c:pt idx="30">
                  <c:v>2.2807119999999997E-2</c:v>
                </c:pt>
                <c:pt idx="31">
                  <c:v>2.2196980000000002E-2</c:v>
                </c:pt>
                <c:pt idx="32">
                  <c:v>2.15833E-2</c:v>
                </c:pt>
                <c:pt idx="33">
                  <c:v>2.0767899999999999E-2</c:v>
                </c:pt>
                <c:pt idx="34">
                  <c:v>2.0320620000000001E-2</c:v>
                </c:pt>
                <c:pt idx="35">
                  <c:v>1.9502080000000001E-2</c:v>
                </c:pt>
                <c:pt idx="36">
                  <c:v>1.8752980000000002E-2</c:v>
                </c:pt>
                <c:pt idx="37">
                  <c:v>1.7790900000000002E-2</c:v>
                </c:pt>
                <c:pt idx="38">
                  <c:v>1.7295080000000001E-2</c:v>
                </c:pt>
                <c:pt idx="39">
                  <c:v>1.638682E-2</c:v>
                </c:pt>
                <c:pt idx="40">
                  <c:v>1.5364559999999999E-2</c:v>
                </c:pt>
                <c:pt idx="41">
                  <c:v>1.4666460000000001E-2</c:v>
                </c:pt>
                <c:pt idx="42">
                  <c:v>1.379968E-2</c:v>
                </c:pt>
                <c:pt idx="43">
                  <c:v>1.2979099999999999E-2</c:v>
                </c:pt>
                <c:pt idx="44">
                  <c:v>1.2266900000000001E-2</c:v>
                </c:pt>
                <c:pt idx="45">
                  <c:v>1.1352259999999999E-2</c:v>
                </c:pt>
                <c:pt idx="46">
                  <c:v>1.0454479999999999E-2</c:v>
                </c:pt>
                <c:pt idx="47">
                  <c:v>9.5143419999999986E-3</c:v>
                </c:pt>
                <c:pt idx="48">
                  <c:v>8.6433199999999995E-3</c:v>
                </c:pt>
                <c:pt idx="49">
                  <c:v>7.6340939999999993E-3</c:v>
                </c:pt>
                <c:pt idx="50">
                  <c:v>6.7482139999999998E-3</c:v>
                </c:pt>
                <c:pt idx="51">
                  <c:v>5.7643019999999989E-3</c:v>
                </c:pt>
                <c:pt idx="52">
                  <c:v>5.1166620000000001E-3</c:v>
                </c:pt>
                <c:pt idx="53">
                  <c:v>4.6261440000000004E-3</c:v>
                </c:pt>
                <c:pt idx="54">
                  <c:v>4.3881499999999995E-3</c:v>
                </c:pt>
                <c:pt idx="55">
                  <c:v>4.2742980000000002E-3</c:v>
                </c:pt>
                <c:pt idx="56">
                  <c:v>4.2278760000000002E-3</c:v>
                </c:pt>
                <c:pt idx="57">
                  <c:v>4.2117219999999993E-3</c:v>
                </c:pt>
                <c:pt idx="58">
                  <c:v>4.2084820000000004E-3</c:v>
                </c:pt>
                <c:pt idx="59">
                  <c:v>4.2086059999999993E-3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0-2E4D-BE84-440248F28C82}"/>
            </c:ext>
          </c:extLst>
        </c:ser>
        <c:ser>
          <c:idx val="2"/>
          <c:order val="1"/>
          <c:tx>
            <c:strRef>
              <c:f>'beta (2)'!$C$20</c:f>
              <c:strCache>
                <c:ptCount val="1"/>
                <c:pt idx="0">
                  <c:v>beta3*0.5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'beta (2)'!$C$21:$C$80</c:f>
              <c:numCache>
                <c:formatCode>0.00E+00</c:formatCode>
                <c:ptCount val="60"/>
                <c:pt idx="0">
                  <c:v>2.7784639999999999E-2</c:v>
                </c:pt>
                <c:pt idx="1">
                  <c:v>2.7787299999999997E-2</c:v>
                </c:pt>
                <c:pt idx="2">
                  <c:v>2.7777139999999999E-2</c:v>
                </c:pt>
                <c:pt idx="3">
                  <c:v>2.7767460000000001E-2</c:v>
                </c:pt>
                <c:pt idx="4">
                  <c:v>2.77542E-2</c:v>
                </c:pt>
                <c:pt idx="5">
                  <c:v>2.7737539999999998E-2</c:v>
                </c:pt>
                <c:pt idx="6">
                  <c:v>2.771676E-2</c:v>
                </c:pt>
                <c:pt idx="7">
                  <c:v>2.7693299999999997E-2</c:v>
                </c:pt>
                <c:pt idx="8">
                  <c:v>2.7662560000000003E-2</c:v>
                </c:pt>
                <c:pt idx="9">
                  <c:v>2.7612520000000002E-2</c:v>
                </c:pt>
                <c:pt idx="10">
                  <c:v>2.7544979999999997E-2</c:v>
                </c:pt>
                <c:pt idx="11">
                  <c:v>2.7490500000000001E-2</c:v>
                </c:pt>
                <c:pt idx="12">
                  <c:v>2.7397979999999999E-2</c:v>
                </c:pt>
                <c:pt idx="13">
                  <c:v>2.7262939999999996E-2</c:v>
                </c:pt>
                <c:pt idx="14">
                  <c:v>2.7132739999999999E-2</c:v>
                </c:pt>
                <c:pt idx="15">
                  <c:v>2.7099459999999999E-2</c:v>
                </c:pt>
                <c:pt idx="16">
                  <c:v>2.69474E-2</c:v>
                </c:pt>
                <c:pt idx="17">
                  <c:v>2.6748020000000001E-2</c:v>
                </c:pt>
                <c:pt idx="18">
                  <c:v>2.6554580000000001E-2</c:v>
                </c:pt>
                <c:pt idx="19">
                  <c:v>2.6306859999999998E-2</c:v>
                </c:pt>
                <c:pt idx="20">
                  <c:v>2.604538E-2</c:v>
                </c:pt>
                <c:pt idx="21">
                  <c:v>2.609382E-2</c:v>
                </c:pt>
                <c:pt idx="22">
                  <c:v>2.5895319999999999E-2</c:v>
                </c:pt>
                <c:pt idx="23">
                  <c:v>2.540806E-2</c:v>
                </c:pt>
                <c:pt idx="24">
                  <c:v>2.5333020000000001E-2</c:v>
                </c:pt>
                <c:pt idx="25">
                  <c:v>2.5031160000000004E-2</c:v>
                </c:pt>
                <c:pt idx="26">
                  <c:v>2.4171439999999999E-2</c:v>
                </c:pt>
                <c:pt idx="27">
                  <c:v>2.40924E-2</c:v>
                </c:pt>
                <c:pt idx="28">
                  <c:v>2.3846739999999998E-2</c:v>
                </c:pt>
                <c:pt idx="29">
                  <c:v>2.3400860000000002E-2</c:v>
                </c:pt>
                <c:pt idx="30">
                  <c:v>2.2752479999999999E-2</c:v>
                </c:pt>
                <c:pt idx="31">
                  <c:v>2.2162800000000003E-2</c:v>
                </c:pt>
                <c:pt idx="32">
                  <c:v>2.1516960000000002E-2</c:v>
                </c:pt>
                <c:pt idx="33">
                  <c:v>2.074608E-2</c:v>
                </c:pt>
                <c:pt idx="34">
                  <c:v>2.0248759999999998E-2</c:v>
                </c:pt>
                <c:pt idx="35">
                  <c:v>1.940952E-2</c:v>
                </c:pt>
                <c:pt idx="36">
                  <c:v>1.870366E-2</c:v>
                </c:pt>
                <c:pt idx="37">
                  <c:v>1.7724839999999999E-2</c:v>
                </c:pt>
                <c:pt idx="38">
                  <c:v>1.7261500000000003E-2</c:v>
                </c:pt>
                <c:pt idx="39">
                  <c:v>1.6354460000000001E-2</c:v>
                </c:pt>
                <c:pt idx="40">
                  <c:v>1.5304080000000001E-2</c:v>
                </c:pt>
                <c:pt idx="41">
                  <c:v>1.461934E-2</c:v>
                </c:pt>
                <c:pt idx="42">
                  <c:v>1.375794E-2</c:v>
                </c:pt>
                <c:pt idx="43">
                  <c:v>1.294034E-2</c:v>
                </c:pt>
                <c:pt idx="44">
                  <c:v>1.2213439999999999E-2</c:v>
                </c:pt>
                <c:pt idx="45">
                  <c:v>1.1321599999999998E-2</c:v>
                </c:pt>
                <c:pt idx="46">
                  <c:v>1.0413423999999999E-2</c:v>
                </c:pt>
                <c:pt idx="47">
                  <c:v>9.4826560000000008E-3</c:v>
                </c:pt>
                <c:pt idx="48">
                  <c:v>8.5913280000000005E-3</c:v>
                </c:pt>
                <c:pt idx="49">
                  <c:v>7.5957739999999996E-3</c:v>
                </c:pt>
                <c:pt idx="50">
                  <c:v>6.7158080000000011E-3</c:v>
                </c:pt>
                <c:pt idx="51">
                  <c:v>5.7316420000000003E-3</c:v>
                </c:pt>
                <c:pt idx="52">
                  <c:v>5.1018259999999994E-3</c:v>
                </c:pt>
                <c:pt idx="53">
                  <c:v>4.6166479999999992E-3</c:v>
                </c:pt>
                <c:pt idx="54">
                  <c:v>4.3856579999999997E-3</c:v>
                </c:pt>
                <c:pt idx="55">
                  <c:v>4.2735200000000003E-3</c:v>
                </c:pt>
                <c:pt idx="56">
                  <c:v>4.2275480000000002E-3</c:v>
                </c:pt>
                <c:pt idx="57">
                  <c:v>4.2116879999999999E-3</c:v>
                </c:pt>
                <c:pt idx="58">
                  <c:v>4.2084880000000007E-3</c:v>
                </c:pt>
                <c:pt idx="59">
                  <c:v>4.2086179999999999E-3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0-2E4D-BE84-440248F28C82}"/>
            </c:ext>
          </c:extLst>
        </c:ser>
        <c:ser>
          <c:idx val="3"/>
          <c:order val="2"/>
          <c:tx>
            <c:strRef>
              <c:f>'beta (2)'!$D$20</c:f>
              <c:strCache>
                <c:ptCount val="1"/>
                <c:pt idx="0">
                  <c:v>beta3*1 (base)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'beta (2)'!$D$21:$D$80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0-2E4D-BE84-440248F28C82}"/>
            </c:ext>
          </c:extLst>
        </c:ser>
        <c:ser>
          <c:idx val="1"/>
          <c:order val="3"/>
          <c:tx>
            <c:strRef>
              <c:f>'beta (2)'!$E$20</c:f>
              <c:strCache>
                <c:ptCount val="1"/>
                <c:pt idx="0">
                  <c:v>beta3*1.5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'beta (2)'!$E$21:$E$80</c:f>
              <c:numCache>
                <c:formatCode>0.00E+00</c:formatCode>
                <c:ptCount val="60"/>
                <c:pt idx="0">
                  <c:v>2.7785959999999998E-2</c:v>
                </c:pt>
                <c:pt idx="1">
                  <c:v>2.7788980000000001E-2</c:v>
                </c:pt>
                <c:pt idx="2">
                  <c:v>2.7779060000000001E-2</c:v>
                </c:pt>
                <c:pt idx="3">
                  <c:v>2.7769960000000003E-2</c:v>
                </c:pt>
                <c:pt idx="4">
                  <c:v>2.7756999999999997E-2</c:v>
                </c:pt>
                <c:pt idx="5">
                  <c:v>2.7741019999999998E-2</c:v>
                </c:pt>
                <c:pt idx="6">
                  <c:v>2.7720660000000001E-2</c:v>
                </c:pt>
                <c:pt idx="7">
                  <c:v>2.7698380000000002E-2</c:v>
                </c:pt>
                <c:pt idx="8">
                  <c:v>2.7671639999999997E-2</c:v>
                </c:pt>
                <c:pt idx="9">
                  <c:v>2.7622380000000002E-2</c:v>
                </c:pt>
                <c:pt idx="10">
                  <c:v>2.7554679999999998E-2</c:v>
                </c:pt>
                <c:pt idx="11">
                  <c:v>2.7501399999999999E-2</c:v>
                </c:pt>
                <c:pt idx="12">
                  <c:v>2.7414619999999994E-2</c:v>
                </c:pt>
                <c:pt idx="13">
                  <c:v>2.7306839999999999E-2</c:v>
                </c:pt>
                <c:pt idx="14">
                  <c:v>2.7184320000000001E-2</c:v>
                </c:pt>
                <c:pt idx="15">
                  <c:v>2.7096200000000004E-2</c:v>
                </c:pt>
                <c:pt idx="16">
                  <c:v>2.6993380000000001E-2</c:v>
                </c:pt>
                <c:pt idx="17">
                  <c:v>2.67621E-2</c:v>
                </c:pt>
                <c:pt idx="18">
                  <c:v>2.6510640000000002E-2</c:v>
                </c:pt>
                <c:pt idx="19">
                  <c:v>2.6333279999999997E-2</c:v>
                </c:pt>
                <c:pt idx="20">
                  <c:v>2.6106540000000001E-2</c:v>
                </c:pt>
                <c:pt idx="21">
                  <c:v>2.6174399999999997E-2</c:v>
                </c:pt>
                <c:pt idx="22">
                  <c:v>2.59343E-2</c:v>
                </c:pt>
                <c:pt idx="23">
                  <c:v>2.5440040000000004E-2</c:v>
                </c:pt>
                <c:pt idx="24">
                  <c:v>2.550844E-2</c:v>
                </c:pt>
                <c:pt idx="25">
                  <c:v>2.5024279999999999E-2</c:v>
                </c:pt>
                <c:pt idx="26">
                  <c:v>2.439498E-2</c:v>
                </c:pt>
                <c:pt idx="27">
                  <c:v>2.4453640000000002E-2</c:v>
                </c:pt>
                <c:pt idx="28">
                  <c:v>2.4152139999999999E-2</c:v>
                </c:pt>
                <c:pt idx="29">
                  <c:v>2.3715779999999999E-2</c:v>
                </c:pt>
                <c:pt idx="30">
                  <c:v>2.3081819999999999E-2</c:v>
                </c:pt>
                <c:pt idx="31">
                  <c:v>2.2456980000000001E-2</c:v>
                </c:pt>
                <c:pt idx="32">
                  <c:v>2.1870260000000002E-2</c:v>
                </c:pt>
                <c:pt idx="33">
                  <c:v>2.1271199999999997E-2</c:v>
                </c:pt>
                <c:pt idx="34">
                  <c:v>2.081742E-2</c:v>
                </c:pt>
                <c:pt idx="35">
                  <c:v>2.0065580000000003E-2</c:v>
                </c:pt>
                <c:pt idx="36">
                  <c:v>1.9375740000000002E-2</c:v>
                </c:pt>
                <c:pt idx="37">
                  <c:v>1.8578480000000001E-2</c:v>
                </c:pt>
                <c:pt idx="38">
                  <c:v>1.7987099999999999E-2</c:v>
                </c:pt>
                <c:pt idx="39">
                  <c:v>1.7130180000000002E-2</c:v>
                </c:pt>
                <c:pt idx="40">
                  <c:v>1.61853E-2</c:v>
                </c:pt>
                <c:pt idx="41">
                  <c:v>1.548332E-2</c:v>
                </c:pt>
                <c:pt idx="42">
                  <c:v>1.4391060000000002E-2</c:v>
                </c:pt>
                <c:pt idx="43">
                  <c:v>1.3463639999999999E-2</c:v>
                </c:pt>
                <c:pt idx="44">
                  <c:v>1.2534099999999998E-2</c:v>
                </c:pt>
                <c:pt idx="45">
                  <c:v>1.165918E-2</c:v>
                </c:pt>
                <c:pt idx="46">
                  <c:v>1.069207E-2</c:v>
                </c:pt>
                <c:pt idx="47">
                  <c:v>9.7115380000000005E-3</c:v>
                </c:pt>
                <c:pt idx="48">
                  <c:v>8.7489219999999993E-3</c:v>
                </c:pt>
                <c:pt idx="49">
                  <c:v>7.7309559999999998E-3</c:v>
                </c:pt>
                <c:pt idx="50">
                  <c:v>6.8539480000000003E-3</c:v>
                </c:pt>
                <c:pt idx="51">
                  <c:v>5.8828580000000004E-3</c:v>
                </c:pt>
                <c:pt idx="52">
                  <c:v>5.1941619999999996E-3</c:v>
                </c:pt>
                <c:pt idx="53">
                  <c:v>4.6976959999999995E-3</c:v>
                </c:pt>
                <c:pt idx="54">
                  <c:v>4.4000840000000003E-3</c:v>
                </c:pt>
                <c:pt idx="55">
                  <c:v>4.2730520000000003E-3</c:v>
                </c:pt>
                <c:pt idx="56">
                  <c:v>4.2263939999999996E-3</c:v>
                </c:pt>
                <c:pt idx="57">
                  <c:v>4.210124E-3</c:v>
                </c:pt>
                <c:pt idx="58">
                  <c:v>4.2076660000000005E-3</c:v>
                </c:pt>
                <c:pt idx="59">
                  <c:v>4.208878000000001E-3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0-2E4D-BE84-440248F28C82}"/>
            </c:ext>
          </c:extLst>
        </c:ser>
        <c:ser>
          <c:idx val="4"/>
          <c:order val="4"/>
          <c:tx>
            <c:strRef>
              <c:f>'beta (2)'!$F$20</c:f>
              <c:strCache>
                <c:ptCount val="1"/>
                <c:pt idx="0">
                  <c:v>beta3*2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'beta (2)'!$F$21:$F$80</c:f>
              <c:numCache>
                <c:formatCode>0.00E+00</c:formatCode>
                <c:ptCount val="60"/>
                <c:pt idx="0">
                  <c:v>2.7788120000000006E-2</c:v>
                </c:pt>
                <c:pt idx="1">
                  <c:v>2.7791779999999999E-2</c:v>
                </c:pt>
                <c:pt idx="2">
                  <c:v>2.7782340000000006E-2</c:v>
                </c:pt>
                <c:pt idx="3">
                  <c:v>2.7774199999999999E-2</c:v>
                </c:pt>
                <c:pt idx="4">
                  <c:v>2.7761860000000006E-2</c:v>
                </c:pt>
                <c:pt idx="5">
                  <c:v>2.7746799999999999E-2</c:v>
                </c:pt>
                <c:pt idx="6">
                  <c:v>2.772786E-2</c:v>
                </c:pt>
                <c:pt idx="7">
                  <c:v>2.7707219999999998E-2</c:v>
                </c:pt>
                <c:pt idx="8">
                  <c:v>2.7682459999999999E-2</c:v>
                </c:pt>
                <c:pt idx="9">
                  <c:v>2.7634739999999998E-2</c:v>
                </c:pt>
                <c:pt idx="10">
                  <c:v>2.7559840000000002E-2</c:v>
                </c:pt>
                <c:pt idx="11">
                  <c:v>2.7515479999999998E-2</c:v>
                </c:pt>
                <c:pt idx="12">
                  <c:v>2.7409879999999998E-2</c:v>
                </c:pt>
                <c:pt idx="13">
                  <c:v>2.7328399999999996E-2</c:v>
                </c:pt>
                <c:pt idx="14">
                  <c:v>2.7195040000000004E-2</c:v>
                </c:pt>
                <c:pt idx="15">
                  <c:v>2.7103120000000001E-2</c:v>
                </c:pt>
                <c:pt idx="16">
                  <c:v>2.7040200000000004E-2</c:v>
                </c:pt>
                <c:pt idx="17">
                  <c:v>2.6792099999999996E-2</c:v>
                </c:pt>
                <c:pt idx="18">
                  <c:v>2.650688E-2</c:v>
                </c:pt>
                <c:pt idx="19">
                  <c:v>2.6356780000000003E-2</c:v>
                </c:pt>
                <c:pt idx="20">
                  <c:v>2.6146999999999997E-2</c:v>
                </c:pt>
                <c:pt idx="21">
                  <c:v>2.6190360000000003E-2</c:v>
                </c:pt>
                <c:pt idx="22">
                  <c:v>2.597294E-2</c:v>
                </c:pt>
                <c:pt idx="23">
                  <c:v>2.5495520000000001E-2</c:v>
                </c:pt>
                <c:pt idx="24">
                  <c:v>2.5580799999999997E-2</c:v>
                </c:pt>
                <c:pt idx="25">
                  <c:v>2.5119399999999997E-2</c:v>
                </c:pt>
                <c:pt idx="26">
                  <c:v>2.4512479999999996E-2</c:v>
                </c:pt>
                <c:pt idx="27">
                  <c:v>2.4594140000000004E-2</c:v>
                </c:pt>
                <c:pt idx="28">
                  <c:v>2.43038E-2</c:v>
                </c:pt>
                <c:pt idx="29">
                  <c:v>2.3869400000000002E-2</c:v>
                </c:pt>
                <c:pt idx="30">
                  <c:v>2.3235100000000002E-2</c:v>
                </c:pt>
                <c:pt idx="31">
                  <c:v>2.26857E-2</c:v>
                </c:pt>
                <c:pt idx="32">
                  <c:v>2.216104E-2</c:v>
                </c:pt>
                <c:pt idx="33">
                  <c:v>2.1494779999999998E-2</c:v>
                </c:pt>
                <c:pt idx="34">
                  <c:v>2.1063679999999998E-2</c:v>
                </c:pt>
                <c:pt idx="35">
                  <c:v>2.036924E-2</c:v>
                </c:pt>
                <c:pt idx="36">
                  <c:v>1.9809980000000001E-2</c:v>
                </c:pt>
                <c:pt idx="37">
                  <c:v>1.9114320000000001E-2</c:v>
                </c:pt>
                <c:pt idx="38">
                  <c:v>1.865518E-2</c:v>
                </c:pt>
                <c:pt idx="39">
                  <c:v>1.754286E-2</c:v>
                </c:pt>
                <c:pt idx="40">
                  <c:v>1.6828719999999998E-2</c:v>
                </c:pt>
                <c:pt idx="41">
                  <c:v>1.5910359999999998E-2</c:v>
                </c:pt>
                <c:pt idx="42">
                  <c:v>1.517252E-2</c:v>
                </c:pt>
                <c:pt idx="43">
                  <c:v>1.4417040000000001E-2</c:v>
                </c:pt>
                <c:pt idx="44">
                  <c:v>1.33858E-2</c:v>
                </c:pt>
                <c:pt idx="45">
                  <c:v>1.2490260000000001E-2</c:v>
                </c:pt>
                <c:pt idx="46">
                  <c:v>1.1683440000000002E-2</c:v>
                </c:pt>
                <c:pt idx="47">
                  <c:v>1.0519742E-2</c:v>
                </c:pt>
                <c:pt idx="48">
                  <c:v>9.618129999999999E-3</c:v>
                </c:pt>
                <c:pt idx="49">
                  <c:v>8.4966879999999988E-3</c:v>
                </c:pt>
                <c:pt idx="50">
                  <c:v>7.5455720000000004E-3</c:v>
                </c:pt>
                <c:pt idx="51">
                  <c:v>6.4424040000000005E-3</c:v>
                </c:pt>
                <c:pt idx="52">
                  <c:v>5.7106320000000002E-3</c:v>
                </c:pt>
                <c:pt idx="53">
                  <c:v>5.061884E-3</c:v>
                </c:pt>
                <c:pt idx="54">
                  <c:v>4.5801980000000006E-3</c:v>
                </c:pt>
                <c:pt idx="55">
                  <c:v>4.3060959999999997E-3</c:v>
                </c:pt>
                <c:pt idx="56">
                  <c:v>4.2299760000000007E-3</c:v>
                </c:pt>
                <c:pt idx="57">
                  <c:v>4.2095140000000001E-3</c:v>
                </c:pt>
                <c:pt idx="58">
                  <c:v>4.2072680000000001E-3</c:v>
                </c:pt>
                <c:pt idx="59">
                  <c:v>4.2089099999999997E-3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0-2E4D-BE84-440248F28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'beta (2)'!$P$3</c:f>
              <c:strCache>
                <c:ptCount val="1"/>
                <c:pt idx="0">
                  <c:v> Vaccination costs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'beta (2)'!$Q$2:$AD$2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'beta (2)'!$Q$3:$AD$3</c:f>
              <c:numCache>
                <c:formatCode>_(* #,##0.00_);_(* \(#,##0.00\);_(* "-"??_);_(@_)</c:formatCode>
                <c:ptCount val="14"/>
                <c:pt idx="0">
                  <c:v>0</c:v>
                </c:pt>
                <c:pt idx="1">
                  <c:v>1.71</c:v>
                </c:pt>
                <c:pt idx="2">
                  <c:v>1.96</c:v>
                </c:pt>
                <c:pt idx="3">
                  <c:v>2.65</c:v>
                </c:pt>
                <c:pt idx="4">
                  <c:v>0</c:v>
                </c:pt>
                <c:pt idx="5">
                  <c:v>0</c:v>
                </c:pt>
                <c:pt idx="6">
                  <c:v>1.71</c:v>
                </c:pt>
                <c:pt idx="7">
                  <c:v>1.96</c:v>
                </c:pt>
                <c:pt idx="8">
                  <c:v>2.4500000000000002</c:v>
                </c:pt>
                <c:pt idx="9">
                  <c:v>0</c:v>
                </c:pt>
                <c:pt idx="10">
                  <c:v>0</c:v>
                </c:pt>
                <c:pt idx="11">
                  <c:v>1.71</c:v>
                </c:pt>
                <c:pt idx="12">
                  <c:v>1.96</c:v>
                </c:pt>
                <c:pt idx="13">
                  <c:v>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E-654D-AD82-D7AD490FF762}"/>
            </c:ext>
          </c:extLst>
        </c:ser>
        <c:ser>
          <c:idx val="1"/>
          <c:order val="1"/>
          <c:tx>
            <c:strRef>
              <c:f>'beta (2)'!$P$4</c:f>
              <c:strCache>
                <c:ptCount val="1"/>
                <c:pt idx="0">
                  <c:v> Quarantine costs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'beta (2)'!$Q$2:$AD$2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'beta (2)'!$Q$4:$AD$4</c:f>
              <c:numCache>
                <c:formatCode>_(* #,##0.00_);_(* \(#,##0.00\);_(* "-"??_);_(@_)</c:formatCode>
                <c:ptCount val="14"/>
                <c:pt idx="0">
                  <c:v>0.92</c:v>
                </c:pt>
                <c:pt idx="1">
                  <c:v>0.88</c:v>
                </c:pt>
                <c:pt idx="2">
                  <c:v>0.89</c:v>
                </c:pt>
                <c:pt idx="3">
                  <c:v>0.87</c:v>
                </c:pt>
                <c:pt idx="4">
                  <c:v>0</c:v>
                </c:pt>
                <c:pt idx="5">
                  <c:v>1.66</c:v>
                </c:pt>
                <c:pt idx="6">
                  <c:v>1.37</c:v>
                </c:pt>
                <c:pt idx="7">
                  <c:v>1.39</c:v>
                </c:pt>
                <c:pt idx="8">
                  <c:v>1.3</c:v>
                </c:pt>
                <c:pt idx="9">
                  <c:v>0</c:v>
                </c:pt>
                <c:pt idx="10">
                  <c:v>4.5</c:v>
                </c:pt>
                <c:pt idx="11">
                  <c:v>2.54</c:v>
                </c:pt>
                <c:pt idx="12">
                  <c:v>2.52</c:v>
                </c:pt>
                <c:pt idx="13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E-654D-AD82-D7AD490FF762}"/>
            </c:ext>
          </c:extLst>
        </c:ser>
        <c:ser>
          <c:idx val="2"/>
          <c:order val="2"/>
          <c:tx>
            <c:strRef>
              <c:f>'beta (2)'!$P$5</c:f>
              <c:strCache>
                <c:ptCount val="1"/>
                <c:pt idx="0">
                  <c:v> Healthcare costs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'beta (2)'!$Q$2:$AD$2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'beta (2)'!$Q$5:$AD$5</c:f>
              <c:numCache>
                <c:formatCode>_(* #,##0.00_);_(* \(#,##0.00\);_(* "-"??_);_(@_)</c:formatCode>
                <c:ptCount val="14"/>
                <c:pt idx="0">
                  <c:v>5.85</c:v>
                </c:pt>
                <c:pt idx="1">
                  <c:v>5.64</c:v>
                </c:pt>
                <c:pt idx="2">
                  <c:v>3.64</c:v>
                </c:pt>
                <c:pt idx="3">
                  <c:v>3.4</c:v>
                </c:pt>
                <c:pt idx="4">
                  <c:v>0</c:v>
                </c:pt>
                <c:pt idx="5">
                  <c:v>9.5</c:v>
                </c:pt>
                <c:pt idx="6">
                  <c:v>8.1300000000000008</c:v>
                </c:pt>
                <c:pt idx="7">
                  <c:v>5.21</c:v>
                </c:pt>
                <c:pt idx="8">
                  <c:v>4.72</c:v>
                </c:pt>
                <c:pt idx="9">
                  <c:v>0</c:v>
                </c:pt>
                <c:pt idx="10">
                  <c:v>21.96</c:v>
                </c:pt>
                <c:pt idx="11">
                  <c:v>13.78</c:v>
                </c:pt>
                <c:pt idx="12">
                  <c:v>8.67</c:v>
                </c:pt>
                <c:pt idx="13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E-654D-AD82-D7AD490FF7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actual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'beta (2)'!$AJ$9</c:f>
              <c:strCache>
                <c:ptCount val="1"/>
                <c:pt idx="0">
                  <c:v> Vaccination costs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'beta (2)'!$AS$9:$AU$9</c:f>
              <c:numCache>
                <c:formatCode>0.0%</c:formatCode>
                <c:ptCount val="3"/>
                <c:pt idx="0">
                  <c:v>-0.3520408163265305</c:v>
                </c:pt>
                <c:pt idx="1">
                  <c:v>-0.25000000000000022</c:v>
                </c:pt>
                <c:pt idx="2">
                  <c:v>-0.37244897959183665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2-D54A-A2D9-22EF4105075B}"/>
            </c:ext>
          </c:extLst>
        </c:ser>
        <c:ser>
          <c:idx val="1"/>
          <c:order val="1"/>
          <c:tx>
            <c:strRef>
              <c:f>'beta (2)'!$AJ$11</c:f>
              <c:strCache>
                <c:ptCount val="1"/>
                <c:pt idx="0">
                  <c:v> Healthcare costs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'beta (2)'!$AS$11:$AU$11</c:f>
              <c:numCache>
                <c:formatCode>0.0%</c:formatCode>
                <c:ptCount val="3"/>
                <c:pt idx="0">
                  <c:v>6.5934065934066033E-2</c:v>
                </c:pt>
                <c:pt idx="1">
                  <c:v>9.404990403071023E-2</c:v>
                </c:pt>
                <c:pt idx="2">
                  <c:v>0.15801614763552485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2-D54A-A2D9-22EF4105075B}"/>
            </c:ext>
          </c:extLst>
        </c:ser>
        <c:ser>
          <c:idx val="2"/>
          <c:order val="2"/>
          <c:tx>
            <c:strRef>
              <c:f>'beta (2)'!$AJ$10</c:f>
              <c:strCache>
                <c:ptCount val="1"/>
                <c:pt idx="0">
                  <c:v> Quarantine costs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(2)'!$AS$7:$AU$7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'beta (2)'!$AS$10:$AU$10</c:f>
              <c:numCache>
                <c:formatCode>0.0%</c:formatCode>
                <c:ptCount val="3"/>
                <c:pt idx="0">
                  <c:v>2.2471910112359605E-2</c:v>
                </c:pt>
                <c:pt idx="1">
                  <c:v>6.4748201438848851E-2</c:v>
                </c:pt>
                <c:pt idx="2">
                  <c:v>0.14682539682539686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2-D54A-A2D9-22EF41050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constant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'beta (2)'!$AJ$9</c:f>
              <c:strCache>
                <c:ptCount val="1"/>
                <c:pt idx="0">
                  <c:v> Vaccination costs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'beta (2)'!$AO$9:$AQ$9</c:f>
              <c:numCache>
                <c:formatCode>0.0%</c:formatCode>
                <c:ptCount val="3"/>
                <c:pt idx="0">
                  <c:v>-0.54970760233918137</c:v>
                </c:pt>
                <c:pt idx="1">
                  <c:v>-0.43274853801169599</c:v>
                </c:pt>
                <c:pt idx="2">
                  <c:v>-0.57309941520467844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6-8B41-A990-0058823AF3EC}"/>
            </c:ext>
          </c:extLst>
        </c:ser>
        <c:ser>
          <c:idx val="1"/>
          <c:order val="1"/>
          <c:tx>
            <c:strRef>
              <c:f>'beta (2)'!$AJ$11</c:f>
              <c:strCache>
                <c:ptCount val="1"/>
                <c:pt idx="0">
                  <c:v> Healthcare costs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'beta (2)'!$AO$11:$AQ$11</c:f>
              <c:numCache>
                <c:formatCode>0.0%</c:formatCode>
                <c:ptCount val="3"/>
                <c:pt idx="0">
                  <c:v>0.3971631205673759</c:v>
                </c:pt>
                <c:pt idx="1">
                  <c:v>0.41943419434194351</c:v>
                </c:pt>
                <c:pt idx="2">
                  <c:v>0.47024673439767783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6-8B41-A990-0058823AF3EC}"/>
            </c:ext>
          </c:extLst>
        </c:ser>
        <c:ser>
          <c:idx val="2"/>
          <c:order val="2"/>
          <c:tx>
            <c:strRef>
              <c:f>'beta (2)'!$AJ$10</c:f>
              <c:strCache>
                <c:ptCount val="1"/>
                <c:pt idx="0">
                  <c:v> Quarantine costs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'beta (2)'!$AO$7:$AQ$7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'beta (2)'!$AO$10:$AQ$10</c:f>
              <c:numCache>
                <c:formatCode>0.0%</c:formatCode>
                <c:ptCount val="3"/>
                <c:pt idx="0">
                  <c:v>1.1363636363636354E-2</c:v>
                </c:pt>
                <c:pt idx="1">
                  <c:v>5.1094890510948954E-2</c:v>
                </c:pt>
                <c:pt idx="2">
                  <c:v>0.15354330708661423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6-8B41-A990-0058823A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noise!$B$13</c:f>
              <c:strCache>
                <c:ptCount val="1"/>
                <c:pt idx="0">
                  <c:v>noise*0.01</c:v>
                </c:pt>
              </c:strCache>
            </c:strRef>
          </c:tx>
          <c:marker>
            <c:symbol val="none"/>
          </c:marker>
          <c:val>
            <c:numRef>
              <c:f>noise!$B$14:$B$73</c:f>
              <c:numCache>
                <c:formatCode>0.00E+00</c:formatCode>
                <c:ptCount val="60"/>
                <c:pt idx="0">
                  <c:v>2.779742E-2</c:v>
                </c:pt>
                <c:pt idx="1">
                  <c:v>2.7802700000000003E-2</c:v>
                </c:pt>
                <c:pt idx="2">
                  <c:v>2.779854E-2</c:v>
                </c:pt>
                <c:pt idx="3">
                  <c:v>2.7791199999999999E-2</c:v>
                </c:pt>
                <c:pt idx="4">
                  <c:v>2.778274E-2</c:v>
                </c:pt>
                <c:pt idx="5">
                  <c:v>2.776766E-2</c:v>
                </c:pt>
                <c:pt idx="6">
                  <c:v>2.7746819999999998E-2</c:v>
                </c:pt>
                <c:pt idx="7">
                  <c:v>2.7715459999999997E-2</c:v>
                </c:pt>
                <c:pt idx="8">
                  <c:v>2.765188E-2</c:v>
                </c:pt>
                <c:pt idx="9">
                  <c:v>2.7483420000000001E-2</c:v>
                </c:pt>
                <c:pt idx="10">
                  <c:v>2.6995939999999996E-2</c:v>
                </c:pt>
                <c:pt idx="11">
                  <c:v>2.6056320000000001E-2</c:v>
                </c:pt>
                <c:pt idx="12">
                  <c:v>2.4530760000000002E-2</c:v>
                </c:pt>
                <c:pt idx="13">
                  <c:v>2.2239300000000004E-2</c:v>
                </c:pt>
                <c:pt idx="14">
                  <c:v>1.942174E-2</c:v>
                </c:pt>
                <c:pt idx="15">
                  <c:v>1.6815420000000001E-2</c:v>
                </c:pt>
                <c:pt idx="16">
                  <c:v>1.4527100000000001E-2</c:v>
                </c:pt>
                <c:pt idx="17">
                  <c:v>1.256854E-2</c:v>
                </c:pt>
                <c:pt idx="18">
                  <c:v>1.088656E-2</c:v>
                </c:pt>
                <c:pt idx="19">
                  <c:v>9.4154619999999994E-3</c:v>
                </c:pt>
                <c:pt idx="20">
                  <c:v>8.1412919999999996E-3</c:v>
                </c:pt>
                <c:pt idx="21">
                  <c:v>7.1003800000000008E-3</c:v>
                </c:pt>
                <c:pt idx="22">
                  <c:v>6.2005499999999991E-3</c:v>
                </c:pt>
                <c:pt idx="23">
                  <c:v>5.5318420000000004E-3</c:v>
                </c:pt>
                <c:pt idx="24">
                  <c:v>5.0350580000000002E-3</c:v>
                </c:pt>
                <c:pt idx="25">
                  <c:v>4.7256399999999997E-3</c:v>
                </c:pt>
                <c:pt idx="26">
                  <c:v>4.5578579999999997E-3</c:v>
                </c:pt>
                <c:pt idx="27">
                  <c:v>4.4407299999999995E-3</c:v>
                </c:pt>
                <c:pt idx="28">
                  <c:v>4.3822640000000003E-3</c:v>
                </c:pt>
                <c:pt idx="29">
                  <c:v>4.3402860000000005E-3</c:v>
                </c:pt>
                <c:pt idx="30">
                  <c:v>4.3155620000000002E-3</c:v>
                </c:pt>
                <c:pt idx="31">
                  <c:v>4.2936659999999998E-3</c:v>
                </c:pt>
                <c:pt idx="32">
                  <c:v>4.2785599999999998E-3</c:v>
                </c:pt>
                <c:pt idx="33">
                  <c:v>4.2646059999999998E-3</c:v>
                </c:pt>
                <c:pt idx="34">
                  <c:v>4.2564760000000004E-3</c:v>
                </c:pt>
                <c:pt idx="35">
                  <c:v>4.2492120000000005E-3</c:v>
                </c:pt>
                <c:pt idx="36">
                  <c:v>4.2428380000000005E-3</c:v>
                </c:pt>
                <c:pt idx="37">
                  <c:v>4.2378379999999998E-3</c:v>
                </c:pt>
                <c:pt idx="38">
                  <c:v>4.2339479999999995E-3</c:v>
                </c:pt>
                <c:pt idx="39">
                  <c:v>4.2299879999999996E-3</c:v>
                </c:pt>
                <c:pt idx="40">
                  <c:v>4.2264840000000008E-3</c:v>
                </c:pt>
                <c:pt idx="41">
                  <c:v>4.2241019999999995E-3</c:v>
                </c:pt>
                <c:pt idx="42">
                  <c:v>4.2218840000000004E-3</c:v>
                </c:pt>
                <c:pt idx="43">
                  <c:v>4.2197140000000003E-3</c:v>
                </c:pt>
                <c:pt idx="44">
                  <c:v>4.2177099999999995E-3</c:v>
                </c:pt>
                <c:pt idx="45">
                  <c:v>4.2163540000000003E-3</c:v>
                </c:pt>
                <c:pt idx="46">
                  <c:v>4.2156039999999995E-3</c:v>
                </c:pt>
                <c:pt idx="47">
                  <c:v>4.2144779999999989E-3</c:v>
                </c:pt>
                <c:pt idx="48">
                  <c:v>4.2127880000000003E-3</c:v>
                </c:pt>
                <c:pt idx="49">
                  <c:v>4.2123519999999999E-3</c:v>
                </c:pt>
                <c:pt idx="50">
                  <c:v>4.2117039999999993E-3</c:v>
                </c:pt>
                <c:pt idx="51">
                  <c:v>4.2111019999999996E-3</c:v>
                </c:pt>
                <c:pt idx="52">
                  <c:v>4.2104179999999996E-3</c:v>
                </c:pt>
                <c:pt idx="53">
                  <c:v>4.2099540000000001E-3</c:v>
                </c:pt>
                <c:pt idx="54">
                  <c:v>4.2097179999999994E-3</c:v>
                </c:pt>
                <c:pt idx="55">
                  <c:v>4.2089840000000007E-3</c:v>
                </c:pt>
                <c:pt idx="56">
                  <c:v>4.2088000000000004E-3</c:v>
                </c:pt>
                <c:pt idx="57">
                  <c:v>4.2086560000000007E-3</c:v>
                </c:pt>
                <c:pt idx="58">
                  <c:v>4.2082539999999998E-3</c:v>
                </c:pt>
                <c:pt idx="59">
                  <c:v>4.2082920000000006E-3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A2-714E-8813-B351F0448486}"/>
            </c:ext>
          </c:extLst>
        </c:ser>
        <c:ser>
          <c:idx val="7"/>
          <c:order val="1"/>
          <c:tx>
            <c:strRef>
              <c:f>noise!$C$13</c:f>
              <c:strCache>
                <c:ptCount val="1"/>
                <c:pt idx="0">
                  <c:v>noise*0.1</c:v>
                </c:pt>
              </c:strCache>
            </c:strRef>
          </c:tx>
          <c:marker>
            <c:symbol val="none"/>
          </c:marker>
          <c:val>
            <c:numRef>
              <c:f>noise!$C$14:$C$73</c:f>
              <c:numCache>
                <c:formatCode>0.00E+00</c:formatCode>
                <c:ptCount val="60"/>
                <c:pt idx="0">
                  <c:v>2.7774860000000002E-2</c:v>
                </c:pt>
                <c:pt idx="1">
                  <c:v>2.777754E-2</c:v>
                </c:pt>
                <c:pt idx="2">
                  <c:v>2.7770980000000001E-2</c:v>
                </c:pt>
                <c:pt idx="3">
                  <c:v>2.7761199999999996E-2</c:v>
                </c:pt>
                <c:pt idx="4">
                  <c:v>2.7751680000000001E-2</c:v>
                </c:pt>
                <c:pt idx="5">
                  <c:v>2.7737859999999996E-2</c:v>
                </c:pt>
                <c:pt idx="6">
                  <c:v>2.7721820000000001E-2</c:v>
                </c:pt>
                <c:pt idx="7">
                  <c:v>2.7698060000000004E-2</c:v>
                </c:pt>
                <c:pt idx="8">
                  <c:v>2.7676660000000002E-2</c:v>
                </c:pt>
                <c:pt idx="9">
                  <c:v>2.763202E-2</c:v>
                </c:pt>
                <c:pt idx="10">
                  <c:v>2.759528E-2</c:v>
                </c:pt>
                <c:pt idx="11">
                  <c:v>2.753336E-2</c:v>
                </c:pt>
                <c:pt idx="12">
                  <c:v>2.7465420000000001E-2</c:v>
                </c:pt>
                <c:pt idx="13">
                  <c:v>2.7363899999999997E-2</c:v>
                </c:pt>
                <c:pt idx="14">
                  <c:v>2.7200160000000001E-2</c:v>
                </c:pt>
                <c:pt idx="15">
                  <c:v>2.6967000000000001E-2</c:v>
                </c:pt>
                <c:pt idx="16">
                  <c:v>2.6756540000000002E-2</c:v>
                </c:pt>
                <c:pt idx="17">
                  <c:v>2.6330819999999998E-2</c:v>
                </c:pt>
                <c:pt idx="18">
                  <c:v>2.5920680000000001E-2</c:v>
                </c:pt>
                <c:pt idx="19">
                  <c:v>2.5092300000000001E-2</c:v>
                </c:pt>
                <c:pt idx="20">
                  <c:v>2.4328559999999999E-2</c:v>
                </c:pt>
                <c:pt idx="21">
                  <c:v>2.3862959999999999E-2</c:v>
                </c:pt>
                <c:pt idx="22">
                  <c:v>2.2962240000000002E-2</c:v>
                </c:pt>
                <c:pt idx="23">
                  <c:v>2.1957739999999996E-2</c:v>
                </c:pt>
                <c:pt idx="24">
                  <c:v>2.069354E-2</c:v>
                </c:pt>
                <c:pt idx="25">
                  <c:v>1.954788E-2</c:v>
                </c:pt>
                <c:pt idx="26">
                  <c:v>1.8172979999999998E-2</c:v>
                </c:pt>
                <c:pt idx="27">
                  <c:v>1.6946640000000002E-2</c:v>
                </c:pt>
                <c:pt idx="28">
                  <c:v>1.547018E-2</c:v>
                </c:pt>
                <c:pt idx="29">
                  <c:v>1.3928420000000002E-2</c:v>
                </c:pt>
                <c:pt idx="30">
                  <c:v>1.2492159999999999E-2</c:v>
                </c:pt>
                <c:pt idx="31">
                  <c:v>1.1372719999999999E-2</c:v>
                </c:pt>
                <c:pt idx="32">
                  <c:v>1.0189584E-2</c:v>
                </c:pt>
                <c:pt idx="33">
                  <c:v>9.1824059999999989E-3</c:v>
                </c:pt>
                <c:pt idx="34">
                  <c:v>8.1465779999999998E-3</c:v>
                </c:pt>
                <c:pt idx="35">
                  <c:v>7.5100199999999992E-3</c:v>
                </c:pt>
                <c:pt idx="36">
                  <c:v>6.856376E-3</c:v>
                </c:pt>
                <c:pt idx="37">
                  <c:v>6.2841579999999998E-3</c:v>
                </c:pt>
                <c:pt idx="38">
                  <c:v>5.7301900000000005E-3</c:v>
                </c:pt>
                <c:pt idx="39">
                  <c:v>5.3183200000000005E-3</c:v>
                </c:pt>
                <c:pt idx="40">
                  <c:v>5.0299120000000001E-3</c:v>
                </c:pt>
                <c:pt idx="41">
                  <c:v>4.8228720000000006E-3</c:v>
                </c:pt>
                <c:pt idx="42">
                  <c:v>4.6100899999999998E-3</c:v>
                </c:pt>
                <c:pt idx="43">
                  <c:v>4.502926E-3</c:v>
                </c:pt>
                <c:pt idx="44">
                  <c:v>4.4211500000000004E-3</c:v>
                </c:pt>
                <c:pt idx="45">
                  <c:v>4.3661580000000002E-3</c:v>
                </c:pt>
                <c:pt idx="46">
                  <c:v>4.3220299999999993E-3</c:v>
                </c:pt>
                <c:pt idx="47">
                  <c:v>4.2927900000000003E-3</c:v>
                </c:pt>
                <c:pt idx="48">
                  <c:v>4.2674160000000004E-3</c:v>
                </c:pt>
                <c:pt idx="49">
                  <c:v>4.2480840000000009E-3</c:v>
                </c:pt>
                <c:pt idx="50">
                  <c:v>4.2370839999999995E-3</c:v>
                </c:pt>
                <c:pt idx="51">
                  <c:v>4.2279760000000005E-3</c:v>
                </c:pt>
                <c:pt idx="52">
                  <c:v>4.2206179999999998E-3</c:v>
                </c:pt>
                <c:pt idx="53">
                  <c:v>4.2159439999999992E-3</c:v>
                </c:pt>
                <c:pt idx="54">
                  <c:v>4.2130380000000005E-3</c:v>
                </c:pt>
                <c:pt idx="55">
                  <c:v>4.2112799999999995E-3</c:v>
                </c:pt>
                <c:pt idx="56">
                  <c:v>4.2100299999999992E-3</c:v>
                </c:pt>
                <c:pt idx="57">
                  <c:v>4.2089799999999993E-3</c:v>
                </c:pt>
                <c:pt idx="58">
                  <c:v>4.2087540000000003E-3</c:v>
                </c:pt>
                <c:pt idx="59">
                  <c:v>4.2085899999999999E-3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A2-714E-8813-B351F0448486}"/>
            </c:ext>
          </c:extLst>
        </c:ser>
        <c:ser>
          <c:idx val="8"/>
          <c:order val="2"/>
          <c:tx>
            <c:strRef>
              <c:f>noise!$D$13</c:f>
              <c:strCache>
                <c:ptCount val="1"/>
                <c:pt idx="0">
                  <c:v>noise*0.5</c:v>
                </c:pt>
              </c:strCache>
            </c:strRef>
          </c:tx>
          <c:marker>
            <c:symbol val="none"/>
          </c:marker>
          <c:val>
            <c:numRef>
              <c:f>noise!$D$14:$D$73</c:f>
              <c:numCache>
                <c:formatCode>0.00E+00</c:formatCode>
                <c:ptCount val="60"/>
                <c:pt idx="0">
                  <c:v>2.7778340000000002E-2</c:v>
                </c:pt>
                <c:pt idx="1">
                  <c:v>2.7780679999999995E-2</c:v>
                </c:pt>
                <c:pt idx="2">
                  <c:v>2.7771380000000002E-2</c:v>
                </c:pt>
                <c:pt idx="3">
                  <c:v>2.7762140000000001E-2</c:v>
                </c:pt>
                <c:pt idx="4">
                  <c:v>2.7751039999999998E-2</c:v>
                </c:pt>
                <c:pt idx="5">
                  <c:v>2.7737020000000001E-2</c:v>
                </c:pt>
                <c:pt idx="6">
                  <c:v>2.771974E-2</c:v>
                </c:pt>
                <c:pt idx="7">
                  <c:v>2.7699939999999999E-2</c:v>
                </c:pt>
                <c:pt idx="8">
                  <c:v>2.7679039999999999E-2</c:v>
                </c:pt>
                <c:pt idx="9">
                  <c:v>2.7644239999999997E-2</c:v>
                </c:pt>
                <c:pt idx="10">
                  <c:v>2.760982E-2</c:v>
                </c:pt>
                <c:pt idx="11">
                  <c:v>2.7564860000000004E-2</c:v>
                </c:pt>
                <c:pt idx="12">
                  <c:v>2.7517059999999999E-2</c:v>
                </c:pt>
                <c:pt idx="13">
                  <c:v>2.7436559999999999E-2</c:v>
                </c:pt>
                <c:pt idx="14">
                  <c:v>2.7348020000000001E-2</c:v>
                </c:pt>
                <c:pt idx="15">
                  <c:v>2.7296819999999999E-2</c:v>
                </c:pt>
                <c:pt idx="16">
                  <c:v>2.7190840000000001E-2</c:v>
                </c:pt>
                <c:pt idx="17">
                  <c:v>2.7067920000000002E-2</c:v>
                </c:pt>
                <c:pt idx="18">
                  <c:v>2.6931500000000004E-2</c:v>
                </c:pt>
                <c:pt idx="19">
                  <c:v>2.6681279999999995E-2</c:v>
                </c:pt>
                <c:pt idx="20">
                  <c:v>2.6427559999999999E-2</c:v>
                </c:pt>
                <c:pt idx="21">
                  <c:v>2.645144E-2</c:v>
                </c:pt>
                <c:pt idx="22">
                  <c:v>2.6166979999999999E-2</c:v>
                </c:pt>
                <c:pt idx="23">
                  <c:v>2.5811380000000002E-2</c:v>
                </c:pt>
                <c:pt idx="24">
                  <c:v>2.55745E-2</c:v>
                </c:pt>
                <c:pt idx="25">
                  <c:v>2.5129000000000002E-2</c:v>
                </c:pt>
                <c:pt idx="26">
                  <c:v>2.4399819999999999E-2</c:v>
                </c:pt>
                <c:pt idx="27">
                  <c:v>2.4237479999999999E-2</c:v>
                </c:pt>
                <c:pt idx="28">
                  <c:v>2.3744040000000001E-2</c:v>
                </c:pt>
                <c:pt idx="29">
                  <c:v>2.3245900000000003E-2</c:v>
                </c:pt>
                <c:pt idx="30">
                  <c:v>2.2521699999999999E-2</c:v>
                </c:pt>
                <c:pt idx="31">
                  <c:v>2.1597999999999999E-2</c:v>
                </c:pt>
                <c:pt idx="32">
                  <c:v>2.075722E-2</c:v>
                </c:pt>
                <c:pt idx="33">
                  <c:v>2.0016799999999998E-2</c:v>
                </c:pt>
                <c:pt idx="34">
                  <c:v>1.93761E-2</c:v>
                </c:pt>
                <c:pt idx="35">
                  <c:v>1.8348940000000001E-2</c:v>
                </c:pt>
                <c:pt idx="36">
                  <c:v>1.7414259999999997E-2</c:v>
                </c:pt>
                <c:pt idx="37">
                  <c:v>1.6334500000000002E-2</c:v>
                </c:pt>
                <c:pt idx="38">
                  <c:v>1.543052E-2</c:v>
                </c:pt>
                <c:pt idx="39">
                  <c:v>1.4275399999999999E-2</c:v>
                </c:pt>
                <c:pt idx="40">
                  <c:v>1.3074619999999999E-2</c:v>
                </c:pt>
                <c:pt idx="41">
                  <c:v>1.1930479999999999E-2</c:v>
                </c:pt>
                <c:pt idx="42">
                  <c:v>1.062476E-2</c:v>
                </c:pt>
                <c:pt idx="43">
                  <c:v>9.596462E-3</c:v>
                </c:pt>
                <c:pt idx="44">
                  <c:v>8.4727859999999995E-3</c:v>
                </c:pt>
                <c:pt idx="45">
                  <c:v>7.5882639999999999E-3</c:v>
                </c:pt>
                <c:pt idx="46">
                  <c:v>6.7894999999999995E-3</c:v>
                </c:pt>
                <c:pt idx="47">
                  <c:v>6.1219640000000006E-3</c:v>
                </c:pt>
                <c:pt idx="48">
                  <c:v>5.501578E-3</c:v>
                </c:pt>
                <c:pt idx="49">
                  <c:v>5.0109659999999995E-3</c:v>
                </c:pt>
                <c:pt idx="50">
                  <c:v>4.7318519999999999E-3</c:v>
                </c:pt>
                <c:pt idx="51">
                  <c:v>4.5018100000000002E-3</c:v>
                </c:pt>
                <c:pt idx="52">
                  <c:v>4.3816480000000001E-3</c:v>
                </c:pt>
                <c:pt idx="53">
                  <c:v>4.3003880000000005E-3</c:v>
                </c:pt>
                <c:pt idx="54">
                  <c:v>4.2533060000000001E-3</c:v>
                </c:pt>
                <c:pt idx="55">
                  <c:v>4.2280060000000003E-3</c:v>
                </c:pt>
                <c:pt idx="56">
                  <c:v>4.2150219999999997E-3</c:v>
                </c:pt>
                <c:pt idx="57">
                  <c:v>4.2099120000000005E-3</c:v>
                </c:pt>
                <c:pt idx="58">
                  <c:v>4.2086420000000003E-3</c:v>
                </c:pt>
                <c:pt idx="59">
                  <c:v>4.208486E-3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A2-714E-8813-B351F0448486}"/>
            </c:ext>
          </c:extLst>
        </c:ser>
        <c:ser>
          <c:idx val="6"/>
          <c:order val="3"/>
          <c:tx>
            <c:strRef>
              <c:f>noise!$E$13</c:f>
              <c:strCache>
                <c:ptCount val="1"/>
                <c:pt idx="0">
                  <c:v>noise*1 (base)</c:v>
                </c:pt>
              </c:strCache>
            </c:strRef>
          </c:tx>
          <c:marker>
            <c:symbol val="none"/>
          </c:marker>
          <c:val>
            <c:numRef>
              <c:f>noise!$E$14:$E$73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A2-714E-8813-B351F0448486}"/>
            </c:ext>
          </c:extLst>
        </c:ser>
        <c:ser>
          <c:idx val="9"/>
          <c:order val="4"/>
          <c:tx>
            <c:strRef>
              <c:f>noise!$F$13</c:f>
              <c:strCache>
                <c:ptCount val="1"/>
                <c:pt idx="0">
                  <c:v>noise*1.5</c:v>
                </c:pt>
              </c:strCache>
            </c:strRef>
          </c:tx>
          <c:marker>
            <c:symbol val="none"/>
          </c:marker>
          <c:val>
            <c:numRef>
              <c:f>noise!$F$14:$F$73</c:f>
              <c:numCache>
                <c:formatCode>0.00E+00</c:formatCode>
                <c:ptCount val="60"/>
                <c:pt idx="0">
                  <c:v>2.78049E-2</c:v>
                </c:pt>
                <c:pt idx="1">
                  <c:v>2.7807640000000002E-2</c:v>
                </c:pt>
                <c:pt idx="2">
                  <c:v>2.7798119999999999E-2</c:v>
                </c:pt>
                <c:pt idx="3">
                  <c:v>2.7784600000000003E-2</c:v>
                </c:pt>
                <c:pt idx="4">
                  <c:v>2.7767279999999998E-2</c:v>
                </c:pt>
                <c:pt idx="5">
                  <c:v>2.7748399999999996E-2</c:v>
                </c:pt>
                <c:pt idx="6">
                  <c:v>2.7721200000000001E-2</c:v>
                </c:pt>
                <c:pt idx="7">
                  <c:v>2.7667519999999994E-2</c:v>
                </c:pt>
                <c:pt idx="8">
                  <c:v>2.7603820000000001E-2</c:v>
                </c:pt>
                <c:pt idx="9">
                  <c:v>2.7546640000000001E-2</c:v>
                </c:pt>
                <c:pt idx="10">
                  <c:v>2.7280700000000001E-2</c:v>
                </c:pt>
                <c:pt idx="11">
                  <c:v>2.7257820000000006E-2</c:v>
                </c:pt>
                <c:pt idx="12">
                  <c:v>2.6994000000000001E-2</c:v>
                </c:pt>
                <c:pt idx="13">
                  <c:v>2.686612E-2</c:v>
                </c:pt>
                <c:pt idx="14">
                  <c:v>2.6730520000000001E-2</c:v>
                </c:pt>
                <c:pt idx="15">
                  <c:v>2.6603680000000001E-2</c:v>
                </c:pt>
                <c:pt idx="16">
                  <c:v>2.6306020000000003E-2</c:v>
                </c:pt>
                <c:pt idx="17">
                  <c:v>2.6018239999999998E-2</c:v>
                </c:pt>
                <c:pt idx="18">
                  <c:v>2.5581019999999999E-2</c:v>
                </c:pt>
                <c:pt idx="19">
                  <c:v>2.5568380000000002E-2</c:v>
                </c:pt>
                <c:pt idx="20">
                  <c:v>2.5402939999999995E-2</c:v>
                </c:pt>
                <c:pt idx="21">
                  <c:v>2.5053359999999997E-2</c:v>
                </c:pt>
                <c:pt idx="22">
                  <c:v>2.4636079999999998E-2</c:v>
                </c:pt>
                <c:pt idx="23">
                  <c:v>2.4230219999999997E-2</c:v>
                </c:pt>
                <c:pt idx="24">
                  <c:v>2.4067020000000001E-2</c:v>
                </c:pt>
                <c:pt idx="25">
                  <c:v>2.3894020000000002E-2</c:v>
                </c:pt>
                <c:pt idx="26">
                  <c:v>2.3502459999999999E-2</c:v>
                </c:pt>
                <c:pt idx="27">
                  <c:v>2.3079120000000002E-2</c:v>
                </c:pt>
                <c:pt idx="28">
                  <c:v>2.2544639999999998E-2</c:v>
                </c:pt>
                <c:pt idx="29">
                  <c:v>2.2478560000000002E-2</c:v>
                </c:pt>
                <c:pt idx="30">
                  <c:v>2.187538E-2</c:v>
                </c:pt>
                <c:pt idx="31">
                  <c:v>2.1395519999999998E-2</c:v>
                </c:pt>
                <c:pt idx="32">
                  <c:v>2.0901560000000003E-2</c:v>
                </c:pt>
                <c:pt idx="33">
                  <c:v>2.0246800000000002E-2</c:v>
                </c:pt>
                <c:pt idx="34">
                  <c:v>1.9928020000000001E-2</c:v>
                </c:pt>
                <c:pt idx="35">
                  <c:v>1.9189980000000002E-2</c:v>
                </c:pt>
                <c:pt idx="36">
                  <c:v>1.8912679999999998E-2</c:v>
                </c:pt>
                <c:pt idx="37">
                  <c:v>1.8416520000000002E-2</c:v>
                </c:pt>
                <c:pt idx="38">
                  <c:v>1.8034340000000003E-2</c:v>
                </c:pt>
                <c:pt idx="39">
                  <c:v>1.7148899999999998E-2</c:v>
                </c:pt>
                <c:pt idx="40">
                  <c:v>1.654858E-2</c:v>
                </c:pt>
                <c:pt idx="41">
                  <c:v>1.5570480000000001E-2</c:v>
                </c:pt>
                <c:pt idx="42">
                  <c:v>1.4983659999999999E-2</c:v>
                </c:pt>
                <c:pt idx="43">
                  <c:v>1.41773E-2</c:v>
                </c:pt>
                <c:pt idx="44">
                  <c:v>1.3761840000000001E-2</c:v>
                </c:pt>
                <c:pt idx="45">
                  <c:v>1.2426799999999998E-2</c:v>
                </c:pt>
                <c:pt idx="46">
                  <c:v>1.18219E-2</c:v>
                </c:pt>
                <c:pt idx="47">
                  <c:v>1.0899724E-2</c:v>
                </c:pt>
                <c:pt idx="48">
                  <c:v>9.8989460000000005E-3</c:v>
                </c:pt>
                <c:pt idx="49">
                  <c:v>8.9924400000000008E-3</c:v>
                </c:pt>
                <c:pt idx="50">
                  <c:v>8.609462E-3</c:v>
                </c:pt>
                <c:pt idx="51">
                  <c:v>7.73056E-3</c:v>
                </c:pt>
                <c:pt idx="52">
                  <c:v>6.7942699999999998E-3</c:v>
                </c:pt>
                <c:pt idx="53">
                  <c:v>5.9430680000000001E-3</c:v>
                </c:pt>
                <c:pt idx="54">
                  <c:v>5.181672E-3</c:v>
                </c:pt>
                <c:pt idx="55">
                  <c:v>4.53763E-3</c:v>
                </c:pt>
                <c:pt idx="56">
                  <c:v>4.3007539999999995E-3</c:v>
                </c:pt>
                <c:pt idx="57">
                  <c:v>4.2415860000000003E-3</c:v>
                </c:pt>
                <c:pt idx="58">
                  <c:v>4.5131039999999996E-3</c:v>
                </c:pt>
                <c:pt idx="59">
                  <c:v>4.2321400000000006E-3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A2-714E-8813-B351F0448486}"/>
            </c:ext>
          </c:extLst>
        </c:ser>
        <c:ser>
          <c:idx val="4"/>
          <c:order val="5"/>
          <c:tx>
            <c:strRef>
              <c:f>noise!$G$13</c:f>
              <c:strCache>
                <c:ptCount val="1"/>
                <c:pt idx="0">
                  <c:v>noise*2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noise!$G$14:$G$73</c:f>
              <c:numCache>
                <c:formatCode>0.00E+00</c:formatCode>
                <c:ptCount val="60"/>
                <c:pt idx="0">
                  <c:v>2.7494479999999998E-2</c:v>
                </c:pt>
                <c:pt idx="1">
                  <c:v>2.736572E-2</c:v>
                </c:pt>
                <c:pt idx="2">
                  <c:v>2.7191759999999999E-2</c:v>
                </c:pt>
                <c:pt idx="3">
                  <c:v>2.7078140000000001E-2</c:v>
                </c:pt>
                <c:pt idx="4">
                  <c:v>2.6949600000000001E-2</c:v>
                </c:pt>
                <c:pt idx="5">
                  <c:v>2.7056039999999996E-2</c:v>
                </c:pt>
                <c:pt idx="6">
                  <c:v>2.6930100000000002E-2</c:v>
                </c:pt>
                <c:pt idx="7">
                  <c:v>2.6542300000000001E-2</c:v>
                </c:pt>
                <c:pt idx="8">
                  <c:v>2.6450620000000001E-2</c:v>
                </c:pt>
                <c:pt idx="9">
                  <c:v>2.6382099999999999E-2</c:v>
                </c:pt>
                <c:pt idx="10">
                  <c:v>2.6169340000000003E-2</c:v>
                </c:pt>
                <c:pt idx="11">
                  <c:v>2.5987400000000001E-2</c:v>
                </c:pt>
                <c:pt idx="12">
                  <c:v>2.5618259999999997E-2</c:v>
                </c:pt>
                <c:pt idx="13">
                  <c:v>2.5386680000000002E-2</c:v>
                </c:pt>
                <c:pt idx="14">
                  <c:v>2.5140119999999998E-2</c:v>
                </c:pt>
                <c:pt idx="15">
                  <c:v>2.5075300000000002E-2</c:v>
                </c:pt>
                <c:pt idx="16">
                  <c:v>2.4798439999999998E-2</c:v>
                </c:pt>
                <c:pt idx="17">
                  <c:v>2.4698199999999997E-2</c:v>
                </c:pt>
                <c:pt idx="18">
                  <c:v>2.390552E-2</c:v>
                </c:pt>
                <c:pt idx="19">
                  <c:v>2.3966999999999999E-2</c:v>
                </c:pt>
                <c:pt idx="20">
                  <c:v>2.3658440000000003E-2</c:v>
                </c:pt>
                <c:pt idx="21">
                  <c:v>2.3191360000000001E-2</c:v>
                </c:pt>
                <c:pt idx="22">
                  <c:v>2.3105320000000002E-2</c:v>
                </c:pt>
                <c:pt idx="23">
                  <c:v>2.253088E-2</c:v>
                </c:pt>
                <c:pt idx="24">
                  <c:v>2.222116E-2</c:v>
                </c:pt>
                <c:pt idx="25">
                  <c:v>2.1914819999999998E-2</c:v>
                </c:pt>
                <c:pt idx="26">
                  <c:v>2.16083E-2</c:v>
                </c:pt>
                <c:pt idx="27">
                  <c:v>2.122692E-2</c:v>
                </c:pt>
                <c:pt idx="28">
                  <c:v>2.0891180000000002E-2</c:v>
                </c:pt>
                <c:pt idx="29">
                  <c:v>2.0884380000000001E-2</c:v>
                </c:pt>
                <c:pt idx="30">
                  <c:v>2.0161560000000002E-2</c:v>
                </c:pt>
                <c:pt idx="31">
                  <c:v>1.981896E-2</c:v>
                </c:pt>
                <c:pt idx="32">
                  <c:v>1.926804E-2</c:v>
                </c:pt>
                <c:pt idx="33">
                  <c:v>1.8994180000000003E-2</c:v>
                </c:pt>
                <c:pt idx="34">
                  <c:v>1.8809960000000001E-2</c:v>
                </c:pt>
                <c:pt idx="35">
                  <c:v>1.8518E-2</c:v>
                </c:pt>
                <c:pt idx="36">
                  <c:v>1.8104719999999998E-2</c:v>
                </c:pt>
                <c:pt idx="37">
                  <c:v>1.7685219999999998E-2</c:v>
                </c:pt>
                <c:pt idx="38">
                  <c:v>1.7144859999999998E-2</c:v>
                </c:pt>
                <c:pt idx="39">
                  <c:v>1.6712480000000002E-2</c:v>
                </c:pt>
                <c:pt idx="40">
                  <c:v>1.6163379999999998E-2</c:v>
                </c:pt>
                <c:pt idx="41">
                  <c:v>1.5643859999999999E-2</c:v>
                </c:pt>
                <c:pt idx="42">
                  <c:v>1.500956E-2</c:v>
                </c:pt>
                <c:pt idx="43">
                  <c:v>1.4723759999999999E-2</c:v>
                </c:pt>
                <c:pt idx="44">
                  <c:v>1.4494780000000002E-2</c:v>
                </c:pt>
                <c:pt idx="45">
                  <c:v>1.3500599999999998E-2</c:v>
                </c:pt>
                <c:pt idx="46">
                  <c:v>1.3051979999999999E-2</c:v>
                </c:pt>
                <c:pt idx="47">
                  <c:v>1.228398E-2</c:v>
                </c:pt>
                <c:pt idx="48">
                  <c:v>1.1223060000000002E-2</c:v>
                </c:pt>
                <c:pt idx="49">
                  <c:v>1.0743840000000001E-2</c:v>
                </c:pt>
                <c:pt idx="50">
                  <c:v>1.0169828000000001E-2</c:v>
                </c:pt>
                <c:pt idx="51">
                  <c:v>9.3963539999999991E-3</c:v>
                </c:pt>
                <c:pt idx="52">
                  <c:v>8.7113820000000002E-3</c:v>
                </c:pt>
                <c:pt idx="53">
                  <c:v>7.7634739999999994E-3</c:v>
                </c:pt>
                <c:pt idx="54">
                  <c:v>6.8272279999999994E-3</c:v>
                </c:pt>
                <c:pt idx="55">
                  <c:v>6.2250840000000005E-3</c:v>
                </c:pt>
                <c:pt idx="56">
                  <c:v>5.4326720000000004E-3</c:v>
                </c:pt>
                <c:pt idx="57">
                  <c:v>4.7354140000000003E-3</c:v>
                </c:pt>
                <c:pt idx="58">
                  <c:v>4.7366140000000001E-3</c:v>
                </c:pt>
                <c:pt idx="59">
                  <c:v>4.2323859999999994E-3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A2-714E-8813-B351F0448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baseline="0">
                <a:solidFill>
                  <a:srgbClr val="0E2841"/>
                </a:solidFill>
              </a:rPr>
              <a:t>Spending Under Different Noises (Increasing Nosie Intensity)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noise!$L$3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noise!$M$3:$AN$3</c:f>
              <c:numCache>
                <c:formatCode>_(* #,##0.00_);_(* \(#,##0.00\);_(* "-"??_);_(@_)</c:formatCode>
                <c:ptCount val="28"/>
                <c:pt idx="0">
                  <c:v>8.2106630000000003</c:v>
                </c:pt>
                <c:pt idx="1">
                  <c:v>7.3173459999999997</c:v>
                </c:pt>
                <c:pt idx="2">
                  <c:v>5.121327</c:v>
                </c:pt>
                <c:pt idx="3">
                  <c:v>4.8282550000000004</c:v>
                </c:pt>
                <c:pt idx="6">
                  <c:v>8.5436399999999999</c:v>
                </c:pt>
                <c:pt idx="7">
                  <c:v>7.5266409999999997</c:v>
                </c:pt>
                <c:pt idx="8">
                  <c:v>5.2560650000000004</c:v>
                </c:pt>
                <c:pt idx="9">
                  <c:v>4.7871810000000004</c:v>
                </c:pt>
                <c:pt idx="12">
                  <c:v>10.076466999999999</c:v>
                </c:pt>
                <c:pt idx="13">
                  <c:v>8.4263490000000001</c:v>
                </c:pt>
                <c:pt idx="14">
                  <c:v>5.8334700000000002</c:v>
                </c:pt>
                <c:pt idx="15">
                  <c:v>5.2055439999999997</c:v>
                </c:pt>
                <c:pt idx="18">
                  <c:v>11.616842</c:v>
                </c:pt>
                <c:pt idx="19">
                  <c:v>9.2494650000000007</c:v>
                </c:pt>
                <c:pt idx="20">
                  <c:v>6.374409</c:v>
                </c:pt>
                <c:pt idx="21">
                  <c:v>5.6106680000000004</c:v>
                </c:pt>
                <c:pt idx="24">
                  <c:v>11.903364</c:v>
                </c:pt>
                <c:pt idx="25">
                  <c:v>9.3734979999999997</c:v>
                </c:pt>
                <c:pt idx="26">
                  <c:v>5.7123169999999996</c:v>
                </c:pt>
                <c:pt idx="27">
                  <c:v>5.693924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6-3B4B-A317-180A5F271E4A}"/>
            </c:ext>
          </c:extLst>
        </c:ser>
        <c:ser>
          <c:idx val="1"/>
          <c:order val="1"/>
          <c:tx>
            <c:strRef>
              <c:f>noise!$L$4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noise!$M$4:$AN$4</c:f>
              <c:numCache>
                <c:formatCode>_(* #,##0.00_);_(* \(#,##0.00\);_(* "-"??_);_(@_)</c:formatCode>
                <c:ptCount val="28"/>
                <c:pt idx="0">
                  <c:v>1.8029409999999999</c:v>
                </c:pt>
                <c:pt idx="1">
                  <c:v>2.52677</c:v>
                </c:pt>
                <c:pt idx="2">
                  <c:v>3.5019290000000001</c:v>
                </c:pt>
                <c:pt idx="3">
                  <c:v>2.694067</c:v>
                </c:pt>
                <c:pt idx="6">
                  <c:v>1.887222</c:v>
                </c:pt>
                <c:pt idx="7">
                  <c:v>2.5791810000000002</c:v>
                </c:pt>
                <c:pt idx="8">
                  <c:v>3.548543</c:v>
                </c:pt>
                <c:pt idx="9">
                  <c:v>3.4924170000000001</c:v>
                </c:pt>
                <c:pt idx="12">
                  <c:v>2.2955890000000001</c:v>
                </c:pt>
                <c:pt idx="13">
                  <c:v>2.818902</c:v>
                </c:pt>
                <c:pt idx="14">
                  <c:v>3.7577759999999998</c:v>
                </c:pt>
                <c:pt idx="15">
                  <c:v>4.2450599999999996</c:v>
                </c:pt>
                <c:pt idx="18">
                  <c:v>2.7574879999999999</c:v>
                </c:pt>
                <c:pt idx="19">
                  <c:v>3.0778560000000001</c:v>
                </c:pt>
                <c:pt idx="20">
                  <c:v>3.979546</c:v>
                </c:pt>
                <c:pt idx="21">
                  <c:v>4.5139250000000004</c:v>
                </c:pt>
                <c:pt idx="24">
                  <c:v>2.9336829999999998</c:v>
                </c:pt>
                <c:pt idx="25">
                  <c:v>3.1907160000000001</c:v>
                </c:pt>
                <c:pt idx="26">
                  <c:v>4.5351160000000004</c:v>
                </c:pt>
                <c:pt idx="27">
                  <c:v>4.4899969999999998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6-3B4B-A317-180A5F271E4A}"/>
            </c:ext>
          </c:extLst>
        </c:ser>
        <c:ser>
          <c:idx val="2"/>
          <c:order val="2"/>
          <c:tx>
            <c:strRef>
              <c:f>noise!$L$5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noise!$M$5:$AN$5</c:f>
              <c:numCache>
                <c:formatCode>_(* #,##0.00_);_(* \(#,##0.00\);_(* "-"??_);_(@_)</c:formatCode>
                <c:ptCount val="28"/>
                <c:pt idx="0">
                  <c:v>29.206505</c:v>
                </c:pt>
                <c:pt idx="1">
                  <c:v>25.819239</c:v>
                </c:pt>
                <c:pt idx="2">
                  <c:v>25.133499</c:v>
                </c:pt>
                <c:pt idx="3">
                  <c:v>24.047899000000001</c:v>
                </c:pt>
                <c:pt idx="6">
                  <c:v>30.463581999999999</c:v>
                </c:pt>
                <c:pt idx="7">
                  <c:v>26.601130000000001</c:v>
                </c:pt>
                <c:pt idx="8">
                  <c:v>25.823865000000001</c:v>
                </c:pt>
                <c:pt idx="9">
                  <c:v>24.338728</c:v>
                </c:pt>
                <c:pt idx="12">
                  <c:v>36.439636999999998</c:v>
                </c:pt>
                <c:pt idx="13">
                  <c:v>30.092476000000001</c:v>
                </c:pt>
                <c:pt idx="14">
                  <c:v>28.844290999999998</c:v>
                </c:pt>
                <c:pt idx="15">
                  <c:v>26.669896000000001</c:v>
                </c:pt>
                <c:pt idx="18">
                  <c:v>42.917935</c:v>
                </c:pt>
                <c:pt idx="19">
                  <c:v>33.642296000000002</c:v>
                </c:pt>
                <c:pt idx="20">
                  <c:v>31.839379999999998</c:v>
                </c:pt>
                <c:pt idx="21">
                  <c:v>28.924866999999999</c:v>
                </c:pt>
                <c:pt idx="24">
                  <c:v>44.944349000000003</c:v>
                </c:pt>
                <c:pt idx="25">
                  <c:v>34.827247</c:v>
                </c:pt>
                <c:pt idx="26">
                  <c:v>29.638188</c:v>
                </c:pt>
                <c:pt idx="27">
                  <c:v>29.585190999999998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6-3B4B-A317-180A5F271E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baseline="0">
                <a:solidFill>
                  <a:srgbClr val="0E2841"/>
                </a:solidFill>
              </a:rPr>
              <a:t>Spending Under Different Noises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noise!$L$3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noise!$AV$3:$BR$3</c:f>
              <c:numCache>
                <c:formatCode>_(* #,##0.00_);_(* \(#,##0.00\);_(* "-"??_);_(@_)</c:formatCode>
                <c:ptCount val="23"/>
                <c:pt idx="0">
                  <c:v>8.2106630000000003</c:v>
                </c:pt>
                <c:pt idx="1">
                  <c:v>8.5436399999999999</c:v>
                </c:pt>
                <c:pt idx="2">
                  <c:v>10.076466999999999</c:v>
                </c:pt>
                <c:pt idx="3">
                  <c:v>11.616842</c:v>
                </c:pt>
                <c:pt idx="4">
                  <c:v>11.903364</c:v>
                </c:pt>
                <c:pt idx="6">
                  <c:v>4.8282550000000004</c:v>
                </c:pt>
                <c:pt idx="7">
                  <c:v>4.7871810000000004</c:v>
                </c:pt>
                <c:pt idx="8">
                  <c:v>5.2055439999999997</c:v>
                </c:pt>
                <c:pt idx="9">
                  <c:v>5.6106680000000004</c:v>
                </c:pt>
                <c:pt idx="10">
                  <c:v>5.693924</c:v>
                </c:pt>
                <c:pt idx="12">
                  <c:v>7.3173459999999997</c:v>
                </c:pt>
                <c:pt idx="13">
                  <c:v>7.5266409999999997</c:v>
                </c:pt>
                <c:pt idx="14">
                  <c:v>8.4263490000000001</c:v>
                </c:pt>
                <c:pt idx="15">
                  <c:v>9.2494650000000007</c:v>
                </c:pt>
                <c:pt idx="16">
                  <c:v>9.3734979999999997</c:v>
                </c:pt>
                <c:pt idx="18">
                  <c:v>5.121327</c:v>
                </c:pt>
                <c:pt idx="19">
                  <c:v>5.2560650000000004</c:v>
                </c:pt>
                <c:pt idx="20">
                  <c:v>5.8334700000000002</c:v>
                </c:pt>
                <c:pt idx="21">
                  <c:v>6.374409</c:v>
                </c:pt>
                <c:pt idx="22">
                  <c:v>5.7123169999999996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A-3042-8406-8BAA8857FE0E}"/>
            </c:ext>
          </c:extLst>
        </c:ser>
        <c:ser>
          <c:idx val="2"/>
          <c:order val="1"/>
          <c:tx>
            <c:strRef>
              <c:f>noise!$L$4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noise!$AV$4:$BR$4</c:f>
              <c:numCache>
                <c:formatCode>_(* #,##0.00_);_(* \(#,##0.00\);_(* "-"??_);_(@_)</c:formatCode>
                <c:ptCount val="23"/>
                <c:pt idx="0">
                  <c:v>1.8029409999999999</c:v>
                </c:pt>
                <c:pt idx="1">
                  <c:v>1.887222</c:v>
                </c:pt>
                <c:pt idx="2">
                  <c:v>2.2955890000000001</c:v>
                </c:pt>
                <c:pt idx="3">
                  <c:v>2.7574879999999999</c:v>
                </c:pt>
                <c:pt idx="4">
                  <c:v>2.9336829999999998</c:v>
                </c:pt>
                <c:pt idx="6">
                  <c:v>2.694067</c:v>
                </c:pt>
                <c:pt idx="7">
                  <c:v>3.4924170000000001</c:v>
                </c:pt>
                <c:pt idx="8">
                  <c:v>4.2450599999999996</c:v>
                </c:pt>
                <c:pt idx="9">
                  <c:v>4.5139250000000004</c:v>
                </c:pt>
                <c:pt idx="10">
                  <c:v>4.4899969999999998</c:v>
                </c:pt>
                <c:pt idx="12">
                  <c:v>2.52677</c:v>
                </c:pt>
                <c:pt idx="13">
                  <c:v>2.5791810000000002</c:v>
                </c:pt>
                <c:pt idx="14">
                  <c:v>2.818902</c:v>
                </c:pt>
                <c:pt idx="15">
                  <c:v>3.0778560000000001</c:v>
                </c:pt>
                <c:pt idx="16">
                  <c:v>3.1907160000000001</c:v>
                </c:pt>
                <c:pt idx="18">
                  <c:v>3.5019290000000001</c:v>
                </c:pt>
                <c:pt idx="19">
                  <c:v>3.548543</c:v>
                </c:pt>
                <c:pt idx="20">
                  <c:v>3.7577759999999998</c:v>
                </c:pt>
                <c:pt idx="21">
                  <c:v>3.979546</c:v>
                </c:pt>
                <c:pt idx="22">
                  <c:v>4.5351160000000004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A-3042-8406-8BAA8857FE0E}"/>
            </c:ext>
          </c:extLst>
        </c:ser>
        <c:ser>
          <c:idx val="3"/>
          <c:order val="2"/>
          <c:tx>
            <c:strRef>
              <c:f>noise!$L$5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noise!$AV$5:$BR$5</c:f>
              <c:numCache>
                <c:formatCode>_(* #,##0.00_);_(* \(#,##0.00\);_(* "-"??_);_(@_)</c:formatCode>
                <c:ptCount val="23"/>
                <c:pt idx="0">
                  <c:v>29.206505</c:v>
                </c:pt>
                <c:pt idx="1">
                  <c:v>30.463581999999999</c:v>
                </c:pt>
                <c:pt idx="2">
                  <c:v>36.439636999999998</c:v>
                </c:pt>
                <c:pt idx="3">
                  <c:v>42.917935</c:v>
                </c:pt>
                <c:pt idx="4">
                  <c:v>44.944349000000003</c:v>
                </c:pt>
                <c:pt idx="6">
                  <c:v>24.047899000000001</c:v>
                </c:pt>
                <c:pt idx="7">
                  <c:v>24.338728</c:v>
                </c:pt>
                <c:pt idx="8">
                  <c:v>26.669896000000001</c:v>
                </c:pt>
                <c:pt idx="9">
                  <c:v>28.924866999999999</c:v>
                </c:pt>
                <c:pt idx="10">
                  <c:v>29.585190999999998</c:v>
                </c:pt>
                <c:pt idx="12">
                  <c:v>25.819239</c:v>
                </c:pt>
                <c:pt idx="13">
                  <c:v>26.601130000000001</c:v>
                </c:pt>
                <c:pt idx="14">
                  <c:v>30.092476000000001</c:v>
                </c:pt>
                <c:pt idx="15">
                  <c:v>33.642296000000002</c:v>
                </c:pt>
                <c:pt idx="16">
                  <c:v>34.827247</c:v>
                </c:pt>
                <c:pt idx="18">
                  <c:v>25.133499</c:v>
                </c:pt>
                <c:pt idx="19">
                  <c:v>25.823865000000001</c:v>
                </c:pt>
                <c:pt idx="20">
                  <c:v>28.844290999999998</c:v>
                </c:pt>
                <c:pt idx="21">
                  <c:v>31.839379999999998</c:v>
                </c:pt>
                <c:pt idx="22">
                  <c:v>29.638188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9A-3042-8406-8BAA8857F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708912"/>
        <c:axId val="1571809376"/>
      </c:barChart>
      <c:catAx>
        <c:axId val="1571708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9376"/>
        <c:crosses val="autoZero"/>
        <c:auto val="1"/>
        <c:lblAlgn val="ctr"/>
        <c:lblOffset val="100"/>
        <c:noMultiLvlLbl val="0"/>
      </c:catAx>
      <c:valAx>
        <c:axId val="1571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0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delta!$AG$3</c:f>
              <c:strCache>
                <c:ptCount val="1"/>
                <c:pt idx="0">
                  <c:v> Hosp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delta!$AH$2:$AU$2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delta!$AH$3:$AU$3</c:f>
              <c:numCache>
                <c:formatCode>_(* #,##0.00_);_(* \(#,##0.00\);_(* "-"??_);_(@_)</c:formatCode>
                <c:ptCount val="14"/>
                <c:pt idx="0">
                  <c:v>6.0336689999999997</c:v>
                </c:pt>
                <c:pt idx="1">
                  <c:v>5.6945779999999999</c:v>
                </c:pt>
                <c:pt idx="2">
                  <c:v>4.1120279999999996</c:v>
                </c:pt>
                <c:pt idx="3">
                  <c:v>3.7937759999999998</c:v>
                </c:pt>
                <c:pt idx="5">
                  <c:v>11.616842</c:v>
                </c:pt>
                <c:pt idx="6">
                  <c:v>9.2494650000000007</c:v>
                </c:pt>
                <c:pt idx="7">
                  <c:v>6.374409</c:v>
                </c:pt>
                <c:pt idx="8">
                  <c:v>5.6106680000000004</c:v>
                </c:pt>
                <c:pt idx="10">
                  <c:v>31.330069000000002</c:v>
                </c:pt>
                <c:pt idx="11">
                  <c:v>18.025887999999998</c:v>
                </c:pt>
                <c:pt idx="12">
                  <c:v>11.300558000000001</c:v>
                </c:pt>
                <c:pt idx="13">
                  <c:v>9.1852300000000007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A-E845-BD27-057C3D281E8C}"/>
            </c:ext>
          </c:extLst>
        </c:ser>
        <c:ser>
          <c:idx val="1"/>
          <c:order val="1"/>
          <c:tx>
            <c:strRef>
              <c:f>delta!$AG$4</c:f>
              <c:strCache>
                <c:ptCount val="1"/>
                <c:pt idx="0">
                  <c:v> Policy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delta!$AH$2:$AU$2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delta!$AH$4:$AU$4</c:f>
              <c:numCache>
                <c:formatCode>_(* #,##0.00_);_(* \(#,##0.00\);_(* "-"??_);_(@_)</c:formatCode>
                <c:ptCount val="14"/>
                <c:pt idx="0">
                  <c:v>1.274791</c:v>
                </c:pt>
                <c:pt idx="1">
                  <c:v>2.1498759999999999</c:v>
                </c:pt>
                <c:pt idx="2">
                  <c:v>3.1500919999999999</c:v>
                </c:pt>
                <c:pt idx="3">
                  <c:v>3.8230680000000001</c:v>
                </c:pt>
                <c:pt idx="5">
                  <c:v>2.7574879999999999</c:v>
                </c:pt>
                <c:pt idx="6">
                  <c:v>3.0778560000000001</c:v>
                </c:pt>
                <c:pt idx="7">
                  <c:v>3.979546</c:v>
                </c:pt>
                <c:pt idx="8">
                  <c:v>4.5139250000000004</c:v>
                </c:pt>
                <c:pt idx="10">
                  <c:v>8.3290620000000004</c:v>
                </c:pt>
                <c:pt idx="11">
                  <c:v>5.4140360000000003</c:v>
                </c:pt>
                <c:pt idx="12">
                  <c:v>5.7946949999999999</c:v>
                </c:pt>
                <c:pt idx="13">
                  <c:v>5.8817269999999997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A-E845-BD27-057C3D281E8C}"/>
            </c:ext>
          </c:extLst>
        </c:ser>
        <c:ser>
          <c:idx val="2"/>
          <c:order val="2"/>
          <c:tx>
            <c:strRef>
              <c:f>delta!$AG$5</c:f>
              <c:strCache>
                <c:ptCount val="1"/>
                <c:pt idx="0">
                  <c:v> Econ Cost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delta!$AH$2:$AU$2</c:f>
              <c:strCache>
                <c:ptCount val="14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5">
                  <c:v> no vacc </c:v>
                </c:pt>
                <c:pt idx="6">
                  <c:v> constant vacc </c:v>
                </c:pt>
                <c:pt idx="7">
                  <c:v> actual vacc </c:v>
                </c:pt>
                <c:pt idx="8">
                  <c:v> opt vacc </c:v>
                </c:pt>
                <c:pt idx="10">
                  <c:v> no vacc </c:v>
                </c:pt>
                <c:pt idx="11">
                  <c:v> constant vacc </c:v>
                </c:pt>
                <c:pt idx="12">
                  <c:v> actual vacc </c:v>
                </c:pt>
                <c:pt idx="13">
                  <c:v> opt vacc </c:v>
                </c:pt>
              </c:strCache>
            </c:strRef>
          </c:cat>
          <c:val>
            <c:numRef>
              <c:f>delta!$AH$5:$AU$5</c:f>
              <c:numCache>
                <c:formatCode>_(* #,##0.00_);_(* \(#,##0.00\);_(* "-"??_);_(@_)</c:formatCode>
                <c:ptCount val="14"/>
                <c:pt idx="0">
                  <c:v>21.124831</c:v>
                </c:pt>
                <c:pt idx="1">
                  <c:v>19.923195</c:v>
                </c:pt>
                <c:pt idx="2">
                  <c:v>19.638589</c:v>
                </c:pt>
                <c:pt idx="3">
                  <c:v>18.953883999999999</c:v>
                </c:pt>
                <c:pt idx="5">
                  <c:v>42.917935</c:v>
                </c:pt>
                <c:pt idx="6">
                  <c:v>33.642296000000002</c:v>
                </c:pt>
                <c:pt idx="7">
                  <c:v>31.839379999999998</c:v>
                </c:pt>
                <c:pt idx="8">
                  <c:v>28.924866999999999</c:v>
                </c:pt>
                <c:pt idx="10">
                  <c:v>123.147301</c:v>
                </c:pt>
                <c:pt idx="11">
                  <c:v>67.936784000000003</c:v>
                </c:pt>
                <c:pt idx="12">
                  <c:v>58.409632999999999</c:v>
                </c:pt>
                <c:pt idx="13">
                  <c:v>48.485531999999999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A-E845-BD27-057C3D281E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actual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delta!$AV$8</c:f>
              <c:strCache>
                <c:ptCount val="1"/>
                <c:pt idx="0">
                  <c:v> Hosp Cost Savings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delta!$BE$7:$BG$7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delta!$BE$8:$BG$8</c:f>
              <c:numCache>
                <c:formatCode>0.0%</c:formatCode>
                <c:ptCount val="3"/>
                <c:pt idx="0">
                  <c:v>7.7395387385494452E-2</c:v>
                </c:pt>
                <c:pt idx="1">
                  <c:v>0.11981361723102479</c:v>
                </c:pt>
                <c:pt idx="2">
                  <c:v>0.18718792470247925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F-AF46-B15D-EC2608492EDB}"/>
            </c:ext>
          </c:extLst>
        </c:ser>
        <c:ser>
          <c:idx val="1"/>
          <c:order val="1"/>
          <c:tx>
            <c:strRef>
              <c:f>delta!$AV$10</c:f>
              <c:strCache>
                <c:ptCount val="1"/>
                <c:pt idx="0">
                  <c:v> Econ Cost Savings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delta!$BE$7:$BG$7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delta!$BE$10:$BG$10</c:f>
              <c:numCache>
                <c:formatCode>0.0%</c:formatCode>
                <c:ptCount val="3"/>
                <c:pt idx="0">
                  <c:v>3.4865284873572211E-2</c:v>
                </c:pt>
                <c:pt idx="1">
                  <c:v>9.1537994772511233E-2</c:v>
                </c:pt>
                <c:pt idx="2">
                  <c:v>0.16990521066961684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F-AF46-B15D-EC2608492EDB}"/>
            </c:ext>
          </c:extLst>
        </c:ser>
        <c:ser>
          <c:idx val="2"/>
          <c:order val="2"/>
          <c:tx>
            <c:strRef>
              <c:f>delta!$AV$9</c:f>
              <c:strCache>
                <c:ptCount val="1"/>
                <c:pt idx="0">
                  <c:v> Policy Cost Savings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delta!$BE$7:$BG$7</c:f>
              <c:strCache>
                <c:ptCount val="3"/>
                <c:pt idx="0">
                  <c:v>Actual Vacc
beta3*0.5</c:v>
                </c:pt>
                <c:pt idx="1">
                  <c:v>Actual Vacc
beta3*1 (base)</c:v>
                </c:pt>
                <c:pt idx="2">
                  <c:v>Actual Vacc
beta3*1.5</c:v>
                </c:pt>
              </c:strCache>
            </c:strRef>
          </c:cat>
          <c:val>
            <c:numRef>
              <c:f>delta!$BE$9:$BG$9</c:f>
              <c:numCache>
                <c:formatCode>0.0%</c:formatCode>
                <c:ptCount val="3"/>
                <c:pt idx="0">
                  <c:v>-0.21363693504824632</c:v>
                </c:pt>
                <c:pt idx="1">
                  <c:v>-0.1342813979283064</c:v>
                </c:pt>
                <c:pt idx="2">
                  <c:v>-1.5019254680358474E-2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F-AF46-B15D-EC260849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constant Vaccination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delta!$AV$8</c:f>
              <c:strCache>
                <c:ptCount val="1"/>
                <c:pt idx="0">
                  <c:v> Hosp Cost Savings 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delta!$BA$7:$BC$7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delta!$BA$8:$BC$8</c:f>
              <c:numCache>
                <c:formatCode>0.0%</c:formatCode>
                <c:ptCount val="3"/>
                <c:pt idx="0">
                  <c:v>0.33379154697679092</c:v>
                </c:pt>
                <c:pt idx="1">
                  <c:v>0.39340621322422431</c:v>
                </c:pt>
                <c:pt idx="2">
                  <c:v>0.49044230164971614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A-564E-9AE7-4EDA77A2BEC6}"/>
            </c:ext>
          </c:extLst>
        </c:ser>
        <c:ser>
          <c:idx val="1"/>
          <c:order val="1"/>
          <c:tx>
            <c:strRef>
              <c:f>delta!$AV$10</c:f>
              <c:strCache>
                <c:ptCount val="1"/>
                <c:pt idx="0">
                  <c:v> Econ Cost Savings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delta!$BA$7:$BC$7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delta!$BA$10:$BC$10</c:f>
              <c:numCache>
                <c:formatCode>0.0%</c:formatCode>
                <c:ptCount val="3"/>
                <c:pt idx="0">
                  <c:v>4.8652387330445857E-2</c:v>
                </c:pt>
                <c:pt idx="1">
                  <c:v>0.14022315837183064</c:v>
                </c:pt>
                <c:pt idx="2">
                  <c:v>0.28631399449229156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A-564E-9AE7-4EDA77A2BEC6}"/>
            </c:ext>
          </c:extLst>
        </c:ser>
        <c:ser>
          <c:idx val="2"/>
          <c:order val="2"/>
          <c:tx>
            <c:strRef>
              <c:f>delta!$AV$9</c:f>
              <c:strCache>
                <c:ptCount val="1"/>
                <c:pt idx="0">
                  <c:v> Policy Cost Savings 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delta!$BA$7:$BC$7</c:f>
              <c:strCache>
                <c:ptCount val="3"/>
                <c:pt idx="0">
                  <c:v>Const Vacc
beta3*0.5</c:v>
                </c:pt>
                <c:pt idx="1">
                  <c:v>Const Vacc
beta3*1 (base)</c:v>
                </c:pt>
                <c:pt idx="2">
                  <c:v>Const Vacc
beta3*1.5</c:v>
                </c:pt>
              </c:strCache>
            </c:strRef>
          </c:cat>
          <c:val>
            <c:numRef>
              <c:f>delta!$BA$9:$BC$9</c:f>
              <c:numCache>
                <c:formatCode>0.0%</c:formatCode>
                <c:ptCount val="3"/>
                <c:pt idx="0">
                  <c:v>-0.77827372369383174</c:v>
                </c:pt>
                <c:pt idx="1">
                  <c:v>-0.46658095765363949</c:v>
                </c:pt>
                <c:pt idx="2">
                  <c:v>-8.6384907673314304E-2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A-564E-9AE7-4EDA77A2B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381376"/>
        <c:axId val="2092506384"/>
      </c:barChart>
      <c:catAx>
        <c:axId val="20923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6384"/>
        <c:crosses val="autoZero"/>
        <c:auto val="1"/>
        <c:lblAlgn val="ctr"/>
        <c:lblOffset val="100"/>
        <c:noMultiLvlLbl val="0"/>
      </c:catAx>
      <c:valAx>
        <c:axId val="20925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delta!$B$13</c:f>
              <c:strCache>
                <c:ptCount val="1"/>
                <c:pt idx="0">
                  <c:v>delta1*0.5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delta!$B$14:$B$73</c:f>
              <c:numCache>
                <c:formatCode>0.00E+00</c:formatCode>
                <c:ptCount val="60"/>
                <c:pt idx="0">
                  <c:v>2.7787780000000002E-2</c:v>
                </c:pt>
                <c:pt idx="1">
                  <c:v>2.779158E-2</c:v>
                </c:pt>
                <c:pt idx="2">
                  <c:v>2.7782279999999999E-2</c:v>
                </c:pt>
                <c:pt idx="3">
                  <c:v>2.7774500000000001E-2</c:v>
                </c:pt>
                <c:pt idx="4">
                  <c:v>2.7762419999999999E-2</c:v>
                </c:pt>
                <c:pt idx="5">
                  <c:v>2.7747860000000003E-2</c:v>
                </c:pt>
                <c:pt idx="6">
                  <c:v>2.7729839999999999E-2</c:v>
                </c:pt>
                <c:pt idx="7">
                  <c:v>2.7710160000000001E-2</c:v>
                </c:pt>
                <c:pt idx="8">
                  <c:v>2.768644E-2</c:v>
                </c:pt>
                <c:pt idx="9">
                  <c:v>2.764488E-2</c:v>
                </c:pt>
                <c:pt idx="10">
                  <c:v>2.7580720000000003E-2</c:v>
                </c:pt>
                <c:pt idx="11">
                  <c:v>2.7547500000000003E-2</c:v>
                </c:pt>
                <c:pt idx="12">
                  <c:v>2.7457579999999999E-2</c:v>
                </c:pt>
                <c:pt idx="13">
                  <c:v>2.7374240000000001E-2</c:v>
                </c:pt>
                <c:pt idx="14">
                  <c:v>2.7272859999999999E-2</c:v>
                </c:pt>
                <c:pt idx="15">
                  <c:v>2.7191959999999998E-2</c:v>
                </c:pt>
                <c:pt idx="16">
                  <c:v>2.7142019999999999E-2</c:v>
                </c:pt>
                <c:pt idx="17">
                  <c:v>2.6926440000000003E-2</c:v>
                </c:pt>
                <c:pt idx="18">
                  <c:v>2.6711260000000004E-2</c:v>
                </c:pt>
                <c:pt idx="19">
                  <c:v>2.655418E-2</c:v>
                </c:pt>
                <c:pt idx="20">
                  <c:v>2.633042E-2</c:v>
                </c:pt>
                <c:pt idx="21">
                  <c:v>2.6405880000000003E-2</c:v>
                </c:pt>
                <c:pt idx="22">
                  <c:v>2.6247160000000002E-2</c:v>
                </c:pt>
                <c:pt idx="23">
                  <c:v>2.5729099999999998E-2</c:v>
                </c:pt>
                <c:pt idx="24">
                  <c:v>2.5814539999999997E-2</c:v>
                </c:pt>
                <c:pt idx="25">
                  <c:v>2.5380839999999998E-2</c:v>
                </c:pt>
                <c:pt idx="26">
                  <c:v>2.4883999999999996E-2</c:v>
                </c:pt>
                <c:pt idx="27">
                  <c:v>2.4888440000000005E-2</c:v>
                </c:pt>
                <c:pt idx="28">
                  <c:v>2.469352E-2</c:v>
                </c:pt>
                <c:pt idx="29">
                  <c:v>2.4280680000000002E-2</c:v>
                </c:pt>
                <c:pt idx="30">
                  <c:v>2.3599539999999999E-2</c:v>
                </c:pt>
                <c:pt idx="31">
                  <c:v>2.3084440000000001E-2</c:v>
                </c:pt>
                <c:pt idx="32">
                  <c:v>2.2584900000000002E-2</c:v>
                </c:pt>
                <c:pt idx="33">
                  <c:v>2.2093100000000001E-2</c:v>
                </c:pt>
                <c:pt idx="34">
                  <c:v>2.1587880000000004E-2</c:v>
                </c:pt>
                <c:pt idx="35">
                  <c:v>2.0926099999999996E-2</c:v>
                </c:pt>
                <c:pt idx="36">
                  <c:v>2.0320479999999998E-2</c:v>
                </c:pt>
                <c:pt idx="37">
                  <c:v>1.954784E-2</c:v>
                </c:pt>
                <c:pt idx="38">
                  <c:v>1.9137999999999999E-2</c:v>
                </c:pt>
                <c:pt idx="39">
                  <c:v>1.8086919999999999E-2</c:v>
                </c:pt>
                <c:pt idx="40">
                  <c:v>1.729992E-2</c:v>
                </c:pt>
                <c:pt idx="41">
                  <c:v>1.6516960000000001E-2</c:v>
                </c:pt>
                <c:pt idx="42">
                  <c:v>1.5685060000000001E-2</c:v>
                </c:pt>
                <c:pt idx="43">
                  <c:v>1.4896599999999999E-2</c:v>
                </c:pt>
                <c:pt idx="44">
                  <c:v>1.3938879999999997E-2</c:v>
                </c:pt>
                <c:pt idx="45">
                  <c:v>1.290878E-2</c:v>
                </c:pt>
                <c:pt idx="46">
                  <c:v>1.1980399999999999E-2</c:v>
                </c:pt>
                <c:pt idx="47">
                  <c:v>1.0759302E-2</c:v>
                </c:pt>
                <c:pt idx="48">
                  <c:v>9.7129800000000013E-3</c:v>
                </c:pt>
                <c:pt idx="49">
                  <c:v>8.6738819999999991E-3</c:v>
                </c:pt>
                <c:pt idx="50">
                  <c:v>7.624856000000001E-3</c:v>
                </c:pt>
                <c:pt idx="51">
                  <c:v>6.5923539999999999E-3</c:v>
                </c:pt>
                <c:pt idx="52">
                  <c:v>5.8045360000000008E-3</c:v>
                </c:pt>
                <c:pt idx="53">
                  <c:v>5.1649340000000004E-3</c:v>
                </c:pt>
                <c:pt idx="54">
                  <c:v>4.6392600000000001E-3</c:v>
                </c:pt>
                <c:pt idx="55">
                  <c:v>4.3273140000000005E-3</c:v>
                </c:pt>
                <c:pt idx="56">
                  <c:v>4.2345819999999998E-3</c:v>
                </c:pt>
                <c:pt idx="57">
                  <c:v>4.2100139999999998E-3</c:v>
                </c:pt>
                <c:pt idx="58">
                  <c:v>4.20711E-3</c:v>
                </c:pt>
                <c:pt idx="59">
                  <c:v>4.2089939999999998E-3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9-B346-935D-F3D390850436}"/>
            </c:ext>
          </c:extLst>
        </c:ser>
        <c:ser>
          <c:idx val="1"/>
          <c:order val="1"/>
          <c:tx>
            <c:strRef>
              <c:f>delta!$C$13</c:f>
              <c:strCache>
                <c:ptCount val="1"/>
                <c:pt idx="0">
                  <c:v>delta1*2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delta!$C$14:$C$73</c:f>
              <c:numCache>
                <c:formatCode>0.00E+00</c:formatCode>
                <c:ptCount val="60"/>
                <c:pt idx="0">
                  <c:v>2.778448E-2</c:v>
                </c:pt>
                <c:pt idx="1">
                  <c:v>2.7787099999999999E-2</c:v>
                </c:pt>
                <c:pt idx="2">
                  <c:v>2.7776840000000004E-2</c:v>
                </c:pt>
                <c:pt idx="3">
                  <c:v>2.776692E-2</c:v>
                </c:pt>
                <c:pt idx="4">
                  <c:v>2.7753519999999997E-2</c:v>
                </c:pt>
                <c:pt idx="5">
                  <c:v>2.7736980000000001E-2</c:v>
                </c:pt>
                <c:pt idx="6">
                  <c:v>2.7715300000000005E-2</c:v>
                </c:pt>
                <c:pt idx="7">
                  <c:v>2.7691739999999999E-2</c:v>
                </c:pt>
                <c:pt idx="8">
                  <c:v>2.766016E-2</c:v>
                </c:pt>
                <c:pt idx="9">
                  <c:v>2.7606499999999999E-2</c:v>
                </c:pt>
                <c:pt idx="10">
                  <c:v>2.7539820000000003E-2</c:v>
                </c:pt>
                <c:pt idx="11">
                  <c:v>2.7483940000000002E-2</c:v>
                </c:pt>
                <c:pt idx="12">
                  <c:v>2.7375860000000002E-2</c:v>
                </c:pt>
                <c:pt idx="13">
                  <c:v>2.7249660000000002E-2</c:v>
                </c:pt>
                <c:pt idx="14">
                  <c:v>2.7119500000000001E-2</c:v>
                </c:pt>
                <c:pt idx="15">
                  <c:v>2.7101360000000001E-2</c:v>
                </c:pt>
                <c:pt idx="16">
                  <c:v>2.6929639999999998E-2</c:v>
                </c:pt>
                <c:pt idx="17">
                  <c:v>2.6713940000000002E-2</c:v>
                </c:pt>
                <c:pt idx="18">
                  <c:v>2.6523999999999999E-2</c:v>
                </c:pt>
                <c:pt idx="19">
                  <c:v>2.630592E-2</c:v>
                </c:pt>
                <c:pt idx="20">
                  <c:v>2.6014300000000001E-2</c:v>
                </c:pt>
                <c:pt idx="21">
                  <c:v>2.605938E-2</c:v>
                </c:pt>
                <c:pt idx="22">
                  <c:v>2.5876059999999999E-2</c:v>
                </c:pt>
                <c:pt idx="23">
                  <c:v>2.539114E-2</c:v>
                </c:pt>
                <c:pt idx="24">
                  <c:v>2.5301240000000003E-2</c:v>
                </c:pt>
                <c:pt idx="25">
                  <c:v>2.5016080000000003E-2</c:v>
                </c:pt>
                <c:pt idx="26">
                  <c:v>2.4157060000000001E-2</c:v>
                </c:pt>
                <c:pt idx="27">
                  <c:v>2.4054140000000002E-2</c:v>
                </c:pt>
                <c:pt idx="28">
                  <c:v>2.3837879999999999E-2</c:v>
                </c:pt>
                <c:pt idx="29">
                  <c:v>2.338844E-2</c:v>
                </c:pt>
                <c:pt idx="30">
                  <c:v>2.2760379999999997E-2</c:v>
                </c:pt>
                <c:pt idx="31">
                  <c:v>2.2170619999999999E-2</c:v>
                </c:pt>
                <c:pt idx="32">
                  <c:v>2.1519659999999999E-2</c:v>
                </c:pt>
                <c:pt idx="33">
                  <c:v>2.072326E-2</c:v>
                </c:pt>
                <c:pt idx="34">
                  <c:v>2.0234380000000003E-2</c:v>
                </c:pt>
                <c:pt idx="35">
                  <c:v>1.9410740000000003E-2</c:v>
                </c:pt>
                <c:pt idx="36">
                  <c:v>1.8690760000000001E-2</c:v>
                </c:pt>
                <c:pt idx="37">
                  <c:v>1.7716739999999998E-2</c:v>
                </c:pt>
                <c:pt idx="38">
                  <c:v>1.7243019999999998E-2</c:v>
                </c:pt>
                <c:pt idx="39">
                  <c:v>1.6318319999999997E-2</c:v>
                </c:pt>
                <c:pt idx="40">
                  <c:v>1.5306620000000002E-2</c:v>
                </c:pt>
                <c:pt idx="41">
                  <c:v>1.461144E-2</c:v>
                </c:pt>
                <c:pt idx="42">
                  <c:v>1.375818E-2</c:v>
                </c:pt>
                <c:pt idx="43">
                  <c:v>1.2950980000000001E-2</c:v>
                </c:pt>
                <c:pt idx="44">
                  <c:v>1.2207539999999999E-2</c:v>
                </c:pt>
                <c:pt idx="45">
                  <c:v>1.1317299999999999E-2</c:v>
                </c:pt>
                <c:pt idx="46">
                  <c:v>1.0408884000000002E-2</c:v>
                </c:pt>
                <c:pt idx="47">
                  <c:v>9.4834440000000006E-3</c:v>
                </c:pt>
                <c:pt idx="48">
                  <c:v>8.6003939999999991E-3</c:v>
                </c:pt>
                <c:pt idx="49">
                  <c:v>7.600852E-3</c:v>
                </c:pt>
                <c:pt idx="50">
                  <c:v>6.7150739999999997E-3</c:v>
                </c:pt>
                <c:pt idx="51">
                  <c:v>5.739414E-3</c:v>
                </c:pt>
                <c:pt idx="52">
                  <c:v>5.1042240000000001E-3</c:v>
                </c:pt>
                <c:pt idx="53">
                  <c:v>4.6177519999999993E-3</c:v>
                </c:pt>
                <c:pt idx="54">
                  <c:v>4.3855160000000008E-3</c:v>
                </c:pt>
                <c:pt idx="55">
                  <c:v>4.2733599999999995E-3</c:v>
                </c:pt>
                <c:pt idx="56">
                  <c:v>4.2275380000000003E-3</c:v>
                </c:pt>
                <c:pt idx="57">
                  <c:v>4.2116499999999999E-3</c:v>
                </c:pt>
                <c:pt idx="58">
                  <c:v>4.2084979999999998E-3</c:v>
                </c:pt>
                <c:pt idx="59">
                  <c:v>4.2086120000000005E-3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9-B346-935D-F3D390850436}"/>
            </c:ext>
          </c:extLst>
        </c:ser>
        <c:ser>
          <c:idx val="2"/>
          <c:order val="2"/>
          <c:tx>
            <c:strRef>
              <c:f>delta!$D$13</c:f>
              <c:strCache>
                <c:ptCount val="1"/>
                <c:pt idx="0">
                  <c:v>delta23*0.5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delta!$D$14:$D$73</c:f>
              <c:numCache>
                <c:formatCode>0.00E+00</c:formatCode>
                <c:ptCount val="60"/>
                <c:pt idx="0">
                  <c:v>2.7785219999999999E-2</c:v>
                </c:pt>
                <c:pt idx="1">
                  <c:v>2.7788380000000001E-2</c:v>
                </c:pt>
                <c:pt idx="2">
                  <c:v>2.77787E-2</c:v>
                </c:pt>
                <c:pt idx="3">
                  <c:v>2.7769620000000002E-2</c:v>
                </c:pt>
                <c:pt idx="4">
                  <c:v>2.775706E-2</c:v>
                </c:pt>
                <c:pt idx="5">
                  <c:v>2.774126E-2</c:v>
                </c:pt>
                <c:pt idx="6">
                  <c:v>2.7721700000000005E-2</c:v>
                </c:pt>
                <c:pt idx="7">
                  <c:v>2.769928E-2</c:v>
                </c:pt>
                <c:pt idx="8">
                  <c:v>2.7671920000000006E-2</c:v>
                </c:pt>
                <c:pt idx="9">
                  <c:v>2.7625380000000005E-2</c:v>
                </c:pt>
                <c:pt idx="10">
                  <c:v>2.756248E-2</c:v>
                </c:pt>
                <c:pt idx="11">
                  <c:v>2.7512219999999997E-2</c:v>
                </c:pt>
                <c:pt idx="12">
                  <c:v>2.7433259999999998E-2</c:v>
                </c:pt>
                <c:pt idx="13">
                  <c:v>2.7316059999999996E-2</c:v>
                </c:pt>
                <c:pt idx="14">
                  <c:v>2.7192559999999998E-2</c:v>
                </c:pt>
                <c:pt idx="15">
                  <c:v>2.7136979999999998E-2</c:v>
                </c:pt>
                <c:pt idx="16">
                  <c:v>2.7008620000000001E-2</c:v>
                </c:pt>
                <c:pt idx="17">
                  <c:v>2.6805320000000001E-2</c:v>
                </c:pt>
                <c:pt idx="18">
                  <c:v>2.6590580000000003E-2</c:v>
                </c:pt>
                <c:pt idx="19">
                  <c:v>2.6375059999999999E-2</c:v>
                </c:pt>
                <c:pt idx="20">
                  <c:v>2.6116899999999998E-2</c:v>
                </c:pt>
                <c:pt idx="21">
                  <c:v>2.6190639999999998E-2</c:v>
                </c:pt>
                <c:pt idx="22">
                  <c:v>2.5952519999999996E-2</c:v>
                </c:pt>
                <c:pt idx="23">
                  <c:v>2.5467120000000003E-2</c:v>
                </c:pt>
                <c:pt idx="24">
                  <c:v>2.5495339999999998E-2</c:v>
                </c:pt>
                <c:pt idx="25">
                  <c:v>2.5089380000000001E-2</c:v>
                </c:pt>
                <c:pt idx="26">
                  <c:v>2.431376E-2</c:v>
                </c:pt>
                <c:pt idx="27">
                  <c:v>2.4322539999999997E-2</c:v>
                </c:pt>
                <c:pt idx="28">
                  <c:v>2.4021259999999999E-2</c:v>
                </c:pt>
                <c:pt idx="29">
                  <c:v>2.358536E-2</c:v>
                </c:pt>
                <c:pt idx="30">
                  <c:v>2.2884459999999995E-2</c:v>
                </c:pt>
                <c:pt idx="31">
                  <c:v>2.2349359999999999E-2</c:v>
                </c:pt>
                <c:pt idx="32">
                  <c:v>2.1578199999999999E-2</c:v>
                </c:pt>
                <c:pt idx="33">
                  <c:v>2.1009279999999998E-2</c:v>
                </c:pt>
                <c:pt idx="34">
                  <c:v>2.0432460000000003E-2</c:v>
                </c:pt>
                <c:pt idx="35">
                  <c:v>1.9673180000000002E-2</c:v>
                </c:pt>
                <c:pt idx="36">
                  <c:v>1.8945799999999999E-2</c:v>
                </c:pt>
                <c:pt idx="37">
                  <c:v>1.7932239999999999E-2</c:v>
                </c:pt>
                <c:pt idx="38">
                  <c:v>1.746756E-2</c:v>
                </c:pt>
                <c:pt idx="39">
                  <c:v>1.6630260000000001E-2</c:v>
                </c:pt>
                <c:pt idx="40">
                  <c:v>1.5385560000000001E-2</c:v>
                </c:pt>
                <c:pt idx="41">
                  <c:v>1.473496E-2</c:v>
                </c:pt>
                <c:pt idx="42">
                  <c:v>1.386894E-2</c:v>
                </c:pt>
                <c:pt idx="43">
                  <c:v>1.2843799999999999E-2</c:v>
                </c:pt>
                <c:pt idx="44">
                  <c:v>1.2240499999999998E-2</c:v>
                </c:pt>
                <c:pt idx="45">
                  <c:v>1.129586E-2</c:v>
                </c:pt>
                <c:pt idx="46">
                  <c:v>1.0390477999999998E-2</c:v>
                </c:pt>
                <c:pt idx="47">
                  <c:v>9.434884000000001E-3</c:v>
                </c:pt>
                <c:pt idx="48">
                  <c:v>8.5324700000000003E-3</c:v>
                </c:pt>
                <c:pt idx="49">
                  <c:v>7.5239840000000001E-3</c:v>
                </c:pt>
                <c:pt idx="50">
                  <c:v>6.6561840000000008E-3</c:v>
                </c:pt>
                <c:pt idx="51">
                  <c:v>5.6576680000000002E-3</c:v>
                </c:pt>
                <c:pt idx="52">
                  <c:v>5.0612500000000006E-3</c:v>
                </c:pt>
                <c:pt idx="53">
                  <c:v>4.6094739999999997E-3</c:v>
                </c:pt>
                <c:pt idx="54">
                  <c:v>4.3810000000000003E-3</c:v>
                </c:pt>
                <c:pt idx="55">
                  <c:v>4.2718679999999998E-3</c:v>
                </c:pt>
                <c:pt idx="56">
                  <c:v>4.227092E-3</c:v>
                </c:pt>
                <c:pt idx="57">
                  <c:v>4.2114280000000006E-3</c:v>
                </c:pt>
                <c:pt idx="58">
                  <c:v>4.2083540000000001E-3</c:v>
                </c:pt>
                <c:pt idx="59">
                  <c:v>4.2086920000000009E-3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9-B346-935D-F3D390850436}"/>
            </c:ext>
          </c:extLst>
        </c:ser>
        <c:ser>
          <c:idx val="3"/>
          <c:order val="3"/>
          <c:tx>
            <c:strRef>
              <c:f>delta!$E$13</c:f>
              <c:strCache>
                <c:ptCount val="1"/>
                <c:pt idx="0">
                  <c:v>delta23*2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delta!$E$14:$E$73</c:f>
              <c:numCache>
                <c:formatCode>0.00E+00</c:formatCode>
                <c:ptCount val="60"/>
                <c:pt idx="0">
                  <c:v>2.7784899999999994E-2</c:v>
                </c:pt>
                <c:pt idx="1">
                  <c:v>2.778742E-2</c:v>
                </c:pt>
                <c:pt idx="2">
                  <c:v>2.7777119999999999E-2</c:v>
                </c:pt>
                <c:pt idx="3">
                  <c:v>2.7767319999999995E-2</c:v>
                </c:pt>
                <c:pt idx="4">
                  <c:v>2.7753899999999998E-2</c:v>
                </c:pt>
                <c:pt idx="5">
                  <c:v>2.7737100000000004E-2</c:v>
                </c:pt>
                <c:pt idx="6">
                  <c:v>2.7716039999999997E-2</c:v>
                </c:pt>
                <c:pt idx="7">
                  <c:v>2.769224E-2</c:v>
                </c:pt>
                <c:pt idx="8">
                  <c:v>2.766244E-2</c:v>
                </c:pt>
                <c:pt idx="9">
                  <c:v>2.761096E-2</c:v>
                </c:pt>
                <c:pt idx="10">
                  <c:v>2.754028E-2</c:v>
                </c:pt>
                <c:pt idx="11">
                  <c:v>2.7484740000000001E-2</c:v>
                </c:pt>
                <c:pt idx="12">
                  <c:v>2.7399940000000001E-2</c:v>
                </c:pt>
                <c:pt idx="13">
                  <c:v>2.7268460000000001E-2</c:v>
                </c:pt>
                <c:pt idx="14">
                  <c:v>2.7141759999999997E-2</c:v>
                </c:pt>
                <c:pt idx="15">
                  <c:v>2.7084940000000002E-2</c:v>
                </c:pt>
                <c:pt idx="16">
                  <c:v>2.69521E-2</c:v>
                </c:pt>
                <c:pt idx="17">
                  <c:v>2.6741419999999998E-2</c:v>
                </c:pt>
                <c:pt idx="18">
                  <c:v>2.6523659999999998E-2</c:v>
                </c:pt>
                <c:pt idx="19">
                  <c:v>2.6296199999999999E-2</c:v>
                </c:pt>
                <c:pt idx="20">
                  <c:v>2.6044260000000003E-2</c:v>
                </c:pt>
                <c:pt idx="21">
                  <c:v>2.6123819999999999E-2</c:v>
                </c:pt>
                <c:pt idx="22">
                  <c:v>2.5872479999999996E-2</c:v>
                </c:pt>
                <c:pt idx="23">
                  <c:v>2.5391839999999999E-2</c:v>
                </c:pt>
                <c:pt idx="24">
                  <c:v>2.5418639999999999E-2</c:v>
                </c:pt>
                <c:pt idx="25">
                  <c:v>2.5012520000000003E-2</c:v>
                </c:pt>
                <c:pt idx="26">
                  <c:v>2.421156E-2</c:v>
                </c:pt>
                <c:pt idx="27">
                  <c:v>2.4219220000000003E-2</c:v>
                </c:pt>
                <c:pt idx="28">
                  <c:v>2.3925499999999999E-2</c:v>
                </c:pt>
                <c:pt idx="29">
                  <c:v>2.349124E-2</c:v>
                </c:pt>
                <c:pt idx="30">
                  <c:v>2.2767579999999999E-2</c:v>
                </c:pt>
                <c:pt idx="31">
                  <c:v>2.2242119999999997E-2</c:v>
                </c:pt>
                <c:pt idx="32">
                  <c:v>2.1446920000000001E-2</c:v>
                </c:pt>
                <c:pt idx="33">
                  <c:v>2.0878399999999998E-2</c:v>
                </c:pt>
                <c:pt idx="34">
                  <c:v>2.026012E-2</c:v>
                </c:pt>
                <c:pt idx="35">
                  <c:v>1.9522639999999997E-2</c:v>
                </c:pt>
                <c:pt idx="36">
                  <c:v>1.8787900000000003E-2</c:v>
                </c:pt>
                <c:pt idx="37">
                  <c:v>1.7777439999999999E-2</c:v>
                </c:pt>
                <c:pt idx="38">
                  <c:v>1.7357640000000001E-2</c:v>
                </c:pt>
                <c:pt idx="39">
                  <c:v>1.6518339999999999E-2</c:v>
                </c:pt>
                <c:pt idx="40">
                  <c:v>1.528476E-2</c:v>
                </c:pt>
                <c:pt idx="41">
                  <c:v>1.4623939999999998E-2</c:v>
                </c:pt>
                <c:pt idx="42">
                  <c:v>1.3806600000000002E-2</c:v>
                </c:pt>
                <c:pt idx="43">
                  <c:v>1.2764580000000001E-2</c:v>
                </c:pt>
                <c:pt idx="44">
                  <c:v>1.218486E-2</c:v>
                </c:pt>
                <c:pt idx="45">
                  <c:v>1.1261780000000001E-2</c:v>
                </c:pt>
                <c:pt idx="46">
                  <c:v>1.0364795999999999E-2</c:v>
                </c:pt>
                <c:pt idx="47">
                  <c:v>9.4075319999999997E-3</c:v>
                </c:pt>
                <c:pt idx="48">
                  <c:v>8.5108660000000006E-3</c:v>
                </c:pt>
                <c:pt idx="49">
                  <c:v>7.5137440000000002E-3</c:v>
                </c:pt>
                <c:pt idx="50">
                  <c:v>6.6487160000000007E-3</c:v>
                </c:pt>
                <c:pt idx="51">
                  <c:v>5.6455259999999997E-3</c:v>
                </c:pt>
                <c:pt idx="52">
                  <c:v>5.0624959999999997E-3</c:v>
                </c:pt>
                <c:pt idx="53">
                  <c:v>4.6075140000000001E-3</c:v>
                </c:pt>
                <c:pt idx="54">
                  <c:v>4.3801719999999999E-3</c:v>
                </c:pt>
                <c:pt idx="55">
                  <c:v>4.271782E-3</c:v>
                </c:pt>
                <c:pt idx="56">
                  <c:v>4.2271399999999999E-3</c:v>
                </c:pt>
                <c:pt idx="57">
                  <c:v>4.2114760000000005E-3</c:v>
                </c:pt>
                <c:pt idx="58">
                  <c:v>4.2083599999999995E-3</c:v>
                </c:pt>
                <c:pt idx="59">
                  <c:v>4.2086960000000005E-3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9-B346-935D-F3D390850436}"/>
            </c:ext>
          </c:extLst>
        </c:ser>
        <c:ser>
          <c:idx val="4"/>
          <c:order val="4"/>
          <c:tx>
            <c:strRef>
              <c:f>delta!$F$13</c:f>
              <c:strCache>
                <c:ptCount val="1"/>
                <c:pt idx="0">
                  <c:v>delta3*0.5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delta!$F$14:$F$73</c:f>
              <c:numCache>
                <c:formatCode>0.00E+00</c:formatCode>
                <c:ptCount val="60"/>
                <c:pt idx="0">
                  <c:v>2.7784639999999999E-2</c:v>
                </c:pt>
                <c:pt idx="1">
                  <c:v>2.7787299999999997E-2</c:v>
                </c:pt>
                <c:pt idx="2">
                  <c:v>2.7777139999999999E-2</c:v>
                </c:pt>
                <c:pt idx="3">
                  <c:v>2.7767460000000001E-2</c:v>
                </c:pt>
                <c:pt idx="4">
                  <c:v>2.77542E-2</c:v>
                </c:pt>
                <c:pt idx="5">
                  <c:v>2.7737539999999998E-2</c:v>
                </c:pt>
                <c:pt idx="6">
                  <c:v>2.771676E-2</c:v>
                </c:pt>
                <c:pt idx="7">
                  <c:v>2.7693299999999997E-2</c:v>
                </c:pt>
                <c:pt idx="8">
                  <c:v>2.7662560000000003E-2</c:v>
                </c:pt>
                <c:pt idx="9">
                  <c:v>2.7612520000000002E-2</c:v>
                </c:pt>
                <c:pt idx="10">
                  <c:v>2.7544979999999997E-2</c:v>
                </c:pt>
                <c:pt idx="11">
                  <c:v>2.7490500000000001E-2</c:v>
                </c:pt>
                <c:pt idx="12">
                  <c:v>2.7397979999999999E-2</c:v>
                </c:pt>
                <c:pt idx="13">
                  <c:v>2.7262939999999996E-2</c:v>
                </c:pt>
                <c:pt idx="14">
                  <c:v>2.7132739999999999E-2</c:v>
                </c:pt>
                <c:pt idx="15">
                  <c:v>2.7099459999999999E-2</c:v>
                </c:pt>
                <c:pt idx="16">
                  <c:v>2.69474E-2</c:v>
                </c:pt>
                <c:pt idx="17">
                  <c:v>2.6748020000000001E-2</c:v>
                </c:pt>
                <c:pt idx="18">
                  <c:v>2.6554580000000001E-2</c:v>
                </c:pt>
                <c:pt idx="19">
                  <c:v>2.6306859999999998E-2</c:v>
                </c:pt>
                <c:pt idx="20">
                  <c:v>2.604538E-2</c:v>
                </c:pt>
                <c:pt idx="21">
                  <c:v>2.609382E-2</c:v>
                </c:pt>
                <c:pt idx="22">
                  <c:v>2.5895319999999999E-2</c:v>
                </c:pt>
                <c:pt idx="23">
                  <c:v>2.540806E-2</c:v>
                </c:pt>
                <c:pt idx="24">
                  <c:v>2.5333020000000001E-2</c:v>
                </c:pt>
                <c:pt idx="25">
                  <c:v>2.5031160000000004E-2</c:v>
                </c:pt>
                <c:pt idx="26">
                  <c:v>2.4171439999999999E-2</c:v>
                </c:pt>
                <c:pt idx="27">
                  <c:v>2.40924E-2</c:v>
                </c:pt>
                <c:pt idx="28">
                  <c:v>2.3846739999999998E-2</c:v>
                </c:pt>
                <c:pt idx="29">
                  <c:v>2.3400860000000002E-2</c:v>
                </c:pt>
                <c:pt idx="30">
                  <c:v>2.2752479999999999E-2</c:v>
                </c:pt>
                <c:pt idx="31">
                  <c:v>2.2162800000000003E-2</c:v>
                </c:pt>
                <c:pt idx="32">
                  <c:v>2.1516960000000002E-2</c:v>
                </c:pt>
                <c:pt idx="33">
                  <c:v>2.074608E-2</c:v>
                </c:pt>
                <c:pt idx="34">
                  <c:v>2.0248759999999998E-2</c:v>
                </c:pt>
                <c:pt idx="35">
                  <c:v>1.940952E-2</c:v>
                </c:pt>
                <c:pt idx="36">
                  <c:v>1.870366E-2</c:v>
                </c:pt>
                <c:pt idx="37">
                  <c:v>1.7724839999999999E-2</c:v>
                </c:pt>
                <c:pt idx="38">
                  <c:v>1.7261500000000003E-2</c:v>
                </c:pt>
                <c:pt idx="39">
                  <c:v>1.6354460000000001E-2</c:v>
                </c:pt>
                <c:pt idx="40">
                  <c:v>1.5304080000000001E-2</c:v>
                </c:pt>
                <c:pt idx="41">
                  <c:v>1.461934E-2</c:v>
                </c:pt>
                <c:pt idx="42">
                  <c:v>1.375794E-2</c:v>
                </c:pt>
                <c:pt idx="43">
                  <c:v>1.294034E-2</c:v>
                </c:pt>
                <c:pt idx="44">
                  <c:v>1.2213439999999999E-2</c:v>
                </c:pt>
                <c:pt idx="45">
                  <c:v>1.1321599999999998E-2</c:v>
                </c:pt>
                <c:pt idx="46">
                  <c:v>1.0413423999999999E-2</c:v>
                </c:pt>
                <c:pt idx="47">
                  <c:v>9.4826560000000008E-3</c:v>
                </c:pt>
                <c:pt idx="48">
                  <c:v>8.5913280000000005E-3</c:v>
                </c:pt>
                <c:pt idx="49">
                  <c:v>7.5957739999999996E-3</c:v>
                </c:pt>
                <c:pt idx="50">
                  <c:v>6.7158080000000011E-3</c:v>
                </c:pt>
                <c:pt idx="51">
                  <c:v>5.7316420000000003E-3</c:v>
                </c:pt>
                <c:pt idx="52">
                  <c:v>5.1018259999999994E-3</c:v>
                </c:pt>
                <c:pt idx="53">
                  <c:v>4.6166479999999992E-3</c:v>
                </c:pt>
                <c:pt idx="54">
                  <c:v>4.3856579999999997E-3</c:v>
                </c:pt>
                <c:pt idx="55">
                  <c:v>4.2735200000000003E-3</c:v>
                </c:pt>
                <c:pt idx="56">
                  <c:v>4.2275480000000002E-3</c:v>
                </c:pt>
                <c:pt idx="57">
                  <c:v>4.2116879999999999E-3</c:v>
                </c:pt>
                <c:pt idx="58">
                  <c:v>4.2084880000000007E-3</c:v>
                </c:pt>
                <c:pt idx="59">
                  <c:v>4.2086179999999999E-3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9-B346-935D-F3D390850436}"/>
            </c:ext>
          </c:extLst>
        </c:ser>
        <c:ser>
          <c:idx val="5"/>
          <c:order val="5"/>
          <c:tx>
            <c:strRef>
              <c:f>delta!$G$13</c:f>
              <c:strCache>
                <c:ptCount val="1"/>
                <c:pt idx="0">
                  <c:v>delta3*1 (base)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delta!$G$14:$G$73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59-B346-935D-F3D390850436}"/>
            </c:ext>
          </c:extLst>
        </c:ser>
        <c:ser>
          <c:idx val="6"/>
          <c:order val="6"/>
          <c:tx>
            <c:strRef>
              <c:f>delta!$H$13</c:f>
              <c:strCache>
                <c:ptCount val="1"/>
                <c:pt idx="0">
                  <c:v>delta3*2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delta!$H$14:$H$73</c:f>
              <c:numCache>
                <c:formatCode>0.00E+00</c:formatCode>
                <c:ptCount val="60"/>
                <c:pt idx="0">
                  <c:v>2.7785959999999998E-2</c:v>
                </c:pt>
                <c:pt idx="1">
                  <c:v>2.7788980000000001E-2</c:v>
                </c:pt>
                <c:pt idx="2">
                  <c:v>2.7779060000000001E-2</c:v>
                </c:pt>
                <c:pt idx="3">
                  <c:v>2.7769960000000003E-2</c:v>
                </c:pt>
                <c:pt idx="4">
                  <c:v>2.7756999999999997E-2</c:v>
                </c:pt>
                <c:pt idx="5">
                  <c:v>2.7741019999999998E-2</c:v>
                </c:pt>
                <c:pt idx="6">
                  <c:v>2.7720660000000001E-2</c:v>
                </c:pt>
                <c:pt idx="7">
                  <c:v>2.7698380000000002E-2</c:v>
                </c:pt>
                <c:pt idx="8">
                  <c:v>2.7671639999999997E-2</c:v>
                </c:pt>
                <c:pt idx="9">
                  <c:v>2.7622380000000002E-2</c:v>
                </c:pt>
                <c:pt idx="10">
                  <c:v>2.7554679999999998E-2</c:v>
                </c:pt>
                <c:pt idx="11">
                  <c:v>2.7501399999999999E-2</c:v>
                </c:pt>
                <c:pt idx="12">
                  <c:v>2.7414619999999994E-2</c:v>
                </c:pt>
                <c:pt idx="13">
                  <c:v>2.7306839999999999E-2</c:v>
                </c:pt>
                <c:pt idx="14">
                  <c:v>2.7184320000000001E-2</c:v>
                </c:pt>
                <c:pt idx="15">
                  <c:v>2.7096200000000004E-2</c:v>
                </c:pt>
                <c:pt idx="16">
                  <c:v>2.6993380000000001E-2</c:v>
                </c:pt>
                <c:pt idx="17">
                  <c:v>2.67621E-2</c:v>
                </c:pt>
                <c:pt idx="18">
                  <c:v>2.6510640000000002E-2</c:v>
                </c:pt>
                <c:pt idx="19">
                  <c:v>2.6333279999999997E-2</c:v>
                </c:pt>
                <c:pt idx="20">
                  <c:v>2.6106540000000001E-2</c:v>
                </c:pt>
                <c:pt idx="21">
                  <c:v>2.6174399999999997E-2</c:v>
                </c:pt>
                <c:pt idx="22">
                  <c:v>2.59343E-2</c:v>
                </c:pt>
                <c:pt idx="23">
                  <c:v>2.5440040000000004E-2</c:v>
                </c:pt>
                <c:pt idx="24">
                  <c:v>2.550844E-2</c:v>
                </c:pt>
                <c:pt idx="25">
                  <c:v>2.5024279999999999E-2</c:v>
                </c:pt>
                <c:pt idx="26">
                  <c:v>2.439498E-2</c:v>
                </c:pt>
                <c:pt idx="27">
                  <c:v>2.4453640000000002E-2</c:v>
                </c:pt>
                <c:pt idx="28">
                  <c:v>2.4152139999999999E-2</c:v>
                </c:pt>
                <c:pt idx="29">
                  <c:v>2.3715779999999999E-2</c:v>
                </c:pt>
                <c:pt idx="30">
                  <c:v>2.3081819999999999E-2</c:v>
                </c:pt>
                <c:pt idx="31">
                  <c:v>2.2456980000000001E-2</c:v>
                </c:pt>
                <c:pt idx="32">
                  <c:v>2.1870260000000002E-2</c:v>
                </c:pt>
                <c:pt idx="33">
                  <c:v>2.1271199999999997E-2</c:v>
                </c:pt>
                <c:pt idx="34">
                  <c:v>2.081742E-2</c:v>
                </c:pt>
                <c:pt idx="35">
                  <c:v>2.0065580000000003E-2</c:v>
                </c:pt>
                <c:pt idx="36">
                  <c:v>1.9375740000000002E-2</c:v>
                </c:pt>
                <c:pt idx="37">
                  <c:v>1.8578480000000001E-2</c:v>
                </c:pt>
                <c:pt idx="38">
                  <c:v>1.7987099999999999E-2</c:v>
                </c:pt>
                <c:pt idx="39">
                  <c:v>1.7130180000000002E-2</c:v>
                </c:pt>
                <c:pt idx="40">
                  <c:v>1.61853E-2</c:v>
                </c:pt>
                <c:pt idx="41">
                  <c:v>1.548332E-2</c:v>
                </c:pt>
                <c:pt idx="42">
                  <c:v>1.4391060000000002E-2</c:v>
                </c:pt>
                <c:pt idx="43">
                  <c:v>1.3463639999999999E-2</c:v>
                </c:pt>
                <c:pt idx="44">
                  <c:v>1.2534099999999998E-2</c:v>
                </c:pt>
                <c:pt idx="45">
                  <c:v>1.165918E-2</c:v>
                </c:pt>
                <c:pt idx="46">
                  <c:v>1.069207E-2</c:v>
                </c:pt>
                <c:pt idx="47">
                  <c:v>9.7115380000000005E-3</c:v>
                </c:pt>
                <c:pt idx="48">
                  <c:v>8.7489219999999993E-3</c:v>
                </c:pt>
                <c:pt idx="49">
                  <c:v>7.7309559999999998E-3</c:v>
                </c:pt>
                <c:pt idx="50">
                  <c:v>6.8539480000000003E-3</c:v>
                </c:pt>
                <c:pt idx="51">
                  <c:v>5.8828580000000004E-3</c:v>
                </c:pt>
                <c:pt idx="52">
                  <c:v>5.1941619999999996E-3</c:v>
                </c:pt>
                <c:pt idx="53">
                  <c:v>4.6976959999999995E-3</c:v>
                </c:pt>
                <c:pt idx="54">
                  <c:v>4.4000840000000003E-3</c:v>
                </c:pt>
                <c:pt idx="55">
                  <c:v>4.2730520000000003E-3</c:v>
                </c:pt>
                <c:pt idx="56">
                  <c:v>4.2263939999999996E-3</c:v>
                </c:pt>
                <c:pt idx="57">
                  <c:v>4.210124E-3</c:v>
                </c:pt>
                <c:pt idx="58">
                  <c:v>4.2076660000000005E-3</c:v>
                </c:pt>
                <c:pt idx="59">
                  <c:v>4.208878000000001E-3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59-B346-935D-F3D390850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643712"/>
        <c:axId val="414645424"/>
      </c:lineChart>
      <c:catAx>
        <c:axId val="414643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5424"/>
        <c:crosses val="autoZero"/>
        <c:auto val="1"/>
        <c:lblAlgn val="ctr"/>
        <c:lblOffset val="100"/>
        <c:noMultiLvlLbl val="0"/>
      </c:catAx>
      <c:valAx>
        <c:axId val="41464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sigma!$B$13</c:f>
              <c:strCache>
                <c:ptCount val="1"/>
                <c:pt idx="0">
                  <c:v>sigma=0.01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sigma!$B$14:$B$73</c:f>
              <c:numCache>
                <c:formatCode>0.00E+00</c:formatCode>
                <c:ptCount val="60"/>
                <c:pt idx="0">
                  <c:v>2.7784999999999997E-2</c:v>
                </c:pt>
                <c:pt idx="1">
                  <c:v>2.7787719999999998E-2</c:v>
                </c:pt>
                <c:pt idx="2">
                  <c:v>2.777756E-2</c:v>
                </c:pt>
                <c:pt idx="3">
                  <c:v>2.7767999999999998E-2</c:v>
                </c:pt>
                <c:pt idx="4">
                  <c:v>2.7754839999999996E-2</c:v>
                </c:pt>
                <c:pt idx="5">
                  <c:v>2.773834E-2</c:v>
                </c:pt>
                <c:pt idx="6">
                  <c:v>2.7717740000000001E-2</c:v>
                </c:pt>
                <c:pt idx="7">
                  <c:v>2.7694360000000001E-2</c:v>
                </c:pt>
                <c:pt idx="8">
                  <c:v>2.766534E-2</c:v>
                </c:pt>
                <c:pt idx="9">
                  <c:v>2.7615359999999999E-2</c:v>
                </c:pt>
                <c:pt idx="10">
                  <c:v>2.7547239999999994E-2</c:v>
                </c:pt>
                <c:pt idx="11">
                  <c:v>2.7493360000000001E-2</c:v>
                </c:pt>
                <c:pt idx="12">
                  <c:v>2.7410219999999996E-2</c:v>
                </c:pt>
                <c:pt idx="13">
                  <c:v>2.7283400000000003E-2</c:v>
                </c:pt>
                <c:pt idx="14">
                  <c:v>2.7156940000000001E-2</c:v>
                </c:pt>
                <c:pt idx="15">
                  <c:v>2.7100679999999999E-2</c:v>
                </c:pt>
                <c:pt idx="16">
                  <c:v>2.6969120000000003E-2</c:v>
                </c:pt>
                <c:pt idx="17">
                  <c:v>2.6761340000000002E-2</c:v>
                </c:pt>
                <c:pt idx="18">
                  <c:v>2.6541840000000001E-2</c:v>
                </c:pt>
                <c:pt idx="19">
                  <c:v>2.6321020000000001E-2</c:v>
                </c:pt>
                <c:pt idx="20">
                  <c:v>2.6066579999999999E-2</c:v>
                </c:pt>
                <c:pt idx="21">
                  <c:v>2.6144840000000003E-2</c:v>
                </c:pt>
                <c:pt idx="22">
                  <c:v>2.5897720000000003E-2</c:v>
                </c:pt>
                <c:pt idx="23">
                  <c:v>2.5416099999999997E-2</c:v>
                </c:pt>
                <c:pt idx="24">
                  <c:v>2.5443979999999998E-2</c:v>
                </c:pt>
                <c:pt idx="25">
                  <c:v>2.5036900000000001E-2</c:v>
                </c:pt>
                <c:pt idx="26">
                  <c:v>2.4245260000000001E-2</c:v>
                </c:pt>
                <c:pt idx="27">
                  <c:v>2.4256100000000003E-2</c:v>
                </c:pt>
                <c:pt idx="28">
                  <c:v>2.3956559999999998E-2</c:v>
                </c:pt>
                <c:pt idx="29">
                  <c:v>2.3530300000000001E-2</c:v>
                </c:pt>
                <c:pt idx="30">
                  <c:v>2.2808660000000001E-2</c:v>
                </c:pt>
                <c:pt idx="31">
                  <c:v>2.2276999999999998E-2</c:v>
                </c:pt>
                <c:pt idx="32">
                  <c:v>2.1491879999999998E-2</c:v>
                </c:pt>
                <c:pt idx="33">
                  <c:v>2.0925659999999995E-2</c:v>
                </c:pt>
                <c:pt idx="34">
                  <c:v>2.0323239999999999E-2</c:v>
                </c:pt>
                <c:pt idx="35">
                  <c:v>1.9578779999999997E-2</c:v>
                </c:pt>
                <c:pt idx="36">
                  <c:v>1.8844139999999999E-2</c:v>
                </c:pt>
                <c:pt idx="37">
                  <c:v>1.7828279999999998E-2</c:v>
                </c:pt>
                <c:pt idx="38">
                  <c:v>1.739694E-2</c:v>
                </c:pt>
                <c:pt idx="39">
                  <c:v>1.6575079999999999E-2</c:v>
                </c:pt>
                <c:pt idx="40">
                  <c:v>1.532566E-2</c:v>
                </c:pt>
                <c:pt idx="41">
                  <c:v>1.4665839999999999E-2</c:v>
                </c:pt>
                <c:pt idx="42">
                  <c:v>1.383742E-2</c:v>
                </c:pt>
                <c:pt idx="43">
                  <c:v>1.2794679999999999E-2</c:v>
                </c:pt>
                <c:pt idx="44">
                  <c:v>1.221558E-2</c:v>
                </c:pt>
                <c:pt idx="45">
                  <c:v>1.12792E-2</c:v>
                </c:pt>
                <c:pt idx="46">
                  <c:v>1.0369253999999998E-2</c:v>
                </c:pt>
                <c:pt idx="47">
                  <c:v>9.4062240000000012E-3</c:v>
                </c:pt>
                <c:pt idx="48">
                  <c:v>8.5225560000000006E-3</c:v>
                </c:pt>
                <c:pt idx="49">
                  <c:v>7.5205660000000011E-3</c:v>
                </c:pt>
                <c:pt idx="50">
                  <c:v>6.6542299999999997E-3</c:v>
                </c:pt>
                <c:pt idx="51">
                  <c:v>5.6511380000000017E-3</c:v>
                </c:pt>
                <c:pt idx="52">
                  <c:v>5.0634660000000008E-3</c:v>
                </c:pt>
                <c:pt idx="53">
                  <c:v>4.6087680000000001E-3</c:v>
                </c:pt>
                <c:pt idx="54">
                  <c:v>4.3806660000000001E-3</c:v>
                </c:pt>
                <c:pt idx="55">
                  <c:v>4.2718800000000005E-3</c:v>
                </c:pt>
                <c:pt idx="56">
                  <c:v>4.2271259999999995E-3</c:v>
                </c:pt>
                <c:pt idx="57">
                  <c:v>4.2114600000000002E-3</c:v>
                </c:pt>
                <c:pt idx="58">
                  <c:v>4.2083559999999999E-3</c:v>
                </c:pt>
                <c:pt idx="59">
                  <c:v>4.2086940000000007E-3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0-5E49-B913-001D7A5CCDF1}"/>
            </c:ext>
          </c:extLst>
        </c:ser>
        <c:ser>
          <c:idx val="2"/>
          <c:order val="1"/>
          <c:tx>
            <c:strRef>
              <c:f>sigma!$C$13</c:f>
              <c:strCache>
                <c:ptCount val="1"/>
                <c:pt idx="0">
                  <c:v>sigma=0.05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sigma!$C$14:$C$73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0-5E49-B913-001D7A5CCDF1}"/>
            </c:ext>
          </c:extLst>
        </c:ser>
        <c:ser>
          <c:idx val="3"/>
          <c:order val="2"/>
          <c:tx>
            <c:strRef>
              <c:f>sigma!$D$13</c:f>
              <c:strCache>
                <c:ptCount val="1"/>
                <c:pt idx="0">
                  <c:v>sigma=0.1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sigma!$D$14:$D$73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2.7787800000000001E-2</c:v>
                </c:pt>
                <c:pt idx="2">
                  <c:v>2.7777639999999999E-2</c:v>
                </c:pt>
                <c:pt idx="3">
                  <c:v>2.77681E-2</c:v>
                </c:pt>
                <c:pt idx="4">
                  <c:v>2.7754960000000002E-2</c:v>
                </c:pt>
                <c:pt idx="5">
                  <c:v>2.773846E-2</c:v>
                </c:pt>
                <c:pt idx="6">
                  <c:v>2.7717899999999997E-2</c:v>
                </c:pt>
                <c:pt idx="7">
                  <c:v>2.7694580000000003E-2</c:v>
                </c:pt>
                <c:pt idx="8">
                  <c:v>2.7665879999999997E-2</c:v>
                </c:pt>
                <c:pt idx="9">
                  <c:v>2.7615900000000006E-2</c:v>
                </c:pt>
                <c:pt idx="10">
                  <c:v>2.7548220000000002E-2</c:v>
                </c:pt>
                <c:pt idx="11">
                  <c:v>2.7493E-2</c:v>
                </c:pt>
                <c:pt idx="12">
                  <c:v>2.7412200000000005E-2</c:v>
                </c:pt>
                <c:pt idx="13">
                  <c:v>2.728794E-2</c:v>
                </c:pt>
                <c:pt idx="14">
                  <c:v>2.7162100000000002E-2</c:v>
                </c:pt>
                <c:pt idx="15">
                  <c:v>2.71063E-2</c:v>
                </c:pt>
                <c:pt idx="16">
                  <c:v>2.697366E-2</c:v>
                </c:pt>
                <c:pt idx="17">
                  <c:v>2.676736E-2</c:v>
                </c:pt>
                <c:pt idx="18">
                  <c:v>2.6545340000000001E-2</c:v>
                </c:pt>
                <c:pt idx="19">
                  <c:v>2.6331079999999996E-2</c:v>
                </c:pt>
                <c:pt idx="20">
                  <c:v>2.6084079999999999E-2</c:v>
                </c:pt>
                <c:pt idx="21">
                  <c:v>2.615578E-2</c:v>
                </c:pt>
                <c:pt idx="22">
                  <c:v>2.5909019999999998E-2</c:v>
                </c:pt>
                <c:pt idx="23">
                  <c:v>2.5431559999999999E-2</c:v>
                </c:pt>
                <c:pt idx="24">
                  <c:v>2.5473840000000005E-2</c:v>
                </c:pt>
                <c:pt idx="25">
                  <c:v>2.5045499999999998E-2</c:v>
                </c:pt>
                <c:pt idx="26">
                  <c:v>2.4290679999999999E-2</c:v>
                </c:pt>
                <c:pt idx="27">
                  <c:v>2.4327659999999997E-2</c:v>
                </c:pt>
                <c:pt idx="28">
                  <c:v>2.400416E-2</c:v>
                </c:pt>
                <c:pt idx="29">
                  <c:v>2.3584040000000001E-2</c:v>
                </c:pt>
                <c:pt idx="30">
                  <c:v>2.2869659999999997E-2</c:v>
                </c:pt>
                <c:pt idx="31">
                  <c:v>2.2323380000000004E-2</c:v>
                </c:pt>
                <c:pt idx="32">
                  <c:v>2.154298E-2</c:v>
                </c:pt>
                <c:pt idx="33">
                  <c:v>2.1035699999999997E-2</c:v>
                </c:pt>
                <c:pt idx="34">
                  <c:v>2.0510460000000001E-2</c:v>
                </c:pt>
                <c:pt idx="35">
                  <c:v>1.9684840000000002E-2</c:v>
                </c:pt>
                <c:pt idx="36">
                  <c:v>1.8994860000000002E-2</c:v>
                </c:pt>
                <c:pt idx="37">
                  <c:v>1.8006860000000003E-2</c:v>
                </c:pt>
                <c:pt idx="38">
                  <c:v>1.744834E-2</c:v>
                </c:pt>
                <c:pt idx="39">
                  <c:v>1.6666019999999997E-2</c:v>
                </c:pt>
                <c:pt idx="40">
                  <c:v>1.5414420000000002E-2</c:v>
                </c:pt>
                <c:pt idx="41">
                  <c:v>1.476014E-2</c:v>
                </c:pt>
                <c:pt idx="42">
                  <c:v>1.389254E-2</c:v>
                </c:pt>
                <c:pt idx="43">
                  <c:v>1.286968E-2</c:v>
                </c:pt>
                <c:pt idx="44">
                  <c:v>1.22262E-2</c:v>
                </c:pt>
                <c:pt idx="45">
                  <c:v>1.1312260000000001E-2</c:v>
                </c:pt>
                <c:pt idx="46">
                  <c:v>1.0397114000000001E-2</c:v>
                </c:pt>
                <c:pt idx="47">
                  <c:v>9.4331339999999993E-3</c:v>
                </c:pt>
                <c:pt idx="48">
                  <c:v>8.5348060000000007E-3</c:v>
                </c:pt>
                <c:pt idx="49">
                  <c:v>7.5249900000000005E-3</c:v>
                </c:pt>
                <c:pt idx="50">
                  <c:v>6.6607380000000011E-3</c:v>
                </c:pt>
                <c:pt idx="51">
                  <c:v>5.6566240000000007E-3</c:v>
                </c:pt>
                <c:pt idx="52">
                  <c:v>5.0568600000000007E-3</c:v>
                </c:pt>
                <c:pt idx="53">
                  <c:v>4.6106339999999997E-3</c:v>
                </c:pt>
                <c:pt idx="54">
                  <c:v>4.3814479999999996E-3</c:v>
                </c:pt>
                <c:pt idx="55">
                  <c:v>4.2717580000000005E-3</c:v>
                </c:pt>
                <c:pt idx="56">
                  <c:v>4.2271060000000004E-3</c:v>
                </c:pt>
                <c:pt idx="57">
                  <c:v>4.2114020000000004E-3</c:v>
                </c:pt>
                <c:pt idx="58">
                  <c:v>4.2082819999999998E-3</c:v>
                </c:pt>
                <c:pt idx="59">
                  <c:v>4.2087040000000006E-3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0-5E49-B913-001D7A5CCDF1}"/>
            </c:ext>
          </c:extLst>
        </c:ser>
        <c:ser>
          <c:idx val="1"/>
          <c:order val="3"/>
          <c:tx>
            <c:strRef>
              <c:f>sigma!$E$13</c:f>
              <c:strCache>
                <c:ptCount val="1"/>
                <c:pt idx="0">
                  <c:v>sigma=0.2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sigma!$E$14:$E$73</c:f>
              <c:numCache>
                <c:formatCode>0.00E+00</c:formatCode>
                <c:ptCount val="60"/>
                <c:pt idx="0">
                  <c:v>2.778518E-2</c:v>
                </c:pt>
                <c:pt idx="1">
                  <c:v>2.7787920000000001E-2</c:v>
                </c:pt>
                <c:pt idx="2">
                  <c:v>2.7777780000000002E-2</c:v>
                </c:pt>
                <c:pt idx="3">
                  <c:v>2.776824E-2</c:v>
                </c:pt>
                <c:pt idx="4">
                  <c:v>2.7755079999999998E-2</c:v>
                </c:pt>
                <c:pt idx="5">
                  <c:v>2.7738659999999998E-2</c:v>
                </c:pt>
                <c:pt idx="6">
                  <c:v>2.7718140000000002E-2</c:v>
                </c:pt>
                <c:pt idx="7">
                  <c:v>2.7694920000000001E-2</c:v>
                </c:pt>
                <c:pt idx="8">
                  <c:v>2.766654E-2</c:v>
                </c:pt>
                <c:pt idx="9">
                  <c:v>2.7616479999999999E-2</c:v>
                </c:pt>
                <c:pt idx="10">
                  <c:v>2.7549280000000002E-2</c:v>
                </c:pt>
                <c:pt idx="11">
                  <c:v>2.7495499999999999E-2</c:v>
                </c:pt>
                <c:pt idx="12">
                  <c:v>2.7413880000000002E-2</c:v>
                </c:pt>
                <c:pt idx="13">
                  <c:v>2.729144E-2</c:v>
                </c:pt>
                <c:pt idx="14">
                  <c:v>2.7167960000000001E-2</c:v>
                </c:pt>
                <c:pt idx="15">
                  <c:v>2.7108160000000003E-2</c:v>
                </c:pt>
                <c:pt idx="16">
                  <c:v>2.697952E-2</c:v>
                </c:pt>
                <c:pt idx="17">
                  <c:v>2.6774199999999998E-2</c:v>
                </c:pt>
                <c:pt idx="18">
                  <c:v>2.6550560000000001E-2</c:v>
                </c:pt>
                <c:pt idx="19">
                  <c:v>2.6347300000000001E-2</c:v>
                </c:pt>
                <c:pt idx="20">
                  <c:v>2.6104760000000005E-2</c:v>
                </c:pt>
                <c:pt idx="21">
                  <c:v>2.6170119999999998E-2</c:v>
                </c:pt>
                <c:pt idx="22">
                  <c:v>2.5920840000000001E-2</c:v>
                </c:pt>
                <c:pt idx="23">
                  <c:v>2.5443899999999998E-2</c:v>
                </c:pt>
                <c:pt idx="24">
                  <c:v>2.5504260000000001E-2</c:v>
                </c:pt>
                <c:pt idx="25">
                  <c:v>2.5062580000000001E-2</c:v>
                </c:pt>
                <c:pt idx="26">
                  <c:v>2.4381759999999999E-2</c:v>
                </c:pt>
                <c:pt idx="27">
                  <c:v>2.437508E-2</c:v>
                </c:pt>
                <c:pt idx="28">
                  <c:v>2.4058360000000001E-2</c:v>
                </c:pt>
                <c:pt idx="29">
                  <c:v>2.3640499999999998E-2</c:v>
                </c:pt>
                <c:pt idx="30">
                  <c:v>2.2928399999999998E-2</c:v>
                </c:pt>
                <c:pt idx="31">
                  <c:v>2.237136E-2</c:v>
                </c:pt>
                <c:pt idx="32">
                  <c:v>2.1629739999999998E-2</c:v>
                </c:pt>
                <c:pt idx="33">
                  <c:v>2.115216E-2</c:v>
                </c:pt>
                <c:pt idx="34">
                  <c:v>2.061406E-2</c:v>
                </c:pt>
                <c:pt idx="35">
                  <c:v>1.9831999999999999E-2</c:v>
                </c:pt>
                <c:pt idx="36">
                  <c:v>1.913132E-2</c:v>
                </c:pt>
                <c:pt idx="37">
                  <c:v>1.8211359999999999E-2</c:v>
                </c:pt>
                <c:pt idx="38">
                  <c:v>1.7583660000000001E-2</c:v>
                </c:pt>
                <c:pt idx="39">
                  <c:v>1.6879619999999998E-2</c:v>
                </c:pt>
                <c:pt idx="40">
                  <c:v>1.5588800000000003E-2</c:v>
                </c:pt>
                <c:pt idx="41">
                  <c:v>1.4951539999999999E-2</c:v>
                </c:pt>
                <c:pt idx="42">
                  <c:v>1.4020340000000001E-2</c:v>
                </c:pt>
                <c:pt idx="43">
                  <c:v>1.300832E-2</c:v>
                </c:pt>
                <c:pt idx="44">
                  <c:v>1.2329679999999999E-2</c:v>
                </c:pt>
                <c:pt idx="45">
                  <c:v>1.1402120000000002E-2</c:v>
                </c:pt>
                <c:pt idx="46">
                  <c:v>1.0437213999999998E-2</c:v>
                </c:pt>
                <c:pt idx="47">
                  <c:v>9.4819559999999997E-3</c:v>
                </c:pt>
                <c:pt idx="48">
                  <c:v>8.5578500000000005E-3</c:v>
                </c:pt>
                <c:pt idx="49">
                  <c:v>7.5482979999999993E-3</c:v>
                </c:pt>
                <c:pt idx="50">
                  <c:v>6.6735840000000006E-3</c:v>
                </c:pt>
                <c:pt idx="51">
                  <c:v>5.6486420000000006E-3</c:v>
                </c:pt>
                <c:pt idx="52">
                  <c:v>5.0564340000000003E-3</c:v>
                </c:pt>
                <c:pt idx="53">
                  <c:v>4.6237199999999996E-3</c:v>
                </c:pt>
                <c:pt idx="54">
                  <c:v>4.384036E-3</c:v>
                </c:pt>
                <c:pt idx="55">
                  <c:v>4.2723700000000002E-3</c:v>
                </c:pt>
                <c:pt idx="56">
                  <c:v>4.2271940000000001E-3</c:v>
                </c:pt>
                <c:pt idx="57">
                  <c:v>4.2112859999999998E-3</c:v>
                </c:pt>
                <c:pt idx="58">
                  <c:v>4.2081579999999992E-3</c:v>
                </c:pt>
                <c:pt idx="59">
                  <c:v>4.2087140000000006E-3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E0-5E49-B913-001D7A5CCDF1}"/>
            </c:ext>
          </c:extLst>
        </c:ser>
        <c:ser>
          <c:idx val="4"/>
          <c:order val="4"/>
          <c:tx>
            <c:strRef>
              <c:f>sigma!$F$13</c:f>
              <c:strCache>
                <c:ptCount val="1"/>
                <c:pt idx="0">
                  <c:v>sigma=0.3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sigma!$F$14:$F$73</c:f>
              <c:numCache>
                <c:formatCode>0.00E+00</c:formatCode>
                <c:ptCount val="60"/>
                <c:pt idx="0">
                  <c:v>2.7785360000000002E-2</c:v>
                </c:pt>
                <c:pt idx="1">
                  <c:v>2.7788060000000003E-2</c:v>
                </c:pt>
                <c:pt idx="2">
                  <c:v>2.7777980000000001E-2</c:v>
                </c:pt>
                <c:pt idx="3">
                  <c:v>2.7768439999999998E-2</c:v>
                </c:pt>
                <c:pt idx="4">
                  <c:v>2.7755259999999997E-2</c:v>
                </c:pt>
                <c:pt idx="5">
                  <c:v>2.7738820000000004E-2</c:v>
                </c:pt>
                <c:pt idx="6">
                  <c:v>2.7718300000000001E-2</c:v>
                </c:pt>
                <c:pt idx="7">
                  <c:v>2.769514E-2</c:v>
                </c:pt>
                <c:pt idx="8">
                  <c:v>2.7666979999999997E-2</c:v>
                </c:pt>
                <c:pt idx="9">
                  <c:v>2.761686E-2</c:v>
                </c:pt>
                <c:pt idx="10">
                  <c:v>2.7549899999999999E-2</c:v>
                </c:pt>
                <c:pt idx="11">
                  <c:v>2.7496659999999999E-2</c:v>
                </c:pt>
                <c:pt idx="12">
                  <c:v>2.741476E-2</c:v>
                </c:pt>
                <c:pt idx="13">
                  <c:v>2.729148E-2</c:v>
                </c:pt>
                <c:pt idx="14">
                  <c:v>2.7172980000000003E-2</c:v>
                </c:pt>
                <c:pt idx="15">
                  <c:v>2.7113179999999997E-2</c:v>
                </c:pt>
                <c:pt idx="16">
                  <c:v>2.6985639999999998E-2</c:v>
                </c:pt>
                <c:pt idx="17">
                  <c:v>2.6778340000000001E-2</c:v>
                </c:pt>
                <c:pt idx="18">
                  <c:v>2.6555519999999999E-2</c:v>
                </c:pt>
                <c:pt idx="19">
                  <c:v>2.6364279999999997E-2</c:v>
                </c:pt>
                <c:pt idx="20">
                  <c:v>2.6123400000000001E-2</c:v>
                </c:pt>
                <c:pt idx="21">
                  <c:v>2.6183560000000002E-2</c:v>
                </c:pt>
                <c:pt idx="22">
                  <c:v>2.594026E-2</c:v>
                </c:pt>
                <c:pt idx="23">
                  <c:v>2.5460520000000004E-2</c:v>
                </c:pt>
                <c:pt idx="24">
                  <c:v>2.5531480000000002E-2</c:v>
                </c:pt>
                <c:pt idx="25">
                  <c:v>2.5081960000000004E-2</c:v>
                </c:pt>
                <c:pt idx="26">
                  <c:v>2.4422640000000002E-2</c:v>
                </c:pt>
                <c:pt idx="27">
                  <c:v>2.4431059999999998E-2</c:v>
                </c:pt>
                <c:pt idx="28">
                  <c:v>2.4110699999999999E-2</c:v>
                </c:pt>
                <c:pt idx="29">
                  <c:v>2.3717339999999996E-2</c:v>
                </c:pt>
                <c:pt idx="30">
                  <c:v>2.3010699999999999E-2</c:v>
                </c:pt>
                <c:pt idx="31">
                  <c:v>2.2427580000000003E-2</c:v>
                </c:pt>
                <c:pt idx="32">
                  <c:v>2.1737739999999998E-2</c:v>
                </c:pt>
                <c:pt idx="33">
                  <c:v>2.1296260000000001E-2</c:v>
                </c:pt>
                <c:pt idx="34">
                  <c:v>2.0723800000000001E-2</c:v>
                </c:pt>
                <c:pt idx="35">
                  <c:v>1.9967600000000002E-2</c:v>
                </c:pt>
                <c:pt idx="36">
                  <c:v>1.9280559999999999E-2</c:v>
                </c:pt>
                <c:pt idx="37">
                  <c:v>1.8324299999999998E-2</c:v>
                </c:pt>
                <c:pt idx="38">
                  <c:v>1.7776699999999999E-2</c:v>
                </c:pt>
                <c:pt idx="39">
                  <c:v>1.7069800000000003E-2</c:v>
                </c:pt>
                <c:pt idx="40">
                  <c:v>1.582248E-2</c:v>
                </c:pt>
                <c:pt idx="41">
                  <c:v>1.514718E-2</c:v>
                </c:pt>
                <c:pt idx="42">
                  <c:v>1.4185400000000001E-2</c:v>
                </c:pt>
                <c:pt idx="43">
                  <c:v>1.3193939999999998E-2</c:v>
                </c:pt>
                <c:pt idx="44">
                  <c:v>1.243406E-2</c:v>
                </c:pt>
                <c:pt idx="45">
                  <c:v>1.158678E-2</c:v>
                </c:pt>
                <c:pt idx="46">
                  <c:v>1.0532764E-2</c:v>
                </c:pt>
                <c:pt idx="47">
                  <c:v>9.5797520000000004E-3</c:v>
                </c:pt>
                <c:pt idx="48">
                  <c:v>8.6446679999999994E-3</c:v>
                </c:pt>
                <c:pt idx="49">
                  <c:v>7.6062740000000005E-3</c:v>
                </c:pt>
                <c:pt idx="50">
                  <c:v>6.7050959999999989E-3</c:v>
                </c:pt>
                <c:pt idx="51">
                  <c:v>5.7067720000000006E-3</c:v>
                </c:pt>
                <c:pt idx="52">
                  <c:v>5.0845400000000002E-3</c:v>
                </c:pt>
                <c:pt idx="53">
                  <c:v>4.6438879999999988E-3</c:v>
                </c:pt>
                <c:pt idx="54">
                  <c:v>4.3891620000000003E-3</c:v>
                </c:pt>
                <c:pt idx="55">
                  <c:v>4.2736960000000004E-3</c:v>
                </c:pt>
                <c:pt idx="56">
                  <c:v>4.2276199999999996E-3</c:v>
                </c:pt>
                <c:pt idx="57">
                  <c:v>4.2113359999999996E-3</c:v>
                </c:pt>
                <c:pt idx="58">
                  <c:v>4.2080859999999998E-3</c:v>
                </c:pt>
                <c:pt idx="59">
                  <c:v>4.2088260000000006E-3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E0-5E49-B913-001D7A5CC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Government Expenditures for different Vaccination Efficiencies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sigma!$K$3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sigma!$L$2:$AM$2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sigma!$L$3:$AM$3</c:f>
              <c:numCache>
                <c:formatCode>_(* #,##0.00_);_(* \(#,##0.00\);_(* "-"??_);_(@_)</c:formatCode>
                <c:ptCount val="28"/>
                <c:pt idx="0">
                  <c:v>10.940643</c:v>
                </c:pt>
                <c:pt idx="1">
                  <c:v>8.7403580000000005</c:v>
                </c:pt>
                <c:pt idx="2">
                  <c:v>6.0345649999999997</c:v>
                </c:pt>
                <c:pt idx="3">
                  <c:v>5.3107600000000001</c:v>
                </c:pt>
                <c:pt idx="6">
                  <c:v>11.616842</c:v>
                </c:pt>
                <c:pt idx="7">
                  <c:v>9.2494650000000007</c:v>
                </c:pt>
                <c:pt idx="8">
                  <c:v>6.374409</c:v>
                </c:pt>
                <c:pt idx="9">
                  <c:v>5.6106680000000004</c:v>
                </c:pt>
                <c:pt idx="12">
                  <c:v>12.050969</c:v>
                </c:pt>
                <c:pt idx="13">
                  <c:v>9.5797159999999995</c:v>
                </c:pt>
                <c:pt idx="14">
                  <c:v>6.5958769999999998</c:v>
                </c:pt>
                <c:pt idx="15">
                  <c:v>5.8066009999999997</c:v>
                </c:pt>
                <c:pt idx="18">
                  <c:v>13.475227</c:v>
                </c:pt>
                <c:pt idx="19">
                  <c:v>10.682995999999999</c:v>
                </c:pt>
                <c:pt idx="20">
                  <c:v>7.3421099999999999</c:v>
                </c:pt>
                <c:pt idx="21">
                  <c:v>6.4686250000000003</c:v>
                </c:pt>
                <c:pt idx="24">
                  <c:v>15.131705</c:v>
                </c:pt>
                <c:pt idx="25">
                  <c:v>12.006399</c:v>
                </c:pt>
                <c:pt idx="26">
                  <c:v>8.2511700000000001</c:v>
                </c:pt>
                <c:pt idx="27">
                  <c:v>7.2799269999999998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A-7247-A8BE-BD7F80C7108A}"/>
            </c:ext>
          </c:extLst>
        </c:ser>
        <c:ser>
          <c:idx val="1"/>
          <c:order val="1"/>
          <c:tx>
            <c:strRef>
              <c:f>sigma!$K$4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sigma!$L$2:$AM$2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sigma!$L$4:$AM$4</c:f>
              <c:numCache>
                <c:formatCode>_(* #,##0.00_);_(* \(#,##0.00\);_(* "-"??_);_(@_)</c:formatCode>
                <c:ptCount val="28"/>
                <c:pt idx="0">
                  <c:v>2.5753089999999998</c:v>
                </c:pt>
                <c:pt idx="1">
                  <c:v>2.9438360000000001</c:v>
                </c:pt>
                <c:pt idx="2">
                  <c:v>3.8545669999999999</c:v>
                </c:pt>
                <c:pt idx="3">
                  <c:v>4.3969129999999996</c:v>
                </c:pt>
                <c:pt idx="6">
                  <c:v>2.7574879999999999</c:v>
                </c:pt>
                <c:pt idx="7">
                  <c:v>3.0778560000000001</c:v>
                </c:pt>
                <c:pt idx="8">
                  <c:v>3.979546</c:v>
                </c:pt>
                <c:pt idx="9">
                  <c:v>4.5139250000000004</c:v>
                </c:pt>
                <c:pt idx="12">
                  <c:v>2.8748290000000001</c:v>
                </c:pt>
                <c:pt idx="13">
                  <c:v>3.1649910000000001</c:v>
                </c:pt>
                <c:pt idx="14">
                  <c:v>4.0610169999999997</c:v>
                </c:pt>
                <c:pt idx="15">
                  <c:v>4.589232</c:v>
                </c:pt>
                <c:pt idx="18">
                  <c:v>3.2617609999999999</c:v>
                </c:pt>
                <c:pt idx="19">
                  <c:v>3.4572509999999999</c:v>
                </c:pt>
                <c:pt idx="20">
                  <c:v>4.3357340000000004</c:v>
                </c:pt>
                <c:pt idx="21">
                  <c:v>4.8465309999999997</c:v>
                </c:pt>
                <c:pt idx="24">
                  <c:v>3.7152850000000002</c:v>
                </c:pt>
                <c:pt idx="25">
                  <c:v>3.8102680000000002</c:v>
                </c:pt>
                <c:pt idx="26">
                  <c:v>4.6709959999999997</c:v>
                </c:pt>
                <c:pt idx="27">
                  <c:v>5.1596229999999998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A-7247-A8BE-BD7F80C7108A}"/>
            </c:ext>
          </c:extLst>
        </c:ser>
        <c:ser>
          <c:idx val="2"/>
          <c:order val="2"/>
          <c:tx>
            <c:strRef>
              <c:f>sigma!$K$5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sigma!$L$2:$AM$2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vacc </c:v>
                </c:pt>
                <c:pt idx="26">
                  <c:v> actual vacc </c:v>
                </c:pt>
                <c:pt idx="27">
                  <c:v> opt vacc </c:v>
                </c:pt>
              </c:strCache>
            </c:strRef>
          </c:cat>
          <c:val>
            <c:numRef>
              <c:f>sigma!$L$5:$AM$5</c:f>
              <c:numCache>
                <c:formatCode>_(* #,##0.00_);_(* \(#,##0.00\);_(* "-"??_);_(@_)</c:formatCode>
                <c:ptCount val="28"/>
                <c:pt idx="0">
                  <c:v>40.252690999999999</c:v>
                </c:pt>
                <c:pt idx="1">
                  <c:v>31.667052000000002</c:v>
                </c:pt>
                <c:pt idx="2">
                  <c:v>30.006240999999999</c:v>
                </c:pt>
                <c:pt idx="3">
                  <c:v>27.280967</c:v>
                </c:pt>
                <c:pt idx="6">
                  <c:v>42.917935</c:v>
                </c:pt>
                <c:pt idx="7">
                  <c:v>33.642296000000002</c:v>
                </c:pt>
                <c:pt idx="8">
                  <c:v>31.839379999999998</c:v>
                </c:pt>
                <c:pt idx="9">
                  <c:v>28.924866999999999</c:v>
                </c:pt>
                <c:pt idx="12">
                  <c:v>44.632784000000001</c:v>
                </c:pt>
                <c:pt idx="13">
                  <c:v>34.925524000000003</c:v>
                </c:pt>
                <c:pt idx="14">
                  <c:v>33.033693</c:v>
                </c:pt>
                <c:pt idx="15">
                  <c:v>29.997592999999998</c:v>
                </c:pt>
                <c:pt idx="18">
                  <c:v>50.278131000000002</c:v>
                </c:pt>
                <c:pt idx="19">
                  <c:v>39.223821000000001</c:v>
                </c:pt>
                <c:pt idx="20">
                  <c:v>37.056809999999999</c:v>
                </c:pt>
                <c:pt idx="21">
                  <c:v>33.619444000000001</c:v>
                </c:pt>
                <c:pt idx="24">
                  <c:v>56.878483000000003</c:v>
                </c:pt>
                <c:pt idx="25">
                  <c:v>44.403799999999997</c:v>
                </c:pt>
                <c:pt idx="26">
                  <c:v>41.957662999999997</c:v>
                </c:pt>
                <c:pt idx="27">
                  <c:v>38.052017999999997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A-7247-A8BE-BD7F80C710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</a:t>
            </a:r>
            <a:r>
              <a:rPr lang="en-GB" sz="1200"/>
              <a:t>No Vaccination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Hosp Saving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sigma!$AO$1:$AS$1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sigma!$AO$8:$AS$8</c:f>
              <c:numCache>
                <c:formatCode>0%</c:formatCode>
                <c:ptCount val="5"/>
                <c:pt idx="0">
                  <c:v>0.51458428905869602</c:v>
                </c:pt>
                <c:pt idx="1">
                  <c:v>0.51702295684145483</c:v>
                </c:pt>
                <c:pt idx="2">
                  <c:v>0.51816314522093621</c:v>
                </c:pt>
                <c:pt idx="3">
                  <c:v>0.5690906728324503</c:v>
                </c:pt>
                <c:pt idx="4">
                  <c:v>0.61626260887322348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B-7D41-99D7-83DF2A60CA18}"/>
            </c:ext>
          </c:extLst>
        </c:ser>
        <c:ser>
          <c:idx val="1"/>
          <c:order val="1"/>
          <c:tx>
            <c:v>Policy Saving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sigma!$AO$1:$AS$1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sigma!$AO$9:$AS$9</c:f>
              <c:numCache>
                <c:formatCode>0%</c:formatCode>
                <c:ptCount val="5"/>
                <c:pt idx="0">
                  <c:v>-0.70733414902833025</c:v>
                </c:pt>
                <c:pt idx="1">
                  <c:v>-0.63696995236244014</c:v>
                </c:pt>
                <c:pt idx="2">
                  <c:v>-0.59634955679102997</c:v>
                </c:pt>
                <c:pt idx="3">
                  <c:v>-0.40697984922868358</c:v>
                </c:pt>
                <c:pt idx="4">
                  <c:v>-0.23523013712272411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B-7D41-99D7-83DF2A60CA18}"/>
            </c:ext>
          </c:extLst>
        </c:ser>
        <c:ser>
          <c:idx val="2"/>
          <c:order val="2"/>
          <c:tx>
            <c:v>Econ Saving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sigma!$AO$1:$AS$1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sigma!$AO$10:$AS$10</c:f>
              <c:numCache>
                <c:formatCode>0%</c:formatCode>
                <c:ptCount val="5"/>
                <c:pt idx="0">
                  <c:v>0.32225731193971596</c:v>
                </c:pt>
                <c:pt idx="1">
                  <c:v>0.3260424342410696</c:v>
                </c:pt>
                <c:pt idx="2">
                  <c:v>0.32790226574259862</c:v>
                </c:pt>
                <c:pt idx="3">
                  <c:v>0.40336698275439087</c:v>
                </c:pt>
                <c:pt idx="4">
                  <c:v>0.472602091022716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3B-7D41-99D7-83DF2A60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70480"/>
        <c:axId val="1537272192"/>
      </c:barChart>
      <c:catAx>
        <c:axId val="15372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2192"/>
        <c:crosses val="autoZero"/>
        <c:auto val="1"/>
        <c:lblAlgn val="ctr"/>
        <c:lblOffset val="100"/>
        <c:noMultiLvlLbl val="0"/>
      </c:catAx>
      <c:valAx>
        <c:axId val="15372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Optimal Policy Savings</a:t>
            </a:r>
            <a:r>
              <a:rPr lang="en-GB" sz="1200" baseline="0"/>
              <a:t> Compared to </a:t>
            </a:r>
            <a:r>
              <a:rPr lang="en-GB" sz="1200"/>
              <a:t>Constant Vaccination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Hosp Saving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sigma!$BA$1:$BE$1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sigma!$BA$8:$BE$8</c:f>
              <c:numCache>
                <c:formatCode>0%</c:formatCode>
                <c:ptCount val="5"/>
                <c:pt idx="0">
                  <c:v>0.39238644458270477</c:v>
                </c:pt>
                <c:pt idx="1">
                  <c:v>0.39340621322422431</c:v>
                </c:pt>
                <c:pt idx="2">
                  <c:v>0.39386501645769034</c:v>
                </c:pt>
                <c:pt idx="3">
                  <c:v>0.45646324308274566</c:v>
                </c:pt>
                <c:pt idx="4">
                  <c:v>0.51637447664366309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3-724D-AFB6-39BE22246751}"/>
            </c:ext>
          </c:extLst>
        </c:ser>
        <c:ser>
          <c:idx val="1"/>
          <c:order val="1"/>
          <c:tx>
            <c:v>Policy Saving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sigma!$BA$1:$BE$1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sigma!$BA$9:$BE$9</c:f>
              <c:numCache>
                <c:formatCode>0%</c:formatCode>
                <c:ptCount val="5"/>
                <c:pt idx="0">
                  <c:v>-0.49359984727410078</c:v>
                </c:pt>
                <c:pt idx="1">
                  <c:v>-0.46658095765363949</c:v>
                </c:pt>
                <c:pt idx="2">
                  <c:v>-0.44999843601450995</c:v>
                </c:pt>
                <c:pt idx="3">
                  <c:v>-0.32742227856756712</c:v>
                </c:pt>
                <c:pt idx="4">
                  <c:v>-0.20443811301462245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3-724D-AFB6-39BE22246751}"/>
            </c:ext>
          </c:extLst>
        </c:ser>
        <c:ser>
          <c:idx val="2"/>
          <c:order val="2"/>
          <c:tx>
            <c:v>Econ Saving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sigma!$BA$1:$BE$1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sigma!$BA$10:$BE$10</c:f>
              <c:numCache>
                <c:formatCode>0%</c:formatCode>
                <c:ptCount val="5"/>
                <c:pt idx="0">
                  <c:v>0.1385062619659071</c:v>
                </c:pt>
                <c:pt idx="1">
                  <c:v>0.14022315837183064</c:v>
                </c:pt>
                <c:pt idx="2">
                  <c:v>0.14109826956354343</c:v>
                </c:pt>
                <c:pt idx="3">
                  <c:v>0.23522002101733031</c:v>
                </c:pt>
                <c:pt idx="4">
                  <c:v>0.32443635454623254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A3-724D-AFB6-39BE22246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70480"/>
        <c:axId val="1537272192"/>
      </c:barChart>
      <c:catAx>
        <c:axId val="15372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2192"/>
        <c:crosses val="autoZero"/>
        <c:auto val="1"/>
        <c:lblAlgn val="ctr"/>
        <c:lblOffset val="100"/>
        <c:noMultiLvlLbl val="0"/>
      </c:catAx>
      <c:valAx>
        <c:axId val="15372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 Policy Savings Compared to </a:t>
            </a:r>
            <a:r>
              <a:rPr lang="en-GB" sz="1200"/>
              <a:t>Actual Vaccination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Hosp Saving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sigma!$BG$1:$BK$1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sigma!$BG$8:$BK$8</c:f>
              <c:numCache>
                <c:formatCode>0%</c:formatCode>
                <c:ptCount val="5"/>
                <c:pt idx="0">
                  <c:v>0.11994319391704289</c:v>
                </c:pt>
                <c:pt idx="1">
                  <c:v>0.11981361723102479</c:v>
                </c:pt>
                <c:pt idx="2">
                  <c:v>0.1196620252318229</c:v>
                </c:pt>
                <c:pt idx="3">
                  <c:v>0.20913729159601258</c:v>
                </c:pt>
                <c:pt idx="4">
                  <c:v>0.29626937755494076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C-D447-9F49-05F34DDCD0D7}"/>
            </c:ext>
          </c:extLst>
        </c:ser>
        <c:ser>
          <c:idx val="1"/>
          <c:order val="1"/>
          <c:tx>
            <c:v>Policy Saving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sigma!$BG$1:$BK$1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sigma!$BG$9:$BK$9</c:f>
              <c:numCache>
                <c:formatCode>0%</c:formatCode>
                <c:ptCount val="5"/>
                <c:pt idx="0">
                  <c:v>-0.14070218522599287</c:v>
                </c:pt>
                <c:pt idx="1">
                  <c:v>-0.1342813979283064</c:v>
                </c:pt>
                <c:pt idx="2">
                  <c:v>-0.13006963526624005</c:v>
                </c:pt>
                <c:pt idx="3">
                  <c:v>-5.8467147661733776E-2</c:v>
                </c:pt>
                <c:pt idx="4">
                  <c:v>1.7504617858803528E-2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C-D447-9F49-05F34DDCD0D7}"/>
            </c:ext>
          </c:extLst>
        </c:ser>
        <c:ser>
          <c:idx val="2"/>
          <c:order val="2"/>
          <c:tx>
            <c:v>Econ Saving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sigma!$BG$1:$BK$1</c:f>
              <c:strCache>
                <c:ptCount val="5"/>
                <c:pt idx="0">
                  <c:v>sigma=0.01</c:v>
                </c:pt>
                <c:pt idx="1">
                  <c:v>sigma=0.05 (base)</c:v>
                </c:pt>
                <c:pt idx="2">
                  <c:v>sigma=0.1</c:v>
                </c:pt>
                <c:pt idx="3">
                  <c:v>sigma=0.2</c:v>
                </c:pt>
                <c:pt idx="4">
                  <c:v>sigma=0.3</c:v>
                </c:pt>
              </c:strCache>
            </c:strRef>
          </c:cat>
          <c:val>
            <c:numRef>
              <c:f>sigma!$BG$10:$BK$10</c:f>
              <c:numCache>
                <c:formatCode>0%</c:formatCode>
                <c:ptCount val="5"/>
                <c:pt idx="0">
                  <c:v>9.0823572336168334E-2</c:v>
                </c:pt>
                <c:pt idx="1">
                  <c:v>9.1537994772511233E-2</c:v>
                </c:pt>
                <c:pt idx="2">
                  <c:v>9.1909191018999969E-2</c:v>
                </c:pt>
                <c:pt idx="3">
                  <c:v>0.19049715828210789</c:v>
                </c:pt>
                <c:pt idx="4">
                  <c:v>0.28505090953230638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C-D447-9F49-05F34DDCD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70480"/>
        <c:axId val="1537272192"/>
      </c:barChart>
      <c:catAx>
        <c:axId val="15372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2192"/>
        <c:crosses val="autoZero"/>
        <c:auto val="1"/>
        <c:lblAlgn val="ctr"/>
        <c:lblOffset val="100"/>
        <c:noMultiLvlLbl val="0"/>
      </c:catAx>
      <c:valAx>
        <c:axId val="15372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noise_sim!$B$13</c:f>
              <c:strCache>
                <c:ptCount val="1"/>
                <c:pt idx="0">
                  <c:v>noise*0.01</c:v>
                </c:pt>
              </c:strCache>
            </c:strRef>
          </c:tx>
          <c:marker>
            <c:symbol val="none"/>
          </c:marker>
          <c:val>
            <c:numRef>
              <c:f>noise_sim!$B$14:$B$73</c:f>
              <c:numCache>
                <c:formatCode>0.00E+00</c:formatCode>
                <c:ptCount val="60"/>
                <c:pt idx="0">
                  <c:v>2.779742E-2</c:v>
                </c:pt>
                <c:pt idx="1">
                  <c:v>2.7802700000000003E-2</c:v>
                </c:pt>
                <c:pt idx="2">
                  <c:v>2.779854E-2</c:v>
                </c:pt>
                <c:pt idx="3">
                  <c:v>2.7791199999999999E-2</c:v>
                </c:pt>
                <c:pt idx="4">
                  <c:v>2.778274E-2</c:v>
                </c:pt>
                <c:pt idx="5">
                  <c:v>2.776766E-2</c:v>
                </c:pt>
                <c:pt idx="6">
                  <c:v>2.7746819999999998E-2</c:v>
                </c:pt>
                <c:pt idx="7">
                  <c:v>2.7715459999999997E-2</c:v>
                </c:pt>
                <c:pt idx="8">
                  <c:v>2.765188E-2</c:v>
                </c:pt>
                <c:pt idx="9">
                  <c:v>2.7483420000000001E-2</c:v>
                </c:pt>
                <c:pt idx="10">
                  <c:v>2.6995939999999996E-2</c:v>
                </c:pt>
                <c:pt idx="11">
                  <c:v>2.6056320000000001E-2</c:v>
                </c:pt>
                <c:pt idx="12">
                  <c:v>2.4530760000000002E-2</c:v>
                </c:pt>
                <c:pt idx="13">
                  <c:v>2.2239300000000004E-2</c:v>
                </c:pt>
                <c:pt idx="14">
                  <c:v>1.942174E-2</c:v>
                </c:pt>
                <c:pt idx="15">
                  <c:v>1.6815420000000001E-2</c:v>
                </c:pt>
                <c:pt idx="16">
                  <c:v>1.4527100000000001E-2</c:v>
                </c:pt>
                <c:pt idx="17">
                  <c:v>1.256854E-2</c:v>
                </c:pt>
                <c:pt idx="18">
                  <c:v>1.088656E-2</c:v>
                </c:pt>
                <c:pt idx="19">
                  <c:v>9.4154619999999994E-3</c:v>
                </c:pt>
                <c:pt idx="20">
                  <c:v>8.1412919999999996E-3</c:v>
                </c:pt>
                <c:pt idx="21">
                  <c:v>7.1003800000000008E-3</c:v>
                </c:pt>
                <c:pt idx="22">
                  <c:v>6.2005499999999991E-3</c:v>
                </c:pt>
                <c:pt idx="23">
                  <c:v>5.5318420000000004E-3</c:v>
                </c:pt>
                <c:pt idx="24">
                  <c:v>5.0350580000000002E-3</c:v>
                </c:pt>
                <c:pt idx="25">
                  <c:v>4.7256399999999997E-3</c:v>
                </c:pt>
                <c:pt idx="26">
                  <c:v>4.5578579999999997E-3</c:v>
                </c:pt>
                <c:pt idx="27">
                  <c:v>4.4407299999999995E-3</c:v>
                </c:pt>
                <c:pt idx="28">
                  <c:v>4.3822640000000003E-3</c:v>
                </c:pt>
                <c:pt idx="29">
                  <c:v>4.3402860000000005E-3</c:v>
                </c:pt>
                <c:pt idx="30">
                  <c:v>4.3155620000000002E-3</c:v>
                </c:pt>
                <c:pt idx="31">
                  <c:v>4.2936659999999998E-3</c:v>
                </c:pt>
                <c:pt idx="32">
                  <c:v>4.2785599999999998E-3</c:v>
                </c:pt>
                <c:pt idx="33">
                  <c:v>4.2646059999999998E-3</c:v>
                </c:pt>
                <c:pt idx="34">
                  <c:v>4.2564760000000004E-3</c:v>
                </c:pt>
                <c:pt idx="35">
                  <c:v>4.2492120000000005E-3</c:v>
                </c:pt>
                <c:pt idx="36">
                  <c:v>4.2428380000000005E-3</c:v>
                </c:pt>
                <c:pt idx="37">
                  <c:v>4.2378379999999998E-3</c:v>
                </c:pt>
                <c:pt idx="38">
                  <c:v>4.2339479999999995E-3</c:v>
                </c:pt>
                <c:pt idx="39">
                  <c:v>4.2299879999999996E-3</c:v>
                </c:pt>
                <c:pt idx="40">
                  <c:v>4.2264840000000008E-3</c:v>
                </c:pt>
                <c:pt idx="41">
                  <c:v>4.2241019999999995E-3</c:v>
                </c:pt>
                <c:pt idx="42">
                  <c:v>4.2218840000000004E-3</c:v>
                </c:pt>
                <c:pt idx="43">
                  <c:v>4.2197140000000003E-3</c:v>
                </c:pt>
                <c:pt idx="44">
                  <c:v>4.2177099999999995E-3</c:v>
                </c:pt>
                <c:pt idx="45">
                  <c:v>4.2163540000000003E-3</c:v>
                </c:pt>
                <c:pt idx="46">
                  <c:v>4.2156039999999995E-3</c:v>
                </c:pt>
                <c:pt idx="47">
                  <c:v>4.2144779999999989E-3</c:v>
                </c:pt>
                <c:pt idx="48">
                  <c:v>4.2127880000000003E-3</c:v>
                </c:pt>
                <c:pt idx="49">
                  <c:v>4.2123519999999999E-3</c:v>
                </c:pt>
                <c:pt idx="50">
                  <c:v>4.2117039999999993E-3</c:v>
                </c:pt>
                <c:pt idx="51">
                  <c:v>4.2111019999999996E-3</c:v>
                </c:pt>
                <c:pt idx="52">
                  <c:v>4.2104179999999996E-3</c:v>
                </c:pt>
                <c:pt idx="53">
                  <c:v>4.2099540000000001E-3</c:v>
                </c:pt>
                <c:pt idx="54">
                  <c:v>4.2097179999999994E-3</c:v>
                </c:pt>
                <c:pt idx="55">
                  <c:v>4.2089840000000007E-3</c:v>
                </c:pt>
                <c:pt idx="56">
                  <c:v>4.2088000000000004E-3</c:v>
                </c:pt>
                <c:pt idx="57">
                  <c:v>4.2086560000000007E-3</c:v>
                </c:pt>
                <c:pt idx="58">
                  <c:v>4.2082539999999998E-3</c:v>
                </c:pt>
                <c:pt idx="59">
                  <c:v>4.2082920000000006E-3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4-534A-958C-33D66AB9950B}"/>
            </c:ext>
          </c:extLst>
        </c:ser>
        <c:ser>
          <c:idx val="7"/>
          <c:order val="1"/>
          <c:tx>
            <c:strRef>
              <c:f>noise_sim!$C$13</c:f>
              <c:strCache>
                <c:ptCount val="1"/>
                <c:pt idx="0">
                  <c:v>noise*0.1</c:v>
                </c:pt>
              </c:strCache>
            </c:strRef>
          </c:tx>
          <c:marker>
            <c:symbol val="none"/>
          </c:marker>
          <c:val>
            <c:numRef>
              <c:f>noise_sim!$C$14:$C$73</c:f>
              <c:numCache>
                <c:formatCode>0.00E+00</c:formatCode>
                <c:ptCount val="60"/>
                <c:pt idx="0">
                  <c:v>2.7774860000000002E-2</c:v>
                </c:pt>
                <c:pt idx="1">
                  <c:v>2.777754E-2</c:v>
                </c:pt>
                <c:pt idx="2">
                  <c:v>2.7770980000000001E-2</c:v>
                </c:pt>
                <c:pt idx="3">
                  <c:v>2.7761199999999996E-2</c:v>
                </c:pt>
                <c:pt idx="4">
                  <c:v>2.7751680000000001E-2</c:v>
                </c:pt>
                <c:pt idx="5">
                  <c:v>2.7737859999999996E-2</c:v>
                </c:pt>
                <c:pt idx="6">
                  <c:v>2.7721820000000001E-2</c:v>
                </c:pt>
                <c:pt idx="7">
                  <c:v>2.7698060000000004E-2</c:v>
                </c:pt>
                <c:pt idx="8">
                  <c:v>2.7676660000000002E-2</c:v>
                </c:pt>
                <c:pt idx="9">
                  <c:v>2.763202E-2</c:v>
                </c:pt>
                <c:pt idx="10">
                  <c:v>2.759528E-2</c:v>
                </c:pt>
                <c:pt idx="11">
                  <c:v>2.753336E-2</c:v>
                </c:pt>
                <c:pt idx="12">
                  <c:v>2.7465420000000001E-2</c:v>
                </c:pt>
                <c:pt idx="13">
                  <c:v>2.7363899999999997E-2</c:v>
                </c:pt>
                <c:pt idx="14">
                  <c:v>2.7200160000000001E-2</c:v>
                </c:pt>
                <c:pt idx="15">
                  <c:v>2.6967000000000001E-2</c:v>
                </c:pt>
                <c:pt idx="16">
                  <c:v>2.6756540000000002E-2</c:v>
                </c:pt>
                <c:pt idx="17">
                  <c:v>2.6330819999999998E-2</c:v>
                </c:pt>
                <c:pt idx="18">
                  <c:v>2.5920680000000001E-2</c:v>
                </c:pt>
                <c:pt idx="19">
                  <c:v>2.5092300000000001E-2</c:v>
                </c:pt>
                <c:pt idx="20">
                  <c:v>2.4328559999999999E-2</c:v>
                </c:pt>
                <c:pt idx="21">
                  <c:v>2.3862959999999999E-2</c:v>
                </c:pt>
                <c:pt idx="22">
                  <c:v>2.2962240000000002E-2</c:v>
                </c:pt>
                <c:pt idx="23">
                  <c:v>2.1957739999999996E-2</c:v>
                </c:pt>
                <c:pt idx="24">
                  <c:v>2.069354E-2</c:v>
                </c:pt>
                <c:pt idx="25">
                  <c:v>1.954788E-2</c:v>
                </c:pt>
                <c:pt idx="26">
                  <c:v>1.8172979999999998E-2</c:v>
                </c:pt>
                <c:pt idx="27">
                  <c:v>1.6946640000000002E-2</c:v>
                </c:pt>
                <c:pt idx="28">
                  <c:v>1.547018E-2</c:v>
                </c:pt>
                <c:pt idx="29">
                  <c:v>1.3928420000000002E-2</c:v>
                </c:pt>
                <c:pt idx="30">
                  <c:v>1.2492159999999999E-2</c:v>
                </c:pt>
                <c:pt idx="31">
                  <c:v>1.1372719999999999E-2</c:v>
                </c:pt>
                <c:pt idx="32">
                  <c:v>1.0189584E-2</c:v>
                </c:pt>
                <c:pt idx="33">
                  <c:v>9.1824059999999989E-3</c:v>
                </c:pt>
                <c:pt idx="34">
                  <c:v>8.1465779999999998E-3</c:v>
                </c:pt>
                <c:pt idx="35">
                  <c:v>7.5100199999999992E-3</c:v>
                </c:pt>
                <c:pt idx="36">
                  <c:v>6.856376E-3</c:v>
                </c:pt>
                <c:pt idx="37">
                  <c:v>6.2841579999999998E-3</c:v>
                </c:pt>
                <c:pt idx="38">
                  <c:v>5.7301900000000005E-3</c:v>
                </c:pt>
                <c:pt idx="39">
                  <c:v>5.3183200000000005E-3</c:v>
                </c:pt>
                <c:pt idx="40">
                  <c:v>5.0299120000000001E-3</c:v>
                </c:pt>
                <c:pt idx="41">
                  <c:v>4.8228720000000006E-3</c:v>
                </c:pt>
                <c:pt idx="42">
                  <c:v>4.6100899999999998E-3</c:v>
                </c:pt>
                <c:pt idx="43">
                  <c:v>4.502926E-3</c:v>
                </c:pt>
                <c:pt idx="44">
                  <c:v>4.4211500000000004E-3</c:v>
                </c:pt>
                <c:pt idx="45">
                  <c:v>4.3661580000000002E-3</c:v>
                </c:pt>
                <c:pt idx="46">
                  <c:v>4.3220299999999993E-3</c:v>
                </c:pt>
                <c:pt idx="47">
                  <c:v>4.2927900000000003E-3</c:v>
                </c:pt>
                <c:pt idx="48">
                  <c:v>4.2674160000000004E-3</c:v>
                </c:pt>
                <c:pt idx="49">
                  <c:v>4.2480840000000009E-3</c:v>
                </c:pt>
                <c:pt idx="50">
                  <c:v>4.2370839999999995E-3</c:v>
                </c:pt>
                <c:pt idx="51">
                  <c:v>4.2279760000000005E-3</c:v>
                </c:pt>
                <c:pt idx="52">
                  <c:v>4.2206179999999998E-3</c:v>
                </c:pt>
                <c:pt idx="53">
                  <c:v>4.2159439999999992E-3</c:v>
                </c:pt>
                <c:pt idx="54">
                  <c:v>4.2130380000000005E-3</c:v>
                </c:pt>
                <c:pt idx="55">
                  <c:v>4.2112799999999995E-3</c:v>
                </c:pt>
                <c:pt idx="56">
                  <c:v>4.2100299999999992E-3</c:v>
                </c:pt>
                <c:pt idx="57">
                  <c:v>4.2089799999999993E-3</c:v>
                </c:pt>
                <c:pt idx="58">
                  <c:v>4.2087540000000003E-3</c:v>
                </c:pt>
                <c:pt idx="59">
                  <c:v>4.2085899999999999E-3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4-534A-958C-33D66AB9950B}"/>
            </c:ext>
          </c:extLst>
        </c:ser>
        <c:ser>
          <c:idx val="8"/>
          <c:order val="2"/>
          <c:tx>
            <c:strRef>
              <c:f>noise_sim!$D$13</c:f>
              <c:strCache>
                <c:ptCount val="1"/>
                <c:pt idx="0">
                  <c:v>noise*0.5</c:v>
                </c:pt>
              </c:strCache>
            </c:strRef>
          </c:tx>
          <c:marker>
            <c:symbol val="none"/>
          </c:marker>
          <c:val>
            <c:numRef>
              <c:f>noise_sim!$D$14:$D$73</c:f>
              <c:numCache>
                <c:formatCode>0.00E+00</c:formatCode>
                <c:ptCount val="60"/>
                <c:pt idx="0">
                  <c:v>2.7778340000000002E-2</c:v>
                </c:pt>
                <c:pt idx="1">
                  <c:v>2.7780679999999995E-2</c:v>
                </c:pt>
                <c:pt idx="2">
                  <c:v>2.7771380000000002E-2</c:v>
                </c:pt>
                <c:pt idx="3">
                  <c:v>2.7762140000000001E-2</c:v>
                </c:pt>
                <c:pt idx="4">
                  <c:v>2.7751039999999998E-2</c:v>
                </c:pt>
                <c:pt idx="5">
                  <c:v>2.7737020000000001E-2</c:v>
                </c:pt>
                <c:pt idx="6">
                  <c:v>2.771974E-2</c:v>
                </c:pt>
                <c:pt idx="7">
                  <c:v>2.7699939999999999E-2</c:v>
                </c:pt>
                <c:pt idx="8">
                  <c:v>2.7679039999999999E-2</c:v>
                </c:pt>
                <c:pt idx="9">
                  <c:v>2.7644239999999997E-2</c:v>
                </c:pt>
                <c:pt idx="10">
                  <c:v>2.760982E-2</c:v>
                </c:pt>
                <c:pt idx="11">
                  <c:v>2.7564860000000004E-2</c:v>
                </c:pt>
                <c:pt idx="12">
                  <c:v>2.7517059999999999E-2</c:v>
                </c:pt>
                <c:pt idx="13">
                  <c:v>2.7436559999999999E-2</c:v>
                </c:pt>
                <c:pt idx="14">
                  <c:v>2.7348020000000001E-2</c:v>
                </c:pt>
                <c:pt idx="15">
                  <c:v>2.7296819999999999E-2</c:v>
                </c:pt>
                <c:pt idx="16">
                  <c:v>2.7190840000000001E-2</c:v>
                </c:pt>
                <c:pt idx="17">
                  <c:v>2.7067920000000002E-2</c:v>
                </c:pt>
                <c:pt idx="18">
                  <c:v>2.6931500000000004E-2</c:v>
                </c:pt>
                <c:pt idx="19">
                  <c:v>2.6681279999999995E-2</c:v>
                </c:pt>
                <c:pt idx="20">
                  <c:v>2.6427559999999999E-2</c:v>
                </c:pt>
                <c:pt idx="21">
                  <c:v>2.645144E-2</c:v>
                </c:pt>
                <c:pt idx="22">
                  <c:v>2.6166979999999999E-2</c:v>
                </c:pt>
                <c:pt idx="23">
                  <c:v>2.5811380000000002E-2</c:v>
                </c:pt>
                <c:pt idx="24">
                  <c:v>2.55745E-2</c:v>
                </c:pt>
                <c:pt idx="25">
                  <c:v>2.5129000000000002E-2</c:v>
                </c:pt>
                <c:pt idx="26">
                  <c:v>2.4399819999999999E-2</c:v>
                </c:pt>
                <c:pt idx="27">
                  <c:v>2.4237479999999999E-2</c:v>
                </c:pt>
                <c:pt idx="28">
                  <c:v>2.3744040000000001E-2</c:v>
                </c:pt>
                <c:pt idx="29">
                  <c:v>2.3245900000000003E-2</c:v>
                </c:pt>
                <c:pt idx="30">
                  <c:v>2.2521699999999999E-2</c:v>
                </c:pt>
                <c:pt idx="31">
                  <c:v>2.1597999999999999E-2</c:v>
                </c:pt>
                <c:pt idx="32">
                  <c:v>2.075722E-2</c:v>
                </c:pt>
                <c:pt idx="33">
                  <c:v>2.0016799999999998E-2</c:v>
                </c:pt>
                <c:pt idx="34">
                  <c:v>1.93761E-2</c:v>
                </c:pt>
                <c:pt idx="35">
                  <c:v>1.8348940000000001E-2</c:v>
                </c:pt>
                <c:pt idx="36">
                  <c:v>1.7414259999999997E-2</c:v>
                </c:pt>
                <c:pt idx="37">
                  <c:v>1.6334500000000002E-2</c:v>
                </c:pt>
                <c:pt idx="38">
                  <c:v>1.543052E-2</c:v>
                </c:pt>
                <c:pt idx="39">
                  <c:v>1.4275399999999999E-2</c:v>
                </c:pt>
                <c:pt idx="40">
                  <c:v>1.3074619999999999E-2</c:v>
                </c:pt>
                <c:pt idx="41">
                  <c:v>1.1930479999999999E-2</c:v>
                </c:pt>
                <c:pt idx="42">
                  <c:v>1.062476E-2</c:v>
                </c:pt>
                <c:pt idx="43">
                  <c:v>9.596462E-3</c:v>
                </c:pt>
                <c:pt idx="44">
                  <c:v>8.4727859999999995E-3</c:v>
                </c:pt>
                <c:pt idx="45">
                  <c:v>7.5882639999999999E-3</c:v>
                </c:pt>
                <c:pt idx="46">
                  <c:v>6.7894999999999995E-3</c:v>
                </c:pt>
                <c:pt idx="47">
                  <c:v>6.1219640000000006E-3</c:v>
                </c:pt>
                <c:pt idx="48">
                  <c:v>5.501578E-3</c:v>
                </c:pt>
                <c:pt idx="49">
                  <c:v>5.0109659999999995E-3</c:v>
                </c:pt>
                <c:pt idx="50">
                  <c:v>4.7318519999999999E-3</c:v>
                </c:pt>
                <c:pt idx="51">
                  <c:v>4.5018100000000002E-3</c:v>
                </c:pt>
                <c:pt idx="52">
                  <c:v>4.3816480000000001E-3</c:v>
                </c:pt>
                <c:pt idx="53">
                  <c:v>4.3003880000000005E-3</c:v>
                </c:pt>
                <c:pt idx="54">
                  <c:v>4.2533060000000001E-3</c:v>
                </c:pt>
                <c:pt idx="55">
                  <c:v>4.2280060000000003E-3</c:v>
                </c:pt>
                <c:pt idx="56">
                  <c:v>4.2150219999999997E-3</c:v>
                </c:pt>
                <c:pt idx="57">
                  <c:v>4.2099120000000005E-3</c:v>
                </c:pt>
                <c:pt idx="58">
                  <c:v>4.2086420000000003E-3</c:v>
                </c:pt>
                <c:pt idx="59">
                  <c:v>4.208486E-3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4-534A-958C-33D66AB9950B}"/>
            </c:ext>
          </c:extLst>
        </c:ser>
        <c:ser>
          <c:idx val="6"/>
          <c:order val="3"/>
          <c:tx>
            <c:strRef>
              <c:f>noise_sim!$E$13</c:f>
              <c:strCache>
                <c:ptCount val="1"/>
                <c:pt idx="0">
                  <c:v>noise*1 (base)</c:v>
                </c:pt>
              </c:strCache>
            </c:strRef>
          </c:tx>
          <c:marker>
            <c:symbol val="none"/>
          </c:marker>
          <c:val>
            <c:numRef>
              <c:f>noise_sim!$E$14:$E$73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74-534A-958C-33D66AB9950B}"/>
            </c:ext>
          </c:extLst>
        </c:ser>
        <c:ser>
          <c:idx val="9"/>
          <c:order val="4"/>
          <c:tx>
            <c:strRef>
              <c:f>noise_sim!$F$13</c:f>
              <c:strCache>
                <c:ptCount val="1"/>
                <c:pt idx="0">
                  <c:v>noise*1.5</c:v>
                </c:pt>
              </c:strCache>
            </c:strRef>
          </c:tx>
          <c:marker>
            <c:symbol val="none"/>
          </c:marker>
          <c:val>
            <c:numRef>
              <c:f>noise_sim!$F$14:$F$73</c:f>
              <c:numCache>
                <c:formatCode>0.00E+00</c:formatCode>
                <c:ptCount val="60"/>
                <c:pt idx="0">
                  <c:v>2.78049E-2</c:v>
                </c:pt>
                <c:pt idx="1">
                  <c:v>2.7807640000000002E-2</c:v>
                </c:pt>
                <c:pt idx="2">
                  <c:v>2.7798119999999999E-2</c:v>
                </c:pt>
                <c:pt idx="3">
                  <c:v>2.7784600000000003E-2</c:v>
                </c:pt>
                <c:pt idx="4">
                  <c:v>2.7767279999999998E-2</c:v>
                </c:pt>
                <c:pt idx="5">
                  <c:v>2.7748399999999996E-2</c:v>
                </c:pt>
                <c:pt idx="6">
                  <c:v>2.7721200000000001E-2</c:v>
                </c:pt>
                <c:pt idx="7">
                  <c:v>2.7667519999999994E-2</c:v>
                </c:pt>
                <c:pt idx="8">
                  <c:v>2.7603820000000001E-2</c:v>
                </c:pt>
                <c:pt idx="9">
                  <c:v>2.7546640000000001E-2</c:v>
                </c:pt>
                <c:pt idx="10">
                  <c:v>2.7280700000000001E-2</c:v>
                </c:pt>
                <c:pt idx="11">
                  <c:v>2.7257820000000006E-2</c:v>
                </c:pt>
                <c:pt idx="12">
                  <c:v>2.6994000000000001E-2</c:v>
                </c:pt>
                <c:pt idx="13">
                  <c:v>2.686612E-2</c:v>
                </c:pt>
                <c:pt idx="14">
                  <c:v>2.6730520000000001E-2</c:v>
                </c:pt>
                <c:pt idx="15">
                  <c:v>2.6603680000000001E-2</c:v>
                </c:pt>
                <c:pt idx="16">
                  <c:v>2.6306020000000003E-2</c:v>
                </c:pt>
                <c:pt idx="17">
                  <c:v>2.6018239999999998E-2</c:v>
                </c:pt>
                <c:pt idx="18">
                  <c:v>2.5581019999999999E-2</c:v>
                </c:pt>
                <c:pt idx="19">
                  <c:v>2.5568380000000002E-2</c:v>
                </c:pt>
                <c:pt idx="20">
                  <c:v>2.5402939999999995E-2</c:v>
                </c:pt>
                <c:pt idx="21">
                  <c:v>2.5053359999999997E-2</c:v>
                </c:pt>
                <c:pt idx="22">
                  <c:v>2.4636079999999998E-2</c:v>
                </c:pt>
                <c:pt idx="23">
                  <c:v>2.4230219999999997E-2</c:v>
                </c:pt>
                <c:pt idx="24">
                  <c:v>2.4067020000000001E-2</c:v>
                </c:pt>
                <c:pt idx="25">
                  <c:v>2.3894020000000002E-2</c:v>
                </c:pt>
                <c:pt idx="26">
                  <c:v>2.3502459999999999E-2</c:v>
                </c:pt>
                <c:pt idx="27">
                  <c:v>2.3079120000000002E-2</c:v>
                </c:pt>
                <c:pt idx="28">
                  <c:v>2.2544639999999998E-2</c:v>
                </c:pt>
                <c:pt idx="29">
                  <c:v>2.2478560000000002E-2</c:v>
                </c:pt>
                <c:pt idx="30">
                  <c:v>2.187538E-2</c:v>
                </c:pt>
                <c:pt idx="31">
                  <c:v>2.1395519999999998E-2</c:v>
                </c:pt>
                <c:pt idx="32">
                  <c:v>2.0901560000000003E-2</c:v>
                </c:pt>
                <c:pt idx="33">
                  <c:v>2.0246800000000002E-2</c:v>
                </c:pt>
                <c:pt idx="34">
                  <c:v>1.9928020000000001E-2</c:v>
                </c:pt>
                <c:pt idx="35">
                  <c:v>1.9189980000000002E-2</c:v>
                </c:pt>
                <c:pt idx="36">
                  <c:v>1.8912679999999998E-2</c:v>
                </c:pt>
                <c:pt idx="37">
                  <c:v>1.8416520000000002E-2</c:v>
                </c:pt>
                <c:pt idx="38">
                  <c:v>1.8034340000000003E-2</c:v>
                </c:pt>
                <c:pt idx="39">
                  <c:v>1.7148899999999998E-2</c:v>
                </c:pt>
                <c:pt idx="40">
                  <c:v>1.654858E-2</c:v>
                </c:pt>
                <c:pt idx="41">
                  <c:v>1.5570480000000001E-2</c:v>
                </c:pt>
                <c:pt idx="42">
                  <c:v>1.4983659999999999E-2</c:v>
                </c:pt>
                <c:pt idx="43">
                  <c:v>1.41773E-2</c:v>
                </c:pt>
                <c:pt idx="44">
                  <c:v>1.3761840000000001E-2</c:v>
                </c:pt>
                <c:pt idx="45">
                  <c:v>1.2426799999999998E-2</c:v>
                </c:pt>
                <c:pt idx="46">
                  <c:v>1.18219E-2</c:v>
                </c:pt>
                <c:pt idx="47">
                  <c:v>1.0899724E-2</c:v>
                </c:pt>
                <c:pt idx="48">
                  <c:v>9.8989460000000005E-3</c:v>
                </c:pt>
                <c:pt idx="49">
                  <c:v>8.9924400000000008E-3</c:v>
                </c:pt>
                <c:pt idx="50">
                  <c:v>8.609462E-3</c:v>
                </c:pt>
                <c:pt idx="51">
                  <c:v>7.73056E-3</c:v>
                </c:pt>
                <c:pt idx="52">
                  <c:v>6.7942699999999998E-3</c:v>
                </c:pt>
                <c:pt idx="53">
                  <c:v>5.9430680000000001E-3</c:v>
                </c:pt>
                <c:pt idx="54">
                  <c:v>5.181672E-3</c:v>
                </c:pt>
                <c:pt idx="55">
                  <c:v>4.53763E-3</c:v>
                </c:pt>
                <c:pt idx="56">
                  <c:v>4.3007539999999995E-3</c:v>
                </c:pt>
                <c:pt idx="57">
                  <c:v>4.2415860000000003E-3</c:v>
                </c:pt>
                <c:pt idx="58">
                  <c:v>4.5131039999999996E-3</c:v>
                </c:pt>
                <c:pt idx="59">
                  <c:v>4.2321400000000006E-3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74-534A-958C-33D66AB9950B}"/>
            </c:ext>
          </c:extLst>
        </c:ser>
        <c:ser>
          <c:idx val="4"/>
          <c:order val="5"/>
          <c:tx>
            <c:strRef>
              <c:f>noise_sim!$G$13</c:f>
              <c:strCache>
                <c:ptCount val="1"/>
                <c:pt idx="0">
                  <c:v>noise*2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noise_sim!$G$14:$G$73</c:f>
              <c:numCache>
                <c:formatCode>0.00E+00</c:formatCode>
                <c:ptCount val="60"/>
                <c:pt idx="0">
                  <c:v>2.7494479999999998E-2</c:v>
                </c:pt>
                <c:pt idx="1">
                  <c:v>2.736572E-2</c:v>
                </c:pt>
                <c:pt idx="2">
                  <c:v>2.7191759999999999E-2</c:v>
                </c:pt>
                <c:pt idx="3">
                  <c:v>2.7078140000000001E-2</c:v>
                </c:pt>
                <c:pt idx="4">
                  <c:v>2.6949600000000001E-2</c:v>
                </c:pt>
                <c:pt idx="5">
                  <c:v>2.7056039999999996E-2</c:v>
                </c:pt>
                <c:pt idx="6">
                  <c:v>2.6930100000000002E-2</c:v>
                </c:pt>
                <c:pt idx="7">
                  <c:v>2.6542300000000001E-2</c:v>
                </c:pt>
                <c:pt idx="8">
                  <c:v>2.6450620000000001E-2</c:v>
                </c:pt>
                <c:pt idx="9">
                  <c:v>2.6382099999999999E-2</c:v>
                </c:pt>
                <c:pt idx="10">
                  <c:v>2.6169340000000003E-2</c:v>
                </c:pt>
                <c:pt idx="11">
                  <c:v>2.5987400000000001E-2</c:v>
                </c:pt>
                <c:pt idx="12">
                  <c:v>2.5618259999999997E-2</c:v>
                </c:pt>
                <c:pt idx="13">
                  <c:v>2.5386680000000002E-2</c:v>
                </c:pt>
                <c:pt idx="14">
                  <c:v>2.5140119999999998E-2</c:v>
                </c:pt>
                <c:pt idx="15">
                  <c:v>2.5075300000000002E-2</c:v>
                </c:pt>
                <c:pt idx="16">
                  <c:v>2.4798439999999998E-2</c:v>
                </c:pt>
                <c:pt idx="17">
                  <c:v>2.4698199999999997E-2</c:v>
                </c:pt>
                <c:pt idx="18">
                  <c:v>2.390552E-2</c:v>
                </c:pt>
                <c:pt idx="19">
                  <c:v>2.3966999999999999E-2</c:v>
                </c:pt>
                <c:pt idx="20">
                  <c:v>2.3658440000000003E-2</c:v>
                </c:pt>
                <c:pt idx="21">
                  <c:v>2.3191360000000001E-2</c:v>
                </c:pt>
                <c:pt idx="22">
                  <c:v>2.3105320000000002E-2</c:v>
                </c:pt>
                <c:pt idx="23">
                  <c:v>2.253088E-2</c:v>
                </c:pt>
                <c:pt idx="24">
                  <c:v>2.222116E-2</c:v>
                </c:pt>
                <c:pt idx="25">
                  <c:v>2.1914819999999998E-2</c:v>
                </c:pt>
                <c:pt idx="26">
                  <c:v>2.16083E-2</c:v>
                </c:pt>
                <c:pt idx="27">
                  <c:v>2.122692E-2</c:v>
                </c:pt>
                <c:pt idx="28">
                  <c:v>2.0891180000000002E-2</c:v>
                </c:pt>
                <c:pt idx="29">
                  <c:v>2.0884380000000001E-2</c:v>
                </c:pt>
                <c:pt idx="30">
                  <c:v>2.0161560000000002E-2</c:v>
                </c:pt>
                <c:pt idx="31">
                  <c:v>1.981896E-2</c:v>
                </c:pt>
                <c:pt idx="32">
                  <c:v>1.926804E-2</c:v>
                </c:pt>
                <c:pt idx="33">
                  <c:v>1.8994180000000003E-2</c:v>
                </c:pt>
                <c:pt idx="34">
                  <c:v>1.8809960000000001E-2</c:v>
                </c:pt>
                <c:pt idx="35">
                  <c:v>1.8518E-2</c:v>
                </c:pt>
                <c:pt idx="36">
                  <c:v>1.8104719999999998E-2</c:v>
                </c:pt>
                <c:pt idx="37">
                  <c:v>1.7685219999999998E-2</c:v>
                </c:pt>
                <c:pt idx="38">
                  <c:v>1.7144859999999998E-2</c:v>
                </c:pt>
                <c:pt idx="39">
                  <c:v>1.6712480000000002E-2</c:v>
                </c:pt>
                <c:pt idx="40">
                  <c:v>1.6163379999999998E-2</c:v>
                </c:pt>
                <c:pt idx="41">
                  <c:v>1.5643859999999999E-2</c:v>
                </c:pt>
                <c:pt idx="42">
                  <c:v>1.500956E-2</c:v>
                </c:pt>
                <c:pt idx="43">
                  <c:v>1.4723759999999999E-2</c:v>
                </c:pt>
                <c:pt idx="44">
                  <c:v>1.4494780000000002E-2</c:v>
                </c:pt>
                <c:pt idx="45">
                  <c:v>1.3500599999999998E-2</c:v>
                </c:pt>
                <c:pt idx="46">
                  <c:v>1.3051979999999999E-2</c:v>
                </c:pt>
                <c:pt idx="47">
                  <c:v>1.228398E-2</c:v>
                </c:pt>
                <c:pt idx="48">
                  <c:v>1.1223060000000002E-2</c:v>
                </c:pt>
                <c:pt idx="49">
                  <c:v>1.0743840000000001E-2</c:v>
                </c:pt>
                <c:pt idx="50">
                  <c:v>1.0169828000000001E-2</c:v>
                </c:pt>
                <c:pt idx="51">
                  <c:v>9.3963539999999991E-3</c:v>
                </c:pt>
                <c:pt idx="52">
                  <c:v>8.7113820000000002E-3</c:v>
                </c:pt>
                <c:pt idx="53">
                  <c:v>7.7634739999999994E-3</c:v>
                </c:pt>
                <c:pt idx="54">
                  <c:v>6.8272279999999994E-3</c:v>
                </c:pt>
                <c:pt idx="55">
                  <c:v>6.2250840000000005E-3</c:v>
                </c:pt>
                <c:pt idx="56">
                  <c:v>5.4326720000000004E-3</c:v>
                </c:pt>
                <c:pt idx="57">
                  <c:v>4.7354140000000003E-3</c:v>
                </c:pt>
                <c:pt idx="58">
                  <c:v>4.7366140000000001E-3</c:v>
                </c:pt>
                <c:pt idx="59">
                  <c:v>4.2323859999999994E-3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74-534A-958C-33D66AB99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baseline="0">
                <a:solidFill>
                  <a:srgbClr val="0E2841"/>
                </a:solidFill>
              </a:rPr>
              <a:t>Spending Under Different Noises (Increasing Nosie Intensity)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noise_sim!$L$3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</c:v>
                </c:pt>
                <c:pt idx="8">
                  <c:v> Actual </c:v>
                </c:pt>
                <c:pt idx="9">
                  <c:v> Optimal </c:v>
                </c:pt>
                <c:pt idx="12">
                  <c:v> No Vacc </c:v>
                </c:pt>
                <c:pt idx="13">
                  <c:v> Constant </c:v>
                </c:pt>
                <c:pt idx="14">
                  <c:v> Actual </c:v>
                </c:pt>
                <c:pt idx="15">
                  <c:v> Optimal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</c:v>
                </c:pt>
                <c:pt idx="26">
                  <c:v> Actual </c:v>
                </c:pt>
                <c:pt idx="27">
                  <c:v> Optimal </c:v>
                </c:pt>
              </c:strCache>
            </c:strRef>
          </c:cat>
          <c:val>
            <c:numRef>
              <c:f>noise_sim!$M$3:$AN$3</c:f>
              <c:numCache>
                <c:formatCode>_(* #,##0.00_);_(* \(#,##0.00\);_(* "-"??_);_(@_)</c:formatCode>
                <c:ptCount val="28"/>
                <c:pt idx="0">
                  <c:v>8.2106630000000003</c:v>
                </c:pt>
                <c:pt idx="1">
                  <c:v>7.3173459999999997</c:v>
                </c:pt>
                <c:pt idx="2">
                  <c:v>5.121327</c:v>
                </c:pt>
                <c:pt idx="3">
                  <c:v>4.8282550000000004</c:v>
                </c:pt>
                <c:pt idx="5" formatCode="General">
                  <c:v>0</c:v>
                </c:pt>
                <c:pt idx="6">
                  <c:v>0</c:v>
                </c:pt>
                <c:pt idx="7">
                  <c:v>1.71</c:v>
                </c:pt>
                <c:pt idx="8">
                  <c:v>1.96</c:v>
                </c:pt>
                <c:pt idx="9">
                  <c:v>1.98</c:v>
                </c:pt>
                <c:pt idx="11" formatCode="General">
                  <c:v>0</c:v>
                </c:pt>
                <c:pt idx="12">
                  <c:v>0</c:v>
                </c:pt>
                <c:pt idx="13">
                  <c:v>1.71</c:v>
                </c:pt>
                <c:pt idx="14">
                  <c:v>1.96</c:v>
                </c:pt>
                <c:pt idx="15">
                  <c:v>2.56</c:v>
                </c:pt>
                <c:pt idx="17">
                  <c:v>0</c:v>
                </c:pt>
                <c:pt idx="18">
                  <c:v>0</c:v>
                </c:pt>
                <c:pt idx="19">
                  <c:v>1.71</c:v>
                </c:pt>
                <c:pt idx="20">
                  <c:v>1.96</c:v>
                </c:pt>
                <c:pt idx="21">
                  <c:v>2.4500000000000002</c:v>
                </c:pt>
                <c:pt idx="23" formatCode="General">
                  <c:v>0</c:v>
                </c:pt>
                <c:pt idx="24">
                  <c:v>0</c:v>
                </c:pt>
                <c:pt idx="25">
                  <c:v>1.71</c:v>
                </c:pt>
                <c:pt idx="26">
                  <c:v>1.96</c:v>
                </c:pt>
                <c:pt idx="27">
                  <c:v>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7-614C-A2A3-1D5123CC5CF8}"/>
            </c:ext>
          </c:extLst>
        </c:ser>
        <c:ser>
          <c:idx val="1"/>
          <c:order val="1"/>
          <c:tx>
            <c:strRef>
              <c:f>noise_sim!$L$4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</c:v>
                </c:pt>
                <c:pt idx="8">
                  <c:v> Actual </c:v>
                </c:pt>
                <c:pt idx="9">
                  <c:v> Optimal </c:v>
                </c:pt>
                <c:pt idx="12">
                  <c:v> No Vacc </c:v>
                </c:pt>
                <c:pt idx="13">
                  <c:v> Constant </c:v>
                </c:pt>
                <c:pt idx="14">
                  <c:v> Actual </c:v>
                </c:pt>
                <c:pt idx="15">
                  <c:v> Optimal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</c:v>
                </c:pt>
                <c:pt idx="26">
                  <c:v> Actual </c:v>
                </c:pt>
                <c:pt idx="27">
                  <c:v> Optimal </c:v>
                </c:pt>
              </c:strCache>
            </c:strRef>
          </c:cat>
          <c:val>
            <c:numRef>
              <c:f>noise_sim!$M$4:$AN$4</c:f>
              <c:numCache>
                <c:formatCode>_(* #,##0.00_);_(* \(#,##0.00\);_(* "-"??_);_(@_)</c:formatCode>
                <c:ptCount val="28"/>
                <c:pt idx="0">
                  <c:v>1.8029409999999999</c:v>
                </c:pt>
                <c:pt idx="1">
                  <c:v>2.52677</c:v>
                </c:pt>
                <c:pt idx="2">
                  <c:v>3.5019290000000001</c:v>
                </c:pt>
                <c:pt idx="3">
                  <c:v>2.694067</c:v>
                </c:pt>
                <c:pt idx="5" formatCode="General">
                  <c:v>0</c:v>
                </c:pt>
                <c:pt idx="6">
                  <c:v>1.56</c:v>
                </c:pt>
                <c:pt idx="7">
                  <c:v>1.32</c:v>
                </c:pt>
                <c:pt idx="8">
                  <c:v>1.34</c:v>
                </c:pt>
                <c:pt idx="9">
                  <c:v>1.26</c:v>
                </c:pt>
                <c:pt idx="11" formatCode="General">
                  <c:v>0</c:v>
                </c:pt>
                <c:pt idx="12">
                  <c:v>1.61</c:v>
                </c:pt>
                <c:pt idx="13">
                  <c:v>1.33</c:v>
                </c:pt>
                <c:pt idx="14">
                  <c:v>1.35</c:v>
                </c:pt>
                <c:pt idx="15">
                  <c:v>1.26</c:v>
                </c:pt>
                <c:pt idx="17">
                  <c:v>0</c:v>
                </c:pt>
                <c:pt idx="18">
                  <c:v>1.66</c:v>
                </c:pt>
                <c:pt idx="19">
                  <c:v>1.37</c:v>
                </c:pt>
                <c:pt idx="20">
                  <c:v>1.39</c:v>
                </c:pt>
                <c:pt idx="21">
                  <c:v>1.3</c:v>
                </c:pt>
                <c:pt idx="23" formatCode="General">
                  <c:v>0</c:v>
                </c:pt>
                <c:pt idx="24">
                  <c:v>1.61</c:v>
                </c:pt>
                <c:pt idx="25">
                  <c:v>1.39</c:v>
                </c:pt>
                <c:pt idx="26">
                  <c:v>1.41</c:v>
                </c:pt>
                <c:pt idx="27">
                  <c:v>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7-614C-A2A3-1D5123CC5CF8}"/>
            </c:ext>
          </c:extLst>
        </c:ser>
        <c:ser>
          <c:idx val="2"/>
          <c:order val="2"/>
          <c:tx>
            <c:strRef>
              <c:f>noise_sim!$L$5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noise_sim!$M$2:$AN$2</c:f>
              <c:strCache>
                <c:ptCount val="28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</c:v>
                </c:pt>
                <c:pt idx="8">
                  <c:v> Actual </c:v>
                </c:pt>
                <c:pt idx="9">
                  <c:v> Optimal </c:v>
                </c:pt>
                <c:pt idx="12">
                  <c:v> No Vacc </c:v>
                </c:pt>
                <c:pt idx="13">
                  <c:v> Constant </c:v>
                </c:pt>
                <c:pt idx="14">
                  <c:v> Actual </c:v>
                </c:pt>
                <c:pt idx="15">
                  <c:v> Optimal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  <c:pt idx="24">
                  <c:v> No Vacc </c:v>
                </c:pt>
                <c:pt idx="25">
                  <c:v> Constant </c:v>
                </c:pt>
                <c:pt idx="26">
                  <c:v> Actual </c:v>
                </c:pt>
                <c:pt idx="27">
                  <c:v> Optimal </c:v>
                </c:pt>
              </c:strCache>
            </c:strRef>
          </c:cat>
          <c:val>
            <c:numRef>
              <c:f>noise_sim!$M$5:$AN$5</c:f>
              <c:numCache>
                <c:formatCode>_(* #,##0.00_);_(* \(#,##0.00\);_(* "-"??_);_(@_)</c:formatCode>
                <c:ptCount val="28"/>
                <c:pt idx="0">
                  <c:v>29.206505</c:v>
                </c:pt>
                <c:pt idx="1">
                  <c:v>25.819239</c:v>
                </c:pt>
                <c:pt idx="2">
                  <c:v>25.133499</c:v>
                </c:pt>
                <c:pt idx="3">
                  <c:v>24.047899000000001</c:v>
                </c:pt>
                <c:pt idx="5" formatCode="General">
                  <c:v>0</c:v>
                </c:pt>
                <c:pt idx="6">
                  <c:v>9.0500000000000007</c:v>
                </c:pt>
                <c:pt idx="7">
                  <c:v>7.87</c:v>
                </c:pt>
                <c:pt idx="8">
                  <c:v>5.05</c:v>
                </c:pt>
                <c:pt idx="9">
                  <c:v>4.62</c:v>
                </c:pt>
                <c:pt idx="11" formatCode="General">
                  <c:v>0</c:v>
                </c:pt>
                <c:pt idx="12">
                  <c:v>9.26</c:v>
                </c:pt>
                <c:pt idx="13">
                  <c:v>7.93</c:v>
                </c:pt>
                <c:pt idx="14">
                  <c:v>5.08</c:v>
                </c:pt>
                <c:pt idx="15">
                  <c:v>4.62</c:v>
                </c:pt>
                <c:pt idx="17">
                  <c:v>0</c:v>
                </c:pt>
                <c:pt idx="18">
                  <c:v>9.5</c:v>
                </c:pt>
                <c:pt idx="19">
                  <c:v>8.1300000000000008</c:v>
                </c:pt>
                <c:pt idx="20">
                  <c:v>5.21</c:v>
                </c:pt>
                <c:pt idx="21">
                  <c:v>4.72</c:v>
                </c:pt>
                <c:pt idx="23" formatCode="General">
                  <c:v>0</c:v>
                </c:pt>
                <c:pt idx="24">
                  <c:v>9.27</c:v>
                </c:pt>
                <c:pt idx="25">
                  <c:v>8.2100000000000009</c:v>
                </c:pt>
                <c:pt idx="26">
                  <c:v>5.26</c:v>
                </c:pt>
                <c:pt idx="2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7-614C-A2A3-1D5123CC5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baseline="0">
                <a:solidFill>
                  <a:srgbClr val="0E2841"/>
                </a:solidFill>
              </a:rPr>
              <a:t>Spending Under Different Noises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noise_sim!$L$3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noise_sim!$AV$3:$BR$3</c:f>
              <c:numCache>
                <c:formatCode>_(* #,##0.00_);_(* \(#,##0.00\);_(* "-"??_);_(@_)</c:formatCode>
                <c:ptCount val="23"/>
                <c:pt idx="0">
                  <c:v>8.2106630000000003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4.8282550000000004</c:v>
                </c:pt>
                <c:pt idx="7">
                  <c:v>1.98</c:v>
                </c:pt>
                <c:pt idx="8">
                  <c:v>2.56</c:v>
                </c:pt>
                <c:pt idx="9">
                  <c:v>2.4500000000000002</c:v>
                </c:pt>
                <c:pt idx="10">
                  <c:v>2.61</c:v>
                </c:pt>
                <c:pt idx="12">
                  <c:v>7.3173459999999997</c:v>
                </c:pt>
                <c:pt idx="13">
                  <c:v>1.71</c:v>
                </c:pt>
                <c:pt idx="14">
                  <c:v>1.71</c:v>
                </c:pt>
                <c:pt idx="15">
                  <c:v>1.71</c:v>
                </c:pt>
                <c:pt idx="16">
                  <c:v>1.71</c:v>
                </c:pt>
                <c:pt idx="18">
                  <c:v>5.121327</c:v>
                </c:pt>
                <c:pt idx="19">
                  <c:v>1.96</c:v>
                </c:pt>
                <c:pt idx="20">
                  <c:v>1.96</c:v>
                </c:pt>
                <c:pt idx="21">
                  <c:v>1.96</c:v>
                </c:pt>
                <c:pt idx="22">
                  <c:v>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1-784D-86BB-26B6F58E18D4}"/>
            </c:ext>
          </c:extLst>
        </c:ser>
        <c:ser>
          <c:idx val="2"/>
          <c:order val="1"/>
          <c:tx>
            <c:strRef>
              <c:f>noise_sim!$L$4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noise_sim!$AV$4:$BR$4</c:f>
              <c:numCache>
                <c:formatCode>_(* #,##0.00_);_(* \(#,##0.00\);_(* "-"??_);_(@_)</c:formatCode>
                <c:ptCount val="23"/>
                <c:pt idx="0">
                  <c:v>1.8029409999999999</c:v>
                </c:pt>
                <c:pt idx="1">
                  <c:v>1.56</c:v>
                </c:pt>
                <c:pt idx="2">
                  <c:v>1.61</c:v>
                </c:pt>
                <c:pt idx="3">
                  <c:v>1.66</c:v>
                </c:pt>
                <c:pt idx="4">
                  <c:v>1.61</c:v>
                </c:pt>
                <c:pt idx="6">
                  <c:v>2.694067</c:v>
                </c:pt>
                <c:pt idx="7">
                  <c:v>1.26</c:v>
                </c:pt>
                <c:pt idx="8">
                  <c:v>1.26</c:v>
                </c:pt>
                <c:pt idx="9">
                  <c:v>1.3</c:v>
                </c:pt>
                <c:pt idx="10">
                  <c:v>1.32</c:v>
                </c:pt>
                <c:pt idx="12">
                  <c:v>2.52677</c:v>
                </c:pt>
                <c:pt idx="13">
                  <c:v>1.32</c:v>
                </c:pt>
                <c:pt idx="14">
                  <c:v>1.33</c:v>
                </c:pt>
                <c:pt idx="15">
                  <c:v>1.37</c:v>
                </c:pt>
                <c:pt idx="16">
                  <c:v>1.39</c:v>
                </c:pt>
                <c:pt idx="18">
                  <c:v>3.5019290000000001</c:v>
                </c:pt>
                <c:pt idx="19">
                  <c:v>1.34</c:v>
                </c:pt>
                <c:pt idx="20">
                  <c:v>1.35</c:v>
                </c:pt>
                <c:pt idx="21">
                  <c:v>1.39</c:v>
                </c:pt>
                <c:pt idx="22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1-784D-86BB-26B6F58E18D4}"/>
            </c:ext>
          </c:extLst>
        </c:ser>
        <c:ser>
          <c:idx val="3"/>
          <c:order val="2"/>
          <c:tx>
            <c:strRef>
              <c:f>noise_sim!$L$5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noise_sim!$AV$1:$BR$1</c:f>
              <c:strCache>
                <c:ptCount val="23"/>
                <c:pt idx="0">
                  <c:v>noise*0.01</c:v>
                </c:pt>
                <c:pt idx="1">
                  <c:v>noise*0.1</c:v>
                </c:pt>
                <c:pt idx="2">
                  <c:v>noise*0.5</c:v>
                </c:pt>
                <c:pt idx="3">
                  <c:v>noise*1 (base)</c:v>
                </c:pt>
                <c:pt idx="4">
                  <c:v>noise*1.5</c:v>
                </c:pt>
                <c:pt idx="6">
                  <c:v>noise*0.01</c:v>
                </c:pt>
                <c:pt idx="7">
                  <c:v>noise*0.1</c:v>
                </c:pt>
                <c:pt idx="8">
                  <c:v>noise*0.5</c:v>
                </c:pt>
                <c:pt idx="9">
                  <c:v>noise*1 (base)</c:v>
                </c:pt>
                <c:pt idx="10">
                  <c:v>noise*1.5</c:v>
                </c:pt>
                <c:pt idx="12">
                  <c:v>noise*0.01</c:v>
                </c:pt>
                <c:pt idx="13">
                  <c:v>noise*0.1</c:v>
                </c:pt>
                <c:pt idx="14">
                  <c:v>noise*0.5</c:v>
                </c:pt>
                <c:pt idx="15">
                  <c:v>noise*1 (base)</c:v>
                </c:pt>
                <c:pt idx="16">
                  <c:v>noise*1.5</c:v>
                </c:pt>
                <c:pt idx="18">
                  <c:v>noise*0.01</c:v>
                </c:pt>
                <c:pt idx="19">
                  <c:v>noise*0.1</c:v>
                </c:pt>
                <c:pt idx="20">
                  <c:v>noise*0.5</c:v>
                </c:pt>
                <c:pt idx="21">
                  <c:v>noise*1 (base)</c:v>
                </c:pt>
                <c:pt idx="22">
                  <c:v>noise*1.5</c:v>
                </c:pt>
              </c:strCache>
            </c:strRef>
          </c:cat>
          <c:val>
            <c:numRef>
              <c:f>noise_sim!$AV$5:$BR$5</c:f>
              <c:numCache>
                <c:formatCode>_(* #,##0.00_);_(* \(#,##0.00\);_(* "-"??_);_(@_)</c:formatCode>
                <c:ptCount val="23"/>
                <c:pt idx="0">
                  <c:v>29.206505</c:v>
                </c:pt>
                <c:pt idx="1">
                  <c:v>9.0500000000000007</c:v>
                </c:pt>
                <c:pt idx="2">
                  <c:v>9.26</c:v>
                </c:pt>
                <c:pt idx="3">
                  <c:v>9.5</c:v>
                </c:pt>
                <c:pt idx="4">
                  <c:v>9.27</c:v>
                </c:pt>
                <c:pt idx="6">
                  <c:v>24.047899000000001</c:v>
                </c:pt>
                <c:pt idx="7">
                  <c:v>4.62</c:v>
                </c:pt>
                <c:pt idx="8">
                  <c:v>4.62</c:v>
                </c:pt>
                <c:pt idx="9">
                  <c:v>4.72</c:v>
                </c:pt>
                <c:pt idx="10">
                  <c:v>4.8</c:v>
                </c:pt>
                <c:pt idx="12">
                  <c:v>25.819239</c:v>
                </c:pt>
                <c:pt idx="13">
                  <c:v>7.87</c:v>
                </c:pt>
                <c:pt idx="14">
                  <c:v>7.93</c:v>
                </c:pt>
                <c:pt idx="15">
                  <c:v>8.1300000000000008</c:v>
                </c:pt>
                <c:pt idx="16">
                  <c:v>8.2100000000000009</c:v>
                </c:pt>
                <c:pt idx="18">
                  <c:v>25.133499</c:v>
                </c:pt>
                <c:pt idx="19">
                  <c:v>5.05</c:v>
                </c:pt>
                <c:pt idx="20">
                  <c:v>5.08</c:v>
                </c:pt>
                <c:pt idx="21">
                  <c:v>5.21</c:v>
                </c:pt>
                <c:pt idx="22">
                  <c:v>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1-784D-86BB-26B6F58E1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708912"/>
        <c:axId val="1571809376"/>
      </c:barChart>
      <c:catAx>
        <c:axId val="1571708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09376"/>
        <c:crosses val="autoZero"/>
        <c:auto val="1"/>
        <c:lblAlgn val="ctr"/>
        <c:lblOffset val="100"/>
        <c:noMultiLvlLbl val="0"/>
      </c:catAx>
      <c:valAx>
        <c:axId val="1571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70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vacc_cost!$B$13</c:f>
              <c:strCache>
                <c:ptCount val="1"/>
                <c:pt idx="0">
                  <c:v>c1*0.5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vacc_cost!$B$14:$B$73</c:f>
              <c:numCache>
                <c:formatCode>0.00E+00</c:formatCode>
                <c:ptCount val="60"/>
                <c:pt idx="0">
                  <c:v>2.7785579999999997E-2</c:v>
                </c:pt>
                <c:pt idx="1">
                  <c:v>2.7788440000000005E-2</c:v>
                </c:pt>
                <c:pt idx="2">
                  <c:v>2.7778440000000005E-2</c:v>
                </c:pt>
                <c:pt idx="3">
                  <c:v>2.7769159999999998E-2</c:v>
                </c:pt>
                <c:pt idx="4">
                  <c:v>2.7756340000000001E-2</c:v>
                </c:pt>
                <c:pt idx="5">
                  <c:v>2.7740359999999999E-2</c:v>
                </c:pt>
                <c:pt idx="6">
                  <c:v>2.7720519999999998E-2</c:v>
                </c:pt>
                <c:pt idx="7">
                  <c:v>2.769812E-2</c:v>
                </c:pt>
                <c:pt idx="8">
                  <c:v>2.7670759999999999E-2</c:v>
                </c:pt>
                <c:pt idx="9">
                  <c:v>2.7623800000000004E-2</c:v>
                </c:pt>
                <c:pt idx="10">
                  <c:v>2.7560399999999995E-2</c:v>
                </c:pt>
                <c:pt idx="11">
                  <c:v>2.7510600000000003E-2</c:v>
                </c:pt>
                <c:pt idx="12">
                  <c:v>2.743584E-2</c:v>
                </c:pt>
                <c:pt idx="13">
                  <c:v>2.7322220000000001E-2</c:v>
                </c:pt>
                <c:pt idx="14">
                  <c:v>2.7206599999999997E-2</c:v>
                </c:pt>
                <c:pt idx="15">
                  <c:v>2.7160159999999999E-2</c:v>
                </c:pt>
                <c:pt idx="16">
                  <c:v>2.7043499999999998E-2</c:v>
                </c:pt>
                <c:pt idx="17">
                  <c:v>2.6857379999999997E-2</c:v>
                </c:pt>
                <c:pt idx="18">
                  <c:v>2.6658159999999997E-2</c:v>
                </c:pt>
                <c:pt idx="19">
                  <c:v>2.646252E-2</c:v>
                </c:pt>
                <c:pt idx="20">
                  <c:v>2.6223799999999999E-2</c:v>
                </c:pt>
                <c:pt idx="21">
                  <c:v>2.6319139999999998E-2</c:v>
                </c:pt>
                <c:pt idx="22">
                  <c:v>2.6128839999999997E-2</c:v>
                </c:pt>
                <c:pt idx="23">
                  <c:v>2.5654719999999999E-2</c:v>
                </c:pt>
                <c:pt idx="24">
                  <c:v>2.5754659999999995E-2</c:v>
                </c:pt>
                <c:pt idx="25">
                  <c:v>2.5381859999999999E-2</c:v>
                </c:pt>
                <c:pt idx="26">
                  <c:v>2.4695120000000001E-2</c:v>
                </c:pt>
                <c:pt idx="27">
                  <c:v>2.4792920000000003E-2</c:v>
                </c:pt>
                <c:pt idx="28">
                  <c:v>2.4523800000000002E-2</c:v>
                </c:pt>
                <c:pt idx="29">
                  <c:v>2.4203499999999999E-2</c:v>
                </c:pt>
                <c:pt idx="30">
                  <c:v>2.357484E-2</c:v>
                </c:pt>
                <c:pt idx="31">
                  <c:v>2.3090599999999999E-2</c:v>
                </c:pt>
                <c:pt idx="32">
                  <c:v>2.242566E-2</c:v>
                </c:pt>
                <c:pt idx="33">
                  <c:v>2.2047879999999999E-2</c:v>
                </c:pt>
                <c:pt idx="34">
                  <c:v>2.169024E-2</c:v>
                </c:pt>
                <c:pt idx="35">
                  <c:v>2.0972520000000001E-2</c:v>
                </c:pt>
                <c:pt idx="36">
                  <c:v>2.0538500000000005E-2</c:v>
                </c:pt>
                <c:pt idx="37">
                  <c:v>1.9653280000000002E-2</c:v>
                </c:pt>
                <c:pt idx="38">
                  <c:v>1.9223880000000002E-2</c:v>
                </c:pt>
                <c:pt idx="39">
                  <c:v>1.864772E-2</c:v>
                </c:pt>
                <c:pt idx="40">
                  <c:v>1.7471740000000003E-2</c:v>
                </c:pt>
                <c:pt idx="41">
                  <c:v>1.6910439999999999E-2</c:v>
                </c:pt>
                <c:pt idx="42">
                  <c:v>1.6053080000000001E-2</c:v>
                </c:pt>
                <c:pt idx="43">
                  <c:v>1.5149479999999998E-2</c:v>
                </c:pt>
                <c:pt idx="44">
                  <c:v>1.447496E-2</c:v>
                </c:pt>
                <c:pt idx="45">
                  <c:v>1.3621459999999998E-2</c:v>
                </c:pt>
                <c:pt idx="46">
                  <c:v>1.2700939999999999E-2</c:v>
                </c:pt>
                <c:pt idx="47">
                  <c:v>1.168132E-2</c:v>
                </c:pt>
                <c:pt idx="48">
                  <c:v>1.0652232000000001E-2</c:v>
                </c:pt>
                <c:pt idx="49">
                  <c:v>9.364962000000001E-3</c:v>
                </c:pt>
                <c:pt idx="50">
                  <c:v>8.2818360000000008E-3</c:v>
                </c:pt>
                <c:pt idx="51">
                  <c:v>7.0325259999999999E-3</c:v>
                </c:pt>
                <c:pt idx="52">
                  <c:v>6.0157099999999988E-3</c:v>
                </c:pt>
                <c:pt idx="53">
                  <c:v>5.0936420000000007E-3</c:v>
                </c:pt>
                <c:pt idx="54">
                  <c:v>4.5572199999999998E-3</c:v>
                </c:pt>
                <c:pt idx="55">
                  <c:v>4.3111139999999996E-3</c:v>
                </c:pt>
                <c:pt idx="56">
                  <c:v>4.219118E-3</c:v>
                </c:pt>
                <c:pt idx="57">
                  <c:v>4.1885099999999995E-3</c:v>
                </c:pt>
                <c:pt idx="58">
                  <c:v>4.1828220000000001E-3</c:v>
                </c:pt>
                <c:pt idx="59">
                  <c:v>4.1833499999999997E-3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A-644E-BB56-2DD51B92E2E1}"/>
            </c:ext>
          </c:extLst>
        </c:ser>
        <c:ser>
          <c:idx val="2"/>
          <c:order val="1"/>
          <c:tx>
            <c:strRef>
              <c:f>vacc_cost!$C$13</c:f>
              <c:strCache>
                <c:ptCount val="1"/>
                <c:pt idx="0">
                  <c:v>c1*1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vacc_cost!$C$14:$C$73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A-644E-BB56-2DD51B92E2E1}"/>
            </c:ext>
          </c:extLst>
        </c:ser>
        <c:ser>
          <c:idx val="3"/>
          <c:order val="2"/>
          <c:tx>
            <c:strRef>
              <c:f>vacc_cost!$D$13</c:f>
              <c:strCache>
                <c:ptCount val="1"/>
                <c:pt idx="0">
                  <c:v>c1*2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vacc_cost!$D$14:$D$73</c:f>
              <c:numCache>
                <c:formatCode>0.00E+00</c:formatCode>
                <c:ptCount val="60"/>
                <c:pt idx="0">
                  <c:v>2.7783979999999996E-2</c:v>
                </c:pt>
                <c:pt idx="1">
                  <c:v>2.7786399999999999E-2</c:v>
                </c:pt>
                <c:pt idx="2">
                  <c:v>2.7775919999999999E-2</c:v>
                </c:pt>
                <c:pt idx="3">
                  <c:v>2.7765819999999997E-2</c:v>
                </c:pt>
                <c:pt idx="4">
                  <c:v>2.7751919999999996E-2</c:v>
                </c:pt>
                <c:pt idx="5">
                  <c:v>2.7734439999999999E-2</c:v>
                </c:pt>
                <c:pt idx="6">
                  <c:v>2.7712279999999999E-2</c:v>
                </c:pt>
                <c:pt idx="7">
                  <c:v>2.768696E-2</c:v>
                </c:pt>
                <c:pt idx="8">
                  <c:v>2.7654939999999999E-2</c:v>
                </c:pt>
                <c:pt idx="9">
                  <c:v>2.7598359999999999E-2</c:v>
                </c:pt>
                <c:pt idx="10">
                  <c:v>2.7520340000000004E-2</c:v>
                </c:pt>
                <c:pt idx="11">
                  <c:v>2.745276E-2</c:v>
                </c:pt>
                <c:pt idx="12">
                  <c:v>2.735634E-2</c:v>
                </c:pt>
                <c:pt idx="13">
                  <c:v>2.7206960000000002E-2</c:v>
                </c:pt>
                <c:pt idx="14">
                  <c:v>2.7058579999999999E-2</c:v>
                </c:pt>
                <c:pt idx="15">
                  <c:v>2.6982660000000002E-2</c:v>
                </c:pt>
                <c:pt idx="16">
                  <c:v>2.6812959999999997E-2</c:v>
                </c:pt>
                <c:pt idx="17">
                  <c:v>2.6567559999999997E-2</c:v>
                </c:pt>
                <c:pt idx="18">
                  <c:v>2.6302100000000002E-2</c:v>
                </c:pt>
                <c:pt idx="19">
                  <c:v>2.6044840000000003E-2</c:v>
                </c:pt>
                <c:pt idx="20">
                  <c:v>2.5763599999999998E-2</c:v>
                </c:pt>
                <c:pt idx="21">
                  <c:v>2.5789360000000001E-2</c:v>
                </c:pt>
                <c:pt idx="22">
                  <c:v>2.5437940000000003E-2</c:v>
                </c:pt>
                <c:pt idx="23">
                  <c:v>2.4939139999999999E-2</c:v>
                </c:pt>
                <c:pt idx="24">
                  <c:v>2.4810359999999997E-2</c:v>
                </c:pt>
                <c:pt idx="25">
                  <c:v>2.4296740000000001E-2</c:v>
                </c:pt>
                <c:pt idx="26">
                  <c:v>2.3403819999999999E-2</c:v>
                </c:pt>
                <c:pt idx="27">
                  <c:v>2.3253740000000002E-2</c:v>
                </c:pt>
                <c:pt idx="28">
                  <c:v>2.2823219999999998E-2</c:v>
                </c:pt>
                <c:pt idx="29">
                  <c:v>2.2177079999999998E-2</c:v>
                </c:pt>
                <c:pt idx="30">
                  <c:v>2.131216E-2</c:v>
                </c:pt>
                <c:pt idx="31">
                  <c:v>2.0701879999999999E-2</c:v>
                </c:pt>
                <c:pt idx="32">
                  <c:v>1.9745799999999997E-2</c:v>
                </c:pt>
                <c:pt idx="33">
                  <c:v>1.8956819999999999E-2</c:v>
                </c:pt>
                <c:pt idx="34">
                  <c:v>1.8151459999999998E-2</c:v>
                </c:pt>
                <c:pt idx="35">
                  <c:v>1.7306339999999996E-2</c:v>
                </c:pt>
                <c:pt idx="36">
                  <c:v>1.6239480000000001E-2</c:v>
                </c:pt>
                <c:pt idx="37">
                  <c:v>1.524182E-2</c:v>
                </c:pt>
                <c:pt idx="38">
                  <c:v>1.4608360000000001E-2</c:v>
                </c:pt>
                <c:pt idx="39">
                  <c:v>1.359168E-2</c:v>
                </c:pt>
                <c:pt idx="40">
                  <c:v>1.2587379999999999E-2</c:v>
                </c:pt>
                <c:pt idx="41">
                  <c:v>1.192152E-2</c:v>
                </c:pt>
                <c:pt idx="42">
                  <c:v>1.1021960000000001E-2</c:v>
                </c:pt>
                <c:pt idx="43">
                  <c:v>1.0157898E-2</c:v>
                </c:pt>
                <c:pt idx="44">
                  <c:v>9.5679839999999981E-3</c:v>
                </c:pt>
                <c:pt idx="45">
                  <c:v>8.6770019999999996E-3</c:v>
                </c:pt>
                <c:pt idx="46">
                  <c:v>7.9533620000000003E-3</c:v>
                </c:pt>
                <c:pt idx="47">
                  <c:v>7.2774580000000005E-3</c:v>
                </c:pt>
                <c:pt idx="48">
                  <c:v>6.6012240000000002E-3</c:v>
                </c:pt>
                <c:pt idx="49">
                  <c:v>5.9201159999999996E-3</c:v>
                </c:pt>
                <c:pt idx="50">
                  <c:v>5.3807739999999996E-3</c:v>
                </c:pt>
                <c:pt idx="51">
                  <c:v>4.8198680000000006E-3</c:v>
                </c:pt>
                <c:pt idx="52">
                  <c:v>4.5545400000000002E-3</c:v>
                </c:pt>
                <c:pt idx="53">
                  <c:v>4.3872579999999998E-3</c:v>
                </c:pt>
                <c:pt idx="54">
                  <c:v>4.3039140000000007E-3</c:v>
                </c:pt>
                <c:pt idx="55">
                  <c:v>4.2616780000000005E-3</c:v>
                </c:pt>
                <c:pt idx="56">
                  <c:v>4.242638E-3</c:v>
                </c:pt>
                <c:pt idx="57">
                  <c:v>4.2349959999999996E-3</c:v>
                </c:pt>
                <c:pt idx="58">
                  <c:v>4.2332799999999999E-3</c:v>
                </c:pt>
                <c:pt idx="59">
                  <c:v>4.2336120000000003E-3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BA-644E-BB56-2DD51B92E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vacc_cost!$I$3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vacc_cost!$J$3:$Y$3</c:f>
              <c:numCache>
                <c:formatCode>_(* #,##0.00_);_(* \(#,##0.00\);_(* "-"??_);_(@_)</c:formatCode>
                <c:ptCount val="16"/>
                <c:pt idx="0">
                  <c:v>11.616842</c:v>
                </c:pt>
                <c:pt idx="1">
                  <c:v>9.2494650000000007</c:v>
                </c:pt>
                <c:pt idx="2">
                  <c:v>6.374409</c:v>
                </c:pt>
                <c:pt idx="3">
                  <c:v>5.6051359999999999</c:v>
                </c:pt>
                <c:pt idx="6">
                  <c:v>11.616842</c:v>
                </c:pt>
                <c:pt idx="7">
                  <c:v>9.2494650000000007</c:v>
                </c:pt>
                <c:pt idx="8">
                  <c:v>6.374409</c:v>
                </c:pt>
                <c:pt idx="9">
                  <c:v>5.6106680000000004</c:v>
                </c:pt>
                <c:pt idx="12">
                  <c:v>11.616842</c:v>
                </c:pt>
                <c:pt idx="13">
                  <c:v>9.2494650000000007</c:v>
                </c:pt>
                <c:pt idx="14">
                  <c:v>6.374409</c:v>
                </c:pt>
                <c:pt idx="15">
                  <c:v>5.6207440000000002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C-844E-8C94-0125A6A5C23A}"/>
            </c:ext>
          </c:extLst>
        </c:ser>
        <c:ser>
          <c:idx val="1"/>
          <c:order val="1"/>
          <c:tx>
            <c:strRef>
              <c:f>vacc_cost!$I$4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vacc_cost!$J$4:$Y$4</c:f>
              <c:numCache>
                <c:formatCode>_(* #,##0.00_);_(* \(#,##0.00\);_(* "-"??_);_(@_)</c:formatCode>
                <c:ptCount val="16"/>
                <c:pt idx="0">
                  <c:v>2.7574879999999999</c:v>
                </c:pt>
                <c:pt idx="1">
                  <c:v>2.6015760000000001</c:v>
                </c:pt>
                <c:pt idx="2">
                  <c:v>2.9979460000000002</c:v>
                </c:pt>
                <c:pt idx="3">
                  <c:v>3.2349579999999998</c:v>
                </c:pt>
                <c:pt idx="6">
                  <c:v>2.7574879999999999</c:v>
                </c:pt>
                <c:pt idx="7">
                  <c:v>3.0778560000000001</c:v>
                </c:pt>
                <c:pt idx="8">
                  <c:v>3.979546</c:v>
                </c:pt>
                <c:pt idx="9">
                  <c:v>4.5139250000000004</c:v>
                </c:pt>
                <c:pt idx="12">
                  <c:v>2.7574879999999999</c:v>
                </c:pt>
                <c:pt idx="13">
                  <c:v>4.0304159999999998</c:v>
                </c:pt>
                <c:pt idx="14">
                  <c:v>5.9427459999999996</c:v>
                </c:pt>
                <c:pt idx="15">
                  <c:v>6.8435439999999996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7C-844E-8C94-0125A6A5C23A}"/>
            </c:ext>
          </c:extLst>
        </c:ser>
        <c:ser>
          <c:idx val="2"/>
          <c:order val="2"/>
          <c:tx>
            <c:strRef>
              <c:f>vacc_cost!$I$5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vacc_cost!$J$5:$Y$5</c:f>
              <c:numCache>
                <c:formatCode>_(* #,##0.00_);_(* \(#,##0.00\);_(* "-"??_);_(@_)</c:formatCode>
                <c:ptCount val="16"/>
                <c:pt idx="0">
                  <c:v>42.917935</c:v>
                </c:pt>
                <c:pt idx="1">
                  <c:v>33.642296000000002</c:v>
                </c:pt>
                <c:pt idx="2">
                  <c:v>31.839379999999998</c:v>
                </c:pt>
                <c:pt idx="3">
                  <c:v>28.916056999999999</c:v>
                </c:pt>
                <c:pt idx="6">
                  <c:v>42.917935</c:v>
                </c:pt>
                <c:pt idx="7">
                  <c:v>33.642296000000002</c:v>
                </c:pt>
                <c:pt idx="8">
                  <c:v>31.839379999999998</c:v>
                </c:pt>
                <c:pt idx="9">
                  <c:v>28.924866999999999</c:v>
                </c:pt>
                <c:pt idx="12">
                  <c:v>42.917935</c:v>
                </c:pt>
                <c:pt idx="13">
                  <c:v>33.642296000000002</c:v>
                </c:pt>
                <c:pt idx="14">
                  <c:v>31.839379999999998</c:v>
                </c:pt>
                <c:pt idx="15">
                  <c:v>28.941731999999998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7C-844E-8C94-0125A6A5C2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unfer</a:t>
            </a:r>
            <a:r>
              <a:rPr lang="en-GB" baseline="0"/>
              <a:t> different vacc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vacc_cost!$A$2</c:f>
              <c:strCache>
                <c:ptCount val="1"/>
                <c:pt idx="0">
                  <c:v>Hosp Cost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vacc_cost!$B$1:$D$1</c:f>
              <c:strCache>
                <c:ptCount val="3"/>
                <c:pt idx="0">
                  <c:v>c1*0.5 (optimal)</c:v>
                </c:pt>
                <c:pt idx="1">
                  <c:v>c1*1 (optimal)</c:v>
                </c:pt>
                <c:pt idx="2">
                  <c:v>c1*2 (optimal)</c:v>
                </c:pt>
              </c:strCache>
            </c:strRef>
          </c:cat>
          <c:val>
            <c:numRef>
              <c:f>vacc_cost!$B$2:$D$2</c:f>
              <c:numCache>
                <c:formatCode>_(* #,##0.00_);_(* \(#,##0.00\);_(* "-"??_);_(@_)</c:formatCode>
                <c:ptCount val="3"/>
                <c:pt idx="0">
                  <c:v>5.6051359999999999</c:v>
                </c:pt>
                <c:pt idx="1">
                  <c:v>5.6106680000000004</c:v>
                </c:pt>
                <c:pt idx="2">
                  <c:v>5.6207440000000002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8-CE44-B673-997A843123A5}"/>
            </c:ext>
          </c:extLst>
        </c:ser>
        <c:ser>
          <c:idx val="1"/>
          <c:order val="1"/>
          <c:tx>
            <c:strRef>
              <c:f>vacc_cost!$A$3</c:f>
              <c:strCache>
                <c:ptCount val="1"/>
                <c:pt idx="0">
                  <c:v>Policy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vacc_cost!$B$1:$D$1</c:f>
              <c:strCache>
                <c:ptCount val="3"/>
                <c:pt idx="0">
                  <c:v>c1*0.5 (optimal)</c:v>
                </c:pt>
                <c:pt idx="1">
                  <c:v>c1*1 (optimal)</c:v>
                </c:pt>
                <c:pt idx="2">
                  <c:v>c1*2 (optimal)</c:v>
                </c:pt>
              </c:strCache>
            </c:strRef>
          </c:cat>
          <c:val>
            <c:numRef>
              <c:f>vacc_cost!$B$3:$D$3</c:f>
              <c:numCache>
                <c:formatCode>_(* #,##0.00_);_(* \(#,##0.00\);_(* "-"??_);_(@_)</c:formatCode>
                <c:ptCount val="3"/>
                <c:pt idx="0">
                  <c:v>3.2349579999999998</c:v>
                </c:pt>
                <c:pt idx="1">
                  <c:v>4.5139250000000004</c:v>
                </c:pt>
                <c:pt idx="2">
                  <c:v>6.8435439999999996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8-CE44-B673-997A843123A5}"/>
            </c:ext>
          </c:extLst>
        </c:ser>
        <c:ser>
          <c:idx val="2"/>
          <c:order val="2"/>
          <c:tx>
            <c:strRef>
              <c:f>vacc_cost!$A$4</c:f>
              <c:strCache>
                <c:ptCount val="1"/>
                <c:pt idx="0">
                  <c:v>Econ Cost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vacc_cost!$B$1:$D$1</c:f>
              <c:strCache>
                <c:ptCount val="3"/>
                <c:pt idx="0">
                  <c:v>c1*0.5 (optimal)</c:v>
                </c:pt>
                <c:pt idx="1">
                  <c:v>c1*1 (optimal)</c:v>
                </c:pt>
                <c:pt idx="2">
                  <c:v>c1*2 (optimal)</c:v>
                </c:pt>
              </c:strCache>
            </c:strRef>
          </c:cat>
          <c:val>
            <c:numRef>
              <c:f>vacc_cost!$B$4:$D$4</c:f>
              <c:numCache>
                <c:formatCode>_(* #,##0.00_);_(* \(#,##0.00\);_(* "-"??_);_(@_)</c:formatCode>
                <c:ptCount val="3"/>
                <c:pt idx="0">
                  <c:v>28.916056999999999</c:v>
                </c:pt>
                <c:pt idx="1">
                  <c:v>28.924866999999999</c:v>
                </c:pt>
                <c:pt idx="2">
                  <c:v>28.941731999999998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D8-CE44-B673-997A843123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192168400"/>
        <c:axId val="176085375"/>
      </c:barChart>
      <c:catAx>
        <c:axId val="119216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5375"/>
        <c:crosses val="autoZero"/>
        <c:auto val="1"/>
        <c:lblAlgn val="ctr"/>
        <c:lblOffset val="100"/>
        <c:noMultiLvlLbl val="0"/>
      </c:catAx>
      <c:valAx>
        <c:axId val="176085375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1921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econ_cost!$X$3</c:f>
              <c:strCache>
                <c:ptCount val="1"/>
                <c:pt idx="0">
                  <c:v> 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econ_cost!$Y$2:$AT$2</c:f>
              <c:strCache>
                <c:ptCount val="22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</c:strCache>
            </c:strRef>
          </c:cat>
          <c:val>
            <c:numRef>
              <c:f>econ_cost!$Y$3:$AT$3</c:f>
              <c:numCache>
                <c:formatCode>_(* #,##0.00_);_(* \(#,##0.00\);_(* "-"??_);_(@_)</c:formatCode>
                <c:ptCount val="22"/>
                <c:pt idx="0">
                  <c:v>11.616842</c:v>
                </c:pt>
                <c:pt idx="1">
                  <c:v>9.2494650000000007</c:v>
                </c:pt>
                <c:pt idx="2">
                  <c:v>6.374409</c:v>
                </c:pt>
                <c:pt idx="3">
                  <c:v>5.6223349999999996</c:v>
                </c:pt>
                <c:pt idx="12">
                  <c:v>11.616842</c:v>
                </c:pt>
                <c:pt idx="13">
                  <c:v>9.2494650000000007</c:v>
                </c:pt>
                <c:pt idx="14">
                  <c:v>6.374409</c:v>
                </c:pt>
                <c:pt idx="15">
                  <c:v>5.6106680000000004</c:v>
                </c:pt>
                <c:pt idx="18">
                  <c:v>11.616842</c:v>
                </c:pt>
                <c:pt idx="19">
                  <c:v>9.2494650000000007</c:v>
                </c:pt>
                <c:pt idx="20">
                  <c:v>6.374409</c:v>
                </c:pt>
                <c:pt idx="21">
                  <c:v>5.6038920000000001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7-7440-8E98-2D1A6664C221}"/>
            </c:ext>
          </c:extLst>
        </c:ser>
        <c:ser>
          <c:idx val="1"/>
          <c:order val="1"/>
          <c:tx>
            <c:strRef>
              <c:f>econ_cost!$X$4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econ_cost!$Y$2:$AT$2</c:f>
              <c:strCache>
                <c:ptCount val="22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</c:strCache>
            </c:strRef>
          </c:cat>
          <c:val>
            <c:numRef>
              <c:f>econ_cost!$Y$4:$AT$4</c:f>
              <c:numCache>
                <c:formatCode>_(* #,##0.00_);_(* \(#,##0.00\);_(* "-"??_);_(@_)</c:formatCode>
                <c:ptCount val="22"/>
                <c:pt idx="0">
                  <c:v>2.7574879999999999</c:v>
                </c:pt>
                <c:pt idx="1">
                  <c:v>3.0778560000000001</c:v>
                </c:pt>
                <c:pt idx="2">
                  <c:v>3.979546</c:v>
                </c:pt>
                <c:pt idx="3">
                  <c:v>4.3009760000000004</c:v>
                </c:pt>
                <c:pt idx="12">
                  <c:v>2.7574879999999999</c:v>
                </c:pt>
                <c:pt idx="13">
                  <c:v>3.0778560000000001</c:v>
                </c:pt>
                <c:pt idx="14">
                  <c:v>3.979546</c:v>
                </c:pt>
                <c:pt idx="15">
                  <c:v>4.5139250000000004</c:v>
                </c:pt>
                <c:pt idx="18">
                  <c:v>2.7574879999999999</c:v>
                </c:pt>
                <c:pt idx="19">
                  <c:v>3.0778560000000001</c:v>
                </c:pt>
                <c:pt idx="20">
                  <c:v>3.979546</c:v>
                </c:pt>
                <c:pt idx="21">
                  <c:v>4.6971470000000002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7-7440-8E98-2D1A6664C221}"/>
            </c:ext>
          </c:extLst>
        </c:ser>
        <c:ser>
          <c:idx val="2"/>
          <c:order val="2"/>
          <c:tx>
            <c:strRef>
              <c:f>econ_cost!$X$5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econ_cost!$Y$2:$AT$2</c:f>
              <c:strCache>
                <c:ptCount val="22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  <c:pt idx="18">
                  <c:v> no vacc </c:v>
                </c:pt>
                <c:pt idx="19">
                  <c:v> constant vacc </c:v>
                </c:pt>
                <c:pt idx="20">
                  <c:v> actual vacc </c:v>
                </c:pt>
                <c:pt idx="21">
                  <c:v> opt vacc </c:v>
                </c:pt>
              </c:strCache>
            </c:strRef>
          </c:cat>
          <c:val>
            <c:numRef>
              <c:f>econ_cost!$Y$5:$AT$5</c:f>
              <c:numCache>
                <c:formatCode>_(* #,##0.00_);_(* \(#,##0.00\);_(* "-"??_);_(@_)</c:formatCode>
                <c:ptCount val="22"/>
                <c:pt idx="0">
                  <c:v>21.458967000000001</c:v>
                </c:pt>
                <c:pt idx="1">
                  <c:v>16.821148000000001</c:v>
                </c:pt>
                <c:pt idx="2">
                  <c:v>15.919689999999999</c:v>
                </c:pt>
                <c:pt idx="3">
                  <c:v>14.472054</c:v>
                </c:pt>
                <c:pt idx="12">
                  <c:v>42.917935</c:v>
                </c:pt>
                <c:pt idx="13">
                  <c:v>33.642296000000002</c:v>
                </c:pt>
                <c:pt idx="14">
                  <c:v>31.839379999999998</c:v>
                </c:pt>
                <c:pt idx="15">
                  <c:v>28.924866999999999</c:v>
                </c:pt>
                <c:pt idx="18">
                  <c:v>85.83587</c:v>
                </c:pt>
                <c:pt idx="19">
                  <c:v>67.284592000000004</c:v>
                </c:pt>
                <c:pt idx="20">
                  <c:v>63.678759999999997</c:v>
                </c:pt>
                <c:pt idx="21">
                  <c:v>57.828688999999997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7-7440-8E98-2D1A6664C2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econ_cost!$A$2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econ_cost!$D$1:$G$1</c:f>
              <c:strCache>
                <c:ptCount val="4"/>
                <c:pt idx="0">
                  <c:v>c6*0.5 (optimal)</c:v>
                </c:pt>
                <c:pt idx="1">
                  <c:v>c6*0.75</c:v>
                </c:pt>
                <c:pt idx="2">
                  <c:v>c6*1 (optimal)</c:v>
                </c:pt>
                <c:pt idx="3">
                  <c:v>c6*2 (optimal)</c:v>
                </c:pt>
              </c:strCache>
            </c:strRef>
          </c:cat>
          <c:val>
            <c:numRef>
              <c:f>econ_cost!$D$2:$G$2</c:f>
              <c:numCache>
                <c:formatCode>_(* #,##0.00_);_(* \(#,##0.00\);_(* "-"??_);_(@_)</c:formatCode>
                <c:ptCount val="4"/>
                <c:pt idx="0">
                  <c:v>5.6223349999999996</c:v>
                </c:pt>
                <c:pt idx="1">
                  <c:v>5.6148290000000003</c:v>
                </c:pt>
                <c:pt idx="2">
                  <c:v>5.6106680000000004</c:v>
                </c:pt>
                <c:pt idx="3">
                  <c:v>5.6038920000000001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0-D94B-B4AE-F54BB11335BE}"/>
            </c:ext>
          </c:extLst>
        </c:ser>
        <c:ser>
          <c:idx val="1"/>
          <c:order val="1"/>
          <c:tx>
            <c:strRef>
              <c:f>econ_cost!$A$3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econ_cost!$D$1:$G$1</c:f>
              <c:strCache>
                <c:ptCount val="4"/>
                <c:pt idx="0">
                  <c:v>c6*0.5 (optimal)</c:v>
                </c:pt>
                <c:pt idx="1">
                  <c:v>c6*0.75</c:v>
                </c:pt>
                <c:pt idx="2">
                  <c:v>c6*1 (optimal)</c:v>
                </c:pt>
                <c:pt idx="3">
                  <c:v>c6*2 (optimal)</c:v>
                </c:pt>
              </c:strCache>
            </c:strRef>
          </c:cat>
          <c:val>
            <c:numRef>
              <c:f>econ_cost!$D$3:$G$3</c:f>
              <c:numCache>
                <c:formatCode>_(* #,##0.00_);_(* \(#,##0.00\);_(* "-"??_);_(@_)</c:formatCode>
                <c:ptCount val="4"/>
                <c:pt idx="0">
                  <c:v>4.3009760000000004</c:v>
                </c:pt>
                <c:pt idx="1">
                  <c:v>4.4278510000000004</c:v>
                </c:pt>
                <c:pt idx="2">
                  <c:v>4.5139250000000004</c:v>
                </c:pt>
                <c:pt idx="3">
                  <c:v>4.6971470000000002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0-D94B-B4AE-F54BB11335BE}"/>
            </c:ext>
          </c:extLst>
        </c:ser>
        <c:ser>
          <c:idx val="2"/>
          <c:order val="2"/>
          <c:tx>
            <c:strRef>
              <c:f>econ_cost!$A$4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econ_cost!$D$1:$G$1</c:f>
              <c:strCache>
                <c:ptCount val="4"/>
                <c:pt idx="0">
                  <c:v>c6*0.5 (optimal)</c:v>
                </c:pt>
                <c:pt idx="1">
                  <c:v>c6*0.75</c:v>
                </c:pt>
                <c:pt idx="2">
                  <c:v>c6*1 (optimal)</c:v>
                </c:pt>
                <c:pt idx="3">
                  <c:v>c6*2 (optimal)</c:v>
                </c:pt>
              </c:strCache>
            </c:strRef>
          </c:cat>
          <c:val>
            <c:numRef>
              <c:f>econ_cost!$D$4:$G$4</c:f>
              <c:numCache>
                <c:formatCode>_(* #,##0.00_);_(* \(#,##0.00\);_(* "-"??_);_(@_)</c:formatCode>
                <c:ptCount val="4"/>
                <c:pt idx="0">
                  <c:v>14.472054</c:v>
                </c:pt>
                <c:pt idx="1">
                  <c:v>21.698639</c:v>
                </c:pt>
                <c:pt idx="2">
                  <c:v>28.924866999999999</c:v>
                </c:pt>
                <c:pt idx="3">
                  <c:v>57.828688999999997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0-D94B-B4AE-F54BB11335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34062880"/>
        <c:axId val="1192228384"/>
      </c:barChart>
      <c:catAx>
        <c:axId val="16340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28384"/>
        <c:crosses val="autoZero"/>
        <c:auto val="1"/>
        <c:lblAlgn val="ctr"/>
        <c:lblOffset val="100"/>
        <c:noMultiLvlLbl val="0"/>
      </c:catAx>
      <c:valAx>
        <c:axId val="11922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0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econ_cost!$B$13</c:f>
              <c:strCache>
                <c:ptCount val="1"/>
                <c:pt idx="0">
                  <c:v>c6*0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econ_cost!$B$14:$B$73</c:f>
              <c:numCache>
                <c:formatCode>0.00E+00</c:formatCode>
                <c:ptCount val="60"/>
                <c:pt idx="0">
                  <c:v>2.6100020000000002E-2</c:v>
                </c:pt>
                <c:pt idx="1">
                  <c:v>2.5975179999999997E-2</c:v>
                </c:pt>
                <c:pt idx="2">
                  <c:v>2.529464E-2</c:v>
                </c:pt>
                <c:pt idx="3">
                  <c:v>2.4054139999999998E-2</c:v>
                </c:pt>
                <c:pt idx="4">
                  <c:v>2.2579179999999997E-2</c:v>
                </c:pt>
                <c:pt idx="5">
                  <c:v>2.1000379999999999E-2</c:v>
                </c:pt>
                <c:pt idx="6">
                  <c:v>1.9198739999999999E-2</c:v>
                </c:pt>
                <c:pt idx="7">
                  <c:v>1.751144E-2</c:v>
                </c:pt>
                <c:pt idx="8">
                  <c:v>1.5637599999999998E-2</c:v>
                </c:pt>
                <c:pt idx="9">
                  <c:v>1.4066040000000002E-2</c:v>
                </c:pt>
                <c:pt idx="10">
                  <c:v>1.273232E-2</c:v>
                </c:pt>
                <c:pt idx="11">
                  <c:v>1.187582E-2</c:v>
                </c:pt>
                <c:pt idx="12">
                  <c:v>1.0782139999999999E-2</c:v>
                </c:pt>
                <c:pt idx="13">
                  <c:v>1.0023931999999999E-2</c:v>
                </c:pt>
                <c:pt idx="14">
                  <c:v>9.1093859999999988E-3</c:v>
                </c:pt>
                <c:pt idx="15">
                  <c:v>8.5694240000000008E-3</c:v>
                </c:pt>
                <c:pt idx="16">
                  <c:v>8.166818000000001E-3</c:v>
                </c:pt>
                <c:pt idx="17">
                  <c:v>7.6215379999999998E-3</c:v>
                </c:pt>
                <c:pt idx="18">
                  <c:v>7.3012259999999992E-3</c:v>
                </c:pt>
                <c:pt idx="19">
                  <c:v>7.0745999999999986E-3</c:v>
                </c:pt>
                <c:pt idx="20">
                  <c:v>6.7648099999999987E-3</c:v>
                </c:pt>
                <c:pt idx="21">
                  <c:v>6.5285959999999994E-3</c:v>
                </c:pt>
                <c:pt idx="22">
                  <c:v>6.2993560000000007E-3</c:v>
                </c:pt>
                <c:pt idx="23">
                  <c:v>6.1620099999999999E-3</c:v>
                </c:pt>
                <c:pt idx="24">
                  <c:v>6.0089319999999998E-3</c:v>
                </c:pt>
                <c:pt idx="25">
                  <c:v>5.9397899999999995E-3</c:v>
                </c:pt>
                <c:pt idx="26">
                  <c:v>5.8372779999999996E-3</c:v>
                </c:pt>
                <c:pt idx="27">
                  <c:v>5.772414E-3</c:v>
                </c:pt>
                <c:pt idx="28">
                  <c:v>5.6714160000000003E-3</c:v>
                </c:pt>
                <c:pt idx="29">
                  <c:v>5.5662580000000001E-3</c:v>
                </c:pt>
                <c:pt idx="30">
                  <c:v>5.4622500000000001E-3</c:v>
                </c:pt>
                <c:pt idx="31">
                  <c:v>5.4122019999999996E-3</c:v>
                </c:pt>
                <c:pt idx="32">
                  <c:v>5.2939839999999998E-3</c:v>
                </c:pt>
                <c:pt idx="33">
                  <c:v>5.1645140000000003E-3</c:v>
                </c:pt>
                <c:pt idx="34">
                  <c:v>5.0485440000000003E-3</c:v>
                </c:pt>
                <c:pt idx="35">
                  <c:v>4.9578899999999995E-3</c:v>
                </c:pt>
                <c:pt idx="36">
                  <c:v>4.8517680000000011E-3</c:v>
                </c:pt>
                <c:pt idx="37">
                  <c:v>4.7477540000000007E-3</c:v>
                </c:pt>
                <c:pt idx="38">
                  <c:v>4.6283739999999993E-3</c:v>
                </c:pt>
                <c:pt idx="39">
                  <c:v>4.5389799999999998E-3</c:v>
                </c:pt>
                <c:pt idx="40">
                  <c:v>4.4738779999999997E-3</c:v>
                </c:pt>
                <c:pt idx="41">
                  <c:v>4.3934000000000004E-3</c:v>
                </c:pt>
                <c:pt idx="42">
                  <c:v>4.338532E-3</c:v>
                </c:pt>
                <c:pt idx="43">
                  <c:v>4.298278E-3</c:v>
                </c:pt>
                <c:pt idx="44">
                  <c:v>4.2738440000000006E-3</c:v>
                </c:pt>
                <c:pt idx="45">
                  <c:v>4.2529000000000004E-3</c:v>
                </c:pt>
                <c:pt idx="46">
                  <c:v>4.2411340000000006E-3</c:v>
                </c:pt>
                <c:pt idx="47">
                  <c:v>4.2301880000000002E-3</c:v>
                </c:pt>
                <c:pt idx="48">
                  <c:v>4.2238759999999997E-3</c:v>
                </c:pt>
                <c:pt idx="49">
                  <c:v>4.219212E-3</c:v>
                </c:pt>
                <c:pt idx="50">
                  <c:v>4.2164720000000006E-3</c:v>
                </c:pt>
                <c:pt idx="51">
                  <c:v>4.2137579999999997E-3</c:v>
                </c:pt>
                <c:pt idx="52">
                  <c:v>4.2126120000000001E-3</c:v>
                </c:pt>
                <c:pt idx="53">
                  <c:v>4.2111839999999998E-3</c:v>
                </c:pt>
                <c:pt idx="54">
                  <c:v>4.2104660000000004E-3</c:v>
                </c:pt>
                <c:pt idx="55">
                  <c:v>4.2098819999999999E-3</c:v>
                </c:pt>
                <c:pt idx="56">
                  <c:v>4.2095499999999994E-3</c:v>
                </c:pt>
                <c:pt idx="57">
                  <c:v>4.2089299999999996E-3</c:v>
                </c:pt>
                <c:pt idx="58">
                  <c:v>4.2085679999999993E-3</c:v>
                </c:pt>
                <c:pt idx="59">
                  <c:v>4.2086320000000012E-3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6-E040-829D-0F9F184E2901}"/>
            </c:ext>
          </c:extLst>
        </c:ser>
        <c:ser>
          <c:idx val="1"/>
          <c:order val="1"/>
          <c:tx>
            <c:strRef>
              <c:f>econ_cost!$C$13</c:f>
              <c:strCache>
                <c:ptCount val="1"/>
                <c:pt idx="0">
                  <c:v>c6*0.01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econ_cost!$C$14:$C$73</c:f>
              <c:numCache>
                <c:formatCode>0.00E+00</c:formatCode>
                <c:ptCount val="60"/>
                <c:pt idx="0">
                  <c:v>2.7701239999999999E-2</c:v>
                </c:pt>
                <c:pt idx="1">
                  <c:v>2.769624E-2</c:v>
                </c:pt>
                <c:pt idx="2">
                  <c:v>2.7643279999999999E-2</c:v>
                </c:pt>
                <c:pt idx="3">
                  <c:v>2.7497499999999998E-2</c:v>
                </c:pt>
                <c:pt idx="4">
                  <c:v>2.7131060000000002E-2</c:v>
                </c:pt>
                <c:pt idx="5">
                  <c:v>2.6538879999999997E-2</c:v>
                </c:pt>
                <c:pt idx="6">
                  <c:v>2.5742759999999996E-2</c:v>
                </c:pt>
                <c:pt idx="7">
                  <c:v>2.4673600000000004E-2</c:v>
                </c:pt>
                <c:pt idx="8">
                  <c:v>2.3496979999999997E-2</c:v>
                </c:pt>
                <c:pt idx="9">
                  <c:v>2.2098300000000001E-2</c:v>
                </c:pt>
                <c:pt idx="10">
                  <c:v>2.0689820000000005E-2</c:v>
                </c:pt>
                <c:pt idx="11">
                  <c:v>1.9325099999999998E-2</c:v>
                </c:pt>
                <c:pt idx="12">
                  <c:v>1.7690619999999997E-2</c:v>
                </c:pt>
                <c:pt idx="13">
                  <c:v>1.623902E-2</c:v>
                </c:pt>
                <c:pt idx="14">
                  <c:v>1.4697160000000001E-2</c:v>
                </c:pt>
                <c:pt idx="15">
                  <c:v>1.3301279999999999E-2</c:v>
                </c:pt>
                <c:pt idx="16">
                  <c:v>1.211596E-2</c:v>
                </c:pt>
                <c:pt idx="17">
                  <c:v>1.0996139999999998E-2</c:v>
                </c:pt>
                <c:pt idx="18">
                  <c:v>1.005466E-2</c:v>
                </c:pt>
                <c:pt idx="19">
                  <c:v>9.2846500000000002E-3</c:v>
                </c:pt>
                <c:pt idx="20">
                  <c:v>8.6564320000000004E-3</c:v>
                </c:pt>
                <c:pt idx="21">
                  <c:v>7.9505019999999999E-3</c:v>
                </c:pt>
                <c:pt idx="22">
                  <c:v>7.3905059999999998E-3</c:v>
                </c:pt>
                <c:pt idx="23">
                  <c:v>7.0096919999999997E-3</c:v>
                </c:pt>
                <c:pt idx="24">
                  <c:v>6.6539979999999995E-3</c:v>
                </c:pt>
                <c:pt idx="25">
                  <c:v>6.4270720000000007E-3</c:v>
                </c:pt>
                <c:pt idx="26">
                  <c:v>6.224444E-3</c:v>
                </c:pt>
                <c:pt idx="27">
                  <c:v>6.0843019999999998E-3</c:v>
                </c:pt>
                <c:pt idx="28">
                  <c:v>5.9094780000000001E-3</c:v>
                </c:pt>
                <c:pt idx="29">
                  <c:v>5.7260619999999996E-3</c:v>
                </c:pt>
                <c:pt idx="30">
                  <c:v>5.6214879999999991E-3</c:v>
                </c:pt>
                <c:pt idx="31">
                  <c:v>5.4830879999999997E-3</c:v>
                </c:pt>
                <c:pt idx="32">
                  <c:v>5.3588020000000002E-3</c:v>
                </c:pt>
                <c:pt idx="33">
                  <c:v>5.2266539999999998E-3</c:v>
                </c:pt>
                <c:pt idx="34">
                  <c:v>5.1070040000000001E-3</c:v>
                </c:pt>
                <c:pt idx="35">
                  <c:v>4.9591499999999998E-3</c:v>
                </c:pt>
                <c:pt idx="36">
                  <c:v>4.8386180000000003E-3</c:v>
                </c:pt>
                <c:pt idx="37">
                  <c:v>4.7300859999999997E-3</c:v>
                </c:pt>
                <c:pt idx="38">
                  <c:v>4.6092979999999995E-3</c:v>
                </c:pt>
                <c:pt idx="39">
                  <c:v>4.5187599999999993E-3</c:v>
                </c:pt>
                <c:pt idx="40">
                  <c:v>4.4315719999999999E-3</c:v>
                </c:pt>
                <c:pt idx="41">
                  <c:v>4.377148E-3</c:v>
                </c:pt>
                <c:pt idx="42">
                  <c:v>4.3249439999999998E-3</c:v>
                </c:pt>
                <c:pt idx="43">
                  <c:v>4.2900460000000005E-3</c:v>
                </c:pt>
                <c:pt idx="44">
                  <c:v>4.2667720000000003E-3</c:v>
                </c:pt>
                <c:pt idx="45">
                  <c:v>4.2508340000000002E-3</c:v>
                </c:pt>
                <c:pt idx="46">
                  <c:v>4.2395459999999994E-3</c:v>
                </c:pt>
                <c:pt idx="47">
                  <c:v>4.2299520000000004E-3</c:v>
                </c:pt>
                <c:pt idx="48">
                  <c:v>4.2242460000000001E-3</c:v>
                </c:pt>
                <c:pt idx="49">
                  <c:v>4.2195519999999997E-3</c:v>
                </c:pt>
                <c:pt idx="50">
                  <c:v>4.2169240000000004E-3</c:v>
                </c:pt>
                <c:pt idx="51">
                  <c:v>4.2141499999999998E-3</c:v>
                </c:pt>
                <c:pt idx="52">
                  <c:v>4.2127860000000005E-3</c:v>
                </c:pt>
                <c:pt idx="53">
                  <c:v>4.2112879999999997E-3</c:v>
                </c:pt>
                <c:pt idx="54">
                  <c:v>4.2104380000000004E-3</c:v>
                </c:pt>
                <c:pt idx="55">
                  <c:v>4.2098359999999998E-3</c:v>
                </c:pt>
                <c:pt idx="56">
                  <c:v>4.2094699999999999E-3</c:v>
                </c:pt>
                <c:pt idx="57">
                  <c:v>4.2088660000000003E-3</c:v>
                </c:pt>
                <c:pt idx="58">
                  <c:v>4.208522000000001E-3</c:v>
                </c:pt>
                <c:pt idx="59">
                  <c:v>4.2086319999999995E-3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6-E040-829D-0F9F184E2901}"/>
            </c:ext>
          </c:extLst>
        </c:ser>
        <c:ser>
          <c:idx val="2"/>
          <c:order val="2"/>
          <c:tx>
            <c:strRef>
              <c:f>econ_cost!$D$13</c:f>
              <c:strCache>
                <c:ptCount val="1"/>
                <c:pt idx="0">
                  <c:v>c6*0.5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econ_cost!$D$14:$D$73</c:f>
              <c:numCache>
                <c:formatCode>0.00E+00</c:formatCode>
                <c:ptCount val="60"/>
                <c:pt idx="0">
                  <c:v>2.7784560000000003E-2</c:v>
                </c:pt>
                <c:pt idx="1">
                  <c:v>2.7787279999999998E-2</c:v>
                </c:pt>
                <c:pt idx="2">
                  <c:v>2.7777020000000003E-2</c:v>
                </c:pt>
                <c:pt idx="3">
                  <c:v>2.7767300000000002E-2</c:v>
                </c:pt>
                <c:pt idx="4">
                  <c:v>2.775356E-2</c:v>
                </c:pt>
                <c:pt idx="5">
                  <c:v>2.7736420000000001E-2</c:v>
                </c:pt>
                <c:pt idx="6">
                  <c:v>2.7714739999999998E-2</c:v>
                </c:pt>
                <c:pt idx="7">
                  <c:v>2.7689680000000001E-2</c:v>
                </c:pt>
                <c:pt idx="8">
                  <c:v>2.7657960000000002E-2</c:v>
                </c:pt>
                <c:pt idx="9">
                  <c:v>2.76022E-2</c:v>
                </c:pt>
                <c:pt idx="10">
                  <c:v>2.7523339999999997E-2</c:v>
                </c:pt>
                <c:pt idx="11">
                  <c:v>2.745674E-2</c:v>
                </c:pt>
                <c:pt idx="12">
                  <c:v>2.7354380000000001E-2</c:v>
                </c:pt>
                <c:pt idx="13">
                  <c:v>2.7204559999999999E-2</c:v>
                </c:pt>
                <c:pt idx="14">
                  <c:v>2.7050100000000004E-2</c:v>
                </c:pt>
                <c:pt idx="15">
                  <c:v>2.6969779999999999E-2</c:v>
                </c:pt>
                <c:pt idx="16">
                  <c:v>2.6790539999999995E-2</c:v>
                </c:pt>
                <c:pt idx="17">
                  <c:v>2.6535720000000002E-2</c:v>
                </c:pt>
                <c:pt idx="18">
                  <c:v>2.6271719999999998E-2</c:v>
                </c:pt>
                <c:pt idx="19">
                  <c:v>2.5998719999999996E-2</c:v>
                </c:pt>
                <c:pt idx="20">
                  <c:v>2.5716780000000002E-2</c:v>
                </c:pt>
                <c:pt idx="21">
                  <c:v>2.5737660000000002E-2</c:v>
                </c:pt>
                <c:pt idx="22">
                  <c:v>2.5356360000000001E-2</c:v>
                </c:pt>
                <c:pt idx="23">
                  <c:v>2.485124E-2</c:v>
                </c:pt>
                <c:pt idx="24">
                  <c:v>2.4693659999999999E-2</c:v>
                </c:pt>
                <c:pt idx="25">
                  <c:v>2.415366E-2</c:v>
                </c:pt>
                <c:pt idx="26">
                  <c:v>2.3278400000000001E-2</c:v>
                </c:pt>
                <c:pt idx="27">
                  <c:v>2.3092700000000001E-2</c:v>
                </c:pt>
                <c:pt idx="28">
                  <c:v>2.2618559999999999E-2</c:v>
                </c:pt>
                <c:pt idx="29">
                  <c:v>2.19578E-2</c:v>
                </c:pt>
                <c:pt idx="30">
                  <c:v>2.1076900000000003E-2</c:v>
                </c:pt>
                <c:pt idx="31">
                  <c:v>2.04405E-2</c:v>
                </c:pt>
                <c:pt idx="32">
                  <c:v>1.948246E-2</c:v>
                </c:pt>
                <c:pt idx="33">
                  <c:v>1.8564580000000001E-2</c:v>
                </c:pt>
                <c:pt idx="34">
                  <c:v>1.769954E-2</c:v>
                </c:pt>
                <c:pt idx="35">
                  <c:v>1.684478E-2</c:v>
                </c:pt>
                <c:pt idx="36">
                  <c:v>1.5753280000000001E-2</c:v>
                </c:pt>
                <c:pt idx="37">
                  <c:v>1.47539E-2</c:v>
                </c:pt>
                <c:pt idx="38">
                  <c:v>1.3993700000000001E-2</c:v>
                </c:pt>
                <c:pt idx="39">
                  <c:v>1.2932379999999999E-2</c:v>
                </c:pt>
                <c:pt idx="40">
                  <c:v>1.193544E-2</c:v>
                </c:pt>
                <c:pt idx="41">
                  <c:v>1.1258359999999999E-2</c:v>
                </c:pt>
                <c:pt idx="42">
                  <c:v>1.0340518000000002E-2</c:v>
                </c:pt>
                <c:pt idx="43">
                  <c:v>9.4687799999999996E-3</c:v>
                </c:pt>
                <c:pt idx="44">
                  <c:v>8.8821419999999991E-3</c:v>
                </c:pt>
                <c:pt idx="45">
                  <c:v>7.9882259999999976E-3</c:v>
                </c:pt>
                <c:pt idx="46">
                  <c:v>7.3037639999999999E-3</c:v>
                </c:pt>
                <c:pt idx="47">
                  <c:v>6.6686739999999994E-3</c:v>
                </c:pt>
                <c:pt idx="48">
                  <c:v>6.0395920000000007E-3</c:v>
                </c:pt>
                <c:pt idx="49">
                  <c:v>5.3953440000000007E-3</c:v>
                </c:pt>
                <c:pt idx="50">
                  <c:v>4.95109E-3</c:v>
                </c:pt>
                <c:pt idx="51">
                  <c:v>4.5499379999999999E-3</c:v>
                </c:pt>
                <c:pt idx="52">
                  <c:v>4.3884340000000001E-3</c:v>
                </c:pt>
                <c:pt idx="53">
                  <c:v>4.2948840000000005E-3</c:v>
                </c:pt>
                <c:pt idx="54">
                  <c:v>4.2486900000000003E-3</c:v>
                </c:pt>
                <c:pt idx="55">
                  <c:v>4.2247019999999995E-3</c:v>
                </c:pt>
                <c:pt idx="56">
                  <c:v>4.2138339999999996E-3</c:v>
                </c:pt>
                <c:pt idx="57">
                  <c:v>4.209216E-3</c:v>
                </c:pt>
                <c:pt idx="58">
                  <c:v>4.2083300000000006E-3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6-E040-829D-0F9F184E2901}"/>
            </c:ext>
          </c:extLst>
        </c:ser>
        <c:ser>
          <c:idx val="3"/>
          <c:order val="3"/>
          <c:tx>
            <c:strRef>
              <c:f>econ_cost!$E$13</c:f>
              <c:strCache>
                <c:ptCount val="1"/>
                <c:pt idx="0">
                  <c:v>c6*0.75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econ_cost!$E$14:$E$73</c:f>
              <c:numCache>
                <c:formatCode>0.00E+00</c:formatCode>
                <c:ptCount val="60"/>
                <c:pt idx="0">
                  <c:v>2.7784880000000001E-2</c:v>
                </c:pt>
                <c:pt idx="1">
                  <c:v>2.7787600000000003E-2</c:v>
                </c:pt>
                <c:pt idx="2">
                  <c:v>2.7777400000000001E-2</c:v>
                </c:pt>
                <c:pt idx="3">
                  <c:v>2.7767779999999999E-2</c:v>
                </c:pt>
                <c:pt idx="4">
                  <c:v>2.7754459999999998E-2</c:v>
                </c:pt>
                <c:pt idx="5">
                  <c:v>2.773774E-2</c:v>
                </c:pt>
                <c:pt idx="6">
                  <c:v>2.7716800000000003E-2</c:v>
                </c:pt>
                <c:pt idx="7">
                  <c:v>2.7692899999999999E-2</c:v>
                </c:pt>
                <c:pt idx="8">
                  <c:v>2.7663159999999999E-2</c:v>
                </c:pt>
                <c:pt idx="9">
                  <c:v>2.7611320000000002E-2</c:v>
                </c:pt>
                <c:pt idx="10">
                  <c:v>2.7539859999999999E-2</c:v>
                </c:pt>
                <c:pt idx="11">
                  <c:v>2.748078E-2</c:v>
                </c:pt>
                <c:pt idx="12">
                  <c:v>2.7393319999999999E-2</c:v>
                </c:pt>
                <c:pt idx="13">
                  <c:v>2.7260119999999999E-2</c:v>
                </c:pt>
                <c:pt idx="14">
                  <c:v>2.7124379999999997E-2</c:v>
                </c:pt>
                <c:pt idx="15">
                  <c:v>2.7060659999999997E-2</c:v>
                </c:pt>
                <c:pt idx="16">
                  <c:v>2.6912720000000001E-2</c:v>
                </c:pt>
                <c:pt idx="17">
                  <c:v>2.6690000000000002E-2</c:v>
                </c:pt>
                <c:pt idx="18">
                  <c:v>2.6451420000000003E-2</c:v>
                </c:pt>
                <c:pt idx="19">
                  <c:v>2.6218060000000005E-2</c:v>
                </c:pt>
                <c:pt idx="20">
                  <c:v>2.5957820000000003E-2</c:v>
                </c:pt>
                <c:pt idx="21">
                  <c:v>2.6017820000000004E-2</c:v>
                </c:pt>
                <c:pt idx="22">
                  <c:v>2.572414E-2</c:v>
                </c:pt>
                <c:pt idx="23">
                  <c:v>2.5240400000000003E-2</c:v>
                </c:pt>
                <c:pt idx="24">
                  <c:v>2.5218280000000003E-2</c:v>
                </c:pt>
                <c:pt idx="25">
                  <c:v>2.4756179999999999E-2</c:v>
                </c:pt>
                <c:pt idx="26">
                  <c:v>2.3943680000000002E-2</c:v>
                </c:pt>
                <c:pt idx="27">
                  <c:v>2.389732E-2</c:v>
                </c:pt>
                <c:pt idx="28">
                  <c:v>2.354386E-2</c:v>
                </c:pt>
                <c:pt idx="29">
                  <c:v>2.3043920000000002E-2</c:v>
                </c:pt>
                <c:pt idx="30">
                  <c:v>2.2263979999999999E-2</c:v>
                </c:pt>
                <c:pt idx="31">
                  <c:v>2.1696380000000001E-2</c:v>
                </c:pt>
                <c:pt idx="32">
                  <c:v>2.0828939999999997E-2</c:v>
                </c:pt>
                <c:pt idx="33">
                  <c:v>2.01437E-2</c:v>
                </c:pt>
                <c:pt idx="34">
                  <c:v>1.9545079999999999E-2</c:v>
                </c:pt>
                <c:pt idx="35">
                  <c:v>1.86342E-2</c:v>
                </c:pt>
                <c:pt idx="36">
                  <c:v>1.7733800000000001E-2</c:v>
                </c:pt>
                <c:pt idx="37">
                  <c:v>1.6721759999999999E-2</c:v>
                </c:pt>
                <c:pt idx="38">
                  <c:v>1.6105499999999998E-2</c:v>
                </c:pt>
                <c:pt idx="39">
                  <c:v>1.517054E-2</c:v>
                </c:pt>
                <c:pt idx="40">
                  <c:v>1.3993479999999999E-2</c:v>
                </c:pt>
                <c:pt idx="41">
                  <c:v>1.333058E-2</c:v>
                </c:pt>
                <c:pt idx="42">
                  <c:v>1.241832E-2</c:v>
                </c:pt>
                <c:pt idx="43">
                  <c:v>1.1446300000000001E-2</c:v>
                </c:pt>
                <c:pt idx="44">
                  <c:v>1.0771780000000002E-2</c:v>
                </c:pt>
                <c:pt idx="45">
                  <c:v>9.8502139999999995E-3</c:v>
                </c:pt>
                <c:pt idx="46">
                  <c:v>8.9886580000000001E-3</c:v>
                </c:pt>
                <c:pt idx="47">
                  <c:v>8.1517540000000006E-3</c:v>
                </c:pt>
                <c:pt idx="48">
                  <c:v>7.3546100000000001E-3</c:v>
                </c:pt>
                <c:pt idx="49">
                  <c:v>6.5083360000000008E-3</c:v>
                </c:pt>
                <c:pt idx="50">
                  <c:v>5.800174E-3</c:v>
                </c:pt>
                <c:pt idx="51">
                  <c:v>5.0399720000000002E-3</c:v>
                </c:pt>
                <c:pt idx="52">
                  <c:v>4.6608259999999999E-3</c:v>
                </c:pt>
                <c:pt idx="53">
                  <c:v>4.4178520000000008E-3</c:v>
                </c:pt>
                <c:pt idx="54">
                  <c:v>4.3008020000000003E-3</c:v>
                </c:pt>
                <c:pt idx="55">
                  <c:v>4.24363E-3</c:v>
                </c:pt>
                <c:pt idx="56">
                  <c:v>4.2191999999999993E-3</c:v>
                </c:pt>
                <c:pt idx="57">
                  <c:v>4.2101380000000004E-3</c:v>
                </c:pt>
                <c:pt idx="58">
                  <c:v>4.2083199999999998E-3</c:v>
                </c:pt>
                <c:pt idx="59">
                  <c:v>4.2086940000000007E-3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F6-E040-829D-0F9F184E2901}"/>
            </c:ext>
          </c:extLst>
        </c:ser>
        <c:ser>
          <c:idx val="4"/>
          <c:order val="4"/>
          <c:tx>
            <c:strRef>
              <c:f>econ_cost!$F$13</c:f>
              <c:strCache>
                <c:ptCount val="1"/>
                <c:pt idx="0">
                  <c:v>c6*1 (base)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econ_cost!$F$14:$F$73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F6-E040-829D-0F9F184E2901}"/>
            </c:ext>
          </c:extLst>
        </c:ser>
        <c:ser>
          <c:idx val="5"/>
          <c:order val="5"/>
          <c:tx>
            <c:strRef>
              <c:f>econ_cost!$G$13</c:f>
              <c:strCache>
                <c:ptCount val="1"/>
                <c:pt idx="0">
                  <c:v>c6*2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econ_cost!$G$14:$G$73</c:f>
              <c:numCache>
                <c:formatCode>0.00E+00</c:formatCode>
                <c:ptCount val="60"/>
                <c:pt idx="0">
                  <c:v>2.7785300000000002E-2</c:v>
                </c:pt>
                <c:pt idx="1">
                  <c:v>2.7788E-2</c:v>
                </c:pt>
                <c:pt idx="2">
                  <c:v>2.7777900000000001E-2</c:v>
                </c:pt>
                <c:pt idx="3">
                  <c:v>2.7768439999999998E-2</c:v>
                </c:pt>
                <c:pt idx="4">
                  <c:v>2.7755600000000002E-2</c:v>
                </c:pt>
                <c:pt idx="5">
                  <c:v>2.7739439999999997E-2</c:v>
                </c:pt>
                <c:pt idx="6">
                  <c:v>2.7719359999999998E-2</c:v>
                </c:pt>
                <c:pt idx="7">
                  <c:v>2.769684E-2</c:v>
                </c:pt>
                <c:pt idx="8">
                  <c:v>2.76694E-2</c:v>
                </c:pt>
                <c:pt idx="9">
                  <c:v>2.7622259999999999E-2</c:v>
                </c:pt>
                <c:pt idx="10">
                  <c:v>2.7559139999999999E-2</c:v>
                </c:pt>
                <c:pt idx="11">
                  <c:v>2.7510159999999999E-2</c:v>
                </c:pt>
                <c:pt idx="12">
                  <c:v>2.7436620000000002E-2</c:v>
                </c:pt>
                <c:pt idx="13">
                  <c:v>2.7323300000000002E-2</c:v>
                </c:pt>
                <c:pt idx="14">
                  <c:v>2.7211300000000001E-2</c:v>
                </c:pt>
                <c:pt idx="15">
                  <c:v>2.716754E-2</c:v>
                </c:pt>
                <c:pt idx="16">
                  <c:v>2.7053499999999998E-2</c:v>
                </c:pt>
                <c:pt idx="17">
                  <c:v>2.6872400000000001E-2</c:v>
                </c:pt>
                <c:pt idx="18">
                  <c:v>2.6679599999999998E-2</c:v>
                </c:pt>
                <c:pt idx="19">
                  <c:v>2.64864E-2</c:v>
                </c:pt>
                <c:pt idx="20">
                  <c:v>2.6257419999999997E-2</c:v>
                </c:pt>
                <c:pt idx="21">
                  <c:v>2.634746E-2</c:v>
                </c:pt>
                <c:pt idx="22">
                  <c:v>2.6169980000000002E-2</c:v>
                </c:pt>
                <c:pt idx="23">
                  <c:v>2.5704419999999999E-2</c:v>
                </c:pt>
                <c:pt idx="24">
                  <c:v>2.5806880000000004E-2</c:v>
                </c:pt>
                <c:pt idx="25">
                  <c:v>2.544942E-2</c:v>
                </c:pt>
                <c:pt idx="26">
                  <c:v>2.4771640000000001E-2</c:v>
                </c:pt>
                <c:pt idx="27">
                  <c:v>2.4875960000000003E-2</c:v>
                </c:pt>
                <c:pt idx="28">
                  <c:v>2.4625180000000003E-2</c:v>
                </c:pt>
                <c:pt idx="29">
                  <c:v>2.43179E-2</c:v>
                </c:pt>
                <c:pt idx="30">
                  <c:v>2.3717879999999997E-2</c:v>
                </c:pt>
                <c:pt idx="31">
                  <c:v>2.3257439999999997E-2</c:v>
                </c:pt>
                <c:pt idx="32">
                  <c:v>2.259858E-2</c:v>
                </c:pt>
                <c:pt idx="33">
                  <c:v>2.2254900000000001E-2</c:v>
                </c:pt>
                <c:pt idx="34">
                  <c:v>2.1884420000000002E-2</c:v>
                </c:pt>
                <c:pt idx="35">
                  <c:v>2.1290280000000002E-2</c:v>
                </c:pt>
                <c:pt idx="36">
                  <c:v>2.090378E-2</c:v>
                </c:pt>
                <c:pt idx="37">
                  <c:v>2.002112E-2</c:v>
                </c:pt>
                <c:pt idx="38">
                  <c:v>1.971032E-2</c:v>
                </c:pt>
                <c:pt idx="39">
                  <c:v>1.917222E-2</c:v>
                </c:pt>
                <c:pt idx="40">
                  <c:v>1.8088939999999998E-2</c:v>
                </c:pt>
                <c:pt idx="41">
                  <c:v>1.755232E-2</c:v>
                </c:pt>
                <c:pt idx="42">
                  <c:v>1.6799439999999999E-2</c:v>
                </c:pt>
                <c:pt idx="43">
                  <c:v>1.6006639999999996E-2</c:v>
                </c:pt>
                <c:pt idx="44">
                  <c:v>1.543564E-2</c:v>
                </c:pt>
                <c:pt idx="45">
                  <c:v>1.4609479999999999E-2</c:v>
                </c:pt>
                <c:pt idx="46">
                  <c:v>1.3770620000000001E-2</c:v>
                </c:pt>
                <c:pt idx="47">
                  <c:v>1.2808460000000002E-2</c:v>
                </c:pt>
                <c:pt idx="48">
                  <c:v>1.1784680000000002E-2</c:v>
                </c:pt>
                <c:pt idx="49">
                  <c:v>1.0500496000000002E-2</c:v>
                </c:pt>
                <c:pt idx="50">
                  <c:v>9.4060900000000006E-3</c:v>
                </c:pt>
                <c:pt idx="51">
                  <c:v>8.1736919999999998E-3</c:v>
                </c:pt>
                <c:pt idx="52">
                  <c:v>7.0532220000000005E-3</c:v>
                </c:pt>
                <c:pt idx="53">
                  <c:v>5.8786240000000007E-3</c:v>
                </c:pt>
                <c:pt idx="54">
                  <c:v>4.9952799999999995E-3</c:v>
                </c:pt>
                <c:pt idx="55">
                  <c:v>4.4867980000000002E-3</c:v>
                </c:pt>
                <c:pt idx="56">
                  <c:v>4.2867360000000002E-3</c:v>
                </c:pt>
                <c:pt idx="57">
                  <c:v>4.2212639999999997E-3</c:v>
                </c:pt>
                <c:pt idx="58">
                  <c:v>4.2083060000000002E-3</c:v>
                </c:pt>
                <c:pt idx="59">
                  <c:v>4.2086940000000007E-3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F6-E040-829D-0F9F184E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827903"/>
        <c:axId val="1519202096"/>
      </c:lineChart>
      <c:catAx>
        <c:axId val="47882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02096"/>
        <c:crosses val="autoZero"/>
        <c:auto val="1"/>
        <c:lblAlgn val="ctr"/>
        <c:lblOffset val="100"/>
        <c:noMultiLvlLbl val="0"/>
      </c:catAx>
      <c:valAx>
        <c:axId val="151920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hosp_cost!$B$13</c:f>
              <c:strCache>
                <c:ptCount val="1"/>
                <c:pt idx="0">
                  <c:v>c345*0.5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hosp_cost!$B$14:$B$73</c:f>
              <c:numCache>
                <c:formatCode>0.00E+00</c:formatCode>
                <c:ptCount val="60"/>
                <c:pt idx="0">
                  <c:v>2.7784779999999999E-2</c:v>
                </c:pt>
                <c:pt idx="1">
                  <c:v>2.7787319999999997E-2</c:v>
                </c:pt>
                <c:pt idx="2">
                  <c:v>2.7777079999999999E-2</c:v>
                </c:pt>
                <c:pt idx="3">
                  <c:v>2.7767339999999995E-2</c:v>
                </c:pt>
                <c:pt idx="4">
                  <c:v>2.7754040000000001E-2</c:v>
                </c:pt>
                <c:pt idx="5">
                  <c:v>2.7737339999999999E-2</c:v>
                </c:pt>
                <c:pt idx="6">
                  <c:v>2.7716439999999998E-2</c:v>
                </c:pt>
                <c:pt idx="7">
                  <c:v>2.7692840000000003E-2</c:v>
                </c:pt>
                <c:pt idx="8">
                  <c:v>2.7663560000000004E-2</c:v>
                </c:pt>
                <c:pt idx="9">
                  <c:v>2.7612680000000001E-2</c:v>
                </c:pt>
                <c:pt idx="10">
                  <c:v>2.7543699999999997E-2</c:v>
                </c:pt>
                <c:pt idx="11">
                  <c:v>2.7488059999999998E-2</c:v>
                </c:pt>
                <c:pt idx="12">
                  <c:v>2.7405880000000001E-2</c:v>
                </c:pt>
                <c:pt idx="13">
                  <c:v>2.7277860000000004E-2</c:v>
                </c:pt>
                <c:pt idx="14">
                  <c:v>2.7151479999999999E-2</c:v>
                </c:pt>
                <c:pt idx="15">
                  <c:v>2.7096920000000004E-2</c:v>
                </c:pt>
                <c:pt idx="16">
                  <c:v>2.6961159999999994E-2</c:v>
                </c:pt>
                <c:pt idx="17">
                  <c:v>2.6753060000000002E-2</c:v>
                </c:pt>
                <c:pt idx="18">
                  <c:v>2.6528620000000003E-2</c:v>
                </c:pt>
                <c:pt idx="19">
                  <c:v>2.6308039999999998E-2</c:v>
                </c:pt>
                <c:pt idx="20">
                  <c:v>2.6060520000000004E-2</c:v>
                </c:pt>
                <c:pt idx="21">
                  <c:v>2.6132800000000001E-2</c:v>
                </c:pt>
                <c:pt idx="22">
                  <c:v>2.5881500000000002E-2</c:v>
                </c:pt>
                <c:pt idx="23">
                  <c:v>2.5402419999999998E-2</c:v>
                </c:pt>
                <c:pt idx="24">
                  <c:v>2.5434180000000001E-2</c:v>
                </c:pt>
                <c:pt idx="25">
                  <c:v>2.5015059999999999E-2</c:v>
                </c:pt>
                <c:pt idx="26">
                  <c:v>2.421924E-2</c:v>
                </c:pt>
                <c:pt idx="27">
                  <c:v>2.4242000000000003E-2</c:v>
                </c:pt>
                <c:pt idx="28">
                  <c:v>2.3946599999999998E-2</c:v>
                </c:pt>
                <c:pt idx="29">
                  <c:v>2.3494080000000001E-2</c:v>
                </c:pt>
                <c:pt idx="30">
                  <c:v>2.2768740000000003E-2</c:v>
                </c:pt>
                <c:pt idx="31">
                  <c:v>2.223756E-2</c:v>
                </c:pt>
                <c:pt idx="32">
                  <c:v>2.1423660000000001E-2</c:v>
                </c:pt>
                <c:pt idx="33">
                  <c:v>2.0929800000000002E-2</c:v>
                </c:pt>
                <c:pt idx="34">
                  <c:v>2.0322020000000003E-2</c:v>
                </c:pt>
                <c:pt idx="35">
                  <c:v>1.9541839999999998E-2</c:v>
                </c:pt>
                <c:pt idx="36">
                  <c:v>1.88176E-2</c:v>
                </c:pt>
                <c:pt idx="37">
                  <c:v>1.7800160000000002E-2</c:v>
                </c:pt>
                <c:pt idx="38">
                  <c:v>1.7362239999999998E-2</c:v>
                </c:pt>
                <c:pt idx="39">
                  <c:v>1.6521600000000001E-2</c:v>
                </c:pt>
                <c:pt idx="40">
                  <c:v>1.5290160000000001E-2</c:v>
                </c:pt>
                <c:pt idx="41">
                  <c:v>1.4655080000000001E-2</c:v>
                </c:pt>
                <c:pt idx="42">
                  <c:v>1.3807700000000001E-2</c:v>
                </c:pt>
                <c:pt idx="43">
                  <c:v>1.2769659999999999E-2</c:v>
                </c:pt>
                <c:pt idx="44">
                  <c:v>1.2169580000000001E-2</c:v>
                </c:pt>
                <c:pt idx="45">
                  <c:v>1.1282799999999999E-2</c:v>
                </c:pt>
                <c:pt idx="46">
                  <c:v>1.0357086E-2</c:v>
                </c:pt>
                <c:pt idx="47">
                  <c:v>9.396568000000001E-3</c:v>
                </c:pt>
                <c:pt idx="48">
                  <c:v>8.5029960000000005E-3</c:v>
                </c:pt>
                <c:pt idx="49">
                  <c:v>7.510264E-3</c:v>
                </c:pt>
                <c:pt idx="50">
                  <c:v>6.647694E-3</c:v>
                </c:pt>
                <c:pt idx="51">
                  <c:v>5.6369420000000007E-3</c:v>
                </c:pt>
                <c:pt idx="52">
                  <c:v>5.0493380000000004E-3</c:v>
                </c:pt>
                <c:pt idx="53">
                  <c:v>4.6073160000000002E-3</c:v>
                </c:pt>
                <c:pt idx="54">
                  <c:v>4.3798359999999998E-3</c:v>
                </c:pt>
                <c:pt idx="55">
                  <c:v>4.2715080000000002E-3</c:v>
                </c:pt>
                <c:pt idx="56">
                  <c:v>4.2271100000000001E-3</c:v>
                </c:pt>
                <c:pt idx="57">
                  <c:v>4.2114799999999992E-3</c:v>
                </c:pt>
                <c:pt idx="58">
                  <c:v>4.2083399999999997E-3</c:v>
                </c:pt>
                <c:pt idx="59">
                  <c:v>4.2086940000000007E-3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6-5A4B-A64E-F01437E8C07F}"/>
            </c:ext>
          </c:extLst>
        </c:ser>
        <c:ser>
          <c:idx val="2"/>
          <c:order val="1"/>
          <c:tx>
            <c:strRef>
              <c:f>hosp_cost!$C$13</c:f>
              <c:strCache>
                <c:ptCount val="1"/>
                <c:pt idx="0">
                  <c:v>c345*1 (base)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hosp_cost!$C$14:$C$73</c:f>
              <c:numCache>
                <c:formatCode>0.00E+00</c:formatCode>
                <c:ptCount val="60"/>
                <c:pt idx="0">
                  <c:v>2.778504E-2</c:v>
                </c:pt>
                <c:pt idx="1">
                  <c:v>2.7787739999999998E-2</c:v>
                </c:pt>
                <c:pt idx="2">
                  <c:v>2.7777639999999999E-2</c:v>
                </c:pt>
                <c:pt idx="3">
                  <c:v>2.7768060000000001E-2</c:v>
                </c:pt>
                <c:pt idx="4">
                  <c:v>2.7754919999999999E-2</c:v>
                </c:pt>
                <c:pt idx="5">
                  <c:v>2.7738420000000003E-2</c:v>
                </c:pt>
                <c:pt idx="6">
                  <c:v>2.7717840000000004E-2</c:v>
                </c:pt>
                <c:pt idx="7">
                  <c:v>2.76945E-2</c:v>
                </c:pt>
                <c:pt idx="8">
                  <c:v>2.7665699999999998E-2</c:v>
                </c:pt>
                <c:pt idx="9">
                  <c:v>2.761574E-2</c:v>
                </c:pt>
                <c:pt idx="10">
                  <c:v>2.7547800000000001E-2</c:v>
                </c:pt>
                <c:pt idx="11">
                  <c:v>2.7492800000000001E-2</c:v>
                </c:pt>
                <c:pt idx="12">
                  <c:v>2.7411360000000003E-2</c:v>
                </c:pt>
                <c:pt idx="13">
                  <c:v>2.7286419999999999E-2</c:v>
                </c:pt>
                <c:pt idx="14">
                  <c:v>2.7160200000000002E-2</c:v>
                </c:pt>
                <c:pt idx="15">
                  <c:v>2.7105079999999997E-2</c:v>
                </c:pt>
                <c:pt idx="16">
                  <c:v>2.6971459999999996E-2</c:v>
                </c:pt>
                <c:pt idx="17">
                  <c:v>2.6764639999999996E-2</c:v>
                </c:pt>
                <c:pt idx="18">
                  <c:v>2.6543840000000003E-2</c:v>
                </c:pt>
                <c:pt idx="19">
                  <c:v>2.6326319999999997E-2</c:v>
                </c:pt>
                <c:pt idx="20">
                  <c:v>2.6075880000000003E-2</c:v>
                </c:pt>
                <c:pt idx="21">
                  <c:v>2.6151139999999996E-2</c:v>
                </c:pt>
                <c:pt idx="22">
                  <c:v>2.5904720000000003E-2</c:v>
                </c:pt>
                <c:pt idx="23">
                  <c:v>2.5424800000000004E-2</c:v>
                </c:pt>
                <c:pt idx="24">
                  <c:v>2.5462400000000003E-2</c:v>
                </c:pt>
                <c:pt idx="25">
                  <c:v>2.5042719999999997E-2</c:v>
                </c:pt>
                <c:pt idx="26">
                  <c:v>2.427414E-2</c:v>
                </c:pt>
                <c:pt idx="27">
                  <c:v>2.4296839999999997E-2</c:v>
                </c:pt>
                <c:pt idx="28">
                  <c:v>2.3985860000000001E-2</c:v>
                </c:pt>
                <c:pt idx="29">
                  <c:v>2.3566259999999999E-2</c:v>
                </c:pt>
                <c:pt idx="30">
                  <c:v>2.2845879999999999E-2</c:v>
                </c:pt>
                <c:pt idx="31">
                  <c:v>2.2309139999999998E-2</c:v>
                </c:pt>
                <c:pt idx="32">
                  <c:v>2.152312E-2</c:v>
                </c:pt>
                <c:pt idx="33">
                  <c:v>2.1001959999999997E-2</c:v>
                </c:pt>
                <c:pt idx="34">
                  <c:v>2.0474239999999998E-2</c:v>
                </c:pt>
                <c:pt idx="35">
                  <c:v>1.9638200000000001E-2</c:v>
                </c:pt>
                <c:pt idx="36">
                  <c:v>1.8935360000000002E-2</c:v>
                </c:pt>
                <c:pt idx="37">
                  <c:v>1.7956560000000003E-2</c:v>
                </c:pt>
                <c:pt idx="38">
                  <c:v>1.7423699999999997E-2</c:v>
                </c:pt>
                <c:pt idx="39">
                  <c:v>1.6602019999999999E-2</c:v>
                </c:pt>
                <c:pt idx="40">
                  <c:v>1.53803E-2</c:v>
                </c:pt>
                <c:pt idx="41">
                  <c:v>1.4738879999999999E-2</c:v>
                </c:pt>
                <c:pt idx="42">
                  <c:v>1.386518E-2</c:v>
                </c:pt>
                <c:pt idx="43">
                  <c:v>1.2835239999999998E-2</c:v>
                </c:pt>
                <c:pt idx="44">
                  <c:v>1.22247E-2</c:v>
                </c:pt>
                <c:pt idx="45">
                  <c:v>1.1294720000000001E-2</c:v>
                </c:pt>
                <c:pt idx="46">
                  <c:v>1.038761E-2</c:v>
                </c:pt>
                <c:pt idx="47">
                  <c:v>9.4081460000000009E-3</c:v>
                </c:pt>
                <c:pt idx="48">
                  <c:v>8.527980000000001E-3</c:v>
                </c:pt>
                <c:pt idx="49">
                  <c:v>7.5212180000000005E-3</c:v>
                </c:pt>
                <c:pt idx="50">
                  <c:v>6.6596240000000003E-3</c:v>
                </c:pt>
                <c:pt idx="51">
                  <c:v>5.6548060000000001E-3</c:v>
                </c:pt>
                <c:pt idx="52">
                  <c:v>5.0560980000000002E-3</c:v>
                </c:pt>
                <c:pt idx="53">
                  <c:v>4.6083800000000005E-3</c:v>
                </c:pt>
                <c:pt idx="54">
                  <c:v>4.3811099999999997E-3</c:v>
                </c:pt>
                <c:pt idx="55">
                  <c:v>4.2717740000000008E-3</c:v>
                </c:pt>
                <c:pt idx="56">
                  <c:v>4.2271499999999998E-3</c:v>
                </c:pt>
                <c:pt idx="57">
                  <c:v>4.2114299999999995E-3</c:v>
                </c:pt>
                <c:pt idx="58">
                  <c:v>4.2083139999999995E-3</c:v>
                </c:pt>
                <c:pt idx="59">
                  <c:v>4.208692E-3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6-5A4B-A64E-F01437E8C07F}"/>
            </c:ext>
          </c:extLst>
        </c:ser>
        <c:ser>
          <c:idx val="3"/>
          <c:order val="2"/>
          <c:tx>
            <c:strRef>
              <c:f>hosp_cost!$D$13</c:f>
              <c:strCache>
                <c:ptCount val="1"/>
                <c:pt idx="0">
                  <c:v>c345*2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hosp_cost!$D$14:$D$73</c:f>
              <c:numCache>
                <c:formatCode>0.00E+00</c:formatCode>
                <c:ptCount val="60"/>
                <c:pt idx="0">
                  <c:v>2.7785539999999997E-2</c:v>
                </c:pt>
                <c:pt idx="1">
                  <c:v>2.778854E-2</c:v>
                </c:pt>
                <c:pt idx="2">
                  <c:v>2.777866E-2</c:v>
                </c:pt>
                <c:pt idx="3">
                  <c:v>2.7769460000000003E-2</c:v>
                </c:pt>
                <c:pt idx="4">
                  <c:v>2.7756619999999999E-2</c:v>
                </c:pt>
                <c:pt idx="5">
                  <c:v>2.7740519999999998E-2</c:v>
                </c:pt>
                <c:pt idx="6">
                  <c:v>2.7720600000000001E-2</c:v>
                </c:pt>
                <c:pt idx="7">
                  <c:v>2.7697780000000005E-2</c:v>
                </c:pt>
                <c:pt idx="8">
                  <c:v>2.7669800000000001E-2</c:v>
                </c:pt>
                <c:pt idx="9">
                  <c:v>2.7621760000000002E-2</c:v>
                </c:pt>
                <c:pt idx="10">
                  <c:v>2.7555679999999999E-2</c:v>
                </c:pt>
                <c:pt idx="11">
                  <c:v>2.7503260000000002E-2</c:v>
                </c:pt>
                <c:pt idx="12">
                  <c:v>2.742176E-2</c:v>
                </c:pt>
                <c:pt idx="13">
                  <c:v>2.7302239999999998E-2</c:v>
                </c:pt>
                <c:pt idx="14">
                  <c:v>2.7177360000000001E-2</c:v>
                </c:pt>
                <c:pt idx="15">
                  <c:v>2.7120999999999999E-2</c:v>
                </c:pt>
                <c:pt idx="16">
                  <c:v>2.6989920000000001E-2</c:v>
                </c:pt>
                <c:pt idx="17">
                  <c:v>2.6785900000000001E-2</c:v>
                </c:pt>
                <c:pt idx="18">
                  <c:v>2.6572160000000001E-2</c:v>
                </c:pt>
                <c:pt idx="19">
                  <c:v>2.6355280000000002E-2</c:v>
                </c:pt>
                <c:pt idx="20">
                  <c:v>2.6106700000000004E-2</c:v>
                </c:pt>
                <c:pt idx="21">
                  <c:v>2.618492E-2</c:v>
                </c:pt>
                <c:pt idx="22">
                  <c:v>2.5940800000000003E-2</c:v>
                </c:pt>
                <c:pt idx="23">
                  <c:v>2.5463419999999997E-2</c:v>
                </c:pt>
                <c:pt idx="24">
                  <c:v>2.5504780000000005E-2</c:v>
                </c:pt>
                <c:pt idx="25">
                  <c:v>2.5084979999999996E-2</c:v>
                </c:pt>
                <c:pt idx="26">
                  <c:v>2.4353779999999998E-2</c:v>
                </c:pt>
                <c:pt idx="27">
                  <c:v>2.436338E-2</c:v>
                </c:pt>
                <c:pt idx="28">
                  <c:v>2.4055540000000004E-2</c:v>
                </c:pt>
                <c:pt idx="29">
                  <c:v>2.3653960000000002E-2</c:v>
                </c:pt>
                <c:pt idx="30">
                  <c:v>2.2947039999999998E-2</c:v>
                </c:pt>
                <c:pt idx="31">
                  <c:v>2.2413019999999999E-2</c:v>
                </c:pt>
                <c:pt idx="32">
                  <c:v>2.1658819999999999E-2</c:v>
                </c:pt>
                <c:pt idx="33">
                  <c:v>2.1096880000000002E-2</c:v>
                </c:pt>
                <c:pt idx="34">
                  <c:v>2.0642939999999999E-2</c:v>
                </c:pt>
                <c:pt idx="35">
                  <c:v>1.9782379999999999E-2</c:v>
                </c:pt>
                <c:pt idx="36">
                  <c:v>1.9118879999999998E-2</c:v>
                </c:pt>
                <c:pt idx="37">
                  <c:v>1.815464E-2</c:v>
                </c:pt>
                <c:pt idx="38">
                  <c:v>1.756798E-2</c:v>
                </c:pt>
                <c:pt idx="39">
                  <c:v>1.6802099999999997E-2</c:v>
                </c:pt>
                <c:pt idx="40">
                  <c:v>1.5549960000000002E-2</c:v>
                </c:pt>
                <c:pt idx="41">
                  <c:v>1.4876019999999998E-2</c:v>
                </c:pt>
                <c:pt idx="42">
                  <c:v>1.3950540000000001E-2</c:v>
                </c:pt>
                <c:pt idx="43">
                  <c:v>1.2989440000000001E-2</c:v>
                </c:pt>
                <c:pt idx="44">
                  <c:v>1.2274500000000002E-2</c:v>
                </c:pt>
                <c:pt idx="45">
                  <c:v>1.133526E-2</c:v>
                </c:pt>
                <c:pt idx="46">
                  <c:v>1.0403436E-2</c:v>
                </c:pt>
                <c:pt idx="47">
                  <c:v>9.4666620000000007E-3</c:v>
                </c:pt>
                <c:pt idx="48">
                  <c:v>8.5739780000000012E-3</c:v>
                </c:pt>
                <c:pt idx="49">
                  <c:v>7.5495180000000007E-3</c:v>
                </c:pt>
                <c:pt idx="50">
                  <c:v>6.6774120000000006E-3</c:v>
                </c:pt>
                <c:pt idx="51">
                  <c:v>5.6876640000000003E-3</c:v>
                </c:pt>
                <c:pt idx="52">
                  <c:v>5.0736440000000004E-3</c:v>
                </c:pt>
                <c:pt idx="53">
                  <c:v>4.6181080000000001E-3</c:v>
                </c:pt>
                <c:pt idx="54">
                  <c:v>4.3849079999999999E-3</c:v>
                </c:pt>
                <c:pt idx="55">
                  <c:v>4.2723959999999995E-3</c:v>
                </c:pt>
                <c:pt idx="56">
                  <c:v>4.227176E-3</c:v>
                </c:pt>
                <c:pt idx="57">
                  <c:v>4.2113380000000002E-3</c:v>
                </c:pt>
                <c:pt idx="58">
                  <c:v>4.2082700000000001E-3</c:v>
                </c:pt>
                <c:pt idx="59">
                  <c:v>4.2086940000000007E-3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06-5A4B-A64E-F01437E8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600208"/>
        <c:axId val="1826380560"/>
      </c:lineChart>
      <c:catAx>
        <c:axId val="1826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380560"/>
        <c:crosses val="autoZero"/>
        <c:auto val="1"/>
        <c:lblAlgn val="ctr"/>
        <c:lblOffset val="100"/>
        <c:noMultiLvlLbl val="0"/>
      </c:catAx>
      <c:valAx>
        <c:axId val="18263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hosp_cost!$I$3</c:f>
              <c:strCache>
                <c:ptCount val="1"/>
                <c:pt idx="0">
                  <c:v>Hosp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hosp_cost!$J$3:$Y$3</c:f>
              <c:numCache>
                <c:formatCode>_(* #,##0.00_);_(* \(#,##0.00\);_(* "-"??_);_(@_)</c:formatCode>
                <c:ptCount val="16"/>
                <c:pt idx="0">
                  <c:v>5.8084210000000001</c:v>
                </c:pt>
                <c:pt idx="1">
                  <c:v>4.6247319999999998</c:v>
                </c:pt>
                <c:pt idx="2">
                  <c:v>3.1872050000000001</c:v>
                </c:pt>
                <c:pt idx="3">
                  <c:v>2.8055699999999999</c:v>
                </c:pt>
                <c:pt idx="6">
                  <c:v>11.616842</c:v>
                </c:pt>
                <c:pt idx="7">
                  <c:v>9.2494650000000007</c:v>
                </c:pt>
                <c:pt idx="8">
                  <c:v>6.374409</c:v>
                </c:pt>
                <c:pt idx="9">
                  <c:v>5.6106680000000004</c:v>
                </c:pt>
                <c:pt idx="12">
                  <c:v>23.233684</c:v>
                </c:pt>
                <c:pt idx="13">
                  <c:v>18.498929</c:v>
                </c:pt>
                <c:pt idx="14">
                  <c:v>12.748818</c:v>
                </c:pt>
                <c:pt idx="15">
                  <c:v>11.219132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F-C044-8AE2-063A14D05391}"/>
            </c:ext>
          </c:extLst>
        </c:ser>
        <c:ser>
          <c:idx val="1"/>
          <c:order val="1"/>
          <c:tx>
            <c:strRef>
              <c:f>hosp_cost!$I$4</c:f>
              <c:strCache>
                <c:ptCount val="1"/>
                <c:pt idx="0">
                  <c:v>Policy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hosp_cost!$J$4:$Y$4</c:f>
              <c:numCache>
                <c:formatCode>_(* #,##0.00_);_(* \(#,##0.00\);_(* "-"??_);_(@_)</c:formatCode>
                <c:ptCount val="16"/>
                <c:pt idx="0">
                  <c:v>2.7574879999999999</c:v>
                </c:pt>
                <c:pt idx="1">
                  <c:v>3.0778560000000001</c:v>
                </c:pt>
                <c:pt idx="2">
                  <c:v>3.979546</c:v>
                </c:pt>
                <c:pt idx="3">
                  <c:v>4.5061710000000001</c:v>
                </c:pt>
                <c:pt idx="6">
                  <c:v>2.7574879999999999</c:v>
                </c:pt>
                <c:pt idx="7">
                  <c:v>3.0778560000000001</c:v>
                </c:pt>
                <c:pt idx="8">
                  <c:v>3.979546</c:v>
                </c:pt>
                <c:pt idx="9">
                  <c:v>4.5139250000000004</c:v>
                </c:pt>
                <c:pt idx="12">
                  <c:v>2.7574879999999999</c:v>
                </c:pt>
                <c:pt idx="13">
                  <c:v>3.0778560000000001</c:v>
                </c:pt>
                <c:pt idx="14">
                  <c:v>3.979546</c:v>
                </c:pt>
                <c:pt idx="15">
                  <c:v>4.5268579999999998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F-C044-8AE2-063A14D05391}"/>
            </c:ext>
          </c:extLst>
        </c:ser>
        <c:ser>
          <c:idx val="2"/>
          <c:order val="2"/>
          <c:tx>
            <c:strRef>
              <c:f>hosp_cost!$I$5</c:f>
              <c:strCache>
                <c:ptCount val="1"/>
                <c:pt idx="0">
                  <c:v>Econ 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hosp_cost!$J$2:$Y$2</c:f>
              <c:strCache>
                <c:ptCount val="16"/>
                <c:pt idx="0">
                  <c:v> no vacc </c:v>
                </c:pt>
                <c:pt idx="1">
                  <c:v> constant vacc </c:v>
                </c:pt>
                <c:pt idx="2">
                  <c:v> actual vacc </c:v>
                </c:pt>
                <c:pt idx="3">
                  <c:v> opt vacc </c:v>
                </c:pt>
                <c:pt idx="6">
                  <c:v> no vacc </c:v>
                </c:pt>
                <c:pt idx="7">
                  <c:v> constant vacc </c:v>
                </c:pt>
                <c:pt idx="8">
                  <c:v> actual vacc </c:v>
                </c:pt>
                <c:pt idx="9">
                  <c:v> opt vacc </c:v>
                </c:pt>
                <c:pt idx="12">
                  <c:v> no vacc </c:v>
                </c:pt>
                <c:pt idx="13">
                  <c:v> constant vacc </c:v>
                </c:pt>
                <c:pt idx="14">
                  <c:v> actual vacc </c:v>
                </c:pt>
                <c:pt idx="15">
                  <c:v> opt vacc </c:v>
                </c:pt>
              </c:strCache>
            </c:strRef>
          </c:cat>
          <c:val>
            <c:numRef>
              <c:f>hosp_cost!$J$5:$Y$5</c:f>
              <c:numCache>
                <c:formatCode>_(* #,##0.00_);_(* \(#,##0.00\);_(* "-"??_);_(@_)</c:formatCode>
                <c:ptCount val="16"/>
                <c:pt idx="0">
                  <c:v>42.917935</c:v>
                </c:pt>
                <c:pt idx="1">
                  <c:v>33.642296000000002</c:v>
                </c:pt>
                <c:pt idx="2">
                  <c:v>31.839379999999998</c:v>
                </c:pt>
                <c:pt idx="3">
                  <c:v>28.925654000000002</c:v>
                </c:pt>
                <c:pt idx="6">
                  <c:v>42.917935</c:v>
                </c:pt>
                <c:pt idx="7">
                  <c:v>33.642296000000002</c:v>
                </c:pt>
                <c:pt idx="8">
                  <c:v>31.839379999999998</c:v>
                </c:pt>
                <c:pt idx="9">
                  <c:v>28.924866999999999</c:v>
                </c:pt>
                <c:pt idx="12">
                  <c:v>42.917935</c:v>
                </c:pt>
                <c:pt idx="13">
                  <c:v>33.642296000000002</c:v>
                </c:pt>
                <c:pt idx="14">
                  <c:v>31.839379999999998</c:v>
                </c:pt>
                <c:pt idx="15">
                  <c:v>28.922582999999999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F-C044-8AE2-063A14D053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9162736"/>
        <c:axId val="879164448"/>
      </c:barChart>
      <c:catAx>
        <c:axId val="87916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4448"/>
        <c:crosses val="autoZero"/>
        <c:auto val="1"/>
        <c:lblAlgn val="ctr"/>
        <c:lblOffset val="100"/>
        <c:noMultiLvlLbl val="0"/>
      </c:catAx>
      <c:valAx>
        <c:axId val="8791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hosp_cost!$A$2</c:f>
              <c:strCache>
                <c:ptCount val="1"/>
                <c:pt idx="0">
                  <c:v>Hosp Cost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hosp_cost!$B$1:$D$1</c:f>
              <c:strCache>
                <c:ptCount val="3"/>
                <c:pt idx="0">
                  <c:v>c345*0.5 (optimal)</c:v>
                </c:pt>
                <c:pt idx="1">
                  <c:v>c345*1 (optimal)</c:v>
                </c:pt>
                <c:pt idx="2">
                  <c:v>c345*2 (optimal)</c:v>
                </c:pt>
              </c:strCache>
            </c:strRef>
          </c:cat>
          <c:val>
            <c:numRef>
              <c:f>hosp_cost!$B$2:$D$2</c:f>
              <c:numCache>
                <c:formatCode>_(* #,##0.00_);_(* \(#,##0.00\);_(* "-"??_);_(@_)</c:formatCode>
                <c:ptCount val="3"/>
                <c:pt idx="0">
                  <c:v>2.8055699999999999</c:v>
                </c:pt>
                <c:pt idx="1">
                  <c:v>5.6106680000000004</c:v>
                </c:pt>
                <c:pt idx="2">
                  <c:v>11.219132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3-704C-BF5F-76D3FB49455D}"/>
            </c:ext>
          </c:extLst>
        </c:ser>
        <c:ser>
          <c:idx val="1"/>
          <c:order val="1"/>
          <c:tx>
            <c:strRef>
              <c:f>hosp_cost!$A$3</c:f>
              <c:strCache>
                <c:ptCount val="1"/>
                <c:pt idx="0">
                  <c:v>Policy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hosp_cost!$B$1:$D$1</c:f>
              <c:strCache>
                <c:ptCount val="3"/>
                <c:pt idx="0">
                  <c:v>c345*0.5 (optimal)</c:v>
                </c:pt>
                <c:pt idx="1">
                  <c:v>c345*1 (optimal)</c:v>
                </c:pt>
                <c:pt idx="2">
                  <c:v>c345*2 (optimal)</c:v>
                </c:pt>
              </c:strCache>
            </c:strRef>
          </c:cat>
          <c:val>
            <c:numRef>
              <c:f>hosp_cost!$B$3:$D$3</c:f>
              <c:numCache>
                <c:formatCode>_(* #,##0.00_);_(* \(#,##0.00\);_(* "-"??_);_(@_)</c:formatCode>
                <c:ptCount val="3"/>
                <c:pt idx="0">
                  <c:v>4.5061710000000001</c:v>
                </c:pt>
                <c:pt idx="1">
                  <c:v>4.5139250000000004</c:v>
                </c:pt>
                <c:pt idx="2">
                  <c:v>4.5268579999999998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3-704C-BF5F-76D3FB49455D}"/>
            </c:ext>
          </c:extLst>
        </c:ser>
        <c:ser>
          <c:idx val="2"/>
          <c:order val="2"/>
          <c:tx>
            <c:strRef>
              <c:f>hosp_cost!$A$4</c:f>
              <c:strCache>
                <c:ptCount val="1"/>
                <c:pt idx="0">
                  <c:v>Econ Cost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hosp_cost!$B$1:$D$1</c:f>
              <c:strCache>
                <c:ptCount val="3"/>
                <c:pt idx="0">
                  <c:v>c345*0.5 (optimal)</c:v>
                </c:pt>
                <c:pt idx="1">
                  <c:v>c345*1 (optimal)</c:v>
                </c:pt>
                <c:pt idx="2">
                  <c:v>c345*2 (optimal)</c:v>
                </c:pt>
              </c:strCache>
            </c:strRef>
          </c:cat>
          <c:val>
            <c:numRef>
              <c:f>hosp_cost!$B$4:$D$4</c:f>
              <c:numCache>
                <c:formatCode>_(* #,##0.00_);_(* \(#,##0.00\);_(* "-"??_);_(@_)</c:formatCode>
                <c:ptCount val="3"/>
                <c:pt idx="0">
                  <c:v>28.925654000000002</c:v>
                </c:pt>
                <c:pt idx="1">
                  <c:v>28.924866999999999</c:v>
                </c:pt>
                <c:pt idx="2">
                  <c:v>28.922582999999999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3-704C-BF5F-76D3FB494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4610912"/>
        <c:axId val="1634612624"/>
      </c:barChart>
      <c:catAx>
        <c:axId val="163461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12624"/>
        <c:crosses val="autoZero"/>
        <c:auto val="1"/>
        <c:lblAlgn val="ctr"/>
        <c:lblOffset val="100"/>
        <c:noMultiLvlLbl val="0"/>
      </c:catAx>
      <c:valAx>
        <c:axId val="16346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1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Government Expenditures under Various Vaccination Strategies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Policy Cost</c:v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Cost'!$C$4:$C$7</c:f>
              <c:strCache>
                <c:ptCount val="4"/>
                <c:pt idx="0">
                  <c:v> No Vaccination </c:v>
                </c:pt>
                <c:pt idx="1">
                  <c:v> Constant Vaccination </c:v>
                </c:pt>
                <c:pt idx="2">
                  <c:v> Actual Vaccination </c:v>
                </c:pt>
                <c:pt idx="3">
                  <c:v> Optimal Vaccination </c:v>
                </c:pt>
              </c:strCache>
            </c:strRef>
          </c:cat>
          <c:val>
            <c:numRef>
              <c:f>'Model Cost'!$D$4:$D$7</c:f>
              <c:numCache>
                <c:formatCode>_(* #,##0.00_);_(* \(#,##0.00\);_(* "-"??_);_(@_)</c:formatCode>
                <c:ptCount val="4"/>
                <c:pt idx="0">
                  <c:v>16.288627999999999</c:v>
                </c:pt>
                <c:pt idx="1">
                  <c:v>8.1846829999999997</c:v>
                </c:pt>
                <c:pt idx="2">
                  <c:v>7.5558180000000004</c:v>
                </c:pt>
                <c:pt idx="3">
                  <c:v>5.983301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D-A146-86C3-580C6C173CCE}"/>
            </c:ext>
          </c:extLst>
        </c:ser>
        <c:ser>
          <c:idx val="1"/>
          <c:order val="1"/>
          <c:tx>
            <c:v>Health System Cost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Cost'!$C$4:$C$7</c:f>
              <c:strCache>
                <c:ptCount val="4"/>
                <c:pt idx="0">
                  <c:v> No Vaccination </c:v>
                </c:pt>
                <c:pt idx="1">
                  <c:v> Constant Vaccination </c:v>
                </c:pt>
                <c:pt idx="2">
                  <c:v> Actual Vaccination </c:v>
                </c:pt>
                <c:pt idx="3">
                  <c:v> Optimal Vaccination </c:v>
                </c:pt>
              </c:strCache>
            </c:strRef>
          </c:cat>
          <c:val>
            <c:numRef>
              <c:f>'Model Cost'!$E$4:$E$7</c:f>
              <c:numCache>
                <c:formatCode>_(* #,##0.00_);_(* \(#,##0.00\);_(* "-"??_);_(@_)</c:formatCode>
                <c:ptCount val="4"/>
                <c:pt idx="0">
                  <c:v>42.541443999999998</c:v>
                </c:pt>
                <c:pt idx="1">
                  <c:v>21.412590000000002</c:v>
                </c:pt>
                <c:pt idx="2">
                  <c:v>12.610773</c:v>
                </c:pt>
                <c:pt idx="3">
                  <c:v>10.117627000000001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D-A146-86C3-580C6C173CCE}"/>
            </c:ext>
          </c:extLst>
        </c:ser>
        <c:ser>
          <c:idx val="2"/>
          <c:order val="2"/>
          <c:tx>
            <c:v>Economic Cost</c:v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Cost'!$C$4:$C$7</c:f>
              <c:strCache>
                <c:ptCount val="4"/>
                <c:pt idx="0">
                  <c:v> No Vaccination </c:v>
                </c:pt>
                <c:pt idx="1">
                  <c:v> Constant Vaccination </c:v>
                </c:pt>
                <c:pt idx="2">
                  <c:v> Actual Vaccination </c:v>
                </c:pt>
                <c:pt idx="3">
                  <c:v> Optimal Vaccination </c:v>
                </c:pt>
              </c:strCache>
            </c:strRef>
          </c:cat>
          <c:val>
            <c:numRef>
              <c:f>'Model Cost'!$F$4:$F$7</c:f>
              <c:numCache>
                <c:formatCode>_(* #,##0.00_);_(* \(#,##0.00\);_(* "-"??_);_(@_)</c:formatCode>
                <c:ptCount val="4"/>
                <c:pt idx="0">
                  <c:v>208.09084100000001</c:v>
                </c:pt>
                <c:pt idx="1">
                  <c:v>96.418391999999997</c:v>
                </c:pt>
                <c:pt idx="2">
                  <c:v>75.105587999999997</c:v>
                </c:pt>
                <c:pt idx="3">
                  <c:v>56.312052000000001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D-A146-86C3-580C6C173C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56128303"/>
        <c:axId val="1956294719"/>
      </c:barChart>
      <c:catAx>
        <c:axId val="195612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</a:t>
                </a:r>
                <a:r>
                  <a:rPr lang="en-GB" baseline="0"/>
                  <a:t> Strategies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294719"/>
        <c:crosses val="autoZero"/>
        <c:auto val="1"/>
        <c:lblAlgn val="ctr"/>
        <c:lblOffset val="100"/>
        <c:noMultiLvlLbl val="0"/>
      </c:catAx>
      <c:valAx>
        <c:axId val="19562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12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Breakup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5-2840-B11F-326E3766F25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5-2840-B11F-326E3766F2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5-2840-B11F-326E3766F2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 Cost'!$C$51:$C$53</c:f>
              <c:strCache>
                <c:ptCount val="3"/>
                <c:pt idx="0">
                  <c:v>Economic Cost</c:v>
                </c:pt>
                <c:pt idx="1">
                  <c:v>Hospital Cost</c:v>
                </c:pt>
                <c:pt idx="2">
                  <c:v>Policy Cost</c:v>
                </c:pt>
              </c:strCache>
            </c:strRef>
          </c:cat>
          <c:val>
            <c:numRef>
              <c:f>'Model Cost'!$D$51:$D$53</c:f>
              <c:numCache>
                <c:formatCode>_(* #,##0.00_);_(* \(#,##0.00\);_(* "-"??_);_(@_)</c:formatCode>
                <c:ptCount val="3"/>
                <c:pt idx="0">
                  <c:v>75.105587999999997</c:v>
                </c:pt>
                <c:pt idx="1">
                  <c:v>12.610773</c:v>
                </c:pt>
                <c:pt idx="2">
                  <c:v>7.5558180000000004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0-2341-B98C-9F43C2FD11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Australian Government Covid-19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1-2044-8C30-C0D5727A7A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1-2044-8C30-C0D5727A7A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61-2044-8C30-C0D5727A7A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61-2044-8C30-C0D5727A7AF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61-2044-8C30-C0D5727A7AF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61-2044-8C30-C0D5727A7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'Actual Loss'!$J$23:$J$27</c:f>
              <c:strCache>
                <c:ptCount val="5"/>
                <c:pt idx="0">
                  <c:v>Total Economic Cost</c:v>
                </c:pt>
                <c:pt idx="1">
                  <c:v>Total Hospital Cost</c:v>
                </c:pt>
                <c:pt idx="2">
                  <c:v>Policy Cost in 2019-20</c:v>
                </c:pt>
                <c:pt idx="3">
                  <c:v>Policy Cost in 2020-21</c:v>
                </c:pt>
                <c:pt idx="4">
                  <c:v>Policy Cost in 2021-22</c:v>
                </c:pt>
              </c:strCache>
            </c:strRef>
          </c:cat>
          <c:val>
            <c:numRef>
              <c:f>'Actual Loss'!$K$23:$K$27</c:f>
              <c:numCache>
                <c:formatCode>_(* #,##0.00_);_(* \(#,##0.00\);_(* "-"??_);_(@_)</c:formatCode>
                <c:ptCount val="5"/>
                <c:pt idx="0" formatCode="General">
                  <c:v>140.6</c:v>
                </c:pt>
                <c:pt idx="1">
                  <c:v>30.054505562630794</c:v>
                </c:pt>
                <c:pt idx="2" formatCode="0.00">
                  <c:v>2.3192897138500026</c:v>
                </c:pt>
                <c:pt idx="3" formatCode="0.00">
                  <c:v>5.2816589046100049</c:v>
                </c:pt>
                <c:pt idx="4" formatCode="0.00">
                  <c:v>9.3653509881129757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9-4048-B6CD-215A05EC3D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plitType val="pos"/>
        <c:splitPos val="3"/>
        <c:secondPieSize val="75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Model</a:t>
            </a:r>
            <a:r>
              <a:rPr lang="en-GB" baseline="0"/>
              <a:t> </a:t>
            </a:r>
            <a:r>
              <a:rPr lang="en-GB"/>
              <a:t>Cost</a:t>
            </a:r>
            <a:r>
              <a:rPr lang="en-GB" sz="11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 </a:t>
            </a:r>
            <a:r>
              <a:rPr lang="en-GB"/>
              <a:t>under Actual Vaccination</a:t>
            </a:r>
            <a:r>
              <a:rPr lang="en-GB" baseline="0"/>
              <a:t> Strategy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7B-EE4E-A02D-B8D22C16103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7B-EE4E-A02D-B8D22C16103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7B-EE4E-A02D-B8D22C1610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 Cost'!$C$51:$C$53</c:f>
              <c:strCache>
                <c:ptCount val="3"/>
                <c:pt idx="0">
                  <c:v>Economic Cost</c:v>
                </c:pt>
                <c:pt idx="1">
                  <c:v>Hospital Cost</c:v>
                </c:pt>
                <c:pt idx="2">
                  <c:v>Policy Cost</c:v>
                </c:pt>
              </c:strCache>
            </c:strRef>
          </c:cat>
          <c:val>
            <c:numRef>
              <c:f>'Model Cost'!$D$51:$D$53</c:f>
              <c:numCache>
                <c:formatCode>_(* #,##0.00_);_(* \(#,##0.00\);_(* "-"??_);_(@_)</c:formatCode>
                <c:ptCount val="3"/>
                <c:pt idx="0">
                  <c:v>75.105587999999997</c:v>
                </c:pt>
                <c:pt idx="1">
                  <c:v>12.610773</c:v>
                </c:pt>
                <c:pt idx="2">
                  <c:v>7.5558180000000004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7B-EE4E-A02D-B8D22C16103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Different</a:t>
            </a:r>
            <a:r>
              <a:rPr lang="en-GB" baseline="0"/>
              <a:t> </a:t>
            </a:r>
            <a:r>
              <a:rPr lang="en-GB"/>
              <a:t>Vaccination Strategies with nosie level =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Actual Vaccination</c:v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base_vacc!$E$3:$E$62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  <c:pt idx="33">
                  <c:v>1.7947895133066421E-2</c:v>
                </c:pt>
                <c:pt idx="34">
                  <c:v>1.9411450888218683E-2</c:v>
                </c:pt>
                <c:pt idx="35">
                  <c:v>1.8248225417248378E-2</c:v>
                </c:pt>
                <c:pt idx="36">
                  <c:v>1.7298505738597491E-2</c:v>
                </c:pt>
                <c:pt idx="37">
                  <c:v>1.6442357814030452E-2</c:v>
                </c:pt>
                <c:pt idx="38">
                  <c:v>1.575583343985406E-2</c:v>
                </c:pt>
                <c:pt idx="39">
                  <c:v>1.5390570694054943E-2</c:v>
                </c:pt>
                <c:pt idx="40">
                  <c:v>1.4755057759943836E-2</c:v>
                </c:pt>
                <c:pt idx="41">
                  <c:v>1.4131689017264012E-2</c:v>
                </c:pt>
                <c:pt idx="42">
                  <c:v>1.3460634274009193E-2</c:v>
                </c:pt>
                <c:pt idx="43">
                  <c:v>1.2693865955228548E-2</c:v>
                </c:pt>
                <c:pt idx="44">
                  <c:v>1.1594615160168889E-2</c:v>
                </c:pt>
                <c:pt idx="45">
                  <c:v>1.1148706673126453E-2</c:v>
                </c:pt>
                <c:pt idx="46">
                  <c:v>1.0607763987613561E-2</c:v>
                </c:pt>
                <c:pt idx="47">
                  <c:v>1.0765196386433973E-2</c:v>
                </c:pt>
                <c:pt idx="48">
                  <c:v>1.008985510856813E-2</c:v>
                </c:pt>
                <c:pt idx="49">
                  <c:v>9.6770830330055336E-3</c:v>
                </c:pt>
                <c:pt idx="50">
                  <c:v>9.2754409991383339E-3</c:v>
                </c:pt>
                <c:pt idx="51">
                  <c:v>9.1487939291618279E-3</c:v>
                </c:pt>
                <c:pt idx="52">
                  <c:v>8.6375321649997377E-3</c:v>
                </c:pt>
                <c:pt idx="53">
                  <c:v>8.6731908237296738E-3</c:v>
                </c:pt>
                <c:pt idx="54">
                  <c:v>7.4121787652053168E-3</c:v>
                </c:pt>
                <c:pt idx="55">
                  <c:v>6.9675896793038386E-3</c:v>
                </c:pt>
                <c:pt idx="56">
                  <c:v>6.3572619160150671E-3</c:v>
                </c:pt>
                <c:pt idx="57">
                  <c:v>5.6843331643796355E-3</c:v>
                </c:pt>
                <c:pt idx="58">
                  <c:v>4.9889912086147053E-3</c:v>
                </c:pt>
                <c:pt idx="59">
                  <c:v>4.7616186067696879E-3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C5-F747-B8CA-611E5F777C35}"/>
            </c:ext>
          </c:extLst>
        </c:ser>
        <c:ser>
          <c:idx val="0"/>
          <c:order val="1"/>
          <c:tx>
            <c:v>No Vaccination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549B-4F41-AECD-4DCA880B803E}"/>
              </c:ext>
            </c:extLst>
          </c:dPt>
          <c:val>
            <c:numRef>
              <c:f>base_vacc!$M$3:$M$62</c:f>
              <c:numCache>
                <c:formatCode>_(* #,##0.000000_);_(* \(#,##0.000000\);_(*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C5-F747-B8CA-611E5F777C35}"/>
            </c:ext>
          </c:extLst>
        </c:ser>
        <c:ser>
          <c:idx val="1"/>
          <c:order val="2"/>
          <c:tx>
            <c:v>Optimal Vaccination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base_vacc!$L$3:$L$62</c:f>
              <c:numCache>
                <c:formatCode>_(* #,##0.0000_);_(* \(#,##0.0000\);_(* "-"??_);_(@_)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5-F747-B8CA-611E5F777C35}"/>
            </c:ext>
          </c:extLst>
        </c:ser>
        <c:ser>
          <c:idx val="5"/>
          <c:order val="3"/>
          <c:tx>
            <c:v>Constant Vaccination</c:v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base_vacc!$D$3:$D$62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1.2596397116574809E-2</c:v>
                </c:pt>
                <c:pt idx="2">
                  <c:v>1.2596397116574809E-2</c:v>
                </c:pt>
                <c:pt idx="3">
                  <c:v>1.2596397116574809E-2</c:v>
                </c:pt>
                <c:pt idx="4">
                  <c:v>1.2596397116574809E-2</c:v>
                </c:pt>
                <c:pt idx="5">
                  <c:v>1.2596397116574809E-2</c:v>
                </c:pt>
                <c:pt idx="6">
                  <c:v>1.2596397116574809E-2</c:v>
                </c:pt>
                <c:pt idx="7">
                  <c:v>1.2596397116574809E-2</c:v>
                </c:pt>
                <c:pt idx="8">
                  <c:v>1.2596397116574809E-2</c:v>
                </c:pt>
                <c:pt idx="9">
                  <c:v>1.2596397116574809E-2</c:v>
                </c:pt>
                <c:pt idx="10">
                  <c:v>1.2596397116574809E-2</c:v>
                </c:pt>
                <c:pt idx="11">
                  <c:v>1.2596397116574809E-2</c:v>
                </c:pt>
                <c:pt idx="12">
                  <c:v>1.2596397116574809E-2</c:v>
                </c:pt>
                <c:pt idx="13">
                  <c:v>1.2596397116574809E-2</c:v>
                </c:pt>
                <c:pt idx="14">
                  <c:v>1.2596397116574809E-2</c:v>
                </c:pt>
                <c:pt idx="15">
                  <c:v>1.2596397116574809E-2</c:v>
                </c:pt>
                <c:pt idx="16">
                  <c:v>1.2596397116574809E-2</c:v>
                </c:pt>
                <c:pt idx="17">
                  <c:v>1.2596397116574809E-2</c:v>
                </c:pt>
                <c:pt idx="18">
                  <c:v>1.2596397116574809E-2</c:v>
                </c:pt>
                <c:pt idx="19">
                  <c:v>1.2596397116574809E-2</c:v>
                </c:pt>
                <c:pt idx="20">
                  <c:v>1.2596397116574809E-2</c:v>
                </c:pt>
                <c:pt idx="21">
                  <c:v>1.2596397116574809E-2</c:v>
                </c:pt>
                <c:pt idx="22">
                  <c:v>1.2596397116574809E-2</c:v>
                </c:pt>
                <c:pt idx="23">
                  <c:v>1.2596397116574809E-2</c:v>
                </c:pt>
                <c:pt idx="24">
                  <c:v>1.2596397116574809E-2</c:v>
                </c:pt>
                <c:pt idx="25">
                  <c:v>1.2596397116574809E-2</c:v>
                </c:pt>
                <c:pt idx="26">
                  <c:v>1.2596397116574809E-2</c:v>
                </c:pt>
                <c:pt idx="27">
                  <c:v>1.2596397116574809E-2</c:v>
                </c:pt>
                <c:pt idx="28">
                  <c:v>1.2596397116574809E-2</c:v>
                </c:pt>
                <c:pt idx="29">
                  <c:v>1.2596397116574809E-2</c:v>
                </c:pt>
                <c:pt idx="30">
                  <c:v>1.2596397116574809E-2</c:v>
                </c:pt>
                <c:pt idx="31">
                  <c:v>1.2596397116574809E-2</c:v>
                </c:pt>
                <c:pt idx="32">
                  <c:v>1.2596397116574809E-2</c:v>
                </c:pt>
                <c:pt idx="33">
                  <c:v>1.2596397116574809E-2</c:v>
                </c:pt>
                <c:pt idx="34">
                  <c:v>1.2596397116574809E-2</c:v>
                </c:pt>
                <c:pt idx="35">
                  <c:v>1.2596397116574809E-2</c:v>
                </c:pt>
                <c:pt idx="36">
                  <c:v>1.2596397116574809E-2</c:v>
                </c:pt>
                <c:pt idx="37">
                  <c:v>1.2596397116574809E-2</c:v>
                </c:pt>
                <c:pt idx="38">
                  <c:v>1.2596397116574809E-2</c:v>
                </c:pt>
                <c:pt idx="39">
                  <c:v>1.2596397116574809E-2</c:v>
                </c:pt>
                <c:pt idx="40">
                  <c:v>1.2596397116574809E-2</c:v>
                </c:pt>
                <c:pt idx="41">
                  <c:v>1.2596397116574809E-2</c:v>
                </c:pt>
                <c:pt idx="42">
                  <c:v>1.2596397116574809E-2</c:v>
                </c:pt>
                <c:pt idx="43">
                  <c:v>1.2596397116574809E-2</c:v>
                </c:pt>
                <c:pt idx="44">
                  <c:v>1.2596397116574809E-2</c:v>
                </c:pt>
                <c:pt idx="45">
                  <c:v>1.2596397116574809E-2</c:v>
                </c:pt>
                <c:pt idx="46">
                  <c:v>1.2596397116574809E-2</c:v>
                </c:pt>
                <c:pt idx="47">
                  <c:v>1.2596397116574809E-2</c:v>
                </c:pt>
                <c:pt idx="48">
                  <c:v>1.2596397116574809E-2</c:v>
                </c:pt>
                <c:pt idx="49">
                  <c:v>1.2596397116574809E-2</c:v>
                </c:pt>
                <c:pt idx="50">
                  <c:v>1.2596397116574809E-2</c:v>
                </c:pt>
                <c:pt idx="51">
                  <c:v>1.2596397116574809E-2</c:v>
                </c:pt>
                <c:pt idx="52">
                  <c:v>1.2596397116574809E-2</c:v>
                </c:pt>
                <c:pt idx="53">
                  <c:v>1.2596397116574809E-2</c:v>
                </c:pt>
                <c:pt idx="54">
                  <c:v>1.2596397116574809E-2</c:v>
                </c:pt>
                <c:pt idx="55">
                  <c:v>1.2596397116574809E-2</c:v>
                </c:pt>
                <c:pt idx="56">
                  <c:v>1.2596397116574809E-2</c:v>
                </c:pt>
                <c:pt idx="57">
                  <c:v>1.2596397116574809E-2</c:v>
                </c:pt>
                <c:pt idx="58">
                  <c:v>1.2596397116574809E-2</c:v>
                </c:pt>
                <c:pt idx="59">
                  <c:v>1.2596397116574809E-2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C5-F747-B8CA-611E5F77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Different Vaccination Strategies with Standard Noise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Actual Vaccination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base_vacc!$E$3:$E$62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  <c:pt idx="33">
                  <c:v>1.7947895133066421E-2</c:v>
                </c:pt>
                <c:pt idx="34">
                  <c:v>1.9411450888218683E-2</c:v>
                </c:pt>
                <c:pt idx="35">
                  <c:v>1.8248225417248378E-2</c:v>
                </c:pt>
                <c:pt idx="36">
                  <c:v>1.7298505738597491E-2</c:v>
                </c:pt>
                <c:pt idx="37">
                  <c:v>1.6442357814030452E-2</c:v>
                </c:pt>
                <c:pt idx="38">
                  <c:v>1.575583343985406E-2</c:v>
                </c:pt>
                <c:pt idx="39">
                  <c:v>1.5390570694054943E-2</c:v>
                </c:pt>
                <c:pt idx="40">
                  <c:v>1.4755057759943836E-2</c:v>
                </c:pt>
                <c:pt idx="41">
                  <c:v>1.4131689017264012E-2</c:v>
                </c:pt>
                <c:pt idx="42">
                  <c:v>1.3460634274009193E-2</c:v>
                </c:pt>
                <c:pt idx="43">
                  <c:v>1.2693865955228548E-2</c:v>
                </c:pt>
                <c:pt idx="44">
                  <c:v>1.1594615160168889E-2</c:v>
                </c:pt>
                <c:pt idx="45">
                  <c:v>1.1148706673126453E-2</c:v>
                </c:pt>
                <c:pt idx="46">
                  <c:v>1.0607763987613561E-2</c:v>
                </c:pt>
                <c:pt idx="47">
                  <c:v>1.0765196386433973E-2</c:v>
                </c:pt>
                <c:pt idx="48">
                  <c:v>1.008985510856813E-2</c:v>
                </c:pt>
                <c:pt idx="49">
                  <c:v>9.6770830330055336E-3</c:v>
                </c:pt>
                <c:pt idx="50">
                  <c:v>9.2754409991383339E-3</c:v>
                </c:pt>
                <c:pt idx="51">
                  <c:v>9.1487939291618279E-3</c:v>
                </c:pt>
                <c:pt idx="52">
                  <c:v>8.6375321649997377E-3</c:v>
                </c:pt>
                <c:pt idx="53">
                  <c:v>8.6731908237296738E-3</c:v>
                </c:pt>
                <c:pt idx="54">
                  <c:v>7.4121787652053168E-3</c:v>
                </c:pt>
                <c:pt idx="55">
                  <c:v>6.9675896793038386E-3</c:v>
                </c:pt>
                <c:pt idx="56">
                  <c:v>6.3572619160150671E-3</c:v>
                </c:pt>
                <c:pt idx="57">
                  <c:v>5.6843331643796355E-3</c:v>
                </c:pt>
                <c:pt idx="58">
                  <c:v>4.9889912086147053E-3</c:v>
                </c:pt>
                <c:pt idx="59">
                  <c:v>4.7616186067696879E-3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0-214C-BF37-E1C02EFABCFD}"/>
            </c:ext>
          </c:extLst>
        </c:ser>
        <c:ser>
          <c:idx val="0"/>
          <c:order val="1"/>
          <c:tx>
            <c:v>No Vaccination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A90-214C-BF37-E1C02EFABCFD}"/>
              </c:ext>
            </c:extLst>
          </c:dPt>
          <c:val>
            <c:numRef>
              <c:f>base_vacc!$M$3:$M$62</c:f>
              <c:numCache>
                <c:formatCode>_(* #,##0.000000_);_(* \(#,##0.000000\);_(*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90-214C-BF37-E1C02EFABCFD}"/>
            </c:ext>
          </c:extLst>
        </c:ser>
        <c:ser>
          <c:idx val="1"/>
          <c:order val="2"/>
          <c:tx>
            <c:v>Optimal Vaccination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base_vacc!$L$3:$L$62</c:f>
              <c:numCache>
                <c:formatCode>_(* #,##0.0000_);_(* \(#,##0.0000\);_(* "-"??_);_(@_)</c:formatCode>
                <c:ptCount val="60"/>
                <c:pt idx="0">
                  <c:v>2.7783210000000003E-2</c:v>
                </c:pt>
                <c:pt idx="1">
                  <c:v>2.7776404000000005E-2</c:v>
                </c:pt>
                <c:pt idx="2">
                  <c:v>2.7768440000000005E-2</c:v>
                </c:pt>
                <c:pt idx="3">
                  <c:v>2.7758411428571435E-2</c:v>
                </c:pt>
                <c:pt idx="4">
                  <c:v>2.7740514285714286E-2</c:v>
                </c:pt>
                <c:pt idx="5">
                  <c:v>2.7715634285714285E-2</c:v>
                </c:pt>
                <c:pt idx="6">
                  <c:v>2.7686860000000004E-2</c:v>
                </c:pt>
                <c:pt idx="7">
                  <c:v>2.7651985714285714E-2</c:v>
                </c:pt>
                <c:pt idx="8">
                  <c:v>2.7605465714285713E-2</c:v>
                </c:pt>
                <c:pt idx="9">
                  <c:v>2.7535294285714284E-2</c:v>
                </c:pt>
                <c:pt idx="10">
                  <c:v>2.7460908571428574E-2</c:v>
                </c:pt>
                <c:pt idx="11">
                  <c:v>2.737661142857143E-2</c:v>
                </c:pt>
                <c:pt idx="12">
                  <c:v>2.7266420000000003E-2</c:v>
                </c:pt>
                <c:pt idx="13">
                  <c:v>2.7141200000000001E-2</c:v>
                </c:pt>
                <c:pt idx="14">
                  <c:v>2.6981405714285717E-2</c:v>
                </c:pt>
                <c:pt idx="15">
                  <c:v>2.6798757142857142E-2</c:v>
                </c:pt>
                <c:pt idx="16">
                  <c:v>2.6576559999999999E-2</c:v>
                </c:pt>
                <c:pt idx="17">
                  <c:v>2.6346242857142856E-2</c:v>
                </c:pt>
                <c:pt idx="18">
                  <c:v>2.6087151428571428E-2</c:v>
                </c:pt>
                <c:pt idx="19">
                  <c:v>2.5791139999999997E-2</c:v>
                </c:pt>
                <c:pt idx="20">
                  <c:v>2.5446454285714289E-2</c:v>
                </c:pt>
                <c:pt idx="21">
                  <c:v>2.5088288571428568E-2</c:v>
                </c:pt>
                <c:pt idx="22">
                  <c:v>2.4726585714285716E-2</c:v>
                </c:pt>
                <c:pt idx="23">
                  <c:v>2.4308582857142855E-2</c:v>
                </c:pt>
                <c:pt idx="24">
                  <c:v>2.3856651428571428E-2</c:v>
                </c:pt>
                <c:pt idx="25">
                  <c:v>2.3357997142857141E-2</c:v>
                </c:pt>
                <c:pt idx="26">
                  <c:v>2.2834422857142857E-2</c:v>
                </c:pt>
                <c:pt idx="27">
                  <c:v>2.230881142857143E-2</c:v>
                </c:pt>
                <c:pt idx="28">
                  <c:v>2.171389428571429E-2</c:v>
                </c:pt>
                <c:pt idx="29">
                  <c:v>2.1074502857142859E-2</c:v>
                </c:pt>
                <c:pt idx="30">
                  <c:v>2.0449131428571431E-2</c:v>
                </c:pt>
                <c:pt idx="31">
                  <c:v>1.9771700000000003E-2</c:v>
                </c:pt>
                <c:pt idx="32">
                  <c:v>1.9111957142857145E-2</c:v>
                </c:pt>
                <c:pt idx="33">
                  <c:v>1.8452351428571431E-2</c:v>
                </c:pt>
                <c:pt idx="34">
                  <c:v>1.7720897142857142E-2</c:v>
                </c:pt>
                <c:pt idx="35">
                  <c:v>1.7003397142857143E-2</c:v>
                </c:pt>
                <c:pt idx="36">
                  <c:v>1.6261174285714285E-2</c:v>
                </c:pt>
                <c:pt idx="37">
                  <c:v>1.5562365714285714E-2</c:v>
                </c:pt>
                <c:pt idx="38">
                  <c:v>1.4866425714285715E-2</c:v>
                </c:pt>
                <c:pt idx="39">
                  <c:v>1.4126425714285714E-2</c:v>
                </c:pt>
                <c:pt idx="40">
                  <c:v>1.339247142857143E-2</c:v>
                </c:pt>
                <c:pt idx="41">
                  <c:v>1.2687712857142859E-2</c:v>
                </c:pt>
                <c:pt idx="42">
                  <c:v>1.1991469714285717E-2</c:v>
                </c:pt>
                <c:pt idx="43">
                  <c:v>1.1288829714285714E-2</c:v>
                </c:pt>
                <c:pt idx="44">
                  <c:v>1.0540049142857142E-2</c:v>
                </c:pt>
                <c:pt idx="45">
                  <c:v>9.7342685714285719E-3</c:v>
                </c:pt>
                <c:pt idx="46">
                  <c:v>8.9208765714285706E-3</c:v>
                </c:pt>
                <c:pt idx="47">
                  <c:v>8.1058654285714286E-3</c:v>
                </c:pt>
                <c:pt idx="48">
                  <c:v>7.3451868571428576E-3</c:v>
                </c:pt>
                <c:pt idx="49">
                  <c:v>6.6272517142857146E-3</c:v>
                </c:pt>
                <c:pt idx="50">
                  <c:v>5.9862542857142846E-3</c:v>
                </c:pt>
                <c:pt idx="51">
                  <c:v>5.4336171428571427E-3</c:v>
                </c:pt>
                <c:pt idx="52">
                  <c:v>5.0264348571428573E-3</c:v>
                </c:pt>
                <c:pt idx="53">
                  <c:v>4.7379294285714284E-3</c:v>
                </c:pt>
                <c:pt idx="54">
                  <c:v>4.5362314285714283E-3</c:v>
                </c:pt>
                <c:pt idx="55">
                  <c:v>4.394045714285714E-3</c:v>
                </c:pt>
                <c:pt idx="56">
                  <c:v>4.3120482857142853E-3</c:v>
                </c:pt>
                <c:pt idx="57">
                  <c:v>4.2746700000000004E-3</c:v>
                </c:pt>
                <c:pt idx="58">
                  <c:v>4.2542368000000001E-3</c:v>
                </c:pt>
                <c:pt idx="59">
                  <c:v>4.2434310000000006E-3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90-214C-BF37-E1C02EFABCFD}"/>
            </c:ext>
          </c:extLst>
        </c:ser>
        <c:ser>
          <c:idx val="5"/>
          <c:order val="3"/>
          <c:tx>
            <c:v>Constant Vaccination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base_vacc!$D$3:$D$62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1.2596397116574809E-2</c:v>
                </c:pt>
                <c:pt idx="2">
                  <c:v>1.2596397116574809E-2</c:v>
                </c:pt>
                <c:pt idx="3">
                  <c:v>1.2596397116574809E-2</c:v>
                </c:pt>
                <c:pt idx="4">
                  <c:v>1.2596397116574809E-2</c:v>
                </c:pt>
                <c:pt idx="5">
                  <c:v>1.2596397116574809E-2</c:v>
                </c:pt>
                <c:pt idx="6">
                  <c:v>1.2596397116574809E-2</c:v>
                </c:pt>
                <c:pt idx="7">
                  <c:v>1.2596397116574809E-2</c:v>
                </c:pt>
                <c:pt idx="8">
                  <c:v>1.2596397116574809E-2</c:v>
                </c:pt>
                <c:pt idx="9">
                  <c:v>1.2596397116574809E-2</c:v>
                </c:pt>
                <c:pt idx="10">
                  <c:v>1.2596397116574809E-2</c:v>
                </c:pt>
                <c:pt idx="11">
                  <c:v>1.2596397116574809E-2</c:v>
                </c:pt>
                <c:pt idx="12">
                  <c:v>1.2596397116574809E-2</c:v>
                </c:pt>
                <c:pt idx="13">
                  <c:v>1.2596397116574809E-2</c:v>
                </c:pt>
                <c:pt idx="14">
                  <c:v>1.2596397116574809E-2</c:v>
                </c:pt>
                <c:pt idx="15">
                  <c:v>1.2596397116574809E-2</c:v>
                </c:pt>
                <c:pt idx="16">
                  <c:v>1.2596397116574809E-2</c:v>
                </c:pt>
                <c:pt idx="17">
                  <c:v>1.2596397116574809E-2</c:v>
                </c:pt>
                <c:pt idx="18">
                  <c:v>1.2596397116574809E-2</c:v>
                </c:pt>
                <c:pt idx="19">
                  <c:v>1.2596397116574809E-2</c:v>
                </c:pt>
                <c:pt idx="20">
                  <c:v>1.2596397116574809E-2</c:v>
                </c:pt>
                <c:pt idx="21">
                  <c:v>1.2596397116574809E-2</c:v>
                </c:pt>
                <c:pt idx="22">
                  <c:v>1.2596397116574809E-2</c:v>
                </c:pt>
                <c:pt idx="23">
                  <c:v>1.2596397116574809E-2</c:v>
                </c:pt>
                <c:pt idx="24">
                  <c:v>1.2596397116574809E-2</c:v>
                </c:pt>
                <c:pt idx="25">
                  <c:v>1.2596397116574809E-2</c:v>
                </c:pt>
                <c:pt idx="26">
                  <c:v>1.2596397116574809E-2</c:v>
                </c:pt>
                <c:pt idx="27">
                  <c:v>1.2596397116574809E-2</c:v>
                </c:pt>
                <c:pt idx="28">
                  <c:v>1.2596397116574809E-2</c:v>
                </c:pt>
                <c:pt idx="29">
                  <c:v>1.2596397116574809E-2</c:v>
                </c:pt>
                <c:pt idx="30">
                  <c:v>1.2596397116574809E-2</c:v>
                </c:pt>
                <c:pt idx="31">
                  <c:v>1.2596397116574809E-2</c:v>
                </c:pt>
                <c:pt idx="32">
                  <c:v>1.2596397116574809E-2</c:v>
                </c:pt>
                <c:pt idx="33">
                  <c:v>1.2596397116574809E-2</c:v>
                </c:pt>
                <c:pt idx="34">
                  <c:v>1.2596397116574809E-2</c:v>
                </c:pt>
                <c:pt idx="35">
                  <c:v>1.2596397116574809E-2</c:v>
                </c:pt>
                <c:pt idx="36">
                  <c:v>1.2596397116574809E-2</c:v>
                </c:pt>
                <c:pt idx="37">
                  <c:v>1.2596397116574809E-2</c:v>
                </c:pt>
                <c:pt idx="38">
                  <c:v>1.2596397116574809E-2</c:v>
                </c:pt>
                <c:pt idx="39">
                  <c:v>1.2596397116574809E-2</c:v>
                </c:pt>
                <c:pt idx="40">
                  <c:v>1.2596397116574809E-2</c:v>
                </c:pt>
                <c:pt idx="41">
                  <c:v>1.2596397116574809E-2</c:v>
                </c:pt>
                <c:pt idx="42">
                  <c:v>1.2596397116574809E-2</c:v>
                </c:pt>
                <c:pt idx="43">
                  <c:v>1.2596397116574809E-2</c:v>
                </c:pt>
                <c:pt idx="44">
                  <c:v>1.2596397116574809E-2</c:v>
                </c:pt>
                <c:pt idx="45">
                  <c:v>1.2596397116574809E-2</c:v>
                </c:pt>
                <c:pt idx="46">
                  <c:v>1.2596397116574809E-2</c:v>
                </c:pt>
                <c:pt idx="47">
                  <c:v>1.2596397116574809E-2</c:v>
                </c:pt>
                <c:pt idx="48">
                  <c:v>1.2596397116574809E-2</c:v>
                </c:pt>
                <c:pt idx="49">
                  <c:v>1.2596397116574809E-2</c:v>
                </c:pt>
                <c:pt idx="50">
                  <c:v>1.2596397116574809E-2</c:v>
                </c:pt>
                <c:pt idx="51">
                  <c:v>1.2596397116574809E-2</c:v>
                </c:pt>
                <c:pt idx="52">
                  <c:v>1.2596397116574809E-2</c:v>
                </c:pt>
                <c:pt idx="53">
                  <c:v>1.2596397116574809E-2</c:v>
                </c:pt>
                <c:pt idx="54">
                  <c:v>1.2596397116574809E-2</c:v>
                </c:pt>
                <c:pt idx="55">
                  <c:v>1.2596397116574809E-2</c:v>
                </c:pt>
                <c:pt idx="56">
                  <c:v>1.2596397116574809E-2</c:v>
                </c:pt>
                <c:pt idx="57">
                  <c:v>1.2596397116574809E-2</c:v>
                </c:pt>
                <c:pt idx="58">
                  <c:v>1.2596397116574809E-2</c:v>
                </c:pt>
                <c:pt idx="59">
                  <c:v>1.2596397116574809E-2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90-214C-BF37-E1C02EFAB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base_vacc!$F$3:$F$62</c:f>
              <c:numCache>
                <c:formatCode>0.00E+00</c:formatCode>
                <c:ptCount val="60"/>
                <c:pt idx="0">
                  <c:v>2.7776499999999999E-2</c:v>
                </c:pt>
                <c:pt idx="1">
                  <c:v>2.7777300000000001E-2</c:v>
                </c:pt>
                <c:pt idx="2">
                  <c:v>2.7762499999999999E-2</c:v>
                </c:pt>
                <c:pt idx="3">
                  <c:v>2.7749099999999999E-2</c:v>
                </c:pt>
                <c:pt idx="4">
                  <c:v>2.77314E-2</c:v>
                </c:pt>
                <c:pt idx="5">
                  <c:v>2.7715E-2</c:v>
                </c:pt>
                <c:pt idx="6">
                  <c:v>2.7683200000000002E-2</c:v>
                </c:pt>
                <c:pt idx="7">
                  <c:v>2.7644800000000001E-2</c:v>
                </c:pt>
                <c:pt idx="8">
                  <c:v>2.7587400000000002E-2</c:v>
                </c:pt>
                <c:pt idx="9">
                  <c:v>2.75537E-2</c:v>
                </c:pt>
                <c:pt idx="10">
                  <c:v>2.7436100000000001E-2</c:v>
                </c:pt>
                <c:pt idx="11">
                  <c:v>2.7390899999999999E-2</c:v>
                </c:pt>
                <c:pt idx="12">
                  <c:v>2.7360300000000001E-2</c:v>
                </c:pt>
                <c:pt idx="13">
                  <c:v>2.7056E-2</c:v>
                </c:pt>
                <c:pt idx="14">
                  <c:v>2.70193E-2</c:v>
                </c:pt>
                <c:pt idx="15">
                  <c:v>2.6747300000000002E-2</c:v>
                </c:pt>
                <c:pt idx="16">
                  <c:v>2.6300400000000002E-2</c:v>
                </c:pt>
                <c:pt idx="17">
                  <c:v>2.6442199999999999E-2</c:v>
                </c:pt>
                <c:pt idx="18">
                  <c:v>2.6104800000000001E-2</c:v>
                </c:pt>
                <c:pt idx="19">
                  <c:v>2.5699400000000001E-2</c:v>
                </c:pt>
                <c:pt idx="20">
                  <c:v>2.5583000000000002E-2</c:v>
                </c:pt>
                <c:pt idx="21">
                  <c:v>2.5473300000000001E-2</c:v>
                </c:pt>
                <c:pt idx="22">
                  <c:v>2.4913299999999999E-2</c:v>
                </c:pt>
                <c:pt idx="23">
                  <c:v>2.4222899999999999E-2</c:v>
                </c:pt>
                <c:pt idx="24">
                  <c:v>2.4450900000000001E-2</c:v>
                </c:pt>
                <c:pt idx="25">
                  <c:v>2.36975E-2</c:v>
                </c:pt>
                <c:pt idx="26">
                  <c:v>2.2540399999999999E-2</c:v>
                </c:pt>
                <c:pt idx="27">
                  <c:v>2.2509299999999999E-2</c:v>
                </c:pt>
                <c:pt idx="28">
                  <c:v>2.1869699999999999E-2</c:v>
                </c:pt>
                <c:pt idx="29">
                  <c:v>2.1066700000000001E-2</c:v>
                </c:pt>
                <c:pt idx="30">
                  <c:v>2.0601399999999999E-2</c:v>
                </c:pt>
                <c:pt idx="31">
                  <c:v>2.0412799999999998E-2</c:v>
                </c:pt>
                <c:pt idx="32">
                  <c:v>1.92769E-2</c:v>
                </c:pt>
                <c:pt idx="33">
                  <c:v>1.8299200000000002E-2</c:v>
                </c:pt>
                <c:pt idx="34">
                  <c:v>1.7719700000000001E-2</c:v>
                </c:pt>
                <c:pt idx="35">
                  <c:v>1.71649E-2</c:v>
                </c:pt>
                <c:pt idx="36">
                  <c:v>1.60229E-2</c:v>
                </c:pt>
                <c:pt idx="37">
                  <c:v>1.5236299999999999E-2</c:v>
                </c:pt>
                <c:pt idx="38">
                  <c:v>1.44709E-2</c:v>
                </c:pt>
                <c:pt idx="39">
                  <c:v>1.3507999999999999E-2</c:v>
                </c:pt>
                <c:pt idx="40">
                  <c:v>1.2868299999999999E-2</c:v>
                </c:pt>
                <c:pt idx="41">
                  <c:v>1.21134E-2</c:v>
                </c:pt>
                <c:pt idx="42">
                  <c:v>1.1524100000000001E-2</c:v>
                </c:pt>
                <c:pt idx="43">
                  <c:v>1.07078E-2</c:v>
                </c:pt>
                <c:pt idx="44">
                  <c:v>1.06649E-2</c:v>
                </c:pt>
                <c:pt idx="45">
                  <c:v>9.8801700000000006E-3</c:v>
                </c:pt>
                <c:pt idx="46">
                  <c:v>8.9534599999999999E-3</c:v>
                </c:pt>
                <c:pt idx="47">
                  <c:v>8.1960999999999996E-3</c:v>
                </c:pt>
                <c:pt idx="48">
                  <c:v>6.9799500000000004E-3</c:v>
                </c:pt>
                <c:pt idx="49">
                  <c:v>6.3664999999999998E-3</c:v>
                </c:pt>
                <c:pt idx="50">
                  <c:v>5.6224700000000001E-3</c:v>
                </c:pt>
                <c:pt idx="51">
                  <c:v>5.1099600000000002E-3</c:v>
                </c:pt>
                <c:pt idx="52">
                  <c:v>4.7562699999999999E-3</c:v>
                </c:pt>
                <c:pt idx="53">
                  <c:v>4.5129899999999997E-3</c:v>
                </c:pt>
                <c:pt idx="54">
                  <c:v>4.3466399999999997E-3</c:v>
                </c:pt>
                <c:pt idx="55">
                  <c:v>4.2782999999999996E-3</c:v>
                </c:pt>
                <c:pt idx="56">
                  <c:v>4.2391499999999997E-3</c:v>
                </c:pt>
                <c:pt idx="57">
                  <c:v>4.2228999999999999E-3</c:v>
                </c:pt>
                <c:pt idx="58">
                  <c:v>4.2184900000000001E-3</c:v>
                </c:pt>
                <c:pt idx="59">
                  <c:v>4.2184500000000003E-3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9-994C-8149-9763A89653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base_vacc!$G$3:$G$62</c:f>
              <c:numCache>
                <c:formatCode>0.00E+00</c:formatCode>
                <c:ptCount val="60"/>
                <c:pt idx="0">
                  <c:v>2.7792399999999998E-2</c:v>
                </c:pt>
                <c:pt idx="1">
                  <c:v>2.7793600000000002E-2</c:v>
                </c:pt>
                <c:pt idx="2">
                  <c:v>2.7779100000000001E-2</c:v>
                </c:pt>
                <c:pt idx="3">
                  <c:v>2.77652E-2</c:v>
                </c:pt>
                <c:pt idx="4">
                  <c:v>2.77448E-2</c:v>
                </c:pt>
                <c:pt idx="5">
                  <c:v>2.7718400000000001E-2</c:v>
                </c:pt>
                <c:pt idx="6">
                  <c:v>2.7691899999999998E-2</c:v>
                </c:pt>
                <c:pt idx="7">
                  <c:v>2.76578E-2</c:v>
                </c:pt>
                <c:pt idx="8">
                  <c:v>2.7619500000000002E-2</c:v>
                </c:pt>
                <c:pt idx="9">
                  <c:v>2.7592100000000001E-2</c:v>
                </c:pt>
                <c:pt idx="10">
                  <c:v>2.7587799999999999E-2</c:v>
                </c:pt>
                <c:pt idx="11">
                  <c:v>2.7478800000000001E-2</c:v>
                </c:pt>
                <c:pt idx="12">
                  <c:v>2.7351799999999999E-2</c:v>
                </c:pt>
                <c:pt idx="13">
                  <c:v>2.72482E-2</c:v>
                </c:pt>
                <c:pt idx="14">
                  <c:v>2.7000199999999999E-2</c:v>
                </c:pt>
                <c:pt idx="15">
                  <c:v>2.6821000000000001E-2</c:v>
                </c:pt>
                <c:pt idx="16">
                  <c:v>2.6688199999999999E-2</c:v>
                </c:pt>
                <c:pt idx="17">
                  <c:v>2.60133E-2</c:v>
                </c:pt>
                <c:pt idx="18">
                  <c:v>2.5898000000000001E-2</c:v>
                </c:pt>
                <c:pt idx="19">
                  <c:v>2.5378299999999999E-2</c:v>
                </c:pt>
                <c:pt idx="20">
                  <c:v>2.5421099999999999E-2</c:v>
                </c:pt>
                <c:pt idx="21">
                  <c:v>2.5207199999999999E-2</c:v>
                </c:pt>
                <c:pt idx="22">
                  <c:v>2.4822299999999999E-2</c:v>
                </c:pt>
                <c:pt idx="23">
                  <c:v>2.4411100000000002E-2</c:v>
                </c:pt>
                <c:pt idx="24">
                  <c:v>2.4104500000000001E-2</c:v>
                </c:pt>
                <c:pt idx="25">
                  <c:v>2.3574600000000001E-2</c:v>
                </c:pt>
                <c:pt idx="26">
                  <c:v>2.2605799999999999E-2</c:v>
                </c:pt>
                <c:pt idx="27">
                  <c:v>2.23795E-2</c:v>
                </c:pt>
                <c:pt idx="28">
                  <c:v>2.1409899999999999E-2</c:v>
                </c:pt>
                <c:pt idx="29">
                  <c:v>2.1120099999999999E-2</c:v>
                </c:pt>
                <c:pt idx="30">
                  <c:v>2.04932E-2</c:v>
                </c:pt>
                <c:pt idx="31">
                  <c:v>1.9742800000000001E-2</c:v>
                </c:pt>
                <c:pt idx="32">
                  <c:v>1.8891399999999999E-2</c:v>
                </c:pt>
                <c:pt idx="33">
                  <c:v>1.82475E-2</c:v>
                </c:pt>
                <c:pt idx="34">
                  <c:v>1.75598E-2</c:v>
                </c:pt>
                <c:pt idx="35">
                  <c:v>1.6848800000000001E-2</c:v>
                </c:pt>
                <c:pt idx="36">
                  <c:v>1.58049E-2</c:v>
                </c:pt>
                <c:pt idx="37">
                  <c:v>1.45197E-2</c:v>
                </c:pt>
                <c:pt idx="38">
                  <c:v>1.4098299999999999E-2</c:v>
                </c:pt>
                <c:pt idx="39">
                  <c:v>1.37176E-2</c:v>
                </c:pt>
                <c:pt idx="40">
                  <c:v>1.286E-2</c:v>
                </c:pt>
                <c:pt idx="41">
                  <c:v>1.1997600000000001E-2</c:v>
                </c:pt>
                <c:pt idx="42">
                  <c:v>1.1700500000000001E-2</c:v>
                </c:pt>
                <c:pt idx="43">
                  <c:v>1.12195E-2</c:v>
                </c:pt>
                <c:pt idx="44">
                  <c:v>1.04753E-2</c:v>
                </c:pt>
                <c:pt idx="45">
                  <c:v>9.7538099999999999E-3</c:v>
                </c:pt>
                <c:pt idx="46">
                  <c:v>9.0484499999999995E-3</c:v>
                </c:pt>
                <c:pt idx="47">
                  <c:v>8.4078499999999997E-3</c:v>
                </c:pt>
                <c:pt idx="48">
                  <c:v>7.2898599999999996E-3</c:v>
                </c:pt>
                <c:pt idx="49">
                  <c:v>6.3116099999999996E-3</c:v>
                </c:pt>
                <c:pt idx="50">
                  <c:v>5.7772600000000002E-3</c:v>
                </c:pt>
                <c:pt idx="51">
                  <c:v>5.2963899999999998E-3</c:v>
                </c:pt>
                <c:pt idx="52">
                  <c:v>4.8149200000000003E-3</c:v>
                </c:pt>
                <c:pt idx="53">
                  <c:v>4.5605200000000002E-3</c:v>
                </c:pt>
                <c:pt idx="54">
                  <c:v>4.3891299999999998E-3</c:v>
                </c:pt>
                <c:pt idx="55">
                  <c:v>4.3051000000000001E-3</c:v>
                </c:pt>
                <c:pt idx="56">
                  <c:v>4.2684200000000002E-3</c:v>
                </c:pt>
                <c:pt idx="57">
                  <c:v>4.2540299999999998E-3</c:v>
                </c:pt>
                <c:pt idx="58">
                  <c:v>4.2523300000000003E-3</c:v>
                </c:pt>
                <c:pt idx="59">
                  <c:v>4.2485400000000003E-3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9-994C-8149-9763A896532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base_vacc!$H$3:$H$62</c:f>
              <c:numCache>
                <c:formatCode>0.00E+00</c:formatCode>
                <c:ptCount val="60"/>
                <c:pt idx="0">
                  <c:v>2.7782299999999999E-2</c:v>
                </c:pt>
                <c:pt idx="1">
                  <c:v>2.77945E-2</c:v>
                </c:pt>
                <c:pt idx="2">
                  <c:v>2.7779000000000002E-2</c:v>
                </c:pt>
                <c:pt idx="3">
                  <c:v>2.77606E-2</c:v>
                </c:pt>
                <c:pt idx="4">
                  <c:v>2.7743799999999999E-2</c:v>
                </c:pt>
                <c:pt idx="5">
                  <c:v>2.7724599999999999E-2</c:v>
                </c:pt>
                <c:pt idx="6">
                  <c:v>2.7694199999999999E-2</c:v>
                </c:pt>
                <c:pt idx="7">
                  <c:v>2.76537E-2</c:v>
                </c:pt>
                <c:pt idx="8">
                  <c:v>2.76029E-2</c:v>
                </c:pt>
                <c:pt idx="9">
                  <c:v>2.7531300000000002E-2</c:v>
                </c:pt>
                <c:pt idx="10">
                  <c:v>2.7506800000000001E-2</c:v>
                </c:pt>
                <c:pt idx="11">
                  <c:v>2.7399300000000001E-2</c:v>
                </c:pt>
                <c:pt idx="12">
                  <c:v>2.7363599999999998E-2</c:v>
                </c:pt>
                <c:pt idx="13">
                  <c:v>2.7172100000000001E-2</c:v>
                </c:pt>
                <c:pt idx="14">
                  <c:v>2.7222900000000001E-2</c:v>
                </c:pt>
                <c:pt idx="15">
                  <c:v>2.6840800000000001E-2</c:v>
                </c:pt>
                <c:pt idx="16">
                  <c:v>2.6865199999999999E-2</c:v>
                </c:pt>
                <c:pt idx="17">
                  <c:v>2.6501899999999998E-2</c:v>
                </c:pt>
                <c:pt idx="18">
                  <c:v>2.5951200000000001E-2</c:v>
                </c:pt>
                <c:pt idx="19">
                  <c:v>2.5324900000000001E-2</c:v>
                </c:pt>
                <c:pt idx="20">
                  <c:v>2.50949E-2</c:v>
                </c:pt>
                <c:pt idx="21">
                  <c:v>2.48045E-2</c:v>
                </c:pt>
                <c:pt idx="22">
                  <c:v>2.4036100000000001E-2</c:v>
                </c:pt>
                <c:pt idx="23">
                  <c:v>2.4042399999999998E-2</c:v>
                </c:pt>
                <c:pt idx="24">
                  <c:v>2.3402900000000001E-2</c:v>
                </c:pt>
                <c:pt idx="25">
                  <c:v>2.3978599999999999E-2</c:v>
                </c:pt>
                <c:pt idx="26">
                  <c:v>2.2878599999999999E-2</c:v>
                </c:pt>
                <c:pt idx="27">
                  <c:v>2.2480300000000002E-2</c:v>
                </c:pt>
                <c:pt idx="28">
                  <c:v>2.1535100000000001E-2</c:v>
                </c:pt>
                <c:pt idx="29">
                  <c:v>2.05737E-2</c:v>
                </c:pt>
                <c:pt idx="30">
                  <c:v>2.036E-2</c:v>
                </c:pt>
                <c:pt idx="31">
                  <c:v>1.9253699999999999E-2</c:v>
                </c:pt>
                <c:pt idx="32">
                  <c:v>1.87025E-2</c:v>
                </c:pt>
                <c:pt idx="33">
                  <c:v>1.7709099999999998E-2</c:v>
                </c:pt>
                <c:pt idx="34">
                  <c:v>1.6964199999999999E-2</c:v>
                </c:pt>
                <c:pt idx="35">
                  <c:v>1.5987399999999999E-2</c:v>
                </c:pt>
                <c:pt idx="36">
                  <c:v>1.5976299999999999E-2</c:v>
                </c:pt>
                <c:pt idx="37">
                  <c:v>1.47514E-2</c:v>
                </c:pt>
                <c:pt idx="38">
                  <c:v>1.37649E-2</c:v>
                </c:pt>
                <c:pt idx="39">
                  <c:v>1.31241E-2</c:v>
                </c:pt>
                <c:pt idx="40">
                  <c:v>1.3422699999999999E-2</c:v>
                </c:pt>
                <c:pt idx="41">
                  <c:v>1.19726E-2</c:v>
                </c:pt>
                <c:pt idx="42">
                  <c:v>1.11632E-2</c:v>
                </c:pt>
                <c:pt idx="43">
                  <c:v>1.0402099999999999E-2</c:v>
                </c:pt>
                <c:pt idx="44">
                  <c:v>9.5783499999999994E-3</c:v>
                </c:pt>
                <c:pt idx="45">
                  <c:v>9.6149800000000004E-3</c:v>
                </c:pt>
                <c:pt idx="46">
                  <c:v>8.3186700000000002E-3</c:v>
                </c:pt>
                <c:pt idx="47">
                  <c:v>7.7314999999999997E-3</c:v>
                </c:pt>
                <c:pt idx="48">
                  <c:v>6.9345500000000003E-3</c:v>
                </c:pt>
                <c:pt idx="49">
                  <c:v>6.1681499999999998E-3</c:v>
                </c:pt>
                <c:pt idx="50">
                  <c:v>5.3592500000000003E-3</c:v>
                </c:pt>
                <c:pt idx="51">
                  <c:v>5.11905E-3</c:v>
                </c:pt>
                <c:pt idx="52">
                  <c:v>4.7553500000000002E-3</c:v>
                </c:pt>
                <c:pt idx="53">
                  <c:v>4.5122900000000004E-3</c:v>
                </c:pt>
                <c:pt idx="54">
                  <c:v>4.3594599999999999E-3</c:v>
                </c:pt>
                <c:pt idx="55">
                  <c:v>4.2826299999999999E-3</c:v>
                </c:pt>
                <c:pt idx="56">
                  <c:v>4.2438099999999998E-3</c:v>
                </c:pt>
                <c:pt idx="57">
                  <c:v>4.22114E-3</c:v>
                </c:pt>
                <c:pt idx="58">
                  <c:v>4.2165099999999997E-3</c:v>
                </c:pt>
                <c:pt idx="59">
                  <c:v>4.2200500000000004E-3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9-994C-8149-9763A896532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base_vacc!$T$3:$T$62</c:f>
              <c:numCache>
                <c:formatCode>0.00E+00</c:formatCode>
                <c:ptCount val="60"/>
                <c:pt idx="0">
                  <c:v>2.7768999999999999E-2</c:v>
                </c:pt>
                <c:pt idx="1">
                  <c:v>2.7768600000000001E-2</c:v>
                </c:pt>
                <c:pt idx="2">
                  <c:v>2.7753300000000002E-2</c:v>
                </c:pt>
                <c:pt idx="3">
                  <c:v>2.7738599999999999E-2</c:v>
                </c:pt>
                <c:pt idx="4">
                  <c:v>2.77202E-2</c:v>
                </c:pt>
                <c:pt idx="5">
                  <c:v>2.7702999999999998E-2</c:v>
                </c:pt>
                <c:pt idx="6">
                  <c:v>2.7670699999999999E-2</c:v>
                </c:pt>
                <c:pt idx="7">
                  <c:v>2.7631200000000002E-2</c:v>
                </c:pt>
                <c:pt idx="8">
                  <c:v>2.7574999999999999E-2</c:v>
                </c:pt>
                <c:pt idx="9">
                  <c:v>2.7542899999999999E-2</c:v>
                </c:pt>
                <c:pt idx="10">
                  <c:v>2.7422200000000001E-2</c:v>
                </c:pt>
                <c:pt idx="11">
                  <c:v>2.73691E-2</c:v>
                </c:pt>
                <c:pt idx="12">
                  <c:v>2.7336599999999999E-2</c:v>
                </c:pt>
                <c:pt idx="13">
                  <c:v>2.7050100000000001E-2</c:v>
                </c:pt>
                <c:pt idx="14">
                  <c:v>2.6993699999999999E-2</c:v>
                </c:pt>
                <c:pt idx="15">
                  <c:v>2.6772399999999998E-2</c:v>
                </c:pt>
                <c:pt idx="16">
                  <c:v>2.6296E-2</c:v>
                </c:pt>
                <c:pt idx="17">
                  <c:v>2.6405100000000001E-2</c:v>
                </c:pt>
                <c:pt idx="18">
                  <c:v>2.6080699999999998E-2</c:v>
                </c:pt>
                <c:pt idx="19">
                  <c:v>2.56276E-2</c:v>
                </c:pt>
                <c:pt idx="20">
                  <c:v>2.54694E-2</c:v>
                </c:pt>
                <c:pt idx="21">
                  <c:v>2.5388000000000001E-2</c:v>
                </c:pt>
                <c:pt idx="22">
                  <c:v>2.48103E-2</c:v>
                </c:pt>
                <c:pt idx="23">
                  <c:v>2.41281E-2</c:v>
                </c:pt>
                <c:pt idx="24">
                  <c:v>2.4264899999999999E-2</c:v>
                </c:pt>
                <c:pt idx="25">
                  <c:v>2.3490799999999999E-2</c:v>
                </c:pt>
                <c:pt idx="26">
                  <c:v>2.2180200000000001E-2</c:v>
                </c:pt>
                <c:pt idx="27">
                  <c:v>2.20588E-2</c:v>
                </c:pt>
                <c:pt idx="28">
                  <c:v>2.1275800000000001E-2</c:v>
                </c:pt>
                <c:pt idx="29">
                  <c:v>2.0509199999999998E-2</c:v>
                </c:pt>
                <c:pt idx="30">
                  <c:v>1.9998599999999998E-2</c:v>
                </c:pt>
                <c:pt idx="31">
                  <c:v>1.9543600000000001E-2</c:v>
                </c:pt>
                <c:pt idx="32">
                  <c:v>1.8651999999999998E-2</c:v>
                </c:pt>
                <c:pt idx="33">
                  <c:v>1.7493399999999999E-2</c:v>
                </c:pt>
                <c:pt idx="34">
                  <c:v>1.6845300000000001E-2</c:v>
                </c:pt>
                <c:pt idx="35">
                  <c:v>1.6419E-2</c:v>
                </c:pt>
                <c:pt idx="36">
                  <c:v>1.53042E-2</c:v>
                </c:pt>
                <c:pt idx="37">
                  <c:v>1.4434900000000001E-2</c:v>
                </c:pt>
                <c:pt idx="38">
                  <c:v>1.3547999999999999E-2</c:v>
                </c:pt>
                <c:pt idx="39">
                  <c:v>1.2582100000000001E-2</c:v>
                </c:pt>
                <c:pt idx="40">
                  <c:v>1.18599E-2</c:v>
                </c:pt>
                <c:pt idx="41">
                  <c:v>1.1254800000000001E-2</c:v>
                </c:pt>
                <c:pt idx="42">
                  <c:v>1.0404E-2</c:v>
                </c:pt>
                <c:pt idx="43">
                  <c:v>1.0050099999999999E-2</c:v>
                </c:pt>
                <c:pt idx="44">
                  <c:v>9.6111800000000004E-3</c:v>
                </c:pt>
                <c:pt idx="45">
                  <c:v>8.7600100000000004E-3</c:v>
                </c:pt>
                <c:pt idx="46">
                  <c:v>7.8172699999999994E-3</c:v>
                </c:pt>
                <c:pt idx="47">
                  <c:v>7.2023299999999998E-3</c:v>
                </c:pt>
                <c:pt idx="48">
                  <c:v>6.1755600000000001E-3</c:v>
                </c:pt>
                <c:pt idx="49">
                  <c:v>5.7949200000000003E-3</c:v>
                </c:pt>
                <c:pt idx="50">
                  <c:v>5.2217799999999997E-3</c:v>
                </c:pt>
                <c:pt idx="51">
                  <c:v>4.8734800000000003E-3</c:v>
                </c:pt>
                <c:pt idx="52">
                  <c:v>4.6142900000000001E-3</c:v>
                </c:pt>
                <c:pt idx="53">
                  <c:v>4.4383699999999996E-3</c:v>
                </c:pt>
                <c:pt idx="54">
                  <c:v>4.3178599999999998E-3</c:v>
                </c:pt>
                <c:pt idx="55">
                  <c:v>4.2667199999999999E-3</c:v>
                </c:pt>
                <c:pt idx="56">
                  <c:v>4.23559E-3</c:v>
                </c:pt>
                <c:pt idx="57">
                  <c:v>4.2226399999999997E-3</c:v>
                </c:pt>
                <c:pt idx="58">
                  <c:v>4.21851E-3</c:v>
                </c:pt>
                <c:pt idx="59">
                  <c:v>4.2184600000000003E-3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19-994C-8149-9763A896532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base_vacc!$U$3:$U$62</c:f>
              <c:numCache>
                <c:formatCode>0.00E+00</c:formatCode>
                <c:ptCount val="60"/>
                <c:pt idx="0">
                  <c:v>2.77383E-2</c:v>
                </c:pt>
                <c:pt idx="1">
                  <c:v>2.77326E-2</c:v>
                </c:pt>
                <c:pt idx="2">
                  <c:v>2.7719000000000001E-2</c:v>
                </c:pt>
                <c:pt idx="3">
                  <c:v>2.7702999999999998E-2</c:v>
                </c:pt>
                <c:pt idx="4">
                  <c:v>2.7686100000000002E-2</c:v>
                </c:pt>
                <c:pt idx="5">
                  <c:v>2.7654100000000001E-2</c:v>
                </c:pt>
                <c:pt idx="6">
                  <c:v>2.7629299999999999E-2</c:v>
                </c:pt>
                <c:pt idx="7">
                  <c:v>2.7594199999999999E-2</c:v>
                </c:pt>
                <c:pt idx="8">
                  <c:v>2.7572300000000001E-2</c:v>
                </c:pt>
                <c:pt idx="9">
                  <c:v>2.7495200000000001E-2</c:v>
                </c:pt>
                <c:pt idx="10">
                  <c:v>2.74247E-2</c:v>
                </c:pt>
                <c:pt idx="11">
                  <c:v>2.7298099999999999E-2</c:v>
                </c:pt>
                <c:pt idx="12">
                  <c:v>2.71179E-2</c:v>
                </c:pt>
                <c:pt idx="13">
                  <c:v>2.7002600000000002E-2</c:v>
                </c:pt>
                <c:pt idx="14">
                  <c:v>2.6606999999999999E-2</c:v>
                </c:pt>
                <c:pt idx="15">
                  <c:v>2.6605500000000001E-2</c:v>
                </c:pt>
                <c:pt idx="16">
                  <c:v>2.64578E-2</c:v>
                </c:pt>
                <c:pt idx="17">
                  <c:v>2.6051499999999998E-2</c:v>
                </c:pt>
                <c:pt idx="18">
                  <c:v>2.5915199999999999E-2</c:v>
                </c:pt>
                <c:pt idx="19">
                  <c:v>2.5833700000000001E-2</c:v>
                </c:pt>
                <c:pt idx="20">
                  <c:v>2.55652E-2</c:v>
                </c:pt>
                <c:pt idx="21">
                  <c:v>2.52783E-2</c:v>
                </c:pt>
                <c:pt idx="22">
                  <c:v>2.4670500000000001E-2</c:v>
                </c:pt>
                <c:pt idx="23">
                  <c:v>2.41882E-2</c:v>
                </c:pt>
                <c:pt idx="24">
                  <c:v>2.3692000000000001E-2</c:v>
                </c:pt>
                <c:pt idx="25">
                  <c:v>2.3313199999999999E-2</c:v>
                </c:pt>
                <c:pt idx="26">
                  <c:v>2.2418500000000001E-2</c:v>
                </c:pt>
                <c:pt idx="27">
                  <c:v>2.2399800000000001E-2</c:v>
                </c:pt>
                <c:pt idx="28">
                  <c:v>2.1997900000000001E-2</c:v>
                </c:pt>
                <c:pt idx="29">
                  <c:v>2.0963800000000001E-2</c:v>
                </c:pt>
                <c:pt idx="30">
                  <c:v>1.9671899999999999E-2</c:v>
                </c:pt>
                <c:pt idx="31">
                  <c:v>1.9319800000000002E-2</c:v>
                </c:pt>
                <c:pt idx="32">
                  <c:v>1.8742000000000002E-2</c:v>
                </c:pt>
                <c:pt idx="33">
                  <c:v>1.8397400000000001E-2</c:v>
                </c:pt>
                <c:pt idx="34">
                  <c:v>1.7770399999999999E-2</c:v>
                </c:pt>
                <c:pt idx="35">
                  <c:v>1.6837700000000001E-2</c:v>
                </c:pt>
                <c:pt idx="36">
                  <c:v>1.5810100000000001E-2</c:v>
                </c:pt>
                <c:pt idx="37">
                  <c:v>1.4897199999999999E-2</c:v>
                </c:pt>
                <c:pt idx="38">
                  <c:v>1.4184799999999999E-2</c:v>
                </c:pt>
                <c:pt idx="39">
                  <c:v>1.36303E-2</c:v>
                </c:pt>
                <c:pt idx="40">
                  <c:v>1.2888200000000001E-2</c:v>
                </c:pt>
                <c:pt idx="41">
                  <c:v>1.1770600000000001E-2</c:v>
                </c:pt>
                <c:pt idx="42">
                  <c:v>1.1042099999999999E-2</c:v>
                </c:pt>
                <c:pt idx="43">
                  <c:v>9.93899E-3</c:v>
                </c:pt>
                <c:pt idx="44">
                  <c:v>8.9777499999999996E-3</c:v>
                </c:pt>
                <c:pt idx="45">
                  <c:v>8.1821099999999994E-3</c:v>
                </c:pt>
                <c:pt idx="46">
                  <c:v>7.4637200000000001E-3</c:v>
                </c:pt>
                <c:pt idx="47">
                  <c:v>6.9009300000000004E-3</c:v>
                </c:pt>
                <c:pt idx="48">
                  <c:v>6.5954000000000004E-3</c:v>
                </c:pt>
                <c:pt idx="49">
                  <c:v>6.06677E-3</c:v>
                </c:pt>
                <c:pt idx="50">
                  <c:v>5.5208899999999997E-3</c:v>
                </c:pt>
                <c:pt idx="51">
                  <c:v>5.0317299999999999E-3</c:v>
                </c:pt>
                <c:pt idx="52">
                  <c:v>4.6774399999999997E-3</c:v>
                </c:pt>
                <c:pt idx="53">
                  <c:v>4.4081099999999998E-3</c:v>
                </c:pt>
                <c:pt idx="54">
                  <c:v>4.3074100000000002E-3</c:v>
                </c:pt>
                <c:pt idx="55">
                  <c:v>4.2404299999999999E-3</c:v>
                </c:pt>
                <c:pt idx="56">
                  <c:v>4.2083399999999997E-3</c:v>
                </c:pt>
                <c:pt idx="57">
                  <c:v>4.1983400000000001E-3</c:v>
                </c:pt>
                <c:pt idx="58">
                  <c:v>4.1970200000000001E-3</c:v>
                </c:pt>
                <c:pt idx="59">
                  <c:v>4.1970899999999997E-3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19-994C-8149-9763A896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loss_sigma0.1!$I$3:$I$53</c:f>
              <c:numCache>
                <c:formatCode>_(* #,##0.00_);_(* \(#,##0.00\);_(* "-"??_);_(@_)</c:formatCode>
                <c:ptCount val="51"/>
                <c:pt idx="0">
                  <c:v>679.98400000000004</c:v>
                </c:pt>
                <c:pt idx="1">
                  <c:v>677.80739999999992</c:v>
                </c:pt>
                <c:pt idx="2">
                  <c:v>675.8356</c:v>
                </c:pt>
                <c:pt idx="3">
                  <c:v>675.25</c:v>
                </c:pt>
                <c:pt idx="4">
                  <c:v>673.1232</c:v>
                </c:pt>
                <c:pt idx="5">
                  <c:v>670.74799999999993</c:v>
                </c:pt>
                <c:pt idx="6">
                  <c:v>668.38959999999997</c:v>
                </c:pt>
                <c:pt idx="7">
                  <c:v>666.38319999999999</c:v>
                </c:pt>
                <c:pt idx="8">
                  <c:v>664.68020000000001</c:v>
                </c:pt>
                <c:pt idx="9">
                  <c:v>663.4398000000001</c:v>
                </c:pt>
                <c:pt idx="10">
                  <c:v>662.75580000000002</c:v>
                </c:pt>
                <c:pt idx="11">
                  <c:v>660.60239999999999</c:v>
                </c:pt>
                <c:pt idx="12">
                  <c:v>660.90359999999998</c:v>
                </c:pt>
                <c:pt idx="13">
                  <c:v>659.42959999999994</c:v>
                </c:pt>
                <c:pt idx="14">
                  <c:v>659.6081999999999</c:v>
                </c:pt>
                <c:pt idx="15">
                  <c:v>659.34519999999998</c:v>
                </c:pt>
                <c:pt idx="16">
                  <c:v>658.68320000000006</c:v>
                </c:pt>
                <c:pt idx="17">
                  <c:v>658.15380000000005</c:v>
                </c:pt>
                <c:pt idx="18">
                  <c:v>657.8137999999999</c:v>
                </c:pt>
                <c:pt idx="19">
                  <c:v>657.11020000000008</c:v>
                </c:pt>
                <c:pt idx="20">
                  <c:v>655.74959999999999</c:v>
                </c:pt>
                <c:pt idx="21">
                  <c:v>655.14639999999997</c:v>
                </c:pt>
                <c:pt idx="22">
                  <c:v>654.99939999999992</c:v>
                </c:pt>
                <c:pt idx="23">
                  <c:v>654.86339999999996</c:v>
                </c:pt>
                <c:pt idx="24">
                  <c:v>653.69960000000003</c:v>
                </c:pt>
                <c:pt idx="25">
                  <c:v>654.15240000000006</c:v>
                </c:pt>
                <c:pt idx="26">
                  <c:v>653.66779999999994</c:v>
                </c:pt>
                <c:pt idx="27">
                  <c:v>652.69359999999995</c:v>
                </c:pt>
                <c:pt idx="28">
                  <c:v>652.18939999999998</c:v>
                </c:pt>
                <c:pt idx="29">
                  <c:v>651.58979999999997</c:v>
                </c:pt>
                <c:pt idx="30">
                  <c:v>651.71119999999996</c:v>
                </c:pt>
                <c:pt idx="31">
                  <c:v>651.57800000000009</c:v>
                </c:pt>
                <c:pt idx="32">
                  <c:v>651.50500000000011</c:v>
                </c:pt>
                <c:pt idx="33">
                  <c:v>651.21579999999994</c:v>
                </c:pt>
                <c:pt idx="34">
                  <c:v>651.21879999999999</c:v>
                </c:pt>
                <c:pt idx="35">
                  <c:v>650.68939999999998</c:v>
                </c:pt>
                <c:pt idx="36">
                  <c:v>650.23680000000002</c:v>
                </c:pt>
                <c:pt idx="37">
                  <c:v>650.0652</c:v>
                </c:pt>
                <c:pt idx="38">
                  <c:v>649.79380000000003</c:v>
                </c:pt>
                <c:pt idx="39">
                  <c:v>649.66880000000003</c:v>
                </c:pt>
                <c:pt idx="40">
                  <c:v>650.08320000000003</c:v>
                </c:pt>
                <c:pt idx="41">
                  <c:v>649.58100000000002</c:v>
                </c:pt>
                <c:pt idx="42">
                  <c:v>649.45500000000004</c:v>
                </c:pt>
                <c:pt idx="43">
                  <c:v>649.39159999999993</c:v>
                </c:pt>
                <c:pt idx="44">
                  <c:v>649.26900000000001</c:v>
                </c:pt>
                <c:pt idx="45">
                  <c:v>649.38580000000002</c:v>
                </c:pt>
                <c:pt idx="46">
                  <c:v>649.34579999999994</c:v>
                </c:pt>
                <c:pt idx="47">
                  <c:v>649.14959999999996</c:v>
                </c:pt>
                <c:pt idx="48">
                  <c:v>649.09079999999994</c:v>
                </c:pt>
                <c:pt idx="49">
                  <c:v>649.48040000000003</c:v>
                </c:pt>
                <c:pt idx="50">
                  <c:v>649.39799999999991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F1-904E-B70C-2EFD59B9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Vaccination rate</a:t>
            </a:r>
            <a:r>
              <a:rPr lang="en-GB" baseline="0"/>
              <a:t> and Hosptialization rate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4">
                  <a:shade val="76000"/>
                </a:schemeClr>
              </a:solidFill>
              <a:ln w="12700" cap="flat" cmpd="sng" algn="ctr">
                <a:solidFill>
                  <a:schemeClr val="accent4">
                    <a:shade val="76000"/>
                  </a:schemeClr>
                </a:solidFill>
                <a:prstDash val="solid"/>
                <a:round/>
              </a:ln>
              <a:effectLst/>
            </c:spPr>
          </c:marker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16655472512397"/>
                  <c:y val="6.4488627640207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Reg_30days!$Z$32:$Z$61</c:f>
              <c:numCache>
                <c:formatCode>_(* #,##0.0000_);_(* \(#,##0.0000\);_(* "-"??_);_(@_)</c:formatCode>
                <c:ptCount val="3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</c:numCache>
            </c:numRef>
          </c:xVal>
          <c:yVal>
            <c:numRef>
              <c:f>Reg_30days!$W$32:$W$61</c:f>
              <c:numCache>
                <c:formatCode>_(* #,##0.0000_);_(* \(#,##0.0000\);_(* "-"??_);_(@_)</c:formatCode>
                <c:ptCount val="30"/>
                <c:pt idx="0">
                  <c:v>4.6866915952316025E-3</c:v>
                </c:pt>
                <c:pt idx="1">
                  <c:v>4.7194760482898697E-3</c:v>
                </c:pt>
                <c:pt idx="2">
                  <c:v>4.0207080965354207E-3</c:v>
                </c:pt>
                <c:pt idx="3">
                  <c:v>3.2734470022613032E-3</c:v>
                </c:pt>
                <c:pt idx="4">
                  <c:v>3.5895043192348858E-3</c:v>
                </c:pt>
                <c:pt idx="5">
                  <c:v>3.5263492539158166E-3</c:v>
                </c:pt>
                <c:pt idx="6">
                  <c:v>3.5136967047216874E-3</c:v>
                </c:pt>
                <c:pt idx="7">
                  <c:v>3.3495449714860057E-3</c:v>
                </c:pt>
                <c:pt idx="8">
                  <c:v>2.8547876228849057E-3</c:v>
                </c:pt>
                <c:pt idx="9">
                  <c:v>3.9076153513952589E-3</c:v>
                </c:pt>
                <c:pt idx="10">
                  <c:v>3.4310452787950849E-3</c:v>
                </c:pt>
                <c:pt idx="11">
                  <c:v>3.7899772823443956E-3</c:v>
                </c:pt>
                <c:pt idx="12">
                  <c:v>3.5883011164126351E-3</c:v>
                </c:pt>
                <c:pt idx="13">
                  <c:v>3.4047724117798124E-3</c:v>
                </c:pt>
                <c:pt idx="14">
                  <c:v>3.1709971307261691E-3</c:v>
                </c:pt>
                <c:pt idx="15">
                  <c:v>3.5193174281203049E-3</c:v>
                </c:pt>
                <c:pt idx="16">
                  <c:v>2.630918015087174E-3</c:v>
                </c:pt>
                <c:pt idx="17">
                  <c:v>2.7475699507160307E-3</c:v>
                </c:pt>
                <c:pt idx="18">
                  <c:v>1.9596015261391887E-3</c:v>
                </c:pt>
                <c:pt idx="19">
                  <c:v>2.3680917070507618E-3</c:v>
                </c:pt>
                <c:pt idx="20">
                  <c:v>1.9660450897490381E-3</c:v>
                </c:pt>
                <c:pt idx="21">
                  <c:v>2.3676987038445054E-3</c:v>
                </c:pt>
                <c:pt idx="22">
                  <c:v>1.9329833290777836E-3</c:v>
                </c:pt>
                <c:pt idx="23">
                  <c:v>2.6129229397955623E-3</c:v>
                </c:pt>
                <c:pt idx="24">
                  <c:v>2.4962710041667056E-3</c:v>
                </c:pt>
                <c:pt idx="25">
                  <c:v>2.4101021086798636E-3</c:v>
                </c:pt>
                <c:pt idx="26">
                  <c:v>2.5982091111826601E-3</c:v>
                </c:pt>
                <c:pt idx="27">
                  <c:v>3.0568858179761574E-3</c:v>
                </c:pt>
                <c:pt idx="28">
                  <c:v>2.8843159560885531E-3</c:v>
                </c:pt>
                <c:pt idx="29">
                  <c:v>2.8843159560885531E-3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FD-4343-B9D4-DC4D94D7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19216"/>
        <c:axId val="264020928"/>
      </c:scatterChart>
      <c:valAx>
        <c:axId val="2640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>
                    <a:latin typeface="+mn-lt"/>
                  </a:rPr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20928"/>
        <c:crosses val="autoZero"/>
        <c:crossBetween val="midCat"/>
      </c:valAx>
      <c:valAx>
        <c:axId val="264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/>
                  <a:t>Hospitalization</a:t>
                </a:r>
                <a:r>
                  <a:rPr lang="en-GB" b="0" baseline="0"/>
                  <a:t> rate</a:t>
                </a:r>
                <a:endParaRPr lang="en-GB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1921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Booster</a:t>
            </a:r>
            <a:r>
              <a:rPr lang="en-GB" baseline="0"/>
              <a:t> Injections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10289e</a:t>
                    </a:r>
                    <a:r>
                      <a:rPr lang="en-US" sz="1600" baseline="30000"/>
                      <a:t>0.0582x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9138834411497818"/>
                  <c:y val="0.22521293569770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Reg_30days!$AC$49:$AC$119</c:f>
              <c:numCache>
                <c:formatCode>_(* #,##0_);_(* \(#,##0\);_(* "-"??_);_(@_)</c:formatCode>
                <c:ptCount val="71"/>
                <c:pt idx="0">
                  <c:v>7205</c:v>
                </c:pt>
                <c:pt idx="10">
                  <c:v>15596</c:v>
                </c:pt>
                <c:pt idx="14">
                  <c:v>32316</c:v>
                </c:pt>
                <c:pt idx="21">
                  <c:v>55670</c:v>
                </c:pt>
                <c:pt idx="28">
                  <c:v>73411.5</c:v>
                </c:pt>
                <c:pt idx="35">
                  <c:v>91153</c:v>
                </c:pt>
                <c:pt idx="42">
                  <c:v>115861</c:v>
                </c:pt>
                <c:pt idx="49">
                  <c:v>152220</c:v>
                </c:pt>
                <c:pt idx="56">
                  <c:v>251856</c:v>
                </c:pt>
                <c:pt idx="63">
                  <c:v>475599</c:v>
                </c:pt>
                <c:pt idx="70">
                  <c:v>573561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C-E04C-87F5-1D004DD0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997840"/>
        <c:axId val="1895814800"/>
      </c:scatterChart>
      <c:valAx>
        <c:axId val="106299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14800"/>
        <c:crosses val="autoZero"/>
        <c:crossBetween val="midCat"/>
      </c:valAx>
      <c:valAx>
        <c:axId val="18958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boosters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9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Vaccination rate and Hosptialization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Reg_30days!$Z$32:$Z$61</c:f>
              <c:numCache>
                <c:formatCode>_(* #,##0.0000_);_(* \(#,##0.0000\);_(* "-"??_);_(@_)</c:formatCode>
                <c:ptCount val="3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</c:numCache>
            </c:numRef>
          </c:xVal>
          <c:yVal>
            <c:numRef>
              <c:f>Reg_30days!$W$32:$W$61</c:f>
              <c:numCache>
                <c:formatCode>_(* #,##0.0000_);_(* \(#,##0.0000\);_(* "-"??_);_(@_)</c:formatCode>
                <c:ptCount val="30"/>
                <c:pt idx="0">
                  <c:v>4.6866915952316025E-3</c:v>
                </c:pt>
                <c:pt idx="1">
                  <c:v>4.7194760482898697E-3</c:v>
                </c:pt>
                <c:pt idx="2">
                  <c:v>4.0207080965354207E-3</c:v>
                </c:pt>
                <c:pt idx="3">
                  <c:v>3.2734470022613032E-3</c:v>
                </c:pt>
                <c:pt idx="4">
                  <c:v>3.5895043192348858E-3</c:v>
                </c:pt>
                <c:pt idx="5">
                  <c:v>3.5263492539158166E-3</c:v>
                </c:pt>
                <c:pt idx="6">
                  <c:v>3.5136967047216874E-3</c:v>
                </c:pt>
                <c:pt idx="7">
                  <c:v>3.3495449714860057E-3</c:v>
                </c:pt>
                <c:pt idx="8">
                  <c:v>2.8547876228849057E-3</c:v>
                </c:pt>
                <c:pt idx="9">
                  <c:v>3.9076153513952589E-3</c:v>
                </c:pt>
                <c:pt idx="10">
                  <c:v>3.4310452787950849E-3</c:v>
                </c:pt>
                <c:pt idx="11">
                  <c:v>3.7899772823443956E-3</c:v>
                </c:pt>
                <c:pt idx="12">
                  <c:v>3.5883011164126351E-3</c:v>
                </c:pt>
                <c:pt idx="13">
                  <c:v>3.4047724117798124E-3</c:v>
                </c:pt>
                <c:pt idx="14">
                  <c:v>3.1709971307261691E-3</c:v>
                </c:pt>
                <c:pt idx="15">
                  <c:v>3.5193174281203049E-3</c:v>
                </c:pt>
                <c:pt idx="16">
                  <c:v>2.630918015087174E-3</c:v>
                </c:pt>
                <c:pt idx="17">
                  <c:v>2.7475699507160307E-3</c:v>
                </c:pt>
                <c:pt idx="18">
                  <c:v>1.9596015261391887E-3</c:v>
                </c:pt>
                <c:pt idx="19">
                  <c:v>2.3680917070507618E-3</c:v>
                </c:pt>
                <c:pt idx="20">
                  <c:v>1.9660450897490381E-3</c:v>
                </c:pt>
                <c:pt idx="21">
                  <c:v>2.3676987038445054E-3</c:v>
                </c:pt>
                <c:pt idx="22">
                  <c:v>1.9329833290777836E-3</c:v>
                </c:pt>
                <c:pt idx="23">
                  <c:v>2.6129229397955623E-3</c:v>
                </c:pt>
                <c:pt idx="24">
                  <c:v>2.4962710041667056E-3</c:v>
                </c:pt>
                <c:pt idx="25">
                  <c:v>2.4101021086798636E-3</c:v>
                </c:pt>
                <c:pt idx="26">
                  <c:v>2.5982091111826601E-3</c:v>
                </c:pt>
                <c:pt idx="27">
                  <c:v>3.0568858179761574E-3</c:v>
                </c:pt>
                <c:pt idx="28">
                  <c:v>2.8843159560885531E-3</c:v>
                </c:pt>
                <c:pt idx="29">
                  <c:v>2.8843159560885531E-3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5B-644E-94B8-064B3A75E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19216"/>
        <c:axId val="264020928"/>
      </c:scatterChart>
      <c:valAx>
        <c:axId val="2640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20928"/>
        <c:crosses val="autoZero"/>
        <c:crossBetween val="midCat"/>
      </c:valAx>
      <c:valAx>
        <c:axId val="264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Hospitalization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Booster</a:t>
            </a:r>
            <a:r>
              <a:rPr lang="en-GB" baseline="0"/>
              <a:t> Injections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yVal>
            <c:numRef>
              <c:f>Reg_30days!$AC$49:$AC$119</c:f>
              <c:numCache>
                <c:formatCode>_(* #,##0_);_(* \(#,##0\);_(* "-"??_);_(@_)</c:formatCode>
                <c:ptCount val="71"/>
                <c:pt idx="0">
                  <c:v>7205</c:v>
                </c:pt>
                <c:pt idx="10">
                  <c:v>15596</c:v>
                </c:pt>
                <c:pt idx="14">
                  <c:v>32316</c:v>
                </c:pt>
                <c:pt idx="21">
                  <c:v>55670</c:v>
                </c:pt>
                <c:pt idx="28">
                  <c:v>73411.5</c:v>
                </c:pt>
                <c:pt idx="35">
                  <c:v>91153</c:v>
                </c:pt>
                <c:pt idx="42">
                  <c:v>115861</c:v>
                </c:pt>
                <c:pt idx="49">
                  <c:v>152220</c:v>
                </c:pt>
                <c:pt idx="56">
                  <c:v>251856</c:v>
                </c:pt>
                <c:pt idx="63">
                  <c:v>475599</c:v>
                </c:pt>
                <c:pt idx="70">
                  <c:v>573561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53-8345-9DDC-9DDEC39E3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997840"/>
        <c:axId val="1895814800"/>
      </c:scatterChart>
      <c:valAx>
        <c:axId val="106299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14800"/>
        <c:crosses val="autoZero"/>
        <c:crossBetween val="midCat"/>
      </c:valAx>
      <c:valAx>
        <c:axId val="18958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boosters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9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087560338053546E-2"/>
                  <c:y val="0.206576417695422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 data'!$AY$119:$AY$151</c:f>
              <c:numCache>
                <c:formatCode>_(* #,##0.0000_);_(* \(#,##0.0000\);_(* "-"??_);_(@_)</c:formatCode>
                <c:ptCount val="33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</c:numCache>
            </c:numRef>
          </c:xVal>
          <c:yVal>
            <c:numRef>
              <c:f>'ori data'!$AL$119:$AL$151</c:f>
              <c:numCache>
                <c:formatCode>_(* #,##0.0000_);_(* \(#,##0.0000\);_(* "-"??_);_(@_)</c:formatCode>
                <c:ptCount val="33"/>
                <c:pt idx="0">
                  <c:v>4.6866915952316025E-3</c:v>
                </c:pt>
                <c:pt idx="1">
                  <c:v>4.7194760482898697E-3</c:v>
                </c:pt>
                <c:pt idx="2">
                  <c:v>4.0207080965354207E-3</c:v>
                </c:pt>
                <c:pt idx="3">
                  <c:v>3.2734470022613032E-3</c:v>
                </c:pt>
                <c:pt idx="4">
                  <c:v>3.5895043192348858E-3</c:v>
                </c:pt>
                <c:pt idx="5">
                  <c:v>3.5263492539158166E-3</c:v>
                </c:pt>
                <c:pt idx="6">
                  <c:v>3.5136967047216874E-3</c:v>
                </c:pt>
                <c:pt idx="7">
                  <c:v>3.3495449714860057E-3</c:v>
                </c:pt>
                <c:pt idx="8">
                  <c:v>2.8547876228849057E-3</c:v>
                </c:pt>
                <c:pt idx="9">
                  <c:v>3.9076153513952589E-3</c:v>
                </c:pt>
                <c:pt idx="10">
                  <c:v>3.4310452787950849E-3</c:v>
                </c:pt>
                <c:pt idx="11">
                  <c:v>3.7899772823443956E-3</c:v>
                </c:pt>
                <c:pt idx="12">
                  <c:v>3.5883011164126351E-3</c:v>
                </c:pt>
                <c:pt idx="13">
                  <c:v>3.4047724117798124E-3</c:v>
                </c:pt>
                <c:pt idx="14">
                  <c:v>3.1709971307261691E-3</c:v>
                </c:pt>
                <c:pt idx="15">
                  <c:v>3.5193174281203049E-3</c:v>
                </c:pt>
                <c:pt idx="16">
                  <c:v>2.630918015087174E-3</c:v>
                </c:pt>
                <c:pt idx="17">
                  <c:v>2.7475699507160307E-3</c:v>
                </c:pt>
                <c:pt idx="18">
                  <c:v>1.9596015261391887E-3</c:v>
                </c:pt>
                <c:pt idx="19">
                  <c:v>2.3680917070507618E-3</c:v>
                </c:pt>
                <c:pt idx="20">
                  <c:v>1.9660450897490381E-3</c:v>
                </c:pt>
                <c:pt idx="21">
                  <c:v>2.3676987038445054E-3</c:v>
                </c:pt>
                <c:pt idx="22">
                  <c:v>1.9329833290777836E-3</c:v>
                </c:pt>
                <c:pt idx="23">
                  <c:v>2.6129229397955623E-3</c:v>
                </c:pt>
                <c:pt idx="24">
                  <c:v>2.4962710041667056E-3</c:v>
                </c:pt>
                <c:pt idx="25">
                  <c:v>2.4101021086798636E-3</c:v>
                </c:pt>
                <c:pt idx="26">
                  <c:v>2.5982091111826601E-3</c:v>
                </c:pt>
                <c:pt idx="27">
                  <c:v>3.0568858179761574E-3</c:v>
                </c:pt>
                <c:pt idx="28">
                  <c:v>2.8843159560885531E-3</c:v>
                </c:pt>
                <c:pt idx="29">
                  <c:v>2.8843159560885531E-3</c:v>
                </c:pt>
                <c:pt idx="30">
                  <c:v>3.1688618342258579E-3</c:v>
                </c:pt>
                <c:pt idx="31">
                  <c:v>3.1688618342258579E-3</c:v>
                </c:pt>
                <c:pt idx="32">
                  <c:v>3.1716544650360716E-3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6-0848-B399-7267AEE13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19216"/>
        <c:axId val="264020928"/>
      </c:scatterChart>
      <c:valAx>
        <c:axId val="2640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20928"/>
        <c:crosses val="autoZero"/>
        <c:crossBetween val="midCat"/>
      </c:valAx>
      <c:valAx>
        <c:axId val="264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loss_sigma0.1!$K$1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'ori data'!$BB$118:$BB$222</c:f>
              <c:numCache>
                <c:formatCode>_(* #,##0_);_(* \(#,##0\);_(* "-"??_);_(@_)</c:formatCode>
                <c:ptCount val="105"/>
                <c:pt idx="0">
                  <c:v>72198</c:v>
                </c:pt>
                <c:pt idx="1">
                  <c:v>50017</c:v>
                </c:pt>
                <c:pt idx="2">
                  <c:v>96337</c:v>
                </c:pt>
                <c:pt idx="3">
                  <c:v>95600</c:v>
                </c:pt>
                <c:pt idx="4">
                  <c:v>96248</c:v>
                </c:pt>
                <c:pt idx="5">
                  <c:v>95301</c:v>
                </c:pt>
                <c:pt idx="6">
                  <c:v>97753</c:v>
                </c:pt>
                <c:pt idx="7">
                  <c:v>80974</c:v>
                </c:pt>
                <c:pt idx="8">
                  <c:v>57486</c:v>
                </c:pt>
                <c:pt idx="9">
                  <c:v>91042</c:v>
                </c:pt>
                <c:pt idx="10">
                  <c:v>97303</c:v>
                </c:pt>
                <c:pt idx="11">
                  <c:v>97617</c:v>
                </c:pt>
                <c:pt idx="12">
                  <c:v>99326</c:v>
                </c:pt>
                <c:pt idx="13">
                  <c:v>99193</c:v>
                </c:pt>
                <c:pt idx="14">
                  <c:v>77225</c:v>
                </c:pt>
                <c:pt idx="15">
                  <c:v>55839</c:v>
                </c:pt>
                <c:pt idx="16">
                  <c:v>100294</c:v>
                </c:pt>
                <c:pt idx="17">
                  <c:v>101590</c:v>
                </c:pt>
                <c:pt idx="18">
                  <c:v>98577</c:v>
                </c:pt>
                <c:pt idx="19">
                  <c:v>102026</c:v>
                </c:pt>
                <c:pt idx="20">
                  <c:v>99558</c:v>
                </c:pt>
                <c:pt idx="21">
                  <c:v>77425</c:v>
                </c:pt>
                <c:pt idx="22">
                  <c:v>48097</c:v>
                </c:pt>
                <c:pt idx="23">
                  <c:v>87536</c:v>
                </c:pt>
                <c:pt idx="24">
                  <c:v>77871</c:v>
                </c:pt>
                <c:pt idx="25">
                  <c:v>70773</c:v>
                </c:pt>
                <c:pt idx="26">
                  <c:v>71641</c:v>
                </c:pt>
                <c:pt idx="27">
                  <c:v>69817</c:v>
                </c:pt>
                <c:pt idx="28">
                  <c:v>51873</c:v>
                </c:pt>
                <c:pt idx="29">
                  <c:v>26810</c:v>
                </c:pt>
                <c:pt idx="30">
                  <c:v>59072</c:v>
                </c:pt>
                <c:pt idx="31">
                  <c:v>17019</c:v>
                </c:pt>
                <c:pt idx="32">
                  <c:v>59105</c:v>
                </c:pt>
                <c:pt idx="33">
                  <c:v>57042</c:v>
                </c:pt>
                <c:pt idx="34">
                  <c:v>54514</c:v>
                </c:pt>
                <c:pt idx="35">
                  <c:v>32054</c:v>
                </c:pt>
                <c:pt idx="36">
                  <c:v>15633</c:v>
                </c:pt>
                <c:pt idx="37">
                  <c:v>41981</c:v>
                </c:pt>
                <c:pt idx="38">
                  <c:v>38478</c:v>
                </c:pt>
                <c:pt idx="39">
                  <c:v>37205</c:v>
                </c:pt>
                <c:pt idx="40">
                  <c:v>37355</c:v>
                </c:pt>
                <c:pt idx="41">
                  <c:v>38375</c:v>
                </c:pt>
                <c:pt idx="42">
                  <c:v>21153</c:v>
                </c:pt>
                <c:pt idx="43">
                  <c:v>9651</c:v>
                </c:pt>
                <c:pt idx="44">
                  <c:v>29818</c:v>
                </c:pt>
                <c:pt idx="45">
                  <c:v>27046</c:v>
                </c:pt>
                <c:pt idx="46">
                  <c:v>25620</c:v>
                </c:pt>
                <c:pt idx="47">
                  <c:v>25292</c:v>
                </c:pt>
                <c:pt idx="48">
                  <c:v>20105</c:v>
                </c:pt>
                <c:pt idx="49">
                  <c:v>16187</c:v>
                </c:pt>
                <c:pt idx="50">
                  <c:v>2641</c:v>
                </c:pt>
                <c:pt idx="51">
                  <c:v>32282</c:v>
                </c:pt>
                <c:pt idx="52">
                  <c:v>17690</c:v>
                </c:pt>
                <c:pt idx="53">
                  <c:v>19515</c:v>
                </c:pt>
                <c:pt idx="54">
                  <c:v>20478</c:v>
                </c:pt>
                <c:pt idx="55">
                  <c:v>20295</c:v>
                </c:pt>
                <c:pt idx="56">
                  <c:v>8177</c:v>
                </c:pt>
                <c:pt idx="57">
                  <c:v>3486</c:v>
                </c:pt>
                <c:pt idx="58">
                  <c:v>16552</c:v>
                </c:pt>
                <c:pt idx="59">
                  <c:v>13946</c:v>
                </c:pt>
                <c:pt idx="60">
                  <c:v>14820</c:v>
                </c:pt>
                <c:pt idx="61">
                  <c:v>15365</c:v>
                </c:pt>
                <c:pt idx="62">
                  <c:v>15518</c:v>
                </c:pt>
                <c:pt idx="63">
                  <c:v>7151</c:v>
                </c:pt>
                <c:pt idx="64">
                  <c:v>3106</c:v>
                </c:pt>
                <c:pt idx="65">
                  <c:v>13204</c:v>
                </c:pt>
                <c:pt idx="66">
                  <c:v>12100</c:v>
                </c:pt>
                <c:pt idx="67">
                  <c:v>13303</c:v>
                </c:pt>
                <c:pt idx="68">
                  <c:v>13587</c:v>
                </c:pt>
                <c:pt idx="69">
                  <c:v>14233</c:v>
                </c:pt>
                <c:pt idx="70">
                  <c:v>6792</c:v>
                </c:pt>
                <c:pt idx="71">
                  <c:v>5115</c:v>
                </c:pt>
                <c:pt idx="72">
                  <c:v>26248</c:v>
                </c:pt>
                <c:pt idx="73">
                  <c:v>30874</c:v>
                </c:pt>
                <c:pt idx="74">
                  <c:v>36193</c:v>
                </c:pt>
                <c:pt idx="75">
                  <c:v>39640</c:v>
                </c:pt>
                <c:pt idx="76">
                  <c:v>41847</c:v>
                </c:pt>
                <c:pt idx="77">
                  <c:v>18370</c:v>
                </c:pt>
                <c:pt idx="78">
                  <c:v>9813</c:v>
                </c:pt>
                <c:pt idx="79">
                  <c:v>44601</c:v>
                </c:pt>
                <c:pt idx="80">
                  <c:v>47579</c:v>
                </c:pt>
                <c:pt idx="81">
                  <c:v>49594</c:v>
                </c:pt>
                <c:pt idx="82">
                  <c:v>43037</c:v>
                </c:pt>
                <c:pt idx="83">
                  <c:v>0</c:v>
                </c:pt>
                <c:pt idx="84">
                  <c:v>0</c:v>
                </c:pt>
                <c:pt idx="85">
                  <c:v>2205</c:v>
                </c:pt>
                <c:pt idx="86">
                  <c:v>5647</c:v>
                </c:pt>
                <c:pt idx="87">
                  <c:v>5073</c:v>
                </c:pt>
                <c:pt idx="88">
                  <c:v>29600</c:v>
                </c:pt>
                <c:pt idx="89">
                  <c:v>30301</c:v>
                </c:pt>
                <c:pt idx="90">
                  <c:v>0</c:v>
                </c:pt>
                <c:pt idx="91">
                  <c:v>0</c:v>
                </c:pt>
                <c:pt idx="92">
                  <c:v>3956</c:v>
                </c:pt>
                <c:pt idx="93">
                  <c:v>8449</c:v>
                </c:pt>
                <c:pt idx="94">
                  <c:v>52803</c:v>
                </c:pt>
                <c:pt idx="95">
                  <c:v>60852</c:v>
                </c:pt>
                <c:pt idx="96">
                  <c:v>63526</c:v>
                </c:pt>
                <c:pt idx="97">
                  <c:v>61244</c:v>
                </c:pt>
                <c:pt idx="98">
                  <c:v>37757</c:v>
                </c:pt>
                <c:pt idx="99">
                  <c:v>23640</c:v>
                </c:pt>
                <c:pt idx="100">
                  <c:v>69797</c:v>
                </c:pt>
                <c:pt idx="101">
                  <c:v>81602</c:v>
                </c:pt>
                <c:pt idx="102">
                  <c:v>83865</c:v>
                </c:pt>
                <c:pt idx="103">
                  <c:v>85490</c:v>
                </c:pt>
                <c:pt idx="104">
                  <c:v>84523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4-6244-8DDE-5DA3139CF4F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'ori data'!$BC$118:$BC$222</c:f>
              <c:numCache>
                <c:formatCode>_(* #,##0_);_(* \(#,##0\);_(* "-"??_);_(@_)</c:formatCode>
                <c:ptCount val="105"/>
                <c:pt idx="0">
                  <c:v>36203</c:v>
                </c:pt>
                <c:pt idx="1">
                  <c:v>25801</c:v>
                </c:pt>
                <c:pt idx="2">
                  <c:v>51378</c:v>
                </c:pt>
                <c:pt idx="3">
                  <c:v>52969</c:v>
                </c:pt>
                <c:pt idx="4">
                  <c:v>65479</c:v>
                </c:pt>
                <c:pt idx="5">
                  <c:v>58478</c:v>
                </c:pt>
                <c:pt idx="6">
                  <c:v>62915</c:v>
                </c:pt>
                <c:pt idx="7">
                  <c:v>55899</c:v>
                </c:pt>
                <c:pt idx="8">
                  <c:v>40252</c:v>
                </c:pt>
                <c:pt idx="9">
                  <c:v>62373</c:v>
                </c:pt>
                <c:pt idx="10">
                  <c:v>66311</c:v>
                </c:pt>
                <c:pt idx="11">
                  <c:v>68368</c:v>
                </c:pt>
                <c:pt idx="12">
                  <c:v>68987</c:v>
                </c:pt>
                <c:pt idx="13">
                  <c:v>71470</c:v>
                </c:pt>
                <c:pt idx="14">
                  <c:v>59652</c:v>
                </c:pt>
                <c:pt idx="15">
                  <c:v>44573</c:v>
                </c:pt>
                <c:pt idx="16">
                  <c:v>75458</c:v>
                </c:pt>
                <c:pt idx="17">
                  <c:v>77009</c:v>
                </c:pt>
                <c:pt idx="18">
                  <c:v>74337</c:v>
                </c:pt>
                <c:pt idx="19">
                  <c:v>78802</c:v>
                </c:pt>
                <c:pt idx="20">
                  <c:v>78521</c:v>
                </c:pt>
                <c:pt idx="21">
                  <c:v>62975</c:v>
                </c:pt>
                <c:pt idx="22">
                  <c:v>39549</c:v>
                </c:pt>
                <c:pt idx="23">
                  <c:v>69649</c:v>
                </c:pt>
                <c:pt idx="24">
                  <c:v>61860</c:v>
                </c:pt>
                <c:pt idx="25">
                  <c:v>56198</c:v>
                </c:pt>
                <c:pt idx="26">
                  <c:v>57379</c:v>
                </c:pt>
                <c:pt idx="27">
                  <c:v>57103</c:v>
                </c:pt>
                <c:pt idx="28">
                  <c:v>43309</c:v>
                </c:pt>
                <c:pt idx="29">
                  <c:v>22367</c:v>
                </c:pt>
                <c:pt idx="30">
                  <c:v>53017</c:v>
                </c:pt>
                <c:pt idx="31">
                  <c:v>14044</c:v>
                </c:pt>
                <c:pt idx="32">
                  <c:v>47734</c:v>
                </c:pt>
                <c:pt idx="33">
                  <c:v>45934</c:v>
                </c:pt>
                <c:pt idx="34">
                  <c:v>43876</c:v>
                </c:pt>
                <c:pt idx="35">
                  <c:v>27460</c:v>
                </c:pt>
                <c:pt idx="36">
                  <c:v>13556</c:v>
                </c:pt>
                <c:pt idx="37">
                  <c:v>33467</c:v>
                </c:pt>
                <c:pt idx="38">
                  <c:v>29481</c:v>
                </c:pt>
                <c:pt idx="39">
                  <c:v>27986</c:v>
                </c:pt>
                <c:pt idx="40">
                  <c:v>29173</c:v>
                </c:pt>
                <c:pt idx="41">
                  <c:v>29206</c:v>
                </c:pt>
                <c:pt idx="42">
                  <c:v>16989</c:v>
                </c:pt>
                <c:pt idx="43">
                  <c:v>8128</c:v>
                </c:pt>
                <c:pt idx="44">
                  <c:v>23050</c:v>
                </c:pt>
                <c:pt idx="45">
                  <c:v>19832</c:v>
                </c:pt>
                <c:pt idx="46">
                  <c:v>18339</c:v>
                </c:pt>
                <c:pt idx="47">
                  <c:v>18585</c:v>
                </c:pt>
                <c:pt idx="48">
                  <c:v>15563</c:v>
                </c:pt>
                <c:pt idx="49">
                  <c:v>11146</c:v>
                </c:pt>
                <c:pt idx="50">
                  <c:v>2186</c:v>
                </c:pt>
                <c:pt idx="51">
                  <c:v>22824</c:v>
                </c:pt>
                <c:pt idx="52">
                  <c:v>11807</c:v>
                </c:pt>
                <c:pt idx="53">
                  <c:v>13070</c:v>
                </c:pt>
                <c:pt idx="54">
                  <c:v>13466</c:v>
                </c:pt>
                <c:pt idx="55">
                  <c:v>13312</c:v>
                </c:pt>
                <c:pt idx="56">
                  <c:v>5712</c:v>
                </c:pt>
                <c:pt idx="57">
                  <c:v>2388</c:v>
                </c:pt>
                <c:pt idx="58">
                  <c:v>9728</c:v>
                </c:pt>
                <c:pt idx="59">
                  <c:v>7087</c:v>
                </c:pt>
                <c:pt idx="60">
                  <c:v>6902</c:v>
                </c:pt>
                <c:pt idx="61">
                  <c:v>6855</c:v>
                </c:pt>
                <c:pt idx="62">
                  <c:v>6628</c:v>
                </c:pt>
                <c:pt idx="63">
                  <c:v>3435</c:v>
                </c:pt>
                <c:pt idx="64">
                  <c:v>1451</c:v>
                </c:pt>
                <c:pt idx="65">
                  <c:v>5796</c:v>
                </c:pt>
                <c:pt idx="66">
                  <c:v>5114</c:v>
                </c:pt>
                <c:pt idx="67">
                  <c:v>5175</c:v>
                </c:pt>
                <c:pt idx="68">
                  <c:v>4961</c:v>
                </c:pt>
                <c:pt idx="69">
                  <c:v>5512</c:v>
                </c:pt>
                <c:pt idx="70">
                  <c:v>2458</c:v>
                </c:pt>
                <c:pt idx="71">
                  <c:v>892</c:v>
                </c:pt>
                <c:pt idx="72">
                  <c:v>4944</c:v>
                </c:pt>
                <c:pt idx="73">
                  <c:v>4447</c:v>
                </c:pt>
                <c:pt idx="74">
                  <c:v>4490</c:v>
                </c:pt>
                <c:pt idx="75">
                  <c:v>4204</c:v>
                </c:pt>
                <c:pt idx="76">
                  <c:v>4218</c:v>
                </c:pt>
                <c:pt idx="77">
                  <c:v>1752</c:v>
                </c:pt>
                <c:pt idx="78">
                  <c:v>862</c:v>
                </c:pt>
                <c:pt idx="79">
                  <c:v>3803</c:v>
                </c:pt>
                <c:pt idx="80">
                  <c:v>3574</c:v>
                </c:pt>
                <c:pt idx="81">
                  <c:v>3361</c:v>
                </c:pt>
                <c:pt idx="82">
                  <c:v>1808</c:v>
                </c:pt>
                <c:pt idx="83">
                  <c:v>551</c:v>
                </c:pt>
                <c:pt idx="84">
                  <c:v>551</c:v>
                </c:pt>
                <c:pt idx="85">
                  <c:v>551</c:v>
                </c:pt>
                <c:pt idx="86">
                  <c:v>387</c:v>
                </c:pt>
                <c:pt idx="87">
                  <c:v>374</c:v>
                </c:pt>
                <c:pt idx="88">
                  <c:v>1876</c:v>
                </c:pt>
                <c:pt idx="89">
                  <c:v>1512</c:v>
                </c:pt>
                <c:pt idx="90">
                  <c:v>103.66666666697711</c:v>
                </c:pt>
                <c:pt idx="91">
                  <c:v>103.66666666697711</c:v>
                </c:pt>
                <c:pt idx="92">
                  <c:v>103.66666666604578</c:v>
                </c:pt>
                <c:pt idx="93">
                  <c:v>336</c:v>
                </c:pt>
                <c:pt idx="94">
                  <c:v>2218</c:v>
                </c:pt>
                <c:pt idx="95">
                  <c:v>2101</c:v>
                </c:pt>
                <c:pt idx="96">
                  <c:v>1958</c:v>
                </c:pt>
                <c:pt idx="97">
                  <c:v>1977</c:v>
                </c:pt>
                <c:pt idx="98">
                  <c:v>925</c:v>
                </c:pt>
                <c:pt idx="99">
                  <c:v>-1370</c:v>
                </c:pt>
                <c:pt idx="100">
                  <c:v>2254</c:v>
                </c:pt>
                <c:pt idx="101">
                  <c:v>557</c:v>
                </c:pt>
                <c:pt idx="102">
                  <c:v>960</c:v>
                </c:pt>
                <c:pt idx="103">
                  <c:v>1665</c:v>
                </c:pt>
                <c:pt idx="104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4-6244-8DDE-5DA3139C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825024"/>
        <c:axId val="1805826736"/>
      </c:barChart>
      <c:catAx>
        <c:axId val="180582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26736"/>
        <c:crosses val="autoZero"/>
        <c:auto val="1"/>
        <c:lblAlgn val="ctr"/>
        <c:lblOffset val="100"/>
        <c:noMultiLvlLbl val="0"/>
      </c:catAx>
      <c:valAx>
        <c:axId val="18058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2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3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622300</xdr:colOff>
      <xdr:row>9</xdr:row>
      <xdr:rowOff>158750</xdr:rowOff>
    </xdr:from>
    <xdr:to>
      <xdr:col>5</xdr:col>
      <xdr:colOff>38100</xdr:colOff>
      <xdr:row>22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CF5130-5F45-D5D0-0261-03364141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23</xdr:row>
      <xdr:rowOff>63500</xdr:rowOff>
    </xdr:from>
    <xdr:to>
      <xdr:col>10</xdr:col>
      <xdr:colOff>25400</xdr:colOff>
      <xdr:row>38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D5F391-4052-FC52-0234-8B7D2B3C4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806450</xdr:colOff>
      <xdr:row>13</xdr:row>
      <xdr:rowOff>196850</xdr:rowOff>
    </xdr:from>
    <xdr:to>
      <xdr:col>16</xdr:col>
      <xdr:colOff>152400</xdr:colOff>
      <xdr:row>29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D64255-C7E5-BF77-320E-892D7E93F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63500</xdr:rowOff>
    </xdr:from>
    <xdr:to>
      <xdr:col>4</xdr:col>
      <xdr:colOff>368300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980C72-D9D5-3A49-BD40-54C899326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292100</xdr:colOff>
      <xdr:row>40</xdr:row>
      <xdr:rowOff>139700</xdr:rowOff>
    </xdr:from>
    <xdr:to>
      <xdr:col>11</xdr:col>
      <xdr:colOff>196850</xdr:colOff>
      <xdr:row>58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40261A-09DC-1946-8C69-B20C9FA6B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495300</xdr:colOff>
      <xdr:row>34</xdr:row>
      <xdr:rowOff>25400</xdr:rowOff>
    </xdr:from>
    <xdr:to>
      <xdr:col>18</xdr:col>
      <xdr:colOff>273050</xdr:colOff>
      <xdr:row>51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34DD4-8562-A248-8884-D234B0D68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27</xdr:row>
      <xdr:rowOff>76200</xdr:rowOff>
    </xdr:from>
    <xdr:to>
      <xdr:col>14</xdr:col>
      <xdr:colOff>444500</xdr:colOff>
      <xdr:row>42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FC85C6-86F2-7473-55E8-4C5434B3F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38100</xdr:rowOff>
    </xdr:from>
    <xdr:to>
      <xdr:col>5</xdr:col>
      <xdr:colOff>647700</xdr:colOff>
      <xdr:row>42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08891B-4772-A3AE-FCAB-5E0BE3528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387350</xdr:colOff>
      <xdr:row>8</xdr:row>
      <xdr:rowOff>165100</xdr:rowOff>
    </xdr:from>
    <xdr:to>
      <xdr:col>7</xdr:col>
      <xdr:colOff>723900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89AB4-8CAE-5EEF-3044-B0E8BDD82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8</xdr:row>
      <xdr:rowOff>50800</xdr:rowOff>
    </xdr:from>
    <xdr:to>
      <xdr:col>14</xdr:col>
      <xdr:colOff>628650</xdr:colOff>
      <xdr:row>25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77911-D706-734F-9937-B8E2964B2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69850</xdr:colOff>
      <xdr:row>27</xdr:row>
      <xdr:rowOff>63500</xdr:rowOff>
    </xdr:from>
    <xdr:to>
      <xdr:col>24</xdr:col>
      <xdr:colOff>177800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53C940-32FE-2530-BA93-0D177B59A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381000</xdr:colOff>
      <xdr:row>7</xdr:row>
      <xdr:rowOff>101600</xdr:rowOff>
    </xdr:from>
    <xdr:to>
      <xdr:col>23</xdr:col>
      <xdr:colOff>44450</xdr:colOff>
      <xdr:row>24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3F118E-B704-0F4F-A6C5-741C64407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550333</xdr:colOff>
      <xdr:row>91</xdr:row>
      <xdr:rowOff>137582</xdr:rowOff>
    </xdr:from>
    <xdr:to>
      <xdr:col>13</xdr:col>
      <xdr:colOff>630698</xdr:colOff>
      <xdr:row>111</xdr:row>
      <xdr:rowOff>62056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FD83C-C2DE-DD49-8C99-69053FB1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5633" y="20152782"/>
          <a:ext cx="7776565" cy="3988474"/>
        </a:xfrm>
        <a:prstGeom prst="rect">
          <a:avLst/>
        </a:prstGeom>
      </xdr:spPr>
    </xdr:pic>
    <xdr:clientData/>
  </xdr:twoCellAnchor>
  <xdr:twoCellAnchor editAs="oneCell">
    <xdr:from>
      <xdr:col>5</xdr:col>
      <xdr:colOff>113003</xdr:colOff>
      <xdr:row>68</xdr:row>
      <xdr:rowOff>2390</xdr:rowOff>
    </xdr:from>
    <xdr:to>
      <xdr:col>13</xdr:col>
      <xdr:colOff>193368</xdr:colOff>
      <xdr:row>81</xdr:row>
      <xdr:rowOff>72704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4A1AB9-A271-2449-9D49-015323067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8303" y="15343990"/>
          <a:ext cx="7776565" cy="2711914"/>
        </a:xfrm>
        <a:prstGeom prst="rect">
          <a:avLst/>
        </a:prstGeom>
      </xdr:spPr>
    </xdr:pic>
    <xdr:clientData/>
  </xdr:twoCellAnchor>
  <xdr:twoCellAnchor editAs="oneCell">
    <xdr:from>
      <xdr:col>17</xdr:col>
      <xdr:colOff>656167</xdr:colOff>
      <xdr:row>92</xdr:row>
      <xdr:rowOff>0</xdr:rowOff>
    </xdr:from>
    <xdr:to>
      <xdr:col>25</xdr:col>
      <xdr:colOff>628651</xdr:colOff>
      <xdr:row>110</xdr:row>
      <xdr:rowOff>92385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12F0A8-3AD9-3448-9580-7AEE4AED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39167" y="20218400"/>
          <a:ext cx="7770284" cy="3749985"/>
        </a:xfrm>
        <a:prstGeom prst="rect">
          <a:avLst/>
        </a:prstGeom>
      </xdr:spPr>
    </xdr:pic>
    <xdr:clientData/>
  </xdr:twoCellAnchor>
  <xdr:twoCellAnchor editAs="oneCell">
    <xdr:from>
      <xdr:col>29</xdr:col>
      <xdr:colOff>814916</xdr:colOff>
      <xdr:row>72</xdr:row>
      <xdr:rowOff>21167</xdr:rowOff>
    </xdr:from>
    <xdr:to>
      <xdr:col>39</xdr:col>
      <xdr:colOff>332316</xdr:colOff>
      <xdr:row>90</xdr:row>
      <xdr:rowOff>7698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AC5383-B707-7843-95E5-D2B867D80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05616" y="16175567"/>
          <a:ext cx="7772400" cy="3644131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94</xdr:row>
      <xdr:rowOff>0</xdr:rowOff>
    </xdr:from>
    <xdr:to>
      <xdr:col>39</xdr:col>
      <xdr:colOff>342900</xdr:colOff>
      <xdr:row>112</xdr:row>
      <xdr:rowOff>29906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024165-3335-8A41-81C2-92048A417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16200" y="20624800"/>
          <a:ext cx="7772400" cy="3687506"/>
        </a:xfrm>
        <a:prstGeom prst="rect">
          <a:avLst/>
        </a:prstGeom>
      </xdr:spPr>
    </xdr:pic>
    <xdr:clientData/>
  </xdr:twoCellAnchor>
  <xdr:twoCellAnchor editAs="oneCell">
    <xdr:from>
      <xdr:col>4</xdr:col>
      <xdr:colOff>613833</xdr:colOff>
      <xdr:row>126</xdr:row>
      <xdr:rowOff>158750</xdr:rowOff>
    </xdr:from>
    <xdr:to>
      <xdr:col>12</xdr:col>
      <xdr:colOff>689760</xdr:colOff>
      <xdr:row>135</xdr:row>
      <xdr:rowOff>89853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BB1938-31ED-5A4D-815F-E3FCC4ADB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50933" y="27285950"/>
          <a:ext cx="7784827" cy="1759903"/>
        </a:xfrm>
        <a:prstGeom prst="rect">
          <a:avLst/>
        </a:prstGeom>
      </xdr:spPr>
    </xdr:pic>
    <xdr:clientData/>
  </xdr:twoCellAnchor>
  <xdr:twoCellAnchor editAs="oneCell">
    <xdr:from>
      <xdr:col>17</xdr:col>
      <xdr:colOff>582083</xdr:colOff>
      <xdr:row>128</xdr:row>
      <xdr:rowOff>84666</xdr:rowOff>
    </xdr:from>
    <xdr:to>
      <xdr:col>25</xdr:col>
      <xdr:colOff>554567</xdr:colOff>
      <xdr:row>136</xdr:row>
      <xdr:rowOff>3070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3D3E1C-CD37-544D-A231-720A3886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65083" y="27618266"/>
          <a:ext cx="7770284" cy="1544004"/>
        </a:xfrm>
        <a:prstGeom prst="rect">
          <a:avLst/>
        </a:prstGeom>
      </xdr:spPr>
    </xdr:pic>
    <xdr:clientData/>
  </xdr:twoCellAnchor>
  <xdr:twoCellAnchor editAs="oneCell">
    <xdr:from>
      <xdr:col>29</xdr:col>
      <xdr:colOff>804333</xdr:colOff>
      <xdr:row>129</xdr:row>
      <xdr:rowOff>105833</xdr:rowOff>
    </xdr:from>
    <xdr:to>
      <xdr:col>39</xdr:col>
      <xdr:colOff>321733</xdr:colOff>
      <xdr:row>138</xdr:row>
      <xdr:rowOff>54008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9AFE04-8E93-7A44-AC91-A074B4C81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995033" y="27842633"/>
          <a:ext cx="7772400" cy="1776975"/>
        </a:xfrm>
        <a:prstGeom prst="rect">
          <a:avLst/>
        </a:prstGeom>
      </xdr:spPr>
    </xdr:pic>
    <xdr:clientData/>
  </xdr:twoCellAnchor>
  <xdr:twoCellAnchor editAs="oneCell">
    <xdr:from>
      <xdr:col>41</xdr:col>
      <xdr:colOff>253999</xdr:colOff>
      <xdr:row>128</xdr:row>
      <xdr:rowOff>148166</xdr:rowOff>
    </xdr:from>
    <xdr:to>
      <xdr:col>48</xdr:col>
      <xdr:colOff>518453</xdr:colOff>
      <xdr:row>135</xdr:row>
      <xdr:rowOff>63499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FFD545-8C78-104A-8740-096E75E7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728399" y="27681766"/>
          <a:ext cx="6042954" cy="1337733"/>
        </a:xfrm>
        <a:prstGeom prst="rect">
          <a:avLst/>
        </a:prstGeom>
      </xdr:spPr>
    </xdr:pic>
    <xdr:clientData/>
  </xdr:twoCellAnchor>
  <xdr:twoCellAnchor editAs="oneCell">
    <xdr:from>
      <xdr:col>41</xdr:col>
      <xdr:colOff>813176</xdr:colOff>
      <xdr:row>94</xdr:row>
      <xdr:rowOff>74084</xdr:rowOff>
    </xdr:from>
    <xdr:to>
      <xdr:col>47</xdr:col>
      <xdr:colOff>557289</xdr:colOff>
      <xdr:row>107</xdr:row>
      <xdr:rowOff>10584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5EAD53-D037-134A-88A7-B9C535E6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287576" y="20698884"/>
          <a:ext cx="4697113" cy="2578100"/>
        </a:xfrm>
        <a:prstGeom prst="rect">
          <a:avLst/>
        </a:prstGeom>
      </xdr:spPr>
    </xdr:pic>
    <xdr:clientData/>
  </xdr:twoCellAnchor>
  <xdr:twoCellAnchor editAs="oneCell">
    <xdr:from>
      <xdr:col>54</xdr:col>
      <xdr:colOff>137582</xdr:colOff>
      <xdr:row>130</xdr:row>
      <xdr:rowOff>116418</xdr:rowOff>
    </xdr:from>
    <xdr:to>
      <xdr:col>59</xdr:col>
      <xdr:colOff>683682</xdr:colOff>
      <xdr:row>135</xdr:row>
      <xdr:rowOff>127001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DADE3C-96F3-6C47-8032-6226C2BF8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797382" y="28056418"/>
          <a:ext cx="4673600" cy="1026583"/>
        </a:xfrm>
        <a:prstGeom prst="rect">
          <a:avLst/>
        </a:prstGeom>
      </xdr:spPr>
    </xdr:pic>
    <xdr:clientData/>
  </xdr:twoCellAnchor>
  <xdr:twoCellAnchor editAs="oneCell">
    <xdr:from>
      <xdr:col>53</xdr:col>
      <xdr:colOff>603250</xdr:colOff>
      <xdr:row>95</xdr:row>
      <xdr:rowOff>52917</xdr:rowOff>
    </xdr:from>
    <xdr:to>
      <xdr:col>59</xdr:col>
      <xdr:colOff>400050</xdr:colOff>
      <xdr:row>106</xdr:row>
      <xdr:rowOff>76201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E31060-A466-5340-B960-9B708945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437550" y="20880917"/>
          <a:ext cx="4749800" cy="22584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33</xdr:row>
      <xdr:rowOff>76200</xdr:rowOff>
    </xdr:from>
    <xdr:to>
      <xdr:col>10</xdr:col>
      <xdr:colOff>622300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AB379-E8EA-F242-B39B-3F15EB7B1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292100</xdr:colOff>
      <xdr:row>8</xdr:row>
      <xdr:rowOff>63500</xdr:rowOff>
    </xdr:from>
    <xdr:to>
      <xdr:col>60</xdr:col>
      <xdr:colOff>584200</xdr:colOff>
      <xdr:row>33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876C6A-0516-DF48-A9A0-82758AE46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41</xdr:row>
      <xdr:rowOff>76200</xdr:rowOff>
    </xdr:from>
    <xdr:to>
      <xdr:col>10</xdr:col>
      <xdr:colOff>622300</xdr:colOff>
      <xdr:row>66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C3B32-397D-554A-AD53-179E304AE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292100</xdr:colOff>
      <xdr:row>9</xdr:row>
      <xdr:rowOff>63500</xdr:rowOff>
    </xdr:from>
    <xdr:to>
      <xdr:col>60</xdr:col>
      <xdr:colOff>584200</xdr:colOff>
      <xdr:row>41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F7C4C-DC97-524C-AAE4-760AE5A66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11</xdr:row>
      <xdr:rowOff>152400</xdr:rowOff>
    </xdr:from>
    <xdr:to>
      <xdr:col>34</xdr:col>
      <xdr:colOff>279400</xdr:colOff>
      <xdr:row>27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D82F1F-FDCA-214E-8E96-8606185E5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1257300</xdr:colOff>
      <xdr:row>37</xdr:row>
      <xdr:rowOff>63500</xdr:rowOff>
    </xdr:from>
    <xdr:to>
      <xdr:col>19</xdr:col>
      <xdr:colOff>469900</xdr:colOff>
      <xdr:row>76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848F5-EE9F-1918-8BE2-6F7C9E4F1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21</xdr:row>
      <xdr:rowOff>165100</xdr:rowOff>
    </xdr:from>
    <xdr:to>
      <xdr:col>10</xdr:col>
      <xdr:colOff>698500</xdr:colOff>
      <xdr:row>46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3D163-40C1-B046-B856-01A215582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685800</xdr:colOff>
      <xdr:row>16</xdr:row>
      <xdr:rowOff>152400</xdr:rowOff>
    </xdr:from>
    <xdr:to>
      <xdr:col>29</xdr:col>
      <xdr:colOff>596900</xdr:colOff>
      <xdr:row>52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004F4E-EA63-6ED0-F27F-F150575BE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88900</xdr:colOff>
      <xdr:row>12</xdr:row>
      <xdr:rowOff>114300</xdr:rowOff>
    </xdr:from>
    <xdr:to>
      <xdr:col>52</xdr:col>
      <xdr:colOff>38100</xdr:colOff>
      <xdr:row>48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CAE288-7729-2396-359A-F45C04D36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355600</xdr:colOff>
      <xdr:row>14</xdr:row>
      <xdr:rowOff>177800</xdr:rowOff>
    </xdr:from>
    <xdr:to>
      <xdr:col>43</xdr:col>
      <xdr:colOff>431800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A69350-73C1-CD45-BCB0-E422CAC05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28</xdr:row>
      <xdr:rowOff>165100</xdr:rowOff>
    </xdr:from>
    <xdr:to>
      <xdr:col>10</xdr:col>
      <xdr:colOff>698500</xdr:colOff>
      <xdr:row>53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43593-52F0-8B49-92A5-936A00A5B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685800</xdr:colOff>
      <xdr:row>23</xdr:row>
      <xdr:rowOff>152400</xdr:rowOff>
    </xdr:from>
    <xdr:to>
      <xdr:col>29</xdr:col>
      <xdr:colOff>596900</xdr:colOff>
      <xdr:row>59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FD55B3-3FFA-4949-AE17-2B69B5578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88900</xdr:colOff>
      <xdr:row>19</xdr:row>
      <xdr:rowOff>114300</xdr:rowOff>
    </xdr:from>
    <xdr:to>
      <xdr:col>52</xdr:col>
      <xdr:colOff>38100</xdr:colOff>
      <xdr:row>55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2ED9AA-9251-AB4B-AA61-FA68A33C8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25400</xdr:colOff>
      <xdr:row>25</xdr:row>
      <xdr:rowOff>165100</xdr:rowOff>
    </xdr:from>
    <xdr:to>
      <xdr:col>41</xdr:col>
      <xdr:colOff>292100</xdr:colOff>
      <xdr:row>56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0C39E1-D2C4-074D-B312-78B52C53B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29</xdr:row>
      <xdr:rowOff>38100</xdr:rowOff>
    </xdr:from>
    <xdr:to>
      <xdr:col>10</xdr:col>
      <xdr:colOff>406400</xdr:colOff>
      <xdr:row>55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7A247-924F-5048-BEFC-DC9C53692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177800</xdr:colOff>
      <xdr:row>14</xdr:row>
      <xdr:rowOff>12700</xdr:rowOff>
    </xdr:from>
    <xdr:to>
      <xdr:col>32</xdr:col>
      <xdr:colOff>393700</xdr:colOff>
      <xdr:row>56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4FFF8-E8C9-BD4F-A12D-6F622D8A0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222250</xdr:colOff>
      <xdr:row>10</xdr:row>
      <xdr:rowOff>0</xdr:rowOff>
    </xdr:from>
    <xdr:to>
      <xdr:col>68</xdr:col>
      <xdr:colOff>63500</xdr:colOff>
      <xdr:row>32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191FD5-1DC9-CC45-88B3-EB6D598ED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685800</xdr:colOff>
      <xdr:row>16</xdr:row>
      <xdr:rowOff>152400</xdr:rowOff>
    </xdr:from>
    <xdr:to>
      <xdr:col>46</xdr:col>
      <xdr:colOff>596900</xdr:colOff>
      <xdr:row>52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53AE4-5D26-324C-BA3A-E609364C3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88900</xdr:colOff>
      <xdr:row>12</xdr:row>
      <xdr:rowOff>114300</xdr:rowOff>
    </xdr:from>
    <xdr:to>
      <xdr:col>64</xdr:col>
      <xdr:colOff>38100</xdr:colOff>
      <xdr:row>48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0D4045-FA4B-DB41-950A-E865D6AD8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355600</xdr:colOff>
      <xdr:row>14</xdr:row>
      <xdr:rowOff>177800</xdr:rowOff>
    </xdr:from>
    <xdr:to>
      <xdr:col>55</xdr:col>
      <xdr:colOff>431800</xdr:colOff>
      <xdr:row>45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B89DA-C2A6-214F-A48F-F4821252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1282700</xdr:colOff>
      <xdr:row>23</xdr:row>
      <xdr:rowOff>165100</xdr:rowOff>
    </xdr:from>
    <xdr:to>
      <xdr:col>6</xdr:col>
      <xdr:colOff>965200</xdr:colOff>
      <xdr:row>40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38CC5-801D-4959-B61C-EF34B9900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33</xdr:row>
      <xdr:rowOff>76200</xdr:rowOff>
    </xdr:from>
    <xdr:to>
      <xdr:col>9</xdr:col>
      <xdr:colOff>622300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240E6-2F4A-164C-9954-627AF78F8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</xdr:colOff>
      <xdr:row>15</xdr:row>
      <xdr:rowOff>88900</xdr:rowOff>
    </xdr:from>
    <xdr:to>
      <xdr:col>26</xdr:col>
      <xdr:colOff>774700</xdr:colOff>
      <xdr:row>52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9F7E1-B931-3F44-BE03-CF020ABF0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679450</xdr:colOff>
      <xdr:row>11</xdr:row>
      <xdr:rowOff>114300</xdr:rowOff>
    </xdr:from>
    <xdr:to>
      <xdr:col>46</xdr:col>
      <xdr:colOff>736600</xdr:colOff>
      <xdr:row>30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68C636-9E18-C6FB-477D-1312488DB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800100</xdr:colOff>
      <xdr:row>12</xdr:row>
      <xdr:rowOff>101600</xdr:rowOff>
    </xdr:from>
    <xdr:to>
      <xdr:col>57</xdr:col>
      <xdr:colOff>400050</xdr:colOff>
      <xdr:row>32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27D514-39CB-A240-89A0-01B2452CB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266700</xdr:colOff>
      <xdr:row>12</xdr:row>
      <xdr:rowOff>101600</xdr:rowOff>
    </xdr:from>
    <xdr:to>
      <xdr:col>64</xdr:col>
      <xdr:colOff>704850</xdr:colOff>
      <xdr:row>31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52B221-A756-0849-9A9F-7CCA577AC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29</xdr:row>
      <xdr:rowOff>38100</xdr:rowOff>
    </xdr:from>
    <xdr:to>
      <xdr:col>10</xdr:col>
      <xdr:colOff>406400</xdr:colOff>
      <xdr:row>55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6702B-2CE2-9E44-A6A4-AB54AF820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177800</xdr:colOff>
      <xdr:row>14</xdr:row>
      <xdr:rowOff>12700</xdr:rowOff>
    </xdr:from>
    <xdr:to>
      <xdr:col>32</xdr:col>
      <xdr:colOff>393700</xdr:colOff>
      <xdr:row>56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5745B4-BE9A-364C-8A01-FC05C419C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222250</xdr:colOff>
      <xdr:row>10</xdr:row>
      <xdr:rowOff>0</xdr:rowOff>
    </xdr:from>
    <xdr:to>
      <xdr:col>68</xdr:col>
      <xdr:colOff>63500</xdr:colOff>
      <xdr:row>32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79DC1-F078-AF4F-9723-EFC62FECA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33</xdr:row>
      <xdr:rowOff>76200</xdr:rowOff>
    </xdr:from>
    <xdr:to>
      <xdr:col>7</xdr:col>
      <xdr:colOff>622300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2575C-6A5A-5647-9930-B8D3DAD33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584200</xdr:colOff>
      <xdr:row>15</xdr:row>
      <xdr:rowOff>25400</xdr:rowOff>
    </xdr:from>
    <xdr:to>
      <xdr:col>24</xdr:col>
      <xdr:colOff>495300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E07EF-8D9A-3F47-B596-CF9C0B2A4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317500</xdr:colOff>
      <xdr:row>9</xdr:row>
      <xdr:rowOff>190500</xdr:rowOff>
    </xdr:from>
    <xdr:to>
      <xdr:col>6</xdr:col>
      <xdr:colOff>174625</xdr:colOff>
      <xdr:row>28</xdr:row>
      <xdr:rowOff>188912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366A76-8074-3F63-12E0-0FD6CA48C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584200</xdr:colOff>
      <xdr:row>15</xdr:row>
      <xdr:rowOff>25400</xdr:rowOff>
    </xdr:from>
    <xdr:to>
      <xdr:col>45</xdr:col>
      <xdr:colOff>495300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E54C1-D5F5-424A-80DA-FF8368A4D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146050</xdr:colOff>
      <xdr:row>22</xdr:row>
      <xdr:rowOff>6350</xdr:rowOff>
    </xdr:from>
    <xdr:to>
      <xdr:col>17</xdr:col>
      <xdr:colOff>590550</xdr:colOff>
      <xdr:row>35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FD3BA3-40B0-058E-5266-25F5E35F4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50800</xdr:colOff>
      <xdr:row>47</xdr:row>
      <xdr:rowOff>127000</xdr:rowOff>
    </xdr:from>
    <xdr:to>
      <xdr:col>12</xdr:col>
      <xdr:colOff>774700</xdr:colOff>
      <xdr:row>71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540B6E-3E83-4C00-99CE-D124B40D0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33</xdr:row>
      <xdr:rowOff>76200</xdr:rowOff>
    </xdr:from>
    <xdr:to>
      <xdr:col>7</xdr:col>
      <xdr:colOff>622300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0B632-EF03-D941-A3B0-FD26B16AA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584200</xdr:colOff>
      <xdr:row>15</xdr:row>
      <xdr:rowOff>25400</xdr:rowOff>
    </xdr:from>
    <xdr:to>
      <xdr:col>24</xdr:col>
      <xdr:colOff>495300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ED7CD-F5AF-A442-A988-ECDC32D2E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273050</xdr:colOff>
      <xdr:row>15</xdr:row>
      <xdr:rowOff>107950</xdr:rowOff>
    </xdr:from>
    <xdr:to>
      <xdr:col>4</xdr:col>
      <xdr:colOff>1009650</xdr:colOff>
      <xdr:row>29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A4438-6ED9-860C-7A8F-81F152C76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1168400</xdr:colOff>
      <xdr:row>13</xdr:row>
      <xdr:rowOff>190500</xdr:rowOff>
    </xdr:from>
    <xdr:to>
      <xdr:col>9</xdr:col>
      <xdr:colOff>330200</xdr:colOff>
      <xdr:row>45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98767C-7915-1136-528B-E8C4AF8C6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615950</xdr:colOff>
      <xdr:row>51</xdr:row>
      <xdr:rowOff>196850</xdr:rowOff>
    </xdr:from>
    <xdr:to>
      <xdr:col>9</xdr:col>
      <xdr:colOff>463550</xdr:colOff>
      <xdr:row>64</xdr:row>
      <xdr:rowOff>184150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98B877-F484-AC61-7A0E-5C431D40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30</xdr:row>
      <xdr:rowOff>76200</xdr:rowOff>
    </xdr:from>
    <xdr:to>
      <xdr:col>15</xdr:col>
      <xdr:colOff>1120140</xdr:colOff>
      <xdr:row>51</xdr:row>
      <xdr:rowOff>2540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2BE67E-CB32-140E-0CF9-B297D9A1D7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419100</xdr:colOff>
      <xdr:row>30</xdr:row>
      <xdr:rowOff>63500</xdr:rowOff>
    </xdr:from>
    <xdr:to>
      <xdr:col>22</xdr:col>
      <xdr:colOff>256540</xdr:colOff>
      <xdr:row>50</xdr:row>
      <xdr:rowOff>205740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38F850-F617-A042-8A6A-662B29A84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426028</xdr:colOff>
      <xdr:row>3</xdr:row>
      <xdr:rowOff>91209</xdr:rowOff>
    </xdr:from>
    <xdr:to>
      <xdr:col>12</xdr:col>
      <xdr:colOff>453737</xdr:colOff>
      <xdr:row>22</xdr:row>
      <xdr:rowOff>109681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D03683-99AA-4E47-B3E4-340691860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30</xdr:col>
      <xdr:colOff>796636</xdr:colOff>
      <xdr:row>21</xdr:row>
      <xdr:rowOff>115454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0BC687-1FB1-6249-80DE-B3FB4E65D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8</xdr:row>
      <xdr:rowOff>12700</xdr:rowOff>
    </xdr:from>
    <xdr:to>
      <xdr:col>10</xdr:col>
      <xdr:colOff>101600</xdr:colOff>
      <xdr:row>33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FEF0B-A9F4-584F-8D66-B2FD14947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FCBB0-BDB7-184A-B7EF-279B6535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685800</xdr:colOff>
      <xdr:row>33</xdr:row>
      <xdr:rowOff>38100</xdr:rowOff>
    </xdr:from>
    <xdr:to>
      <xdr:col>44</xdr:col>
      <xdr:colOff>12700</xdr:colOff>
      <xdr:row>58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E1871-A579-7A46-903F-7BDB160A2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304800</xdr:colOff>
      <xdr:row>63</xdr:row>
      <xdr:rowOff>69850</xdr:rowOff>
    </xdr:from>
    <xdr:to>
      <xdr:col>43</xdr:col>
      <xdr:colOff>774700</xdr:colOff>
      <xdr:row>86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1AFE6E-81BF-8913-8560-3A1FDF610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55</xdr:col>
      <xdr:colOff>152400</xdr:colOff>
      <xdr:row>59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926DE-6276-2047-94FE-E6E51C988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12700</xdr:colOff>
      <xdr:row>62</xdr:row>
      <xdr:rowOff>12700</xdr:rowOff>
    </xdr:from>
    <xdr:to>
      <xdr:col>55</xdr:col>
      <xdr:colOff>88900</xdr:colOff>
      <xdr:row>87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8AA12D-2655-E34F-9933-F0856C8C0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177800</xdr:colOff>
      <xdr:row>93</xdr:row>
      <xdr:rowOff>190500</xdr:rowOff>
    </xdr:from>
    <xdr:to>
      <xdr:col>46</xdr:col>
      <xdr:colOff>76200</xdr:colOff>
      <xdr:row>113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1538F-D0D9-8941-BA13-A018D4B84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1454150</xdr:colOff>
      <xdr:row>197</xdr:row>
      <xdr:rowOff>12700</xdr:rowOff>
    </xdr:from>
    <xdr:to>
      <xdr:col>51</xdr:col>
      <xdr:colOff>241300</xdr:colOff>
      <xdr:row>224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66FF3-DC96-D682-D51B-7D2986131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r/Desktop/optimal-vaccination/control%20result%20copy/Sto%20control%20result_calibrated%20para/Sto_Control_Results_Summary_Calibrated.xlsx" TargetMode="External"/><Relationship Id="rId1" Type="http://schemas.openxmlformats.org/officeDocument/2006/relationships/externalLinkPath" Target="Sto%20control%20result_calibrated%20para/Sto_Control_Results_Summary_Calibr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 control (2)"/>
      <sheetName val="net_migration"/>
      <sheetName val="Sheet1"/>
      <sheetName val="birth_vic"/>
      <sheetName val="death_vic"/>
      <sheetName val="key dates"/>
      <sheetName val="regression sens-&gt;"/>
      <sheetName val="reg control"/>
      <sheetName val="reg cost"/>
      <sheetName val="Regression&gt;&gt;"/>
      <sheetName val="Reg_30days"/>
      <sheetName val="Reg_30days (2)"/>
      <sheetName val="Reg_test stats"/>
      <sheetName val="ori data"/>
      <sheetName val="Fitting&gt;&gt;"/>
      <sheetName val="Data fitting Result"/>
      <sheetName val="Data fitting_seed"/>
      <sheetName val="RMSE&amp;MAPE"/>
      <sheetName val="Cost&gt;&gt;"/>
      <sheetName val="Actual GDP breakdown"/>
      <sheetName val="Model Cost"/>
      <sheetName val="Table A1"/>
      <sheetName val="Pivot Table"/>
      <sheetName val="Sensitivity test&gt;&gt;"/>
      <sheetName val="diff noise"/>
      <sheetName val="Settings&gt;&gt;"/>
      <sheetName val="base_setting"/>
      <sheetName val="sigma=0.1&gt;&gt;"/>
      <sheetName val="opt vacc_sigma0.1"/>
      <sheetName val="loss_sigma0.1"/>
      <sheetName val="sigma=0.05&gt;&gt;"/>
      <sheetName val="opt vacc_sigma0.05"/>
      <sheetName val="loss_sigma0.05"/>
      <sheetName val="sigma=0.2&gt;"/>
      <sheetName val="opt vacc_sigma0.2"/>
      <sheetName val="loss_sigma0.2"/>
      <sheetName val="sigma=0&gt;&gt;"/>
      <sheetName val="opt vacc_sigma0"/>
      <sheetName val="loss_sigma0"/>
      <sheetName val="sigma=0.0001&gt;&gt;"/>
      <sheetName val="opt vacc_sigma0.0001"/>
      <sheetName val="loss_sigma0.0001"/>
      <sheetName val="sigma=0.0002&gt;&gt;"/>
      <sheetName val="opt vacc_sigma0.0002"/>
      <sheetName val="loss_sigma0.0002"/>
      <sheetName val="sigma=0.0005&gt;&gt;"/>
      <sheetName val="opt vacc_sigma0.0005"/>
      <sheetName val="loss_sigma0.0005"/>
      <sheetName val="sigma=0.002&gt;&gt;"/>
      <sheetName val="opt vacc_sigma0.002"/>
      <sheetName val="loss_sigma0.002"/>
      <sheetName val="sigma=0.02&gt;&gt;"/>
      <sheetName val="opt vacc_sigma0.02"/>
      <sheetName val="loss_sigma0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abs.gov.au/statistics/people/population/births-australia/2022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72FD-7F34-DB46-A589-4D056055B53D}">
  <sheetPr codeName="Sheet35">
    <tabColor rgb="FFFF0000"/>
  </sheetPr>
  <dimension ref="A1"/>
  <sheetViews>
    <sheetView view="pageBreakPreview" zoomScale="60" zoomScaleNormal="100" workbookViewId="0"/>
  </sheetViews>
  <sheetFormatPr baseColWidth="10" defaultRowHeight="16"/>
  <sheetData>
    <row r="1" spans="1:1">
      <c r="A1" t="s">
        <v>398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11E-B176-9248-8D5E-47188012F12D}">
  <sheetPr codeName="Sheet36">
    <tabColor theme="5" tint="0.79998168889431442"/>
  </sheetPr>
  <dimension ref="A1:AE67"/>
  <sheetViews>
    <sheetView topLeftCell="L3" workbookViewId="0">
      <selection activeCell="V33" sqref="V33"/>
    </sheetView>
  </sheetViews>
  <sheetFormatPr baseColWidth="10" defaultRowHeight="16"/>
  <cols>
    <col min="2" max="2" width="11.83203125" bestFit="1" customWidth="1"/>
    <col min="3" max="3" width="11.83203125" customWidth="1"/>
    <col min="6" max="6" width="11.6640625" bestFit="1" customWidth="1"/>
    <col min="7" max="7" width="11.6640625" customWidth="1"/>
    <col min="10" max="10" width="11.6640625" bestFit="1" customWidth="1"/>
    <col min="15" max="15" width="3.33203125" style="284" customWidth="1"/>
  </cols>
  <sheetData>
    <row r="1" spans="1:31">
      <c r="B1" t="str">
        <f>B7</f>
        <v>econ cost 0.5</v>
      </c>
      <c r="C1" t="str">
        <f t="shared" ref="C1:L1" si="0">C7</f>
        <v>econ cost 1</v>
      </c>
      <c r="D1" t="str">
        <f t="shared" si="0"/>
        <v>econ cost 2</v>
      </c>
      <c r="F1" t="str">
        <f t="shared" si="0"/>
        <v>vacc cost 0.5</v>
      </c>
      <c r="G1" t="str">
        <f t="shared" si="0"/>
        <v>vacc cost 1</v>
      </c>
      <c r="H1" t="str">
        <f t="shared" si="0"/>
        <v>vacc cost 2</v>
      </c>
      <c r="J1" t="str">
        <f t="shared" si="0"/>
        <v>hosp cost 0.5</v>
      </c>
      <c r="K1" t="str">
        <f t="shared" si="0"/>
        <v>hosp cost 1</v>
      </c>
      <c r="L1" t="str">
        <f t="shared" si="0"/>
        <v>hosp cost 2</v>
      </c>
    </row>
    <row r="2" spans="1:31" ht="17">
      <c r="A2" t="s">
        <v>415</v>
      </c>
      <c r="B2" s="391">
        <v>5.8439199999999998</v>
      </c>
      <c r="C2" s="396">
        <v>5.8363500000000004</v>
      </c>
      <c r="D2" s="391">
        <v>5.8223960000000003</v>
      </c>
      <c r="E2" s="391"/>
      <c r="F2" s="391">
        <v>5.8288950000000002</v>
      </c>
      <c r="G2" s="396">
        <v>5.8363500000000004</v>
      </c>
      <c r="H2" s="391">
        <v>5.8421760000000003</v>
      </c>
      <c r="I2" s="391"/>
      <c r="J2" s="391">
        <v>2.9168129999999999</v>
      </c>
      <c r="K2" s="396">
        <v>5.8363500000000004</v>
      </c>
      <c r="L2" s="391">
        <v>11.665744999999999</v>
      </c>
      <c r="P2" s="198" t="s">
        <v>411</v>
      </c>
      <c r="Q2">
        <v>5.8439199999999998</v>
      </c>
      <c r="R2" s="198" t="s">
        <v>411</v>
      </c>
      <c r="S2">
        <v>5.8223960000000003</v>
      </c>
      <c r="T2" s="198" t="s">
        <v>411</v>
      </c>
      <c r="U2">
        <v>5.8288950000000002</v>
      </c>
      <c r="V2" s="198" t="s">
        <v>411</v>
      </c>
      <c r="W2">
        <v>5.8421760000000003</v>
      </c>
      <c r="X2" s="198" t="s">
        <v>411</v>
      </c>
      <c r="Y2">
        <v>2.9168129999999999</v>
      </c>
      <c r="Z2" s="198" t="s">
        <v>411</v>
      </c>
      <c r="AA2">
        <v>11.665744999999999</v>
      </c>
    </row>
    <row r="3" spans="1:31" ht="17">
      <c r="A3" t="s">
        <v>278</v>
      </c>
      <c r="B3" s="391">
        <v>4.0186529999999996</v>
      </c>
      <c r="C3" s="396">
        <v>4.1702640000000004</v>
      </c>
      <c r="D3" s="391">
        <v>4.601928</v>
      </c>
      <c r="E3" s="391"/>
      <c r="F3" s="391">
        <v>3.0877379999999999</v>
      </c>
      <c r="G3" s="396">
        <v>4.1702640000000004</v>
      </c>
      <c r="H3" s="391">
        <v>6.2223059999999997</v>
      </c>
      <c r="I3" s="391"/>
      <c r="J3" s="391">
        <v>4.1890869999999998</v>
      </c>
      <c r="K3" s="396">
        <v>4.1702640000000004</v>
      </c>
      <c r="L3" s="391">
        <v>4.2020020000000002</v>
      </c>
      <c r="P3" s="198" t="s">
        <v>412</v>
      </c>
      <c r="Q3">
        <v>4.0186529999999996</v>
      </c>
      <c r="R3" s="198" t="s">
        <v>412</v>
      </c>
      <c r="S3">
        <v>4.601928</v>
      </c>
      <c r="T3" s="198" t="s">
        <v>412</v>
      </c>
      <c r="U3">
        <v>3.0877379999999999</v>
      </c>
      <c r="V3" s="198" t="s">
        <v>412</v>
      </c>
      <c r="W3">
        <v>6.2223059999999997</v>
      </c>
      <c r="X3" s="198" t="s">
        <v>412</v>
      </c>
      <c r="Y3">
        <v>4.1890869999999998</v>
      </c>
      <c r="Z3" s="198" t="s">
        <v>412</v>
      </c>
      <c r="AA3">
        <v>4.2020020000000002</v>
      </c>
    </row>
    <row r="4" spans="1:31" ht="17">
      <c r="A4" t="s">
        <v>416</v>
      </c>
      <c r="B4" s="391">
        <v>14.854796</v>
      </c>
      <c r="C4" s="396">
        <v>29.697205</v>
      </c>
      <c r="D4" s="391">
        <v>59.349876999999999</v>
      </c>
      <c r="E4" s="391"/>
      <c r="F4" s="391">
        <v>29.683278999999999</v>
      </c>
      <c r="G4" s="396">
        <v>29.697205</v>
      </c>
      <c r="H4" s="391">
        <v>29.706603000000001</v>
      </c>
      <c r="I4" s="391"/>
      <c r="J4" s="391">
        <v>29.690988999999998</v>
      </c>
      <c r="K4" s="396">
        <v>29.697205</v>
      </c>
      <c r="L4" s="391">
        <v>29.689623999999998</v>
      </c>
      <c r="P4" s="198" t="s">
        <v>413</v>
      </c>
      <c r="Q4">
        <v>14.854796</v>
      </c>
      <c r="R4" s="198" t="s">
        <v>413</v>
      </c>
      <c r="S4">
        <v>59.349876999999999</v>
      </c>
      <c r="T4" s="198" t="s">
        <v>413</v>
      </c>
      <c r="U4">
        <v>29.683278999999999</v>
      </c>
      <c r="V4" s="198" t="s">
        <v>413</v>
      </c>
      <c r="W4">
        <v>29.706603000000001</v>
      </c>
      <c r="X4" s="198" t="s">
        <v>413</v>
      </c>
      <c r="Y4">
        <v>29.690988999999998</v>
      </c>
      <c r="Z4" s="198" t="s">
        <v>413</v>
      </c>
      <c r="AA4">
        <v>29.689623999999998</v>
      </c>
    </row>
    <row r="5" spans="1:31" ht="17">
      <c r="A5" s="395" t="s">
        <v>417</v>
      </c>
      <c r="B5" s="398">
        <v>24.717369000000001</v>
      </c>
      <c r="C5" s="397">
        <v>39.70382</v>
      </c>
      <c r="D5" s="398">
        <v>69.774202000000002</v>
      </c>
      <c r="E5" s="398"/>
      <c r="F5" s="398">
        <v>38.599910999999999</v>
      </c>
      <c r="G5" s="397">
        <v>39.70382</v>
      </c>
      <c r="H5" s="398">
        <v>41.771084999999999</v>
      </c>
      <c r="I5" s="398"/>
      <c r="J5" s="398">
        <v>36.796889</v>
      </c>
      <c r="K5" s="397">
        <v>39.70382</v>
      </c>
      <c r="L5" s="398">
        <v>45.557371000000003</v>
      </c>
      <c r="P5" s="198" t="s">
        <v>414</v>
      </c>
      <c r="Q5">
        <v>24.717369000000001</v>
      </c>
      <c r="R5" s="198" t="s">
        <v>414</v>
      </c>
      <c r="S5">
        <v>69.774202000000002</v>
      </c>
      <c r="T5" s="198" t="s">
        <v>414</v>
      </c>
      <c r="U5">
        <v>38.599910999999999</v>
      </c>
      <c r="V5" s="198" t="s">
        <v>414</v>
      </c>
      <c r="W5">
        <v>41.771084999999999</v>
      </c>
      <c r="X5" s="198" t="s">
        <v>414</v>
      </c>
      <c r="Y5">
        <v>36.796889</v>
      </c>
      <c r="Z5" s="198" t="s">
        <v>414</v>
      </c>
      <c r="AA5">
        <v>45.557371000000003</v>
      </c>
    </row>
    <row r="7" spans="1:31">
      <c r="A7" t="s">
        <v>355</v>
      </c>
      <c r="B7" s="380" t="s">
        <v>353</v>
      </c>
      <c r="C7" s="380" t="s">
        <v>362</v>
      </c>
      <c r="D7" s="380" t="s">
        <v>357</v>
      </c>
      <c r="F7" s="380" t="s">
        <v>356</v>
      </c>
      <c r="G7" s="380" t="s">
        <v>363</v>
      </c>
      <c r="H7" s="380" t="s">
        <v>354</v>
      </c>
      <c r="J7" s="380" t="s">
        <v>399</v>
      </c>
      <c r="K7" s="380" t="s">
        <v>401</v>
      </c>
      <c r="L7" s="380" t="s">
        <v>400</v>
      </c>
      <c r="P7" s="380" t="s">
        <v>353</v>
      </c>
      <c r="Q7" s="380"/>
      <c r="R7" s="380" t="s">
        <v>357</v>
      </c>
      <c r="S7" s="380"/>
      <c r="T7" s="403" t="s">
        <v>356</v>
      </c>
      <c r="U7" s="380"/>
      <c r="V7" s="380" t="s">
        <v>354</v>
      </c>
      <c r="W7" s="380"/>
      <c r="X7" s="380" t="s">
        <v>399</v>
      </c>
      <c r="Y7" s="380"/>
      <c r="Z7" s="380" t="s">
        <v>400</v>
      </c>
      <c r="AA7" s="380"/>
    </row>
    <row r="8" spans="1:31">
      <c r="A8">
        <f>base_vacc!L3</f>
        <v>2.7783210000000003E-2</v>
      </c>
      <c r="B8" s="63">
        <f>AVERAGE(P8:Q8)</f>
        <v>2.48226E-2</v>
      </c>
      <c r="C8" s="63">
        <f>A8</f>
        <v>2.7783210000000003E-2</v>
      </c>
      <c r="D8" s="63">
        <f>AVERAGE(R8:S8)</f>
        <v>2.4838449999999998E-2</v>
      </c>
      <c r="E8" s="63"/>
      <c r="F8" s="63">
        <f>AVERAGE(T8:U8)</f>
        <v>2.48233E-2</v>
      </c>
      <c r="G8" s="63">
        <f>A8</f>
        <v>2.7783210000000003E-2</v>
      </c>
      <c r="H8" s="63">
        <f>AVERAGE(V8:W8)</f>
        <v>2.4822150000000001E-2</v>
      </c>
      <c r="I8" s="63"/>
      <c r="J8" s="63">
        <f>AVERAGE(X8:Y8)</f>
        <v>2.4822650000000002E-2</v>
      </c>
      <c r="K8" s="63">
        <f>A8</f>
        <v>2.7783210000000003E-2</v>
      </c>
      <c r="L8" s="63">
        <f>AVERAGE(Z8:AA8)</f>
        <v>2.4823350000000001E-2</v>
      </c>
      <c r="M8" s="63" t="str">
        <f>ROUND(L8,4)&amp;","</f>
        <v>0.0248,</v>
      </c>
      <c r="N8" s="63"/>
      <c r="P8" s="63">
        <v>2.4833000000000001E-2</v>
      </c>
      <c r="Q8" s="63">
        <v>2.48122E-2</v>
      </c>
      <c r="R8" s="63">
        <v>2.48472E-2</v>
      </c>
      <c r="S8" s="63">
        <v>2.48297E-2</v>
      </c>
      <c r="T8" s="63">
        <v>2.4833600000000001E-2</v>
      </c>
      <c r="U8" s="63">
        <v>2.4813000000000002E-2</v>
      </c>
      <c r="V8" s="63">
        <v>2.48326E-2</v>
      </c>
      <c r="W8" s="63">
        <v>2.4811699999999999E-2</v>
      </c>
      <c r="X8" s="63">
        <v>2.4833000000000001E-2</v>
      </c>
      <c r="Y8" s="63">
        <v>2.4812299999999999E-2</v>
      </c>
      <c r="Z8" s="63">
        <v>2.48337E-2</v>
      </c>
      <c r="AA8" s="63">
        <v>2.4813000000000002E-2</v>
      </c>
      <c r="AC8" s="63"/>
      <c r="AD8" s="63"/>
      <c r="AE8" s="62"/>
    </row>
    <row r="9" spans="1:31">
      <c r="A9">
        <f>base_vacc!L4</f>
        <v>2.7776404000000005E-2</v>
      </c>
      <c r="B9" s="63">
        <f t="shared" ref="B9:B67" si="1">AVERAGE(P9:Q9)</f>
        <v>2.4824100000000002E-2</v>
      </c>
      <c r="C9" s="63">
        <f t="shared" ref="C9:C67" si="2">A9</f>
        <v>2.7776404000000005E-2</v>
      </c>
      <c r="D9" s="63">
        <f t="shared" ref="D9:D67" si="3">AVERAGE(R9:S9)</f>
        <v>2.4841149999999999E-2</v>
      </c>
      <c r="E9" s="63"/>
      <c r="F9" s="63">
        <f t="shared" ref="F9:F67" si="4">AVERAGE(T9:U9)</f>
        <v>2.4824849999999999E-2</v>
      </c>
      <c r="G9" s="63">
        <f t="shared" ref="G9:G67" si="5">A9</f>
        <v>2.7776404000000005E-2</v>
      </c>
      <c r="H9" s="63">
        <f t="shared" ref="H9:H67" si="6">AVERAGE(V9:W9)</f>
        <v>2.4823400000000002E-2</v>
      </c>
      <c r="I9" s="63"/>
      <c r="J9" s="63">
        <f t="shared" ref="J9:J67" si="7">AVERAGE(X9:Y9)</f>
        <v>2.482405E-2</v>
      </c>
      <c r="K9" s="63">
        <f t="shared" ref="K9:K67" si="8">A9</f>
        <v>2.7776404000000005E-2</v>
      </c>
      <c r="L9" s="63">
        <f t="shared" ref="L9:L67" si="9">AVERAGE(Z9:AA9)</f>
        <v>2.4824949999999998E-2</v>
      </c>
      <c r="M9" s="63" t="str">
        <f t="shared" ref="M9:M67" si="10">ROUND(L9,4)&amp;","</f>
        <v>0.0248,</v>
      </c>
      <c r="N9" s="63"/>
      <c r="P9" s="63">
        <v>2.4836799999999999E-2</v>
      </c>
      <c r="Q9" s="63">
        <v>2.4811400000000001E-2</v>
      </c>
      <c r="R9" s="63">
        <v>2.48518E-2</v>
      </c>
      <c r="S9" s="63">
        <v>2.4830499999999998E-2</v>
      </c>
      <c r="T9" s="63">
        <v>2.4837399999999999E-2</v>
      </c>
      <c r="U9" s="63">
        <v>2.4812299999999999E-2</v>
      </c>
      <c r="V9" s="63">
        <v>2.48361E-2</v>
      </c>
      <c r="W9" s="63">
        <v>2.4810700000000002E-2</v>
      </c>
      <c r="X9" s="63">
        <v>2.48367E-2</v>
      </c>
      <c r="Y9" s="63">
        <v>2.4811400000000001E-2</v>
      </c>
      <c r="Z9" s="63">
        <v>2.4837600000000001E-2</v>
      </c>
      <c r="AA9" s="63">
        <v>2.4812299999999999E-2</v>
      </c>
      <c r="AC9" s="63"/>
      <c r="AD9" s="63"/>
      <c r="AE9" s="62"/>
    </row>
    <row r="10" spans="1:31">
      <c r="A10">
        <f>base_vacc!L5</f>
        <v>2.7768440000000005E-2</v>
      </c>
      <c r="B10" s="63">
        <f t="shared" si="1"/>
        <v>2.4816600000000001E-2</v>
      </c>
      <c r="C10" s="63">
        <f t="shared" si="2"/>
        <v>2.7768440000000005E-2</v>
      </c>
      <c r="D10" s="63">
        <f t="shared" si="3"/>
        <v>2.4836499999999997E-2</v>
      </c>
      <c r="E10" s="63"/>
      <c r="F10" s="63">
        <f t="shared" si="4"/>
        <v>2.48174E-2</v>
      </c>
      <c r="G10" s="63">
        <f t="shared" si="5"/>
        <v>2.7768440000000005E-2</v>
      </c>
      <c r="H10" s="63">
        <f t="shared" si="6"/>
        <v>2.4815700000000003E-2</v>
      </c>
      <c r="I10" s="63"/>
      <c r="J10" s="63">
        <f t="shared" si="7"/>
        <v>2.4816400000000002E-2</v>
      </c>
      <c r="K10" s="63">
        <f t="shared" si="8"/>
        <v>2.7768440000000005E-2</v>
      </c>
      <c r="L10" s="63">
        <f t="shared" si="9"/>
        <v>2.4817699999999998E-2</v>
      </c>
      <c r="M10" s="63" t="str">
        <f t="shared" si="10"/>
        <v>0.0248,</v>
      </c>
      <c r="N10" s="63"/>
      <c r="P10" s="63">
        <v>2.48279E-2</v>
      </c>
      <c r="Q10" s="63">
        <v>2.4805299999999999E-2</v>
      </c>
      <c r="R10" s="63">
        <v>2.4845699999999998E-2</v>
      </c>
      <c r="S10" s="63">
        <v>2.48273E-2</v>
      </c>
      <c r="T10" s="63">
        <v>2.4828599999999999E-2</v>
      </c>
      <c r="U10" s="63">
        <v>2.48062E-2</v>
      </c>
      <c r="V10" s="63">
        <v>2.4827100000000001E-2</v>
      </c>
      <c r="W10" s="63">
        <v>2.4804300000000001E-2</v>
      </c>
      <c r="X10" s="63">
        <v>2.4827700000000001E-2</v>
      </c>
      <c r="Y10" s="63">
        <v>2.48051E-2</v>
      </c>
      <c r="Z10" s="63">
        <v>2.4828900000000001E-2</v>
      </c>
      <c r="AA10" s="63">
        <v>2.4806499999999999E-2</v>
      </c>
      <c r="AC10" s="63"/>
      <c r="AD10" s="63"/>
      <c r="AE10" s="62"/>
    </row>
    <row r="11" spans="1:31">
      <c r="A11">
        <f>base_vacc!L6</f>
        <v>2.7758411428571435E-2</v>
      </c>
      <c r="B11" s="63">
        <f t="shared" si="1"/>
        <v>2.4809100000000001E-2</v>
      </c>
      <c r="C11" s="63">
        <f t="shared" si="2"/>
        <v>2.7758411428571435E-2</v>
      </c>
      <c r="D11" s="63">
        <f t="shared" si="3"/>
        <v>2.4830749999999999E-2</v>
      </c>
      <c r="E11" s="63"/>
      <c r="F11" s="63">
        <f t="shared" si="4"/>
        <v>2.4810200000000001E-2</v>
      </c>
      <c r="G11" s="63">
        <f t="shared" si="5"/>
        <v>2.7758411428571435E-2</v>
      </c>
      <c r="H11" s="63">
        <f t="shared" si="6"/>
        <v>2.4808E-2</v>
      </c>
      <c r="I11" s="63"/>
      <c r="J11" s="63">
        <f t="shared" si="7"/>
        <v>2.480895E-2</v>
      </c>
      <c r="K11" s="63">
        <f t="shared" si="8"/>
        <v>2.7758411428571435E-2</v>
      </c>
      <c r="L11" s="63">
        <f t="shared" si="9"/>
        <v>2.4810449999999998E-2</v>
      </c>
      <c r="M11" s="63" t="str">
        <f t="shared" si="10"/>
        <v>0.0248,</v>
      </c>
      <c r="N11" s="63"/>
      <c r="P11" s="63">
        <v>2.48215E-2</v>
      </c>
      <c r="Q11" s="63">
        <v>2.4796700000000001E-2</v>
      </c>
      <c r="R11" s="63">
        <v>2.48407E-2</v>
      </c>
      <c r="S11" s="63">
        <v>2.4820800000000001E-2</v>
      </c>
      <c r="T11" s="63">
        <v>2.4822400000000001E-2</v>
      </c>
      <c r="U11" s="63">
        <v>2.4798000000000001E-2</v>
      </c>
      <c r="V11" s="63">
        <v>2.4820399999999999E-2</v>
      </c>
      <c r="W11" s="63">
        <v>2.4795600000000001E-2</v>
      </c>
      <c r="X11" s="63">
        <v>2.4821300000000001E-2</v>
      </c>
      <c r="Y11" s="63">
        <v>2.4796599999999999E-2</v>
      </c>
      <c r="Z11" s="63">
        <v>2.48227E-2</v>
      </c>
      <c r="AA11" s="63">
        <v>2.4798199999999999E-2</v>
      </c>
      <c r="AC11" s="63"/>
      <c r="AD11" s="63"/>
      <c r="AE11" s="62"/>
    </row>
    <row r="12" spans="1:31">
      <c r="A12">
        <f>base_vacc!L7</f>
        <v>2.7740514285714286E-2</v>
      </c>
      <c r="B12" s="63">
        <f t="shared" si="1"/>
        <v>2.4800450000000002E-2</v>
      </c>
      <c r="C12" s="63">
        <f t="shared" si="2"/>
        <v>2.7740514285714286E-2</v>
      </c>
      <c r="D12" s="63">
        <f t="shared" si="3"/>
        <v>2.4823850000000001E-2</v>
      </c>
      <c r="E12" s="63"/>
      <c r="F12" s="63">
        <f t="shared" si="4"/>
        <v>2.4802049999999999E-2</v>
      </c>
      <c r="G12" s="63">
        <f t="shared" si="5"/>
        <v>2.7740514285714286E-2</v>
      </c>
      <c r="H12" s="63">
        <f t="shared" si="6"/>
        <v>2.4799250000000002E-2</v>
      </c>
      <c r="I12" s="63"/>
      <c r="J12" s="63">
        <f t="shared" si="7"/>
        <v>2.4800549999999998E-2</v>
      </c>
      <c r="K12" s="63">
        <f t="shared" si="8"/>
        <v>2.7740514285714286E-2</v>
      </c>
      <c r="L12" s="63">
        <f t="shared" si="9"/>
        <v>2.4802350000000001E-2</v>
      </c>
      <c r="M12" s="63" t="str">
        <f t="shared" si="10"/>
        <v>0.0248,</v>
      </c>
      <c r="N12" s="63"/>
      <c r="P12" s="63">
        <v>2.48116E-2</v>
      </c>
      <c r="Q12" s="63">
        <v>2.47893E-2</v>
      </c>
      <c r="R12" s="63">
        <v>2.4832E-2</v>
      </c>
      <c r="S12" s="63">
        <v>2.48157E-2</v>
      </c>
      <c r="T12" s="63">
        <v>2.4813000000000002E-2</v>
      </c>
      <c r="U12" s="63">
        <v>2.47911E-2</v>
      </c>
      <c r="V12" s="63">
        <v>2.48104E-2</v>
      </c>
      <c r="W12" s="63">
        <v>2.47881E-2</v>
      </c>
      <c r="X12" s="63">
        <v>2.48116E-2</v>
      </c>
      <c r="Y12" s="63">
        <v>2.4789499999999999E-2</v>
      </c>
      <c r="Z12" s="63">
        <v>2.48133E-2</v>
      </c>
      <c r="AA12" s="63">
        <v>2.4791400000000002E-2</v>
      </c>
      <c r="AC12" s="63"/>
      <c r="AD12" s="63"/>
      <c r="AE12" s="62"/>
    </row>
    <row r="13" spans="1:31">
      <c r="A13">
        <f>base_vacc!L8</f>
        <v>2.7715634285714285E-2</v>
      </c>
      <c r="B13" s="63">
        <f t="shared" si="1"/>
        <v>2.4787799999999999E-2</v>
      </c>
      <c r="C13" s="63">
        <f t="shared" si="2"/>
        <v>2.7715634285714285E-2</v>
      </c>
      <c r="D13" s="63">
        <f t="shared" si="3"/>
        <v>2.4815650000000002E-2</v>
      </c>
      <c r="E13" s="63"/>
      <c r="F13" s="63">
        <f t="shared" si="4"/>
        <v>2.4790050000000001E-2</v>
      </c>
      <c r="G13" s="63">
        <f t="shared" si="5"/>
        <v>2.7715634285714285E-2</v>
      </c>
      <c r="H13" s="63">
        <f t="shared" si="6"/>
        <v>2.4786349999999999E-2</v>
      </c>
      <c r="I13" s="63"/>
      <c r="J13" s="63">
        <f t="shared" si="7"/>
        <v>2.4788049999999999E-2</v>
      </c>
      <c r="K13" s="63">
        <f t="shared" si="8"/>
        <v>2.7715634285714285E-2</v>
      </c>
      <c r="L13" s="63">
        <f t="shared" si="9"/>
        <v>2.4790349999999999E-2</v>
      </c>
      <c r="M13" s="63" t="str">
        <f t="shared" si="10"/>
        <v>0.0248,</v>
      </c>
      <c r="N13" s="63"/>
      <c r="P13" s="63">
        <v>2.4802999999999999E-2</v>
      </c>
      <c r="Q13" s="63">
        <v>2.4772599999999999E-2</v>
      </c>
      <c r="R13" s="63">
        <v>2.48285E-2</v>
      </c>
      <c r="S13" s="63">
        <v>2.48028E-2</v>
      </c>
      <c r="T13" s="63">
        <v>2.4805000000000001E-2</v>
      </c>
      <c r="U13" s="63">
        <v>2.4775100000000001E-2</v>
      </c>
      <c r="V13" s="63">
        <v>2.48016E-2</v>
      </c>
      <c r="W13" s="63">
        <v>2.4771100000000001E-2</v>
      </c>
      <c r="X13" s="63">
        <v>2.4803100000000002E-2</v>
      </c>
      <c r="Y13" s="63">
        <v>2.4773E-2</v>
      </c>
      <c r="Z13" s="63">
        <v>2.4805299999999999E-2</v>
      </c>
      <c r="AA13" s="63">
        <v>2.47754E-2</v>
      </c>
      <c r="AC13" s="63"/>
      <c r="AD13" s="63"/>
      <c r="AE13" s="62"/>
    </row>
    <row r="14" spans="1:31">
      <c r="A14">
        <f>base_vacc!L9</f>
        <v>2.7686860000000004E-2</v>
      </c>
      <c r="B14" s="63">
        <f t="shared" si="1"/>
        <v>2.4773049999999998E-2</v>
      </c>
      <c r="C14" s="63">
        <f t="shared" si="2"/>
        <v>2.7686860000000004E-2</v>
      </c>
      <c r="D14" s="63">
        <f t="shared" si="3"/>
        <v>2.4803249999999999E-2</v>
      </c>
      <c r="E14" s="63"/>
      <c r="F14" s="63">
        <f t="shared" si="4"/>
        <v>2.47765E-2</v>
      </c>
      <c r="G14" s="63">
        <f t="shared" si="5"/>
        <v>2.7686860000000004E-2</v>
      </c>
      <c r="H14" s="63">
        <f t="shared" si="6"/>
        <v>2.4771500000000002E-2</v>
      </c>
      <c r="I14" s="63"/>
      <c r="J14" s="63">
        <f t="shared" si="7"/>
        <v>2.4773900000000001E-2</v>
      </c>
      <c r="K14" s="63">
        <f t="shared" si="8"/>
        <v>2.7686860000000004E-2</v>
      </c>
      <c r="L14" s="63">
        <f t="shared" si="9"/>
        <v>2.4776600000000003E-2</v>
      </c>
      <c r="M14" s="63" t="str">
        <f t="shared" si="10"/>
        <v>0.0248,</v>
      </c>
      <c r="N14" s="63"/>
      <c r="P14" s="63">
        <v>2.47858E-2</v>
      </c>
      <c r="Q14" s="63">
        <v>2.4760299999999999E-2</v>
      </c>
      <c r="R14" s="63">
        <v>2.4815199999999999E-2</v>
      </c>
      <c r="S14" s="63">
        <v>2.4791299999999999E-2</v>
      </c>
      <c r="T14" s="63">
        <v>2.4789100000000001E-2</v>
      </c>
      <c r="U14" s="63">
        <v>2.4763899999999998E-2</v>
      </c>
      <c r="V14" s="63">
        <v>2.4784299999999999E-2</v>
      </c>
      <c r="W14" s="63">
        <v>2.4758700000000002E-2</v>
      </c>
      <c r="X14" s="63">
        <v>2.4786599999999999E-2</v>
      </c>
      <c r="Y14" s="63">
        <v>2.4761200000000001E-2</v>
      </c>
      <c r="Z14" s="63">
        <v>2.4789200000000001E-2</v>
      </c>
      <c r="AA14" s="63">
        <v>2.4764000000000001E-2</v>
      </c>
      <c r="AC14" s="63"/>
      <c r="AD14" s="63"/>
      <c r="AE14" s="62"/>
    </row>
    <row r="15" spans="1:31">
      <c r="A15">
        <f>base_vacc!L10</f>
        <v>2.7651985714285714E-2</v>
      </c>
      <c r="B15" s="63">
        <f t="shared" si="1"/>
        <v>2.4753900000000002E-2</v>
      </c>
      <c r="C15" s="63">
        <f t="shared" si="2"/>
        <v>2.7651985714285714E-2</v>
      </c>
      <c r="D15" s="63">
        <f t="shared" si="3"/>
        <v>2.47916E-2</v>
      </c>
      <c r="E15" s="63"/>
      <c r="F15" s="63">
        <f t="shared" si="4"/>
        <v>2.47589E-2</v>
      </c>
      <c r="G15" s="63">
        <f t="shared" si="5"/>
        <v>2.7651985714285714E-2</v>
      </c>
      <c r="H15" s="63">
        <f t="shared" si="6"/>
        <v>2.4752050000000001E-2</v>
      </c>
      <c r="I15" s="63"/>
      <c r="J15" s="63">
        <f t="shared" si="7"/>
        <v>2.47555E-2</v>
      </c>
      <c r="K15" s="63">
        <f t="shared" si="8"/>
        <v>2.7651985714285714E-2</v>
      </c>
      <c r="L15" s="63">
        <f t="shared" si="9"/>
        <v>2.47589E-2</v>
      </c>
      <c r="M15" s="63" t="str">
        <f t="shared" si="10"/>
        <v>0.0248,</v>
      </c>
      <c r="N15" s="63"/>
      <c r="P15" s="63">
        <v>2.4766E-2</v>
      </c>
      <c r="Q15" s="63">
        <v>2.4741800000000001E-2</v>
      </c>
      <c r="R15" s="63">
        <v>2.48016E-2</v>
      </c>
      <c r="S15" s="63">
        <v>2.4781600000000001E-2</v>
      </c>
      <c r="T15" s="63">
        <v>2.4770899999999998E-2</v>
      </c>
      <c r="U15" s="63">
        <v>2.4746899999999999E-2</v>
      </c>
      <c r="V15" s="63">
        <v>2.4764100000000001E-2</v>
      </c>
      <c r="W15" s="63">
        <v>2.4740000000000002E-2</v>
      </c>
      <c r="X15" s="63">
        <v>2.4767500000000001E-2</v>
      </c>
      <c r="Y15" s="63">
        <v>2.4743500000000002E-2</v>
      </c>
      <c r="Z15" s="63">
        <v>2.4770899999999998E-2</v>
      </c>
      <c r="AA15" s="63">
        <v>2.4746899999999999E-2</v>
      </c>
      <c r="AC15" s="63"/>
      <c r="AD15" s="63"/>
      <c r="AE15" s="62"/>
    </row>
    <row r="16" spans="1:31">
      <c r="A16">
        <f>base_vacc!L11</f>
        <v>2.7605465714285713E-2</v>
      </c>
      <c r="B16" s="63">
        <f t="shared" si="1"/>
        <v>2.4732750000000001E-2</v>
      </c>
      <c r="C16" s="63">
        <f t="shared" si="2"/>
        <v>2.7605465714285713E-2</v>
      </c>
      <c r="D16" s="63">
        <f t="shared" si="3"/>
        <v>2.4777550000000002E-2</v>
      </c>
      <c r="E16" s="63"/>
      <c r="F16" s="63">
        <f t="shared" si="4"/>
        <v>2.4740650000000003E-2</v>
      </c>
      <c r="G16" s="63">
        <f t="shared" si="5"/>
        <v>2.7605465714285713E-2</v>
      </c>
      <c r="H16" s="63">
        <f t="shared" si="6"/>
        <v>2.4730849999999999E-2</v>
      </c>
      <c r="I16" s="63"/>
      <c r="J16" s="63">
        <f t="shared" si="7"/>
        <v>2.4736050000000002E-2</v>
      </c>
      <c r="K16" s="63">
        <f t="shared" si="8"/>
        <v>2.7605465714285713E-2</v>
      </c>
      <c r="L16" s="63">
        <f t="shared" si="9"/>
        <v>2.47402E-2</v>
      </c>
      <c r="M16" s="63" t="str">
        <f t="shared" si="10"/>
        <v>0.0247,</v>
      </c>
      <c r="N16" s="63"/>
      <c r="P16" s="63">
        <v>2.4735300000000002E-2</v>
      </c>
      <c r="Q16" s="63">
        <v>2.4730200000000001E-2</v>
      </c>
      <c r="R16" s="63">
        <v>2.47858E-2</v>
      </c>
      <c r="S16" s="63">
        <v>2.4769300000000001E-2</v>
      </c>
      <c r="T16" s="63">
        <v>2.4744100000000002E-2</v>
      </c>
      <c r="U16" s="63">
        <v>2.4737200000000001E-2</v>
      </c>
      <c r="V16" s="63">
        <v>2.4733399999999999E-2</v>
      </c>
      <c r="W16" s="63">
        <v>2.4728300000000002E-2</v>
      </c>
      <c r="X16" s="63">
        <v>2.47391E-2</v>
      </c>
      <c r="Y16" s="63">
        <v>2.4733000000000002E-2</v>
      </c>
      <c r="Z16" s="63">
        <v>2.4743600000000001E-2</v>
      </c>
      <c r="AA16" s="63">
        <v>2.47368E-2</v>
      </c>
      <c r="AC16" s="63"/>
      <c r="AD16" s="63"/>
      <c r="AE16" s="62"/>
    </row>
    <row r="17" spans="1:31">
      <c r="A17">
        <f>base_vacc!L12</f>
        <v>2.7535294285714284E-2</v>
      </c>
      <c r="B17" s="63">
        <f t="shared" si="1"/>
        <v>2.4706449999999998E-2</v>
      </c>
      <c r="C17" s="63">
        <f t="shared" si="2"/>
        <v>2.7535294285714284E-2</v>
      </c>
      <c r="D17" s="63">
        <f t="shared" si="3"/>
        <v>2.4755699999999999E-2</v>
      </c>
      <c r="E17" s="63"/>
      <c r="F17" s="63">
        <f t="shared" si="4"/>
        <v>2.471785E-2</v>
      </c>
      <c r="G17" s="63">
        <f t="shared" si="5"/>
        <v>2.7535294285714284E-2</v>
      </c>
      <c r="H17" s="63">
        <f t="shared" si="6"/>
        <v>2.4704150000000001E-2</v>
      </c>
      <c r="I17" s="63"/>
      <c r="J17" s="63">
        <f t="shared" si="7"/>
        <v>2.4711650000000002E-2</v>
      </c>
      <c r="K17" s="63">
        <f t="shared" si="8"/>
        <v>2.7535294285714284E-2</v>
      </c>
      <c r="L17" s="63">
        <f t="shared" si="9"/>
        <v>2.47169E-2</v>
      </c>
      <c r="M17" s="63" t="str">
        <f t="shared" si="10"/>
        <v>0.0247,</v>
      </c>
      <c r="N17" s="63"/>
      <c r="P17" s="63">
        <v>2.4718899999999999E-2</v>
      </c>
      <c r="Q17" s="63">
        <v>2.4694000000000001E-2</v>
      </c>
      <c r="R17" s="63">
        <v>2.47701E-2</v>
      </c>
      <c r="S17" s="63">
        <v>2.4741300000000001E-2</v>
      </c>
      <c r="T17" s="63">
        <v>2.47303E-2</v>
      </c>
      <c r="U17" s="63">
        <v>2.4705399999999999E-2</v>
      </c>
      <c r="V17" s="63">
        <v>2.4716800000000001E-2</v>
      </c>
      <c r="W17" s="63">
        <v>2.4691500000000002E-2</v>
      </c>
      <c r="X17" s="63">
        <v>2.4724300000000001E-2</v>
      </c>
      <c r="Y17" s="63">
        <v>2.4698999999999999E-2</v>
      </c>
      <c r="Z17" s="63">
        <v>2.4729299999999999E-2</v>
      </c>
      <c r="AA17" s="63">
        <v>2.4704500000000001E-2</v>
      </c>
      <c r="AC17" s="63"/>
      <c r="AD17" s="63"/>
      <c r="AE17" s="62"/>
    </row>
    <row r="18" spans="1:31">
      <c r="A18">
        <f>base_vacc!L13</f>
        <v>2.7460908571428574E-2</v>
      </c>
      <c r="B18" s="63">
        <f t="shared" si="1"/>
        <v>2.4649900000000002E-2</v>
      </c>
      <c r="C18" s="63">
        <f t="shared" si="2"/>
        <v>2.7460908571428574E-2</v>
      </c>
      <c r="D18" s="63">
        <f t="shared" si="3"/>
        <v>2.4721300000000002E-2</v>
      </c>
      <c r="E18" s="63"/>
      <c r="F18" s="63">
        <f t="shared" si="4"/>
        <v>2.467215E-2</v>
      </c>
      <c r="G18" s="63">
        <f t="shared" si="5"/>
        <v>2.7460908571428574E-2</v>
      </c>
      <c r="H18" s="63">
        <f t="shared" si="6"/>
        <v>2.46486E-2</v>
      </c>
      <c r="I18" s="63"/>
      <c r="J18" s="63">
        <f t="shared" si="7"/>
        <v>2.46625E-2</v>
      </c>
      <c r="K18" s="63">
        <f t="shared" si="8"/>
        <v>2.7460908571428574E-2</v>
      </c>
      <c r="L18" s="63">
        <f t="shared" si="9"/>
        <v>2.4669150000000001E-2</v>
      </c>
      <c r="M18" s="63" t="str">
        <f t="shared" si="10"/>
        <v>0.0247,</v>
      </c>
      <c r="N18" s="63"/>
      <c r="P18" s="63">
        <v>2.46626E-2</v>
      </c>
      <c r="Q18" s="63">
        <v>2.4637200000000001E-2</v>
      </c>
      <c r="R18" s="63">
        <v>2.4728799999999999E-2</v>
      </c>
      <c r="S18" s="63">
        <v>2.4713800000000001E-2</v>
      </c>
      <c r="T18" s="63">
        <v>2.46842E-2</v>
      </c>
      <c r="U18" s="63">
        <v>2.4660100000000001E-2</v>
      </c>
      <c r="V18" s="63">
        <v>2.4660600000000001E-2</v>
      </c>
      <c r="W18" s="63">
        <v>2.4636600000000002E-2</v>
      </c>
      <c r="X18" s="63">
        <v>2.4674399999999999E-2</v>
      </c>
      <c r="Y18" s="63">
        <v>2.4650600000000002E-2</v>
      </c>
      <c r="Z18" s="63">
        <v>2.46818E-2</v>
      </c>
      <c r="AA18" s="63">
        <v>2.4656500000000001E-2</v>
      </c>
      <c r="AC18" s="63"/>
      <c r="AD18" s="63"/>
      <c r="AE18" s="62"/>
    </row>
    <row r="19" spans="1:31">
      <c r="A19">
        <f>base_vacc!L14</f>
        <v>2.737661142857143E-2</v>
      </c>
      <c r="B19" s="63">
        <f t="shared" si="1"/>
        <v>2.4601899999999999E-2</v>
      </c>
      <c r="C19" s="63">
        <f t="shared" si="2"/>
        <v>2.737661142857143E-2</v>
      </c>
      <c r="D19" s="63">
        <f t="shared" si="3"/>
        <v>2.4662449999999999E-2</v>
      </c>
      <c r="E19" s="63"/>
      <c r="F19" s="63">
        <f t="shared" si="4"/>
        <v>2.4634799999999998E-2</v>
      </c>
      <c r="G19" s="63">
        <f t="shared" si="5"/>
        <v>2.737661142857143E-2</v>
      </c>
      <c r="H19" s="63">
        <f t="shared" si="6"/>
        <v>2.4601850000000001E-2</v>
      </c>
      <c r="I19" s="63"/>
      <c r="J19" s="63">
        <f t="shared" si="7"/>
        <v>2.46217E-2</v>
      </c>
      <c r="K19" s="63">
        <f t="shared" si="8"/>
        <v>2.737661142857143E-2</v>
      </c>
      <c r="L19" s="63">
        <f t="shared" si="9"/>
        <v>2.4629700000000001E-2</v>
      </c>
      <c r="M19" s="63" t="str">
        <f t="shared" si="10"/>
        <v>0.0246,</v>
      </c>
      <c r="N19" s="63"/>
      <c r="P19" s="63">
        <v>2.46416E-2</v>
      </c>
      <c r="Q19" s="63">
        <v>2.4562199999999999E-2</v>
      </c>
      <c r="R19" s="63">
        <v>2.4697299999999998E-2</v>
      </c>
      <c r="S19" s="63">
        <v>2.4627599999999999E-2</v>
      </c>
      <c r="T19" s="63">
        <v>2.4667600000000001E-2</v>
      </c>
      <c r="U19" s="63">
        <v>2.4601999999999999E-2</v>
      </c>
      <c r="V19" s="63">
        <v>2.4639600000000001E-2</v>
      </c>
      <c r="W19" s="63">
        <v>2.4564099999999998E-2</v>
      </c>
      <c r="X19" s="63">
        <v>2.46561E-2</v>
      </c>
      <c r="Y19" s="63">
        <v>2.4587299999999999E-2</v>
      </c>
      <c r="Z19" s="63">
        <v>2.4664200000000001E-2</v>
      </c>
      <c r="AA19" s="63">
        <v>2.4595200000000001E-2</v>
      </c>
      <c r="AC19" s="63"/>
      <c r="AD19" s="63"/>
      <c r="AE19" s="62"/>
    </row>
    <row r="20" spans="1:31">
      <c r="A20">
        <f>base_vacc!L15</f>
        <v>2.7266420000000003E-2</v>
      </c>
      <c r="B20" s="63">
        <f t="shared" si="1"/>
        <v>2.45364E-2</v>
      </c>
      <c r="C20" s="63">
        <f t="shared" si="2"/>
        <v>2.7266420000000003E-2</v>
      </c>
      <c r="D20" s="63">
        <f t="shared" si="3"/>
        <v>2.4522349999999998E-2</v>
      </c>
      <c r="E20" s="63"/>
      <c r="F20" s="63">
        <f t="shared" si="4"/>
        <v>2.4585849999999999E-2</v>
      </c>
      <c r="G20" s="63">
        <f t="shared" si="5"/>
        <v>2.7266420000000003E-2</v>
      </c>
      <c r="H20" s="63">
        <f t="shared" si="6"/>
        <v>2.4536499999999999E-2</v>
      </c>
      <c r="I20" s="63"/>
      <c r="J20" s="63">
        <f t="shared" si="7"/>
        <v>2.4566299999999999E-2</v>
      </c>
      <c r="K20" s="63">
        <f t="shared" si="8"/>
        <v>2.7266420000000003E-2</v>
      </c>
      <c r="L20" s="63">
        <f t="shared" si="9"/>
        <v>2.4577950000000001E-2</v>
      </c>
      <c r="M20" s="63" t="str">
        <f t="shared" si="10"/>
        <v>0.0246,</v>
      </c>
      <c r="N20" s="63"/>
      <c r="P20" s="63">
        <v>2.4624299999999998E-2</v>
      </c>
      <c r="Q20" s="63">
        <v>2.4448500000000001E-2</v>
      </c>
      <c r="R20" s="63">
        <v>2.4700699999999999E-2</v>
      </c>
      <c r="S20" s="63">
        <v>2.4344000000000001E-2</v>
      </c>
      <c r="T20" s="63">
        <v>2.4656000000000001E-2</v>
      </c>
      <c r="U20" s="63">
        <v>2.4515700000000001E-2</v>
      </c>
      <c r="V20" s="63">
        <v>2.46228E-2</v>
      </c>
      <c r="W20" s="63">
        <v>2.4450199999999998E-2</v>
      </c>
      <c r="X20" s="63">
        <v>2.46427E-2</v>
      </c>
      <c r="Y20" s="63">
        <v>2.4489899999999998E-2</v>
      </c>
      <c r="Z20" s="63">
        <v>2.4651200000000002E-2</v>
      </c>
      <c r="AA20" s="63">
        <v>2.4504700000000001E-2</v>
      </c>
      <c r="AC20" s="63"/>
      <c r="AD20" s="63"/>
      <c r="AE20" s="62"/>
    </row>
    <row r="21" spans="1:31">
      <c r="A21">
        <f>base_vacc!L16</f>
        <v>2.7141200000000001E-2</v>
      </c>
      <c r="B21" s="63">
        <f t="shared" si="1"/>
        <v>2.4405E-2</v>
      </c>
      <c r="C21" s="63">
        <f t="shared" si="2"/>
        <v>2.7141200000000001E-2</v>
      </c>
      <c r="D21" s="63">
        <f t="shared" si="3"/>
        <v>2.455945E-2</v>
      </c>
      <c r="E21" s="63"/>
      <c r="F21" s="63">
        <f t="shared" si="4"/>
        <v>2.4483999999999999E-2</v>
      </c>
      <c r="G21" s="63">
        <f t="shared" si="5"/>
        <v>2.7141200000000001E-2</v>
      </c>
      <c r="H21" s="63">
        <f t="shared" si="6"/>
        <v>2.4409500000000001E-2</v>
      </c>
      <c r="I21" s="63"/>
      <c r="J21" s="63">
        <f t="shared" si="7"/>
        <v>2.4455400000000002E-2</v>
      </c>
      <c r="K21" s="63">
        <f t="shared" si="8"/>
        <v>2.7141200000000001E-2</v>
      </c>
      <c r="L21" s="63">
        <f t="shared" si="9"/>
        <v>2.4469900000000003E-2</v>
      </c>
      <c r="M21" s="63" t="str">
        <f t="shared" si="10"/>
        <v>0.0245,</v>
      </c>
      <c r="N21" s="63"/>
      <c r="P21" s="63">
        <v>2.44529E-2</v>
      </c>
      <c r="Q21" s="63">
        <v>2.43571E-2</v>
      </c>
      <c r="R21" s="63">
        <v>2.4568900000000001E-2</v>
      </c>
      <c r="S21" s="63">
        <v>2.4549999999999999E-2</v>
      </c>
      <c r="T21" s="63">
        <v>2.45188E-2</v>
      </c>
      <c r="U21" s="63">
        <v>2.4449200000000001E-2</v>
      </c>
      <c r="V21" s="63">
        <v>2.44575E-2</v>
      </c>
      <c r="W21" s="63">
        <v>2.4361500000000001E-2</v>
      </c>
      <c r="X21" s="63">
        <v>2.4495400000000001E-2</v>
      </c>
      <c r="Y21" s="63">
        <v>2.44154E-2</v>
      </c>
      <c r="Z21" s="63">
        <v>2.4507000000000001E-2</v>
      </c>
      <c r="AA21" s="63">
        <v>2.4432800000000001E-2</v>
      </c>
      <c r="AC21" s="63"/>
      <c r="AD21" s="63"/>
      <c r="AE21" s="62"/>
    </row>
    <row r="22" spans="1:31">
      <c r="A22">
        <f>base_vacc!L17</f>
        <v>2.6981405714285717E-2</v>
      </c>
      <c r="B22" s="63">
        <f t="shared" si="1"/>
        <v>2.4260750000000001E-2</v>
      </c>
      <c r="C22" s="63">
        <f t="shared" si="2"/>
        <v>2.6981405714285717E-2</v>
      </c>
      <c r="D22" s="63">
        <f t="shared" si="3"/>
        <v>2.4436800000000002E-2</v>
      </c>
      <c r="E22" s="63"/>
      <c r="F22" s="63">
        <f t="shared" si="4"/>
        <v>2.4371449999999999E-2</v>
      </c>
      <c r="G22" s="63">
        <f t="shared" si="5"/>
        <v>2.6981405714285717E-2</v>
      </c>
      <c r="H22" s="63">
        <f t="shared" si="6"/>
        <v>2.4269249999999999E-2</v>
      </c>
      <c r="I22" s="63"/>
      <c r="J22" s="63">
        <f t="shared" si="7"/>
        <v>2.4331800000000001E-2</v>
      </c>
      <c r="K22" s="63">
        <f t="shared" si="8"/>
        <v>2.6981405714285717E-2</v>
      </c>
      <c r="L22" s="63">
        <f t="shared" si="9"/>
        <v>2.4350999999999998E-2</v>
      </c>
      <c r="M22" s="63" t="str">
        <f t="shared" si="10"/>
        <v>0.0244,</v>
      </c>
      <c r="N22" s="63"/>
      <c r="P22" s="63">
        <v>2.4414000000000002E-2</v>
      </c>
      <c r="Q22" s="63">
        <v>2.41075E-2</v>
      </c>
      <c r="R22" s="63">
        <v>2.4624E-2</v>
      </c>
      <c r="S22" s="63">
        <v>2.42496E-2</v>
      </c>
      <c r="T22" s="63">
        <v>2.45089E-2</v>
      </c>
      <c r="U22" s="63">
        <v>2.4233999999999999E-2</v>
      </c>
      <c r="V22" s="63">
        <v>2.4422800000000001E-2</v>
      </c>
      <c r="W22" s="63">
        <v>2.41157E-2</v>
      </c>
      <c r="X22" s="63">
        <v>2.4477800000000001E-2</v>
      </c>
      <c r="Y22" s="63">
        <v>2.41858E-2</v>
      </c>
      <c r="Z22" s="63">
        <v>2.4490399999999999E-2</v>
      </c>
      <c r="AA22" s="63">
        <v>2.42116E-2</v>
      </c>
      <c r="AC22" s="63"/>
      <c r="AD22" s="63"/>
      <c r="AE22" s="62"/>
    </row>
    <row r="23" spans="1:31">
      <c r="A23">
        <f>base_vacc!L18</f>
        <v>2.6798757142857142E-2</v>
      </c>
      <c r="B23" s="63">
        <f t="shared" si="1"/>
        <v>2.41572E-2</v>
      </c>
      <c r="C23" s="63">
        <f t="shared" si="2"/>
        <v>2.6798757142857142E-2</v>
      </c>
      <c r="D23" s="63">
        <f t="shared" si="3"/>
        <v>2.42758E-2</v>
      </c>
      <c r="E23" s="63"/>
      <c r="F23" s="63">
        <f t="shared" si="4"/>
        <v>2.4302850000000001E-2</v>
      </c>
      <c r="G23" s="63">
        <f t="shared" si="5"/>
        <v>2.6798757142857142E-2</v>
      </c>
      <c r="H23" s="63">
        <f t="shared" si="6"/>
        <v>2.4174950000000001E-2</v>
      </c>
      <c r="I23" s="63"/>
      <c r="J23" s="63">
        <f t="shared" si="7"/>
        <v>2.425745E-2</v>
      </c>
      <c r="K23" s="63">
        <f t="shared" si="8"/>
        <v>2.6798757142857142E-2</v>
      </c>
      <c r="L23" s="63">
        <f t="shared" si="9"/>
        <v>2.42718E-2</v>
      </c>
      <c r="M23" s="63" t="str">
        <f t="shared" si="10"/>
        <v>0.0243,</v>
      </c>
      <c r="N23" s="63"/>
      <c r="P23" s="63">
        <v>2.4222799999999999E-2</v>
      </c>
      <c r="Q23" s="63">
        <v>2.4091600000000001E-2</v>
      </c>
      <c r="R23" s="63">
        <v>2.4361600000000001E-2</v>
      </c>
      <c r="S23" s="63">
        <v>2.419E-2</v>
      </c>
      <c r="T23" s="63">
        <v>2.4353199999999998E-2</v>
      </c>
      <c r="U23" s="63">
        <v>2.42525E-2</v>
      </c>
      <c r="V23" s="63">
        <v>2.4237000000000002E-2</v>
      </c>
      <c r="W23" s="63">
        <v>2.41129E-2</v>
      </c>
      <c r="X23" s="63">
        <v>2.4310399999999999E-2</v>
      </c>
      <c r="Y23" s="63">
        <v>2.42045E-2</v>
      </c>
      <c r="Z23" s="63">
        <v>2.4327999999999999E-2</v>
      </c>
      <c r="AA23" s="63">
        <v>2.42156E-2</v>
      </c>
      <c r="AC23" s="63"/>
      <c r="AD23" s="63"/>
      <c r="AE23" s="62"/>
    </row>
    <row r="24" spans="1:31">
      <c r="A24">
        <f>base_vacc!L19</f>
        <v>2.6576559999999999E-2</v>
      </c>
      <c r="B24" s="63">
        <f t="shared" si="1"/>
        <v>2.404485E-2</v>
      </c>
      <c r="C24" s="63">
        <f t="shared" si="2"/>
        <v>2.6576559999999999E-2</v>
      </c>
      <c r="D24" s="63">
        <f t="shared" si="3"/>
        <v>2.4231900000000001E-2</v>
      </c>
      <c r="E24" s="63"/>
      <c r="F24" s="63">
        <f t="shared" si="4"/>
        <v>2.4227100000000001E-2</v>
      </c>
      <c r="G24" s="63">
        <f t="shared" si="5"/>
        <v>2.6576559999999999E-2</v>
      </c>
      <c r="H24" s="63">
        <f t="shared" si="6"/>
        <v>2.4066549999999999E-2</v>
      </c>
      <c r="I24" s="63"/>
      <c r="J24" s="63">
        <f t="shared" si="7"/>
        <v>2.4167750000000002E-2</v>
      </c>
      <c r="K24" s="63">
        <f t="shared" si="8"/>
        <v>2.6576559999999999E-2</v>
      </c>
      <c r="L24" s="63">
        <f t="shared" si="9"/>
        <v>2.4188899999999999E-2</v>
      </c>
      <c r="M24" s="63" t="str">
        <f t="shared" si="10"/>
        <v>0.0242,</v>
      </c>
      <c r="N24" s="63"/>
      <c r="P24" s="63">
        <v>2.3989799999999999E-2</v>
      </c>
      <c r="Q24" s="63">
        <v>2.40999E-2</v>
      </c>
      <c r="R24" s="63">
        <v>2.4154200000000001E-2</v>
      </c>
      <c r="S24" s="63">
        <v>2.4309600000000001E-2</v>
      </c>
      <c r="T24" s="63">
        <v>2.4177199999999999E-2</v>
      </c>
      <c r="U24" s="63">
        <v>2.4277E-2</v>
      </c>
      <c r="V24" s="63">
        <v>2.4017799999999999E-2</v>
      </c>
      <c r="W24" s="63">
        <v>2.4115299999999999E-2</v>
      </c>
      <c r="X24" s="63">
        <v>2.4117E-2</v>
      </c>
      <c r="Y24" s="63">
        <v>2.42185E-2</v>
      </c>
      <c r="Z24" s="63">
        <v>2.4138E-2</v>
      </c>
      <c r="AA24" s="63">
        <v>2.4239799999999999E-2</v>
      </c>
      <c r="AC24" s="63"/>
      <c r="AD24" s="63"/>
      <c r="AE24" s="62"/>
    </row>
    <row r="25" spans="1:31">
      <c r="A25">
        <f>base_vacc!L20</f>
        <v>2.6346242857142856E-2</v>
      </c>
      <c r="B25" s="63">
        <f t="shared" si="1"/>
        <v>2.3966849999999998E-2</v>
      </c>
      <c r="C25" s="63">
        <f t="shared" si="2"/>
        <v>2.6346242857142856E-2</v>
      </c>
      <c r="D25" s="63">
        <f t="shared" si="3"/>
        <v>2.4091749999999999E-2</v>
      </c>
      <c r="E25" s="63"/>
      <c r="F25" s="63">
        <f t="shared" si="4"/>
        <v>2.4162599999999999E-2</v>
      </c>
      <c r="G25" s="63">
        <f t="shared" si="5"/>
        <v>2.6346242857142856E-2</v>
      </c>
      <c r="H25" s="63">
        <f t="shared" si="6"/>
        <v>2.3989549999999998E-2</v>
      </c>
      <c r="I25" s="63"/>
      <c r="J25" s="63">
        <f t="shared" si="7"/>
        <v>2.4097050000000002E-2</v>
      </c>
      <c r="K25" s="63">
        <f t="shared" si="8"/>
        <v>2.6346242857142856E-2</v>
      </c>
      <c r="L25" s="63">
        <f t="shared" si="9"/>
        <v>2.41169E-2</v>
      </c>
      <c r="M25" s="63" t="str">
        <f t="shared" si="10"/>
        <v>0.0241,</v>
      </c>
      <c r="N25" s="63"/>
      <c r="P25" s="63">
        <v>2.41783E-2</v>
      </c>
      <c r="Q25" s="63">
        <v>2.3755399999999999E-2</v>
      </c>
      <c r="R25" s="63">
        <v>2.4429699999999999E-2</v>
      </c>
      <c r="S25" s="63">
        <v>2.3753799999999999E-2</v>
      </c>
      <c r="T25" s="63">
        <v>2.43552E-2</v>
      </c>
      <c r="U25" s="63">
        <v>2.3970000000000002E-2</v>
      </c>
      <c r="V25" s="63">
        <v>2.41923E-2</v>
      </c>
      <c r="W25" s="63">
        <v>2.37868E-2</v>
      </c>
      <c r="X25" s="63">
        <v>2.4297599999999999E-2</v>
      </c>
      <c r="Y25" s="63">
        <v>2.3896500000000001E-2</v>
      </c>
      <c r="Z25" s="63">
        <v>2.4318699999999999E-2</v>
      </c>
      <c r="AA25" s="63">
        <v>2.3915100000000002E-2</v>
      </c>
      <c r="AC25" s="63"/>
      <c r="AD25" s="63"/>
      <c r="AE25" s="62"/>
    </row>
    <row r="26" spans="1:31">
      <c r="A26">
        <f>base_vacc!L21</f>
        <v>2.6087151428571428E-2</v>
      </c>
      <c r="B26" s="63">
        <f t="shared" si="1"/>
        <v>2.3825949999999999E-2</v>
      </c>
      <c r="C26" s="63">
        <f t="shared" si="2"/>
        <v>2.6087151428571428E-2</v>
      </c>
      <c r="D26" s="63">
        <f t="shared" si="3"/>
        <v>2.4028399999999998E-2</v>
      </c>
      <c r="E26" s="63"/>
      <c r="F26" s="63">
        <f t="shared" si="4"/>
        <v>2.40685E-2</v>
      </c>
      <c r="G26" s="63">
        <f t="shared" si="5"/>
        <v>2.6087151428571428E-2</v>
      </c>
      <c r="H26" s="63">
        <f t="shared" si="6"/>
        <v>2.384615E-2</v>
      </c>
      <c r="I26" s="63"/>
      <c r="J26" s="63">
        <f t="shared" si="7"/>
        <v>2.3991800000000001E-2</v>
      </c>
      <c r="K26" s="63">
        <f t="shared" si="8"/>
        <v>2.6087151428571428E-2</v>
      </c>
      <c r="L26" s="63">
        <f t="shared" si="9"/>
        <v>2.401615E-2</v>
      </c>
      <c r="M26" s="63" t="str">
        <f t="shared" si="10"/>
        <v>0.024,</v>
      </c>
      <c r="N26" s="63"/>
      <c r="P26" s="63">
        <v>2.3915599999999999E-2</v>
      </c>
      <c r="Q26" s="63">
        <v>2.3736299999999998E-2</v>
      </c>
      <c r="R26" s="63">
        <v>2.3921399999999999E-2</v>
      </c>
      <c r="S26" s="63">
        <v>2.4135400000000001E-2</v>
      </c>
      <c r="T26" s="63">
        <v>2.4145900000000001E-2</v>
      </c>
      <c r="U26" s="63">
        <v>2.3991100000000001E-2</v>
      </c>
      <c r="V26" s="63">
        <v>2.3921399999999999E-2</v>
      </c>
      <c r="W26" s="63">
        <v>2.3770900000000001E-2</v>
      </c>
      <c r="X26" s="63">
        <v>2.40678E-2</v>
      </c>
      <c r="Y26" s="63">
        <v>2.3915800000000001E-2</v>
      </c>
      <c r="Z26" s="63">
        <v>2.41081E-2</v>
      </c>
      <c r="AA26" s="63">
        <v>2.39242E-2</v>
      </c>
      <c r="AC26" s="63"/>
      <c r="AD26" s="63"/>
      <c r="AE26" s="62"/>
    </row>
    <row r="27" spans="1:31">
      <c r="A27">
        <f>base_vacc!L22</f>
        <v>2.5791139999999997E-2</v>
      </c>
      <c r="B27" s="63">
        <f t="shared" si="1"/>
        <v>2.3699949999999997E-2</v>
      </c>
      <c r="C27" s="63">
        <f t="shared" si="2"/>
        <v>2.5791139999999997E-2</v>
      </c>
      <c r="D27" s="63">
        <f t="shared" si="3"/>
        <v>2.4106499999999999E-2</v>
      </c>
      <c r="E27" s="63"/>
      <c r="F27" s="63">
        <f t="shared" si="4"/>
        <v>2.4025650000000003E-2</v>
      </c>
      <c r="G27" s="63">
        <f t="shared" si="5"/>
        <v>2.5791139999999997E-2</v>
      </c>
      <c r="H27" s="63">
        <f t="shared" si="6"/>
        <v>2.3746449999999999E-2</v>
      </c>
      <c r="I27" s="63"/>
      <c r="J27" s="63">
        <f t="shared" si="7"/>
        <v>2.3929600000000002E-2</v>
      </c>
      <c r="K27" s="63">
        <f t="shared" si="8"/>
        <v>2.5791139999999997E-2</v>
      </c>
      <c r="L27" s="63">
        <f t="shared" si="9"/>
        <v>2.3946100000000001E-2</v>
      </c>
      <c r="M27" s="63" t="str">
        <f t="shared" si="10"/>
        <v>0.0239,</v>
      </c>
      <c r="N27" s="63"/>
      <c r="P27" s="63">
        <v>2.3721699999999998E-2</v>
      </c>
      <c r="Q27" s="63">
        <v>2.36782E-2</v>
      </c>
      <c r="R27" s="63">
        <v>2.41665E-2</v>
      </c>
      <c r="S27" s="63">
        <v>2.4046499999999998E-2</v>
      </c>
      <c r="T27" s="63">
        <v>2.40579E-2</v>
      </c>
      <c r="U27" s="63">
        <v>2.3993400000000002E-2</v>
      </c>
      <c r="V27" s="63">
        <v>2.3767699999999999E-2</v>
      </c>
      <c r="W27" s="63">
        <v>2.3725199999999998E-2</v>
      </c>
      <c r="X27" s="63">
        <v>2.3960800000000001E-2</v>
      </c>
      <c r="Y27" s="63">
        <v>2.38984E-2</v>
      </c>
      <c r="Z27" s="63">
        <v>2.3982300000000002E-2</v>
      </c>
      <c r="AA27" s="63">
        <v>2.3909900000000001E-2</v>
      </c>
      <c r="AC27" s="63"/>
      <c r="AD27" s="63"/>
      <c r="AE27" s="62"/>
    </row>
    <row r="28" spans="1:31">
      <c r="A28">
        <f>base_vacc!L23</f>
        <v>2.5446454285714289E-2</v>
      </c>
      <c r="B28" s="63">
        <f t="shared" si="1"/>
        <v>2.3580999999999998E-2</v>
      </c>
      <c r="C28" s="63">
        <f t="shared" si="2"/>
        <v>2.5446454285714289E-2</v>
      </c>
      <c r="D28" s="63">
        <f t="shared" si="3"/>
        <v>2.3827399999999999E-2</v>
      </c>
      <c r="E28" s="63"/>
      <c r="F28" s="63">
        <f t="shared" si="4"/>
        <v>2.3968699999999999E-2</v>
      </c>
      <c r="G28" s="63">
        <f t="shared" si="5"/>
        <v>2.5446454285714289E-2</v>
      </c>
      <c r="H28" s="63">
        <f t="shared" si="6"/>
        <v>2.363345E-2</v>
      </c>
      <c r="I28" s="63"/>
      <c r="J28" s="63">
        <f t="shared" si="7"/>
        <v>2.3854550000000002E-2</v>
      </c>
      <c r="K28" s="63">
        <f t="shared" si="8"/>
        <v>2.5446454285714289E-2</v>
      </c>
      <c r="L28" s="63">
        <f t="shared" si="9"/>
        <v>2.3878999999999997E-2</v>
      </c>
      <c r="M28" s="63" t="str">
        <f t="shared" si="10"/>
        <v>0.0239,</v>
      </c>
      <c r="N28" s="63"/>
      <c r="P28" s="63">
        <v>2.3658499999999999E-2</v>
      </c>
      <c r="Q28" s="63">
        <v>2.35035E-2</v>
      </c>
      <c r="R28" s="63">
        <v>2.3967800000000001E-2</v>
      </c>
      <c r="S28" s="63">
        <v>2.3687E-2</v>
      </c>
      <c r="T28" s="63">
        <v>2.4044099999999999E-2</v>
      </c>
      <c r="U28" s="63">
        <v>2.3893299999999999E-2</v>
      </c>
      <c r="V28" s="63">
        <v>2.3704699999999999E-2</v>
      </c>
      <c r="W28" s="63">
        <v>2.3562199999999998E-2</v>
      </c>
      <c r="X28" s="63">
        <v>2.39288E-2</v>
      </c>
      <c r="Y28" s="63">
        <v>2.3780300000000001E-2</v>
      </c>
      <c r="Z28" s="63">
        <v>2.3960599999999999E-2</v>
      </c>
      <c r="AA28" s="63">
        <v>2.37974E-2</v>
      </c>
      <c r="AC28" s="63"/>
      <c r="AD28" s="63"/>
      <c r="AE28" s="62"/>
    </row>
    <row r="29" spans="1:31">
      <c r="A29">
        <f>base_vacc!L24</f>
        <v>2.5088288571428568E-2</v>
      </c>
      <c r="B29" s="63">
        <f t="shared" si="1"/>
        <v>2.3616649999999999E-2</v>
      </c>
      <c r="C29" s="63">
        <f t="shared" si="2"/>
        <v>2.5088288571428568E-2</v>
      </c>
      <c r="D29" s="63">
        <f t="shared" si="3"/>
        <v>2.4076799999999999E-2</v>
      </c>
      <c r="E29" s="63"/>
      <c r="F29" s="63">
        <f t="shared" si="4"/>
        <v>2.402265E-2</v>
      </c>
      <c r="G29" s="63">
        <f t="shared" si="5"/>
        <v>2.5088288571428568E-2</v>
      </c>
      <c r="H29" s="63">
        <f t="shared" si="6"/>
        <v>2.3663150000000001E-2</v>
      </c>
      <c r="I29" s="63"/>
      <c r="J29" s="63">
        <f t="shared" si="7"/>
        <v>2.3902099999999999E-2</v>
      </c>
      <c r="K29" s="63">
        <f t="shared" si="8"/>
        <v>2.5088288571428568E-2</v>
      </c>
      <c r="L29" s="63">
        <f t="shared" si="9"/>
        <v>2.3935149999999999E-2</v>
      </c>
      <c r="M29" s="63" t="str">
        <f t="shared" si="10"/>
        <v>0.0239,</v>
      </c>
      <c r="N29" s="63"/>
      <c r="P29" s="63">
        <v>2.37074E-2</v>
      </c>
      <c r="Q29" s="63">
        <v>2.3525899999999999E-2</v>
      </c>
      <c r="R29" s="63">
        <v>2.4086799999999998E-2</v>
      </c>
      <c r="S29" s="63">
        <v>2.4066799999999999E-2</v>
      </c>
      <c r="T29" s="63">
        <v>2.4095499999999999E-2</v>
      </c>
      <c r="U29" s="63">
        <v>2.39498E-2</v>
      </c>
      <c r="V29" s="63">
        <v>2.37548E-2</v>
      </c>
      <c r="W29" s="63">
        <v>2.3571499999999999E-2</v>
      </c>
      <c r="X29" s="63">
        <v>2.3983899999999999E-2</v>
      </c>
      <c r="Y29" s="63">
        <v>2.3820299999999999E-2</v>
      </c>
      <c r="Z29" s="63">
        <v>2.4012599999999999E-2</v>
      </c>
      <c r="AA29" s="63">
        <v>2.3857699999999999E-2</v>
      </c>
      <c r="AC29" s="63"/>
      <c r="AD29" s="63"/>
      <c r="AE29" s="62"/>
    </row>
    <row r="30" spans="1:31">
      <c r="A30">
        <f>base_vacc!L25</f>
        <v>2.4726585714285716E-2</v>
      </c>
      <c r="B30" s="63">
        <f t="shared" si="1"/>
        <v>2.3232050000000001E-2</v>
      </c>
      <c r="C30" s="63">
        <f t="shared" si="2"/>
        <v>2.4726585714285716E-2</v>
      </c>
      <c r="D30" s="63">
        <f t="shared" si="3"/>
        <v>2.3529350000000001E-2</v>
      </c>
      <c r="E30" s="63"/>
      <c r="F30" s="63">
        <f t="shared" si="4"/>
        <v>2.3766950000000002E-2</v>
      </c>
      <c r="G30" s="63">
        <f t="shared" si="5"/>
        <v>2.4726585714285716E-2</v>
      </c>
      <c r="H30" s="63">
        <f t="shared" si="6"/>
        <v>2.3306300000000002E-2</v>
      </c>
      <c r="I30" s="63"/>
      <c r="J30" s="63">
        <f t="shared" si="7"/>
        <v>2.3609600000000001E-2</v>
      </c>
      <c r="K30" s="63">
        <f t="shared" si="8"/>
        <v>2.4726585714285716E-2</v>
      </c>
      <c r="L30" s="63">
        <f t="shared" si="9"/>
        <v>2.3644449999999997E-2</v>
      </c>
      <c r="M30" s="63" t="str">
        <f t="shared" si="10"/>
        <v>0.0236,</v>
      </c>
      <c r="N30" s="63"/>
      <c r="P30" s="63">
        <v>2.3346100000000002E-2</v>
      </c>
      <c r="Q30" s="63">
        <v>2.3118E-2</v>
      </c>
      <c r="R30" s="63">
        <v>2.3640600000000001E-2</v>
      </c>
      <c r="S30" s="63">
        <v>2.3418100000000001E-2</v>
      </c>
      <c r="T30" s="63">
        <v>2.38821E-2</v>
      </c>
      <c r="U30" s="63">
        <v>2.3651800000000001E-2</v>
      </c>
      <c r="V30" s="63">
        <v>2.34369E-2</v>
      </c>
      <c r="W30" s="63">
        <v>2.31757E-2</v>
      </c>
      <c r="X30" s="63">
        <v>2.37355E-2</v>
      </c>
      <c r="Y30" s="63">
        <v>2.34837E-2</v>
      </c>
      <c r="Z30" s="63">
        <v>2.3759099999999998E-2</v>
      </c>
      <c r="AA30" s="63">
        <v>2.35298E-2</v>
      </c>
      <c r="AC30" s="63"/>
      <c r="AD30" s="63"/>
      <c r="AE30" s="62"/>
    </row>
    <row r="31" spans="1:31">
      <c r="A31">
        <f>base_vacc!L26</f>
        <v>2.4308582857142855E-2</v>
      </c>
      <c r="B31" s="63">
        <f t="shared" si="1"/>
        <v>2.2935049999999998E-2</v>
      </c>
      <c r="C31" s="63">
        <f t="shared" si="2"/>
        <v>2.4308582857142855E-2</v>
      </c>
      <c r="D31" s="63">
        <f t="shared" si="3"/>
        <v>2.3580250000000001E-2</v>
      </c>
      <c r="E31" s="63"/>
      <c r="F31" s="63">
        <f t="shared" si="4"/>
        <v>2.3565349999999999E-2</v>
      </c>
      <c r="G31" s="63">
        <f t="shared" si="5"/>
        <v>2.4308582857142855E-2</v>
      </c>
      <c r="H31" s="63">
        <f t="shared" si="6"/>
        <v>2.301135E-2</v>
      </c>
      <c r="I31" s="63"/>
      <c r="J31" s="63">
        <f t="shared" si="7"/>
        <v>2.33657E-2</v>
      </c>
      <c r="K31" s="63">
        <f t="shared" si="8"/>
        <v>2.4308582857142855E-2</v>
      </c>
      <c r="L31" s="63">
        <f t="shared" si="9"/>
        <v>2.3415100000000001E-2</v>
      </c>
      <c r="M31" s="63" t="str">
        <f t="shared" si="10"/>
        <v>0.0234,</v>
      </c>
      <c r="N31" s="63"/>
      <c r="P31" s="63">
        <v>2.29287E-2</v>
      </c>
      <c r="Q31" s="63">
        <v>2.2941400000000001E-2</v>
      </c>
      <c r="R31" s="63">
        <v>2.35211E-2</v>
      </c>
      <c r="S31" s="63">
        <v>2.3639400000000001E-2</v>
      </c>
      <c r="T31" s="63">
        <v>2.3585499999999999E-2</v>
      </c>
      <c r="U31" s="63">
        <v>2.3545199999999999E-2</v>
      </c>
      <c r="V31" s="63">
        <v>2.3025400000000001E-2</v>
      </c>
      <c r="W31" s="63">
        <v>2.2997299999999998E-2</v>
      </c>
      <c r="X31" s="63">
        <v>2.33955E-2</v>
      </c>
      <c r="Y31" s="63">
        <v>2.33359E-2</v>
      </c>
      <c r="Z31" s="63">
        <v>2.3433599999999999E-2</v>
      </c>
      <c r="AA31" s="63">
        <v>2.33966E-2</v>
      </c>
      <c r="AC31" s="63"/>
      <c r="AD31" s="63"/>
      <c r="AE31" s="62"/>
    </row>
    <row r="32" spans="1:31">
      <c r="A32">
        <f>base_vacc!L27</f>
        <v>2.3856651428571428E-2</v>
      </c>
      <c r="B32" s="63">
        <f t="shared" si="1"/>
        <v>2.2953149999999999E-2</v>
      </c>
      <c r="C32" s="63">
        <f t="shared" si="2"/>
        <v>2.3856651428571428E-2</v>
      </c>
      <c r="D32" s="63">
        <f t="shared" si="3"/>
        <v>2.3906450000000003E-2</v>
      </c>
      <c r="E32" s="63"/>
      <c r="F32" s="63">
        <f t="shared" si="4"/>
        <v>2.3705E-2</v>
      </c>
      <c r="G32" s="63">
        <f t="shared" si="5"/>
        <v>2.3856651428571428E-2</v>
      </c>
      <c r="H32" s="63">
        <f t="shared" si="6"/>
        <v>2.3062649999999997E-2</v>
      </c>
      <c r="I32" s="63"/>
      <c r="J32" s="63">
        <f t="shared" si="7"/>
        <v>2.3495950000000002E-2</v>
      </c>
      <c r="K32" s="63">
        <f t="shared" si="8"/>
        <v>2.3856651428571428E-2</v>
      </c>
      <c r="L32" s="63">
        <f t="shared" si="9"/>
        <v>2.35263E-2</v>
      </c>
      <c r="M32" s="63" t="str">
        <f t="shared" si="10"/>
        <v>0.0235,</v>
      </c>
      <c r="N32" s="63"/>
      <c r="P32" s="63">
        <v>2.3147299999999999E-2</v>
      </c>
      <c r="Q32" s="63">
        <v>2.2759000000000001E-2</v>
      </c>
      <c r="R32" s="63">
        <v>2.4239900000000002E-2</v>
      </c>
      <c r="S32" s="63">
        <v>2.3573E-2</v>
      </c>
      <c r="T32" s="63">
        <v>2.3891800000000001E-2</v>
      </c>
      <c r="U32" s="63">
        <v>2.35182E-2</v>
      </c>
      <c r="V32" s="63">
        <v>2.3254899999999998E-2</v>
      </c>
      <c r="W32" s="63">
        <v>2.2870399999999999E-2</v>
      </c>
      <c r="X32" s="63">
        <v>2.3693200000000001E-2</v>
      </c>
      <c r="Y32" s="63">
        <v>2.3298699999999999E-2</v>
      </c>
      <c r="Z32" s="63">
        <v>2.3725699999999999E-2</v>
      </c>
      <c r="AA32" s="63">
        <v>2.3326900000000001E-2</v>
      </c>
      <c r="AC32" s="63"/>
      <c r="AD32" s="63"/>
      <c r="AE32" s="62"/>
    </row>
    <row r="33" spans="1:31">
      <c r="A33">
        <f>base_vacc!L28</f>
        <v>2.3357997142857141E-2</v>
      </c>
      <c r="B33" s="63">
        <f t="shared" si="1"/>
        <v>2.26454E-2</v>
      </c>
      <c r="C33" s="63">
        <f t="shared" si="2"/>
        <v>2.3357997142857141E-2</v>
      </c>
      <c r="D33" s="63">
        <f t="shared" si="3"/>
        <v>2.3381949999999999E-2</v>
      </c>
      <c r="E33" s="63"/>
      <c r="F33" s="63">
        <f t="shared" si="4"/>
        <v>2.3504000000000001E-2</v>
      </c>
      <c r="G33" s="63">
        <f t="shared" si="5"/>
        <v>2.3357997142857141E-2</v>
      </c>
      <c r="H33" s="63">
        <f t="shared" si="6"/>
        <v>2.2754650000000001E-2</v>
      </c>
      <c r="I33" s="63"/>
      <c r="J33" s="63">
        <f t="shared" si="7"/>
        <v>2.325135E-2</v>
      </c>
      <c r="K33" s="63">
        <f t="shared" si="8"/>
        <v>2.3357997142857141E-2</v>
      </c>
      <c r="L33" s="63">
        <f t="shared" si="9"/>
        <v>2.3290999999999999E-2</v>
      </c>
      <c r="M33" s="63" t="str">
        <f t="shared" si="10"/>
        <v>0.0233,</v>
      </c>
      <c r="N33" s="63"/>
      <c r="P33" s="63">
        <v>2.2552599999999999E-2</v>
      </c>
      <c r="Q33" s="63">
        <v>2.27382E-2</v>
      </c>
      <c r="R33" s="63">
        <v>2.32213E-2</v>
      </c>
      <c r="S33" s="63">
        <v>2.35426E-2</v>
      </c>
      <c r="T33" s="63">
        <v>2.3435500000000001E-2</v>
      </c>
      <c r="U33" s="63">
        <v>2.35725E-2</v>
      </c>
      <c r="V33" s="63">
        <v>2.2659599999999998E-2</v>
      </c>
      <c r="W33" s="63">
        <v>2.2849700000000001E-2</v>
      </c>
      <c r="X33" s="63">
        <v>2.3158700000000001E-2</v>
      </c>
      <c r="Y33" s="63">
        <v>2.3344E-2</v>
      </c>
      <c r="Z33" s="63">
        <v>2.3211699999999998E-2</v>
      </c>
      <c r="AA33" s="63">
        <v>2.33703E-2</v>
      </c>
      <c r="AC33" s="63"/>
      <c r="AD33" s="63"/>
      <c r="AE33" s="62"/>
    </row>
    <row r="34" spans="1:31">
      <c r="A34">
        <f>base_vacc!L29</f>
        <v>2.2834422857142857E-2</v>
      </c>
      <c r="B34" s="63">
        <f t="shared" si="1"/>
        <v>2.1915650000000002E-2</v>
      </c>
      <c r="C34" s="63">
        <f t="shared" si="2"/>
        <v>2.2834422857142857E-2</v>
      </c>
      <c r="D34" s="63">
        <f t="shared" si="3"/>
        <v>2.3373749999999999E-2</v>
      </c>
      <c r="E34" s="63"/>
      <c r="F34" s="63">
        <f t="shared" si="4"/>
        <v>2.2976050000000001E-2</v>
      </c>
      <c r="G34" s="63">
        <f t="shared" si="5"/>
        <v>2.2834422857142857E-2</v>
      </c>
      <c r="H34" s="63">
        <f t="shared" si="6"/>
        <v>2.2052450000000001E-2</v>
      </c>
      <c r="I34" s="63"/>
      <c r="J34" s="63">
        <f t="shared" si="7"/>
        <v>2.2645200000000001E-2</v>
      </c>
      <c r="K34" s="63">
        <f t="shared" si="8"/>
        <v>2.2834422857142857E-2</v>
      </c>
      <c r="L34" s="63">
        <f t="shared" si="9"/>
        <v>2.272865E-2</v>
      </c>
      <c r="M34" s="63" t="str">
        <f t="shared" si="10"/>
        <v>0.0227,</v>
      </c>
      <c r="N34" s="63"/>
      <c r="P34" s="63">
        <v>2.1833200000000001E-2</v>
      </c>
      <c r="Q34" s="63">
        <v>2.19981E-2</v>
      </c>
      <c r="R34" s="63">
        <v>2.34498E-2</v>
      </c>
      <c r="S34" s="63">
        <v>2.3297700000000001E-2</v>
      </c>
      <c r="T34" s="63">
        <v>2.2953600000000001E-2</v>
      </c>
      <c r="U34" s="63">
        <v>2.2998500000000002E-2</v>
      </c>
      <c r="V34" s="63">
        <v>2.1987799999999998E-2</v>
      </c>
      <c r="W34" s="63">
        <v>2.2117100000000001E-2</v>
      </c>
      <c r="X34" s="63">
        <v>2.2611200000000001E-2</v>
      </c>
      <c r="Y34" s="63">
        <v>2.26792E-2</v>
      </c>
      <c r="Z34" s="63">
        <v>2.26879E-2</v>
      </c>
      <c r="AA34" s="63">
        <v>2.2769399999999999E-2</v>
      </c>
      <c r="AC34" s="63"/>
      <c r="AD34" s="63"/>
      <c r="AE34" s="62"/>
    </row>
    <row r="35" spans="1:31">
      <c r="A35">
        <f>base_vacc!L30</f>
        <v>2.230881142857143E-2</v>
      </c>
      <c r="B35" s="63">
        <f t="shared" si="1"/>
        <v>2.1899700000000001E-2</v>
      </c>
      <c r="C35" s="63">
        <f t="shared" si="2"/>
        <v>2.230881142857143E-2</v>
      </c>
      <c r="D35" s="63">
        <f t="shared" si="3"/>
        <v>2.3578349999999998E-2</v>
      </c>
      <c r="E35" s="63"/>
      <c r="F35" s="63">
        <f t="shared" si="4"/>
        <v>2.3089149999999999E-2</v>
      </c>
      <c r="G35" s="63">
        <f t="shared" si="5"/>
        <v>2.230881142857143E-2</v>
      </c>
      <c r="H35" s="63">
        <f t="shared" si="6"/>
        <v>2.2061949999999997E-2</v>
      </c>
      <c r="I35" s="63"/>
      <c r="J35" s="63">
        <f t="shared" si="7"/>
        <v>2.2729249999999999E-2</v>
      </c>
      <c r="K35" s="63">
        <f t="shared" si="8"/>
        <v>2.230881142857143E-2</v>
      </c>
      <c r="L35" s="63">
        <f t="shared" si="9"/>
        <v>2.279515E-2</v>
      </c>
      <c r="M35" s="63" t="str">
        <f t="shared" si="10"/>
        <v>0.0228,</v>
      </c>
      <c r="N35" s="63"/>
      <c r="P35" s="63">
        <v>2.1767399999999999E-2</v>
      </c>
      <c r="Q35" s="63">
        <v>2.2032E-2</v>
      </c>
      <c r="R35" s="63">
        <v>2.37437E-2</v>
      </c>
      <c r="S35" s="63">
        <v>2.3413E-2</v>
      </c>
      <c r="T35" s="63">
        <v>2.30718E-2</v>
      </c>
      <c r="U35" s="63">
        <v>2.3106499999999999E-2</v>
      </c>
      <c r="V35" s="63">
        <v>2.1963799999999999E-2</v>
      </c>
      <c r="W35" s="63">
        <v>2.2160099999999999E-2</v>
      </c>
      <c r="X35" s="63">
        <v>2.2685500000000001E-2</v>
      </c>
      <c r="Y35" s="63">
        <v>2.2773000000000002E-2</v>
      </c>
      <c r="Z35" s="63">
        <v>2.2735700000000001E-2</v>
      </c>
      <c r="AA35" s="63">
        <v>2.2854599999999999E-2</v>
      </c>
      <c r="AC35" s="63"/>
      <c r="AD35" s="63"/>
      <c r="AE35" s="62"/>
    </row>
    <row r="36" spans="1:31">
      <c r="A36">
        <f>base_vacc!L31</f>
        <v>2.171389428571429E-2</v>
      </c>
      <c r="B36" s="63">
        <f t="shared" si="1"/>
        <v>2.1577300000000001E-2</v>
      </c>
      <c r="C36" s="63">
        <f t="shared" si="2"/>
        <v>2.171389428571429E-2</v>
      </c>
      <c r="D36" s="63">
        <f t="shared" si="3"/>
        <v>2.32762E-2</v>
      </c>
      <c r="E36" s="63"/>
      <c r="F36" s="63">
        <f t="shared" si="4"/>
        <v>2.3036349999999997E-2</v>
      </c>
      <c r="G36" s="63">
        <f t="shared" si="5"/>
        <v>2.171389428571429E-2</v>
      </c>
      <c r="H36" s="63">
        <f t="shared" si="6"/>
        <v>2.176225E-2</v>
      </c>
      <c r="I36" s="63"/>
      <c r="J36" s="63">
        <f t="shared" si="7"/>
        <v>2.2584099999999999E-2</v>
      </c>
      <c r="K36" s="63">
        <f t="shared" si="8"/>
        <v>2.171389428571429E-2</v>
      </c>
      <c r="L36" s="63">
        <f t="shared" si="9"/>
        <v>2.2682000000000001E-2</v>
      </c>
      <c r="M36" s="63" t="str">
        <f t="shared" si="10"/>
        <v>0.0227,</v>
      </c>
      <c r="N36" s="63"/>
      <c r="P36" s="63">
        <v>2.1363E-2</v>
      </c>
      <c r="Q36" s="63">
        <v>2.1791600000000001E-2</v>
      </c>
      <c r="R36" s="63">
        <v>2.33832E-2</v>
      </c>
      <c r="S36" s="63">
        <v>2.3169200000000001E-2</v>
      </c>
      <c r="T36" s="63">
        <v>2.2920599999999999E-2</v>
      </c>
      <c r="U36" s="63">
        <v>2.3152099999999998E-2</v>
      </c>
      <c r="V36" s="63">
        <v>2.15464E-2</v>
      </c>
      <c r="W36" s="63">
        <v>2.19781E-2</v>
      </c>
      <c r="X36" s="63">
        <v>2.2418899999999999E-2</v>
      </c>
      <c r="Y36" s="63">
        <v>2.27493E-2</v>
      </c>
      <c r="Z36" s="63">
        <v>2.2538900000000001E-2</v>
      </c>
      <c r="AA36" s="63">
        <v>2.2825100000000001E-2</v>
      </c>
      <c r="AC36" s="63"/>
      <c r="AD36" s="63"/>
      <c r="AE36" s="62"/>
    </row>
    <row r="37" spans="1:31">
      <c r="A37">
        <f>base_vacc!L32</f>
        <v>2.1074502857142859E-2</v>
      </c>
      <c r="B37" s="63">
        <f t="shared" si="1"/>
        <v>2.0913950000000001E-2</v>
      </c>
      <c r="C37" s="63">
        <f t="shared" si="2"/>
        <v>2.1074502857142859E-2</v>
      </c>
      <c r="D37" s="63">
        <f t="shared" si="3"/>
        <v>2.3208349999999999E-2</v>
      </c>
      <c r="E37" s="63"/>
      <c r="F37" s="63">
        <f t="shared" si="4"/>
        <v>2.25192E-2</v>
      </c>
      <c r="G37" s="63">
        <f t="shared" si="5"/>
        <v>2.1074502857142859E-2</v>
      </c>
      <c r="H37" s="63">
        <f t="shared" si="6"/>
        <v>2.1087300000000003E-2</v>
      </c>
      <c r="I37" s="63"/>
      <c r="J37" s="63">
        <f t="shared" si="7"/>
        <v>2.1981300000000002E-2</v>
      </c>
      <c r="K37" s="63">
        <f t="shared" si="8"/>
        <v>2.1074502857142859E-2</v>
      </c>
      <c r="L37" s="63">
        <f t="shared" si="9"/>
        <v>2.2115299999999997E-2</v>
      </c>
      <c r="M37" s="63" t="str">
        <f t="shared" si="10"/>
        <v>0.0221,</v>
      </c>
      <c r="N37" s="63"/>
      <c r="P37" s="63">
        <v>2.0930500000000001E-2</v>
      </c>
      <c r="Q37" s="63">
        <v>2.08974E-2</v>
      </c>
      <c r="R37" s="63">
        <v>2.3431299999999999E-2</v>
      </c>
      <c r="S37" s="63">
        <v>2.29854E-2</v>
      </c>
      <c r="T37" s="63">
        <v>2.27406E-2</v>
      </c>
      <c r="U37" s="63">
        <v>2.22978E-2</v>
      </c>
      <c r="V37" s="63">
        <v>2.1136100000000001E-2</v>
      </c>
      <c r="W37" s="63">
        <v>2.1038500000000002E-2</v>
      </c>
      <c r="X37" s="63">
        <v>2.2157900000000001E-2</v>
      </c>
      <c r="Y37" s="63">
        <v>2.18047E-2</v>
      </c>
      <c r="Z37" s="63">
        <v>2.2269199999999999E-2</v>
      </c>
      <c r="AA37" s="63">
        <v>2.1961399999999999E-2</v>
      </c>
      <c r="AC37" s="63"/>
      <c r="AD37" s="63"/>
      <c r="AE37" s="62"/>
    </row>
    <row r="38" spans="1:31">
      <c r="A38">
        <f>base_vacc!L33</f>
        <v>2.0449131428571431E-2</v>
      </c>
      <c r="B38" s="63">
        <f t="shared" si="1"/>
        <v>2.0266300000000001E-2</v>
      </c>
      <c r="C38" s="63">
        <f t="shared" si="2"/>
        <v>2.0449131428571431E-2</v>
      </c>
      <c r="D38" s="63">
        <f t="shared" si="3"/>
        <v>2.278295E-2</v>
      </c>
      <c r="E38" s="63"/>
      <c r="F38" s="63">
        <f t="shared" si="4"/>
        <v>2.20091E-2</v>
      </c>
      <c r="G38" s="63">
        <f t="shared" si="5"/>
        <v>2.0449131428571431E-2</v>
      </c>
      <c r="H38" s="63">
        <f t="shared" si="6"/>
        <v>2.0455500000000001E-2</v>
      </c>
      <c r="I38" s="63"/>
      <c r="J38" s="63">
        <f t="shared" si="7"/>
        <v>2.1419050000000002E-2</v>
      </c>
      <c r="K38" s="63">
        <f t="shared" si="8"/>
        <v>2.0449131428571431E-2</v>
      </c>
      <c r="L38" s="63">
        <f t="shared" si="9"/>
        <v>2.154495E-2</v>
      </c>
      <c r="M38" s="63" t="str">
        <f t="shared" si="10"/>
        <v>0.0215,</v>
      </c>
      <c r="N38" s="63"/>
      <c r="P38" s="63">
        <v>2.03903E-2</v>
      </c>
      <c r="Q38" s="63">
        <v>2.0142299999999998E-2</v>
      </c>
      <c r="R38" s="63">
        <v>2.2627899999999999E-2</v>
      </c>
      <c r="S38" s="63">
        <v>2.2938E-2</v>
      </c>
      <c r="T38" s="63">
        <v>2.1775900000000001E-2</v>
      </c>
      <c r="U38" s="63">
        <v>2.22423E-2</v>
      </c>
      <c r="V38" s="63">
        <v>2.0508599999999998E-2</v>
      </c>
      <c r="W38" s="63">
        <v>2.0402400000000001E-2</v>
      </c>
      <c r="X38" s="63">
        <v>2.1272300000000001E-2</v>
      </c>
      <c r="Y38" s="63">
        <v>2.15658E-2</v>
      </c>
      <c r="Z38" s="63">
        <v>2.1393800000000001E-2</v>
      </c>
      <c r="AA38" s="63">
        <v>2.1696099999999999E-2</v>
      </c>
      <c r="AC38" s="63"/>
      <c r="AD38" s="63"/>
      <c r="AE38" s="62"/>
    </row>
    <row r="39" spans="1:31">
      <c r="A39">
        <f>base_vacc!L34</f>
        <v>1.9771700000000003E-2</v>
      </c>
      <c r="B39" s="63">
        <f t="shared" si="1"/>
        <v>1.99633E-2</v>
      </c>
      <c r="C39" s="63">
        <f t="shared" si="2"/>
        <v>1.9771700000000003E-2</v>
      </c>
      <c r="D39" s="63">
        <f t="shared" si="3"/>
        <v>2.28264E-2</v>
      </c>
      <c r="E39" s="63"/>
      <c r="F39" s="63">
        <f t="shared" si="4"/>
        <v>2.16598E-2</v>
      </c>
      <c r="G39" s="63">
        <f t="shared" si="5"/>
        <v>1.9771700000000003E-2</v>
      </c>
      <c r="H39" s="63">
        <f t="shared" si="6"/>
        <v>2.014465E-2</v>
      </c>
      <c r="I39" s="63"/>
      <c r="J39" s="63">
        <f t="shared" si="7"/>
        <v>2.1095849999999999E-2</v>
      </c>
      <c r="K39" s="63">
        <f t="shared" si="8"/>
        <v>1.9771700000000003E-2</v>
      </c>
      <c r="L39" s="63">
        <f t="shared" si="9"/>
        <v>2.1228249999999997E-2</v>
      </c>
      <c r="M39" s="63" t="str">
        <f t="shared" si="10"/>
        <v>0.0212,</v>
      </c>
      <c r="N39" s="63"/>
      <c r="P39" s="63">
        <v>2.01461E-2</v>
      </c>
      <c r="Q39" s="63">
        <v>1.9780499999999999E-2</v>
      </c>
      <c r="R39" s="63">
        <v>2.26372E-2</v>
      </c>
      <c r="S39" s="63">
        <v>2.3015600000000001E-2</v>
      </c>
      <c r="T39" s="63">
        <v>2.1646100000000001E-2</v>
      </c>
      <c r="U39" s="63">
        <v>2.1673499999999998E-2</v>
      </c>
      <c r="V39" s="63">
        <v>2.02893E-2</v>
      </c>
      <c r="W39" s="63">
        <v>0.02</v>
      </c>
      <c r="X39" s="63">
        <v>2.1156399999999999E-2</v>
      </c>
      <c r="Y39" s="63">
        <v>2.10353E-2</v>
      </c>
      <c r="Z39" s="63">
        <v>2.1269699999999999E-2</v>
      </c>
      <c r="AA39" s="63">
        <v>2.1186799999999999E-2</v>
      </c>
      <c r="AC39" s="63"/>
      <c r="AD39" s="63"/>
      <c r="AE39" s="62"/>
    </row>
    <row r="40" spans="1:31">
      <c r="A40">
        <f>base_vacc!L35</f>
        <v>1.9111957142857145E-2</v>
      </c>
      <c r="B40" s="63">
        <f t="shared" si="1"/>
        <v>1.9365750000000001E-2</v>
      </c>
      <c r="C40" s="63">
        <f t="shared" si="2"/>
        <v>1.9111957142857145E-2</v>
      </c>
      <c r="D40" s="63">
        <f t="shared" si="3"/>
        <v>2.2663700000000002E-2</v>
      </c>
      <c r="E40" s="63"/>
      <c r="F40" s="63">
        <f t="shared" si="4"/>
        <v>2.1198000000000002E-2</v>
      </c>
      <c r="G40" s="63">
        <f t="shared" si="5"/>
        <v>1.9111957142857145E-2</v>
      </c>
      <c r="H40" s="63">
        <f t="shared" si="6"/>
        <v>1.954065E-2</v>
      </c>
      <c r="I40" s="63"/>
      <c r="J40" s="63">
        <f t="shared" si="7"/>
        <v>2.0570649999999999E-2</v>
      </c>
      <c r="K40" s="63">
        <f t="shared" si="8"/>
        <v>1.9111957142857145E-2</v>
      </c>
      <c r="L40" s="63">
        <f t="shared" si="9"/>
        <v>2.072355E-2</v>
      </c>
      <c r="M40" s="63" t="str">
        <f t="shared" si="10"/>
        <v>0.0207,</v>
      </c>
      <c r="N40" s="63"/>
      <c r="P40" s="63">
        <v>1.9449000000000001E-2</v>
      </c>
      <c r="Q40" s="63">
        <v>1.9282500000000001E-2</v>
      </c>
      <c r="R40" s="63">
        <v>2.2300500000000001E-2</v>
      </c>
      <c r="S40" s="63">
        <v>2.3026899999999999E-2</v>
      </c>
      <c r="T40" s="63">
        <v>2.1335900000000001E-2</v>
      </c>
      <c r="U40" s="63">
        <v>2.1060099999999998E-2</v>
      </c>
      <c r="V40" s="63">
        <v>1.95614E-2</v>
      </c>
      <c r="W40" s="63">
        <v>1.95199E-2</v>
      </c>
      <c r="X40" s="63">
        <v>2.06561E-2</v>
      </c>
      <c r="Y40" s="63">
        <v>2.0485199999999999E-2</v>
      </c>
      <c r="Z40" s="63">
        <v>2.0856099999999999E-2</v>
      </c>
      <c r="AA40" s="63">
        <v>2.0591000000000002E-2</v>
      </c>
      <c r="AC40" s="63"/>
      <c r="AD40" s="63"/>
      <c r="AE40" s="62"/>
    </row>
    <row r="41" spans="1:31">
      <c r="A41">
        <f>base_vacc!L36</f>
        <v>1.8452351428571431E-2</v>
      </c>
      <c r="B41" s="63">
        <f t="shared" si="1"/>
        <v>1.8638700000000001E-2</v>
      </c>
      <c r="C41" s="63">
        <f t="shared" si="2"/>
        <v>1.8452351428571431E-2</v>
      </c>
      <c r="D41" s="63">
        <f t="shared" si="3"/>
        <v>2.25775E-2</v>
      </c>
      <c r="E41" s="63"/>
      <c r="F41" s="63">
        <f t="shared" si="4"/>
        <v>2.0998650000000001E-2</v>
      </c>
      <c r="G41" s="63">
        <f t="shared" si="5"/>
        <v>1.8452351428571431E-2</v>
      </c>
      <c r="H41" s="63">
        <f t="shared" si="6"/>
        <v>1.8980150000000001E-2</v>
      </c>
      <c r="I41" s="63"/>
      <c r="J41" s="63">
        <f t="shared" si="7"/>
        <v>2.03003E-2</v>
      </c>
      <c r="K41" s="63">
        <f t="shared" si="8"/>
        <v>1.8452351428571431E-2</v>
      </c>
      <c r="L41" s="63">
        <f t="shared" si="9"/>
        <v>2.0433199999999999E-2</v>
      </c>
      <c r="M41" s="63" t="str">
        <f t="shared" si="10"/>
        <v>0.0204,</v>
      </c>
      <c r="N41" s="63"/>
      <c r="P41" s="63">
        <v>1.85524E-2</v>
      </c>
      <c r="Q41" s="63">
        <v>1.8724999999999999E-2</v>
      </c>
      <c r="R41" s="63">
        <v>2.2217899999999999E-2</v>
      </c>
      <c r="S41" s="63">
        <v>2.2937099999999998E-2</v>
      </c>
      <c r="T41" s="63">
        <v>2.10587E-2</v>
      </c>
      <c r="U41" s="63">
        <v>2.0938600000000002E-2</v>
      </c>
      <c r="V41" s="63">
        <v>1.8983300000000002E-2</v>
      </c>
      <c r="W41" s="63">
        <v>1.8977000000000001E-2</v>
      </c>
      <c r="X41" s="63">
        <v>2.0386700000000001E-2</v>
      </c>
      <c r="Y41" s="63">
        <v>2.02139E-2</v>
      </c>
      <c r="Z41" s="63">
        <v>2.0502099999999999E-2</v>
      </c>
      <c r="AA41" s="63">
        <v>2.0364299999999998E-2</v>
      </c>
      <c r="AC41" s="63"/>
      <c r="AD41" s="63"/>
      <c r="AE41" s="62"/>
    </row>
    <row r="42" spans="1:31">
      <c r="A42">
        <f>base_vacc!L37</f>
        <v>1.7720897142857142E-2</v>
      </c>
      <c r="B42" s="63">
        <f t="shared" si="1"/>
        <v>1.8185E-2</v>
      </c>
      <c r="C42" s="63">
        <f t="shared" si="2"/>
        <v>1.7720897142857142E-2</v>
      </c>
      <c r="D42" s="63">
        <f t="shared" si="3"/>
        <v>2.2536899999999999E-2</v>
      </c>
      <c r="E42" s="63"/>
      <c r="F42" s="63">
        <f t="shared" si="4"/>
        <v>2.0896049999999999E-2</v>
      </c>
      <c r="G42" s="63">
        <f t="shared" si="5"/>
        <v>1.7720897142857142E-2</v>
      </c>
      <c r="H42" s="63">
        <f t="shared" si="6"/>
        <v>1.8513000000000002E-2</v>
      </c>
      <c r="I42" s="63"/>
      <c r="J42" s="63">
        <f t="shared" si="7"/>
        <v>1.9991099999999998E-2</v>
      </c>
      <c r="K42" s="63">
        <f t="shared" si="8"/>
        <v>1.7720897142857142E-2</v>
      </c>
      <c r="L42" s="63">
        <f t="shared" si="9"/>
        <v>2.02052E-2</v>
      </c>
      <c r="M42" s="63" t="str">
        <f t="shared" si="10"/>
        <v>0.0202,</v>
      </c>
      <c r="N42" s="63"/>
      <c r="P42" s="63">
        <v>1.8199900000000001E-2</v>
      </c>
      <c r="Q42" s="63">
        <v>1.8170100000000002E-2</v>
      </c>
      <c r="R42" s="63">
        <v>2.21394E-2</v>
      </c>
      <c r="S42" s="63">
        <v>2.2934400000000001E-2</v>
      </c>
      <c r="T42" s="63">
        <v>2.06608E-2</v>
      </c>
      <c r="U42" s="63">
        <v>2.1131299999999999E-2</v>
      </c>
      <c r="V42" s="63">
        <v>1.8524200000000001E-2</v>
      </c>
      <c r="W42" s="63">
        <v>1.8501799999999999E-2</v>
      </c>
      <c r="X42" s="63">
        <v>1.9888599999999999E-2</v>
      </c>
      <c r="Y42" s="63">
        <v>2.00936E-2</v>
      </c>
      <c r="Z42" s="63">
        <v>2.0075200000000001E-2</v>
      </c>
      <c r="AA42" s="63">
        <v>2.0335200000000001E-2</v>
      </c>
      <c r="AC42" s="63"/>
      <c r="AD42" s="63"/>
      <c r="AE42" s="62"/>
    </row>
    <row r="43" spans="1:31">
      <c r="A43">
        <f>base_vacc!L38</f>
        <v>1.7003397142857143E-2</v>
      </c>
      <c r="B43" s="63">
        <f t="shared" si="1"/>
        <v>1.7397450000000002E-2</v>
      </c>
      <c r="C43" s="63">
        <f t="shared" si="2"/>
        <v>1.7003397142857143E-2</v>
      </c>
      <c r="D43" s="63">
        <f t="shared" si="3"/>
        <v>2.2165900000000002E-2</v>
      </c>
      <c r="E43" s="63"/>
      <c r="F43" s="63">
        <f t="shared" si="4"/>
        <v>2.0320499999999998E-2</v>
      </c>
      <c r="G43" s="63">
        <f t="shared" si="5"/>
        <v>1.7003397142857143E-2</v>
      </c>
      <c r="H43" s="63">
        <f t="shared" si="6"/>
        <v>1.7732850000000001E-2</v>
      </c>
      <c r="I43" s="63"/>
      <c r="J43" s="63">
        <f t="shared" si="7"/>
        <v>1.9382900000000002E-2</v>
      </c>
      <c r="K43" s="63">
        <f t="shared" si="8"/>
        <v>1.7003397142857143E-2</v>
      </c>
      <c r="L43" s="63">
        <f t="shared" si="9"/>
        <v>1.9550749999999999E-2</v>
      </c>
      <c r="M43" s="63" t="str">
        <f t="shared" si="10"/>
        <v>0.0196,</v>
      </c>
      <c r="N43" s="63"/>
      <c r="P43" s="63">
        <v>1.7473599999999999E-2</v>
      </c>
      <c r="Q43" s="63">
        <v>1.7321300000000001E-2</v>
      </c>
      <c r="R43" s="63">
        <v>2.20559E-2</v>
      </c>
      <c r="S43" s="63">
        <v>2.2275900000000001E-2</v>
      </c>
      <c r="T43" s="63">
        <v>2.0430299999999998E-2</v>
      </c>
      <c r="U43" s="63">
        <v>2.0210700000000002E-2</v>
      </c>
      <c r="V43" s="63">
        <v>1.78519E-2</v>
      </c>
      <c r="W43" s="63">
        <v>1.7613799999999999E-2</v>
      </c>
      <c r="X43" s="63">
        <v>1.95841E-2</v>
      </c>
      <c r="Y43" s="63">
        <v>1.9181699999999999E-2</v>
      </c>
      <c r="Z43" s="63">
        <v>1.9702999999999998E-2</v>
      </c>
      <c r="AA43" s="63">
        <v>1.9398499999999999E-2</v>
      </c>
      <c r="AC43" s="63"/>
      <c r="AD43" s="63"/>
      <c r="AE43" s="62"/>
    </row>
    <row r="44" spans="1:31">
      <c r="A44">
        <f>base_vacc!L39</f>
        <v>1.6261174285714285E-2</v>
      </c>
      <c r="B44" s="63">
        <f t="shared" si="1"/>
        <v>1.6300349999999998E-2</v>
      </c>
      <c r="C44" s="63">
        <f t="shared" si="2"/>
        <v>1.6261174285714285E-2</v>
      </c>
      <c r="D44" s="63">
        <f t="shared" si="3"/>
        <v>2.213505E-2</v>
      </c>
      <c r="E44" s="63"/>
      <c r="F44" s="63">
        <f t="shared" si="4"/>
        <v>2.0085199999999997E-2</v>
      </c>
      <c r="G44" s="63">
        <f t="shared" si="5"/>
        <v>1.6261174285714285E-2</v>
      </c>
      <c r="H44" s="63">
        <f t="shared" si="6"/>
        <v>1.6782999999999999E-2</v>
      </c>
      <c r="I44" s="63"/>
      <c r="J44" s="63">
        <f t="shared" si="7"/>
        <v>1.884545E-2</v>
      </c>
      <c r="K44" s="63">
        <f t="shared" si="8"/>
        <v>1.6261174285714285E-2</v>
      </c>
      <c r="L44" s="63">
        <f t="shared" si="9"/>
        <v>1.8955350000000003E-2</v>
      </c>
      <c r="M44" s="63" t="str">
        <f t="shared" si="10"/>
        <v>0.019,</v>
      </c>
      <c r="N44" s="63"/>
      <c r="P44" s="63">
        <v>1.6157399999999999E-2</v>
      </c>
      <c r="Q44" s="63">
        <v>1.6443300000000001E-2</v>
      </c>
      <c r="R44" s="63">
        <v>2.1851499999999999E-2</v>
      </c>
      <c r="S44" s="63">
        <v>2.24186E-2</v>
      </c>
      <c r="T44" s="63">
        <v>1.99101E-2</v>
      </c>
      <c r="U44" s="63">
        <v>2.0260299999999998E-2</v>
      </c>
      <c r="V44" s="63">
        <v>1.6624199999999999E-2</v>
      </c>
      <c r="W44" s="63">
        <v>1.69418E-2</v>
      </c>
      <c r="X44" s="63">
        <v>1.8742600000000002E-2</v>
      </c>
      <c r="Y44" s="63">
        <v>1.8948300000000001E-2</v>
      </c>
      <c r="Z44" s="63">
        <v>1.8895200000000001E-2</v>
      </c>
      <c r="AA44" s="63">
        <v>1.9015500000000001E-2</v>
      </c>
      <c r="AC44" s="63"/>
      <c r="AD44" s="63"/>
      <c r="AE44" s="62"/>
    </row>
    <row r="45" spans="1:31">
      <c r="A45">
        <f>base_vacc!L40</f>
        <v>1.5562365714285714E-2</v>
      </c>
      <c r="B45" s="63">
        <f t="shared" si="1"/>
        <v>1.542985E-2</v>
      </c>
      <c r="C45" s="63">
        <f t="shared" si="2"/>
        <v>1.5562365714285714E-2</v>
      </c>
      <c r="D45" s="63">
        <f t="shared" si="3"/>
        <v>2.1779349999999999E-2</v>
      </c>
      <c r="E45" s="63"/>
      <c r="F45" s="63">
        <f t="shared" si="4"/>
        <v>1.9148350000000001E-2</v>
      </c>
      <c r="G45" s="63">
        <f t="shared" si="5"/>
        <v>1.5562365714285714E-2</v>
      </c>
      <c r="H45" s="63">
        <f t="shared" si="6"/>
        <v>1.5827600000000001E-2</v>
      </c>
      <c r="I45" s="63"/>
      <c r="J45" s="63">
        <f t="shared" si="7"/>
        <v>1.7764500000000003E-2</v>
      </c>
      <c r="K45" s="63">
        <f t="shared" si="8"/>
        <v>1.5562365714285714E-2</v>
      </c>
      <c r="L45" s="63">
        <f t="shared" si="9"/>
        <v>1.810815E-2</v>
      </c>
      <c r="M45" s="63" t="str">
        <f t="shared" si="10"/>
        <v>0.0181,</v>
      </c>
      <c r="N45" s="63"/>
      <c r="P45" s="63">
        <v>1.53685E-2</v>
      </c>
      <c r="Q45" s="63">
        <v>1.54912E-2</v>
      </c>
      <c r="R45" s="63">
        <v>2.1593899999999999E-2</v>
      </c>
      <c r="S45" s="63">
        <v>2.19648E-2</v>
      </c>
      <c r="T45" s="63">
        <v>1.9152700000000002E-2</v>
      </c>
      <c r="U45" s="63">
        <v>1.9144000000000001E-2</v>
      </c>
      <c r="V45" s="63">
        <v>1.5727600000000001E-2</v>
      </c>
      <c r="W45" s="63">
        <v>1.59276E-2</v>
      </c>
      <c r="X45" s="63">
        <v>1.7751200000000002E-2</v>
      </c>
      <c r="Y45" s="63">
        <v>1.77778E-2</v>
      </c>
      <c r="Z45" s="63">
        <v>1.8159600000000001E-2</v>
      </c>
      <c r="AA45" s="63">
        <v>1.8056699999999998E-2</v>
      </c>
      <c r="AC45" s="63"/>
      <c r="AD45" s="63"/>
      <c r="AE45" s="62"/>
    </row>
    <row r="46" spans="1:31">
      <c r="A46">
        <f>base_vacc!L41</f>
        <v>1.4866425714285715E-2</v>
      </c>
      <c r="B46" s="63">
        <f t="shared" si="1"/>
        <v>1.47797E-2</v>
      </c>
      <c r="C46" s="63">
        <f t="shared" si="2"/>
        <v>1.4866425714285715E-2</v>
      </c>
      <c r="D46" s="63">
        <f t="shared" si="3"/>
        <v>2.1539599999999999E-2</v>
      </c>
      <c r="E46" s="63"/>
      <c r="F46" s="63">
        <f t="shared" si="4"/>
        <v>1.8604349999999999E-2</v>
      </c>
      <c r="G46" s="63">
        <f t="shared" si="5"/>
        <v>1.4866425714285715E-2</v>
      </c>
      <c r="H46" s="63">
        <f t="shared" si="6"/>
        <v>1.517315E-2</v>
      </c>
      <c r="I46" s="63"/>
      <c r="J46" s="63">
        <f t="shared" si="7"/>
        <v>1.7204000000000001E-2</v>
      </c>
      <c r="K46" s="63">
        <f t="shared" si="8"/>
        <v>1.4866425714285715E-2</v>
      </c>
      <c r="L46" s="63">
        <f t="shared" si="9"/>
        <v>1.7448249999999998E-2</v>
      </c>
      <c r="M46" s="63" t="str">
        <f t="shared" si="10"/>
        <v>0.0174,</v>
      </c>
      <c r="N46" s="63"/>
      <c r="P46" s="63">
        <v>1.4526000000000001E-2</v>
      </c>
      <c r="Q46" s="63">
        <v>1.5033400000000001E-2</v>
      </c>
      <c r="R46" s="63">
        <v>2.1341599999999999E-2</v>
      </c>
      <c r="S46" s="63">
        <v>2.1737599999999999E-2</v>
      </c>
      <c r="T46" s="63">
        <v>1.8555800000000001E-2</v>
      </c>
      <c r="U46" s="63">
        <v>1.86529E-2</v>
      </c>
      <c r="V46" s="63">
        <v>1.50381E-2</v>
      </c>
      <c r="W46" s="63">
        <v>1.5308199999999999E-2</v>
      </c>
      <c r="X46" s="63">
        <v>1.71609E-2</v>
      </c>
      <c r="Y46" s="63">
        <v>1.7247100000000001E-2</v>
      </c>
      <c r="Z46" s="63">
        <v>1.72842E-2</v>
      </c>
      <c r="AA46" s="63">
        <v>1.7612300000000001E-2</v>
      </c>
      <c r="AC46" s="63"/>
      <c r="AD46" s="63"/>
      <c r="AE46" s="62"/>
    </row>
    <row r="47" spans="1:31">
      <c r="A47">
        <f>base_vacc!L42</f>
        <v>1.4126425714285714E-2</v>
      </c>
      <c r="B47" s="63">
        <f t="shared" si="1"/>
        <v>1.4170749999999999E-2</v>
      </c>
      <c r="C47" s="63">
        <f t="shared" si="2"/>
        <v>1.4126425714285714E-2</v>
      </c>
      <c r="D47" s="63">
        <f t="shared" si="3"/>
        <v>2.14342E-2</v>
      </c>
      <c r="E47" s="63"/>
      <c r="F47" s="63">
        <f t="shared" si="4"/>
        <v>1.8589849999999998E-2</v>
      </c>
      <c r="G47" s="63">
        <f t="shared" si="5"/>
        <v>1.4126425714285714E-2</v>
      </c>
      <c r="H47" s="63">
        <f t="shared" si="6"/>
        <v>1.464205E-2</v>
      </c>
      <c r="I47" s="63"/>
      <c r="J47" s="63">
        <f t="shared" si="7"/>
        <v>1.7010250000000001E-2</v>
      </c>
      <c r="K47" s="63">
        <f t="shared" si="8"/>
        <v>1.4126425714285714E-2</v>
      </c>
      <c r="L47" s="63">
        <f t="shared" si="9"/>
        <v>1.7276650000000001E-2</v>
      </c>
      <c r="M47" s="63" t="str">
        <f t="shared" si="10"/>
        <v>0.0173,</v>
      </c>
      <c r="N47" s="63"/>
      <c r="P47" s="63">
        <v>1.3986800000000001E-2</v>
      </c>
      <c r="Q47" s="63">
        <v>1.43547E-2</v>
      </c>
      <c r="R47" s="63">
        <v>2.1071900000000001E-2</v>
      </c>
      <c r="S47" s="63">
        <v>2.17965E-2</v>
      </c>
      <c r="T47" s="63">
        <v>1.8290299999999999E-2</v>
      </c>
      <c r="U47" s="63">
        <v>1.8889400000000001E-2</v>
      </c>
      <c r="V47" s="63">
        <v>1.44729E-2</v>
      </c>
      <c r="W47" s="63">
        <v>1.48112E-2</v>
      </c>
      <c r="X47" s="63">
        <v>1.6754700000000001E-2</v>
      </c>
      <c r="Y47" s="63">
        <v>1.7265800000000001E-2</v>
      </c>
      <c r="Z47" s="63">
        <v>1.6910100000000001E-2</v>
      </c>
      <c r="AA47" s="63">
        <v>1.7643200000000001E-2</v>
      </c>
      <c r="AC47" s="63"/>
      <c r="AD47" s="63"/>
      <c r="AE47" s="62"/>
    </row>
    <row r="48" spans="1:31">
      <c r="A48">
        <f>base_vacc!L43</f>
        <v>1.339247142857143E-2</v>
      </c>
      <c r="B48" s="63">
        <f t="shared" si="1"/>
        <v>1.340615E-2</v>
      </c>
      <c r="C48" s="63">
        <f t="shared" si="2"/>
        <v>1.339247142857143E-2</v>
      </c>
      <c r="D48" s="63">
        <f t="shared" si="3"/>
        <v>2.11697E-2</v>
      </c>
      <c r="E48" s="63"/>
      <c r="F48" s="63">
        <f t="shared" si="4"/>
        <v>1.76527E-2</v>
      </c>
      <c r="G48" s="63">
        <f t="shared" si="5"/>
        <v>1.339247142857143E-2</v>
      </c>
      <c r="H48" s="63">
        <f t="shared" si="6"/>
        <v>1.3767350000000001E-2</v>
      </c>
      <c r="I48" s="63"/>
      <c r="J48" s="63">
        <f t="shared" si="7"/>
        <v>1.5928049999999999E-2</v>
      </c>
      <c r="K48" s="63">
        <f t="shared" si="8"/>
        <v>1.339247142857143E-2</v>
      </c>
      <c r="L48" s="63">
        <f t="shared" si="9"/>
        <v>1.6235600000000003E-2</v>
      </c>
      <c r="M48" s="63" t="str">
        <f t="shared" si="10"/>
        <v>0.0162,</v>
      </c>
      <c r="N48" s="63"/>
      <c r="P48" s="63">
        <v>1.2955400000000001E-2</v>
      </c>
      <c r="Q48" s="63">
        <v>1.38569E-2</v>
      </c>
      <c r="R48" s="63">
        <v>2.12537E-2</v>
      </c>
      <c r="S48" s="63">
        <v>2.1085699999999999E-2</v>
      </c>
      <c r="T48" s="63">
        <v>1.7513000000000001E-2</v>
      </c>
      <c r="U48" s="63">
        <v>1.77924E-2</v>
      </c>
      <c r="V48" s="63">
        <v>1.3298900000000001E-2</v>
      </c>
      <c r="W48" s="63">
        <v>1.42358E-2</v>
      </c>
      <c r="X48" s="63">
        <v>1.5621599999999999E-2</v>
      </c>
      <c r="Y48" s="63">
        <v>1.6234499999999999E-2</v>
      </c>
      <c r="Z48" s="63">
        <v>1.5942700000000001E-2</v>
      </c>
      <c r="AA48" s="63">
        <v>1.6528500000000002E-2</v>
      </c>
      <c r="AC48" s="63"/>
      <c r="AD48" s="63"/>
      <c r="AE48" s="62"/>
    </row>
    <row r="49" spans="1:31">
      <c r="A49">
        <f>base_vacc!L44</f>
        <v>1.2687712857142859E-2</v>
      </c>
      <c r="B49" s="63">
        <f t="shared" si="1"/>
        <v>1.244205E-2</v>
      </c>
      <c r="C49" s="63">
        <f t="shared" si="2"/>
        <v>1.2687712857142859E-2</v>
      </c>
      <c r="D49" s="63">
        <f t="shared" si="3"/>
        <v>2.0436050000000001E-2</v>
      </c>
      <c r="E49" s="63"/>
      <c r="F49" s="63">
        <f t="shared" si="4"/>
        <v>1.71492E-2</v>
      </c>
      <c r="G49" s="63">
        <f t="shared" si="5"/>
        <v>1.2687712857142859E-2</v>
      </c>
      <c r="H49" s="63">
        <f t="shared" si="6"/>
        <v>1.303965E-2</v>
      </c>
      <c r="I49" s="63"/>
      <c r="J49" s="63">
        <f t="shared" si="7"/>
        <v>1.535955E-2</v>
      </c>
      <c r="K49" s="63">
        <f t="shared" si="8"/>
        <v>1.2687712857142859E-2</v>
      </c>
      <c r="L49" s="63">
        <f t="shared" si="9"/>
        <v>1.5630849999999998E-2</v>
      </c>
      <c r="M49" s="63" t="str">
        <f t="shared" si="10"/>
        <v>0.0156,</v>
      </c>
      <c r="N49" s="63"/>
      <c r="P49" s="63">
        <v>1.21393E-2</v>
      </c>
      <c r="Q49" s="63">
        <v>1.2744800000000001E-2</v>
      </c>
      <c r="R49" s="63">
        <v>2.0215400000000001E-2</v>
      </c>
      <c r="S49" s="63">
        <v>2.06567E-2</v>
      </c>
      <c r="T49" s="63">
        <v>1.7071699999999999E-2</v>
      </c>
      <c r="U49" s="63">
        <v>1.7226700000000001E-2</v>
      </c>
      <c r="V49" s="63">
        <v>1.2795600000000001E-2</v>
      </c>
      <c r="W49" s="63">
        <v>1.3283700000000001E-2</v>
      </c>
      <c r="X49" s="63">
        <v>1.5181200000000001E-2</v>
      </c>
      <c r="Y49" s="63">
        <v>1.55379E-2</v>
      </c>
      <c r="Z49" s="63">
        <v>1.5526699999999999E-2</v>
      </c>
      <c r="AA49" s="63">
        <v>1.5734999999999999E-2</v>
      </c>
      <c r="AC49" s="63"/>
      <c r="AD49" s="63"/>
      <c r="AE49" s="62"/>
    </row>
    <row r="50" spans="1:31">
      <c r="A50">
        <f>base_vacc!L45</f>
        <v>1.1991469714285717E-2</v>
      </c>
      <c r="B50" s="63">
        <f t="shared" si="1"/>
        <v>1.1564E-2</v>
      </c>
      <c r="C50" s="63">
        <f t="shared" si="2"/>
        <v>1.1991469714285717E-2</v>
      </c>
      <c r="D50" s="63">
        <f t="shared" si="3"/>
        <v>2.0542499999999998E-2</v>
      </c>
      <c r="E50" s="63"/>
      <c r="F50" s="63">
        <f t="shared" si="4"/>
        <v>1.6646000000000001E-2</v>
      </c>
      <c r="G50" s="63">
        <f t="shared" si="5"/>
        <v>1.1991469714285717E-2</v>
      </c>
      <c r="H50" s="63">
        <f t="shared" si="6"/>
        <v>1.2212799999999999E-2</v>
      </c>
      <c r="I50" s="63"/>
      <c r="J50" s="63">
        <f t="shared" si="7"/>
        <v>1.4797850000000001E-2</v>
      </c>
      <c r="K50" s="63">
        <f t="shared" si="8"/>
        <v>1.1991469714285717E-2</v>
      </c>
      <c r="L50" s="63">
        <f t="shared" si="9"/>
        <v>1.4944599999999999E-2</v>
      </c>
      <c r="M50" s="63" t="str">
        <f t="shared" si="10"/>
        <v>0.0149,</v>
      </c>
      <c r="N50" s="63"/>
      <c r="P50" s="63">
        <v>1.1038299999999999E-2</v>
      </c>
      <c r="Q50" s="63">
        <v>1.20897E-2</v>
      </c>
      <c r="R50" s="63">
        <v>2.03067E-2</v>
      </c>
      <c r="S50" s="63">
        <v>2.07783E-2</v>
      </c>
      <c r="T50" s="63">
        <v>1.6395900000000001E-2</v>
      </c>
      <c r="U50" s="63">
        <v>1.6896100000000001E-2</v>
      </c>
      <c r="V50" s="63">
        <v>1.16732E-2</v>
      </c>
      <c r="W50" s="63">
        <v>1.2752400000000001E-2</v>
      </c>
      <c r="X50" s="63">
        <v>1.4401600000000001E-2</v>
      </c>
      <c r="Y50" s="63">
        <v>1.51941E-2</v>
      </c>
      <c r="Z50" s="63">
        <v>1.45258E-2</v>
      </c>
      <c r="AA50" s="63">
        <v>1.5363399999999999E-2</v>
      </c>
      <c r="AC50" s="63"/>
      <c r="AD50" s="63"/>
      <c r="AE50" s="62"/>
    </row>
    <row r="51" spans="1:31">
      <c r="A51">
        <f>base_vacc!L46</f>
        <v>1.1288829714285714E-2</v>
      </c>
      <c r="B51" s="63">
        <f t="shared" si="1"/>
        <v>1.06236E-2</v>
      </c>
      <c r="C51" s="63">
        <f t="shared" si="2"/>
        <v>1.1288829714285714E-2</v>
      </c>
      <c r="D51" s="63">
        <f t="shared" si="3"/>
        <v>2.0372049999999999E-2</v>
      </c>
      <c r="E51" s="63"/>
      <c r="F51" s="63">
        <f t="shared" si="4"/>
        <v>1.608335E-2</v>
      </c>
      <c r="G51" s="63">
        <f t="shared" si="5"/>
        <v>1.1288829714285714E-2</v>
      </c>
      <c r="H51" s="63">
        <f t="shared" si="6"/>
        <v>1.11883E-2</v>
      </c>
      <c r="I51" s="63"/>
      <c r="J51" s="63">
        <f t="shared" si="7"/>
        <v>1.37926E-2</v>
      </c>
      <c r="K51" s="63">
        <f t="shared" si="8"/>
        <v>1.1288829714285714E-2</v>
      </c>
      <c r="L51" s="63">
        <f t="shared" si="9"/>
        <v>1.409185E-2</v>
      </c>
      <c r="M51" s="63" t="str">
        <f t="shared" si="10"/>
        <v>0.0141,</v>
      </c>
      <c r="N51" s="63"/>
      <c r="P51" s="63">
        <v>1.0338399999999999E-2</v>
      </c>
      <c r="Q51" s="63">
        <v>1.09088E-2</v>
      </c>
      <c r="R51" s="63">
        <v>2.0493399999999998E-2</v>
      </c>
      <c r="S51" s="63">
        <v>2.02507E-2</v>
      </c>
      <c r="T51" s="63">
        <v>1.5640600000000001E-2</v>
      </c>
      <c r="U51" s="63">
        <v>1.6526099999999998E-2</v>
      </c>
      <c r="V51" s="63">
        <v>1.08541E-2</v>
      </c>
      <c r="W51" s="63">
        <v>1.15225E-2</v>
      </c>
      <c r="X51" s="63">
        <v>1.3428600000000001E-2</v>
      </c>
      <c r="Y51" s="63">
        <v>1.41566E-2</v>
      </c>
      <c r="Z51" s="63">
        <v>1.37141E-2</v>
      </c>
      <c r="AA51" s="63">
        <v>1.4469600000000001E-2</v>
      </c>
      <c r="AC51" s="63"/>
      <c r="AD51" s="63"/>
      <c r="AE51" s="62"/>
    </row>
    <row r="52" spans="1:31">
      <c r="A52">
        <f>base_vacc!L47</f>
        <v>1.0540049142857142E-2</v>
      </c>
      <c r="B52" s="63">
        <f t="shared" si="1"/>
        <v>9.9782250000000003E-3</v>
      </c>
      <c r="C52" s="63">
        <f t="shared" si="2"/>
        <v>1.0540049142857142E-2</v>
      </c>
      <c r="D52" s="63">
        <f t="shared" si="3"/>
        <v>2.0024E-2</v>
      </c>
      <c r="E52" s="63"/>
      <c r="F52" s="63">
        <f t="shared" si="4"/>
        <v>1.508205E-2</v>
      </c>
      <c r="G52" s="63">
        <f t="shared" si="5"/>
        <v>1.0540049142857142E-2</v>
      </c>
      <c r="H52" s="63">
        <f t="shared" si="6"/>
        <v>1.060205E-2</v>
      </c>
      <c r="I52" s="63"/>
      <c r="J52" s="63">
        <f t="shared" si="7"/>
        <v>1.29572E-2</v>
      </c>
      <c r="K52" s="63">
        <f t="shared" si="8"/>
        <v>1.0540049142857142E-2</v>
      </c>
      <c r="L52" s="63">
        <f t="shared" si="9"/>
        <v>1.3125350000000001E-2</v>
      </c>
      <c r="M52" s="63" t="str">
        <f t="shared" si="10"/>
        <v>0.0131,</v>
      </c>
      <c r="N52" s="63"/>
      <c r="P52" s="63">
        <v>1.0038399999999999E-2</v>
      </c>
      <c r="Q52" s="63">
        <v>9.9180499999999994E-3</v>
      </c>
      <c r="R52" s="63">
        <v>1.9937099999999999E-2</v>
      </c>
      <c r="S52" s="63">
        <v>2.0110900000000001E-2</v>
      </c>
      <c r="T52" s="63">
        <v>1.50396E-2</v>
      </c>
      <c r="U52" s="63">
        <v>1.5124500000000001E-2</v>
      </c>
      <c r="V52" s="63">
        <v>1.0668199999999999E-2</v>
      </c>
      <c r="W52" s="63">
        <v>1.0535900000000001E-2</v>
      </c>
      <c r="X52" s="63">
        <v>1.29417E-2</v>
      </c>
      <c r="Y52" s="63">
        <v>1.29727E-2</v>
      </c>
      <c r="Z52" s="63">
        <v>1.31188E-2</v>
      </c>
      <c r="AA52" s="63">
        <v>1.31319E-2</v>
      </c>
      <c r="AC52" s="63"/>
      <c r="AD52" s="63"/>
      <c r="AE52" s="62"/>
    </row>
    <row r="53" spans="1:31">
      <c r="A53">
        <f>base_vacc!L48</f>
        <v>9.7342685714285719E-3</v>
      </c>
      <c r="B53" s="63">
        <f t="shared" si="1"/>
        <v>9.1456999999999997E-3</v>
      </c>
      <c r="C53" s="63">
        <f t="shared" si="2"/>
        <v>9.7342685714285719E-3</v>
      </c>
      <c r="D53" s="63">
        <f t="shared" si="3"/>
        <v>1.9280850000000002E-2</v>
      </c>
      <c r="E53" s="63"/>
      <c r="F53" s="63">
        <f t="shared" si="4"/>
        <v>1.416415E-2</v>
      </c>
      <c r="G53" s="63">
        <f t="shared" si="5"/>
        <v>9.7342685714285719E-3</v>
      </c>
      <c r="H53" s="63">
        <f t="shared" si="6"/>
        <v>9.826965E-3</v>
      </c>
      <c r="I53" s="63"/>
      <c r="J53" s="63">
        <f t="shared" si="7"/>
        <v>1.216475E-2</v>
      </c>
      <c r="K53" s="63">
        <f t="shared" si="8"/>
        <v>9.7342685714285719E-3</v>
      </c>
      <c r="L53" s="63">
        <f t="shared" si="9"/>
        <v>1.2246449999999999E-2</v>
      </c>
      <c r="M53" s="63" t="str">
        <f t="shared" si="10"/>
        <v>0.0122,</v>
      </c>
      <c r="N53" s="63"/>
      <c r="P53" s="63">
        <v>9.5543299999999998E-3</v>
      </c>
      <c r="Q53" s="63">
        <v>8.7370699999999996E-3</v>
      </c>
      <c r="R53" s="63">
        <v>1.9076300000000001E-2</v>
      </c>
      <c r="S53" s="63">
        <v>1.94854E-2</v>
      </c>
      <c r="T53" s="63">
        <v>1.42813E-2</v>
      </c>
      <c r="U53" s="63">
        <v>1.4047E-2</v>
      </c>
      <c r="V53" s="63">
        <v>1.0187E-2</v>
      </c>
      <c r="W53" s="63">
        <v>9.4669300000000001E-3</v>
      </c>
      <c r="X53" s="63">
        <v>1.23999E-2</v>
      </c>
      <c r="Y53" s="63">
        <v>1.19296E-2</v>
      </c>
      <c r="Z53" s="63">
        <v>1.24519E-2</v>
      </c>
      <c r="AA53" s="63">
        <v>1.2041E-2</v>
      </c>
      <c r="AC53" s="63"/>
      <c r="AD53" s="63"/>
      <c r="AE53" s="62"/>
    </row>
    <row r="54" spans="1:31">
      <c r="A54">
        <f>base_vacc!L49</f>
        <v>8.9208765714285706E-3</v>
      </c>
      <c r="B54" s="63">
        <f t="shared" si="1"/>
        <v>8.4426850000000001E-3</v>
      </c>
      <c r="C54" s="63">
        <f t="shared" si="2"/>
        <v>8.9208765714285706E-3</v>
      </c>
      <c r="D54" s="63">
        <f t="shared" si="3"/>
        <v>1.8750200000000002E-2</v>
      </c>
      <c r="E54" s="63"/>
      <c r="F54" s="63">
        <f t="shared" si="4"/>
        <v>1.3383599999999999E-2</v>
      </c>
      <c r="G54" s="63">
        <f t="shared" si="5"/>
        <v>8.9208765714285706E-3</v>
      </c>
      <c r="H54" s="63">
        <f t="shared" si="6"/>
        <v>9.1019399999999993E-3</v>
      </c>
      <c r="I54" s="63"/>
      <c r="J54" s="63">
        <f t="shared" si="7"/>
        <v>1.143595E-2</v>
      </c>
      <c r="K54" s="63">
        <f t="shared" si="8"/>
        <v>8.9208765714285706E-3</v>
      </c>
      <c r="L54" s="63">
        <f t="shared" si="9"/>
        <v>1.148625E-2</v>
      </c>
      <c r="M54" s="63" t="str">
        <f t="shared" si="10"/>
        <v>0.0115,</v>
      </c>
      <c r="N54" s="63"/>
      <c r="P54" s="63">
        <v>8.6010800000000005E-3</v>
      </c>
      <c r="Q54" s="63">
        <v>8.2842899999999997E-3</v>
      </c>
      <c r="R54" s="63">
        <v>1.8657E-2</v>
      </c>
      <c r="S54" s="63">
        <v>1.88434E-2</v>
      </c>
      <c r="T54" s="63">
        <v>1.34392E-2</v>
      </c>
      <c r="U54" s="63">
        <v>1.3328E-2</v>
      </c>
      <c r="V54" s="63">
        <v>9.3465600000000003E-3</v>
      </c>
      <c r="W54" s="63">
        <v>8.8573200000000001E-3</v>
      </c>
      <c r="X54" s="63">
        <v>1.1774E-2</v>
      </c>
      <c r="Y54" s="63">
        <v>1.1097900000000001E-2</v>
      </c>
      <c r="Z54" s="63">
        <v>1.1754799999999999E-2</v>
      </c>
      <c r="AA54" s="63">
        <v>1.1217700000000001E-2</v>
      </c>
      <c r="AC54" s="63"/>
      <c r="AD54" s="63"/>
      <c r="AE54" s="62"/>
    </row>
    <row r="55" spans="1:31">
      <c r="A55">
        <f>base_vacc!L50</f>
        <v>8.1058654285714286E-3</v>
      </c>
      <c r="B55" s="63">
        <f t="shared" si="1"/>
        <v>7.7734350000000004E-3</v>
      </c>
      <c r="C55" s="63">
        <f t="shared" si="2"/>
        <v>8.1058654285714286E-3</v>
      </c>
      <c r="D55" s="63">
        <f t="shared" si="3"/>
        <v>1.8111799999999997E-2</v>
      </c>
      <c r="E55" s="63"/>
      <c r="F55" s="63">
        <f t="shared" si="4"/>
        <v>1.28077E-2</v>
      </c>
      <c r="G55" s="63">
        <f t="shared" si="5"/>
        <v>8.1058654285714286E-3</v>
      </c>
      <c r="H55" s="63">
        <f t="shared" si="6"/>
        <v>8.380195E-3</v>
      </c>
      <c r="I55" s="63"/>
      <c r="J55" s="63">
        <f t="shared" si="7"/>
        <v>1.06307E-2</v>
      </c>
      <c r="K55" s="63">
        <f t="shared" si="8"/>
        <v>8.1058654285714286E-3</v>
      </c>
      <c r="L55" s="63">
        <f t="shared" si="9"/>
        <v>1.06964E-2</v>
      </c>
      <c r="M55" s="63" t="str">
        <f t="shared" si="10"/>
        <v>0.0107,</v>
      </c>
      <c r="N55" s="63"/>
      <c r="P55" s="63">
        <v>7.8893100000000001E-3</v>
      </c>
      <c r="Q55" s="63">
        <v>7.6575599999999999E-3</v>
      </c>
      <c r="R55" s="63">
        <v>1.7946199999999999E-2</v>
      </c>
      <c r="S55" s="63">
        <v>1.8277399999999999E-2</v>
      </c>
      <c r="T55" s="63">
        <v>1.28366E-2</v>
      </c>
      <c r="U55" s="63">
        <v>1.27788E-2</v>
      </c>
      <c r="V55" s="63">
        <v>8.5432400000000006E-3</v>
      </c>
      <c r="W55" s="63">
        <v>8.2171499999999995E-3</v>
      </c>
      <c r="X55" s="63">
        <v>1.07896E-2</v>
      </c>
      <c r="Y55" s="63">
        <v>1.04718E-2</v>
      </c>
      <c r="Z55" s="63">
        <v>1.08314E-2</v>
      </c>
      <c r="AA55" s="63">
        <v>1.05614E-2</v>
      </c>
      <c r="AC55" s="63"/>
      <c r="AD55" s="63"/>
      <c r="AE55" s="62"/>
    </row>
    <row r="56" spans="1:31">
      <c r="A56">
        <f>base_vacc!L51</f>
        <v>7.3451868571428576E-3</v>
      </c>
      <c r="B56" s="63">
        <f t="shared" si="1"/>
        <v>7.0721450000000002E-3</v>
      </c>
      <c r="C56" s="63">
        <f t="shared" si="2"/>
        <v>7.3451868571428576E-3</v>
      </c>
      <c r="D56" s="63">
        <f t="shared" si="3"/>
        <v>1.7699850000000003E-2</v>
      </c>
      <c r="E56" s="63"/>
      <c r="F56" s="63">
        <f t="shared" si="4"/>
        <v>1.19288E-2</v>
      </c>
      <c r="G56" s="63">
        <f t="shared" si="5"/>
        <v>7.3451868571428576E-3</v>
      </c>
      <c r="H56" s="63">
        <f t="shared" si="6"/>
        <v>7.61738E-3</v>
      </c>
      <c r="I56" s="63"/>
      <c r="J56" s="63">
        <f t="shared" si="7"/>
        <v>9.8275949999999997E-3</v>
      </c>
      <c r="K56" s="63">
        <f t="shared" si="8"/>
        <v>7.3451868571428576E-3</v>
      </c>
      <c r="L56" s="63">
        <f t="shared" si="9"/>
        <v>9.8992650000000008E-3</v>
      </c>
      <c r="M56" s="63" t="str">
        <f t="shared" si="10"/>
        <v>0.0099,</v>
      </c>
      <c r="N56" s="63"/>
      <c r="P56" s="63">
        <v>6.9728300000000002E-3</v>
      </c>
      <c r="Q56" s="63">
        <v>7.1714600000000002E-3</v>
      </c>
      <c r="R56" s="63">
        <v>1.7324800000000001E-2</v>
      </c>
      <c r="S56" s="63">
        <v>1.8074900000000001E-2</v>
      </c>
      <c r="T56" s="63">
        <v>1.1972399999999999E-2</v>
      </c>
      <c r="U56" s="63">
        <v>1.18852E-2</v>
      </c>
      <c r="V56" s="63">
        <v>7.5364100000000003E-3</v>
      </c>
      <c r="W56" s="63">
        <v>7.6983499999999996E-3</v>
      </c>
      <c r="X56" s="63">
        <v>9.9154699999999991E-3</v>
      </c>
      <c r="Y56" s="63">
        <v>9.7397200000000003E-3</v>
      </c>
      <c r="Z56" s="63">
        <v>9.9802399999999996E-3</v>
      </c>
      <c r="AA56" s="63">
        <v>9.8182900000000004E-3</v>
      </c>
      <c r="AC56" s="63"/>
      <c r="AD56" s="63"/>
      <c r="AE56" s="62"/>
    </row>
    <row r="57" spans="1:31">
      <c r="A57">
        <f>base_vacc!L52</f>
        <v>6.6272517142857146E-3</v>
      </c>
      <c r="B57" s="63">
        <f t="shared" si="1"/>
        <v>6.5568900000000001E-3</v>
      </c>
      <c r="C57" s="63">
        <f t="shared" si="2"/>
        <v>6.6272517142857146E-3</v>
      </c>
      <c r="D57" s="63">
        <f t="shared" si="3"/>
        <v>1.6497850000000001E-2</v>
      </c>
      <c r="E57" s="63"/>
      <c r="F57" s="63">
        <f t="shared" si="4"/>
        <v>1.064385E-2</v>
      </c>
      <c r="G57" s="63">
        <f t="shared" si="5"/>
        <v>6.6272517142857146E-3</v>
      </c>
      <c r="H57" s="63">
        <f t="shared" si="6"/>
        <v>7.0105849999999997E-3</v>
      </c>
      <c r="I57" s="63"/>
      <c r="J57" s="63">
        <f t="shared" si="7"/>
        <v>8.7172099999999995E-3</v>
      </c>
      <c r="K57" s="63">
        <f t="shared" si="8"/>
        <v>6.6272517142857146E-3</v>
      </c>
      <c r="L57" s="63">
        <f t="shared" si="9"/>
        <v>8.6935799999999994E-3</v>
      </c>
      <c r="M57" s="63" t="str">
        <f t="shared" si="10"/>
        <v>0.0087,</v>
      </c>
      <c r="N57" s="63"/>
      <c r="P57" s="63">
        <v>6.4419300000000002E-3</v>
      </c>
      <c r="Q57" s="63">
        <v>6.67185E-3</v>
      </c>
      <c r="R57" s="63">
        <v>1.59183E-2</v>
      </c>
      <c r="S57" s="63">
        <v>1.70774E-2</v>
      </c>
      <c r="T57" s="63">
        <v>1.0593999999999999E-2</v>
      </c>
      <c r="U57" s="63">
        <v>1.06937E-2</v>
      </c>
      <c r="V57" s="63">
        <v>6.8872100000000004E-3</v>
      </c>
      <c r="W57" s="63">
        <v>7.13396E-3</v>
      </c>
      <c r="X57" s="63">
        <v>8.6977900000000004E-3</v>
      </c>
      <c r="Y57" s="63">
        <v>8.7366300000000004E-3</v>
      </c>
      <c r="Z57" s="63">
        <v>8.6304199999999998E-3</v>
      </c>
      <c r="AA57" s="63">
        <v>8.7567400000000007E-3</v>
      </c>
      <c r="AC57" s="63"/>
      <c r="AD57" s="63"/>
      <c r="AE57" s="62"/>
    </row>
    <row r="58" spans="1:31">
      <c r="A58">
        <f>base_vacc!L53</f>
        <v>5.9862542857142846E-3</v>
      </c>
      <c r="B58" s="63">
        <f t="shared" si="1"/>
        <v>5.9133249999999997E-3</v>
      </c>
      <c r="C58" s="63">
        <f t="shared" si="2"/>
        <v>5.9862542857142846E-3</v>
      </c>
      <c r="D58" s="63">
        <f t="shared" si="3"/>
        <v>1.5492800000000001E-2</v>
      </c>
      <c r="E58" s="63"/>
      <c r="F58" s="63">
        <f t="shared" si="4"/>
        <v>9.6308450000000007E-3</v>
      </c>
      <c r="G58" s="63">
        <f t="shared" si="5"/>
        <v>5.9862542857142846E-3</v>
      </c>
      <c r="H58" s="63">
        <f t="shared" si="6"/>
        <v>6.3302749999999998E-3</v>
      </c>
      <c r="I58" s="63"/>
      <c r="J58" s="63">
        <f t="shared" si="7"/>
        <v>7.8377800000000008E-3</v>
      </c>
      <c r="K58" s="63">
        <f t="shared" si="8"/>
        <v>5.9862542857142846E-3</v>
      </c>
      <c r="L58" s="63">
        <f t="shared" si="9"/>
        <v>7.8589000000000003E-3</v>
      </c>
      <c r="M58" s="63" t="str">
        <f t="shared" si="10"/>
        <v>0.0079,</v>
      </c>
      <c r="N58" s="63"/>
      <c r="P58" s="63">
        <v>5.6983299999999997E-3</v>
      </c>
      <c r="Q58" s="63">
        <v>6.1283199999999996E-3</v>
      </c>
      <c r="R58" s="63">
        <v>1.55712E-2</v>
      </c>
      <c r="S58" s="63">
        <v>1.54144E-2</v>
      </c>
      <c r="T58" s="63">
        <v>9.8649600000000007E-3</v>
      </c>
      <c r="U58" s="63">
        <v>9.3967300000000007E-3</v>
      </c>
      <c r="V58" s="63">
        <v>6.1211399999999997E-3</v>
      </c>
      <c r="W58" s="63">
        <v>6.5394099999999998E-3</v>
      </c>
      <c r="X58" s="63">
        <v>7.7156799999999999E-3</v>
      </c>
      <c r="Y58" s="63">
        <v>7.9598800000000008E-3</v>
      </c>
      <c r="Z58" s="63">
        <v>7.69113E-3</v>
      </c>
      <c r="AA58" s="63">
        <v>8.0266699999999996E-3</v>
      </c>
      <c r="AC58" s="63"/>
      <c r="AD58" s="63"/>
      <c r="AE58" s="62"/>
    </row>
    <row r="59" spans="1:31">
      <c r="A59">
        <f>base_vacc!L54</f>
        <v>5.4336171428571427E-3</v>
      </c>
      <c r="B59" s="63">
        <f t="shared" si="1"/>
        <v>5.5551799999999998E-3</v>
      </c>
      <c r="C59" s="63">
        <f t="shared" si="2"/>
        <v>5.4336171428571427E-3</v>
      </c>
      <c r="D59" s="63">
        <f t="shared" si="3"/>
        <v>1.42483E-2</v>
      </c>
      <c r="E59" s="63"/>
      <c r="F59" s="63">
        <f t="shared" si="4"/>
        <v>8.5916899999999991E-3</v>
      </c>
      <c r="G59" s="63">
        <f t="shared" si="5"/>
        <v>5.4336171428571427E-3</v>
      </c>
      <c r="H59" s="63">
        <f t="shared" si="6"/>
        <v>5.8464249999999997E-3</v>
      </c>
      <c r="I59" s="63"/>
      <c r="J59" s="63">
        <f t="shared" si="7"/>
        <v>6.9376000000000004E-3</v>
      </c>
      <c r="K59" s="63">
        <f t="shared" si="8"/>
        <v>5.4336171428571427E-3</v>
      </c>
      <c r="L59" s="63">
        <f t="shared" si="9"/>
        <v>6.9932550000000003E-3</v>
      </c>
      <c r="M59" s="63" t="str">
        <f t="shared" si="10"/>
        <v>0.007,</v>
      </c>
      <c r="N59" s="63"/>
      <c r="P59" s="63">
        <v>5.4549500000000001E-3</v>
      </c>
      <c r="Q59" s="63">
        <v>5.6554099999999996E-3</v>
      </c>
      <c r="R59" s="63">
        <v>1.42875E-2</v>
      </c>
      <c r="S59" s="63">
        <v>1.4209100000000001E-2</v>
      </c>
      <c r="T59" s="63">
        <v>8.4965800000000001E-3</v>
      </c>
      <c r="U59" s="63">
        <v>8.6867999999999997E-3</v>
      </c>
      <c r="V59" s="63">
        <v>5.6761399999999997E-3</v>
      </c>
      <c r="W59" s="63">
        <v>6.0167099999999998E-3</v>
      </c>
      <c r="X59" s="63">
        <v>6.6820400000000002E-3</v>
      </c>
      <c r="Y59" s="63">
        <v>7.1931599999999997E-3</v>
      </c>
      <c r="Z59" s="63">
        <v>6.73611E-3</v>
      </c>
      <c r="AA59" s="63">
        <v>7.2503999999999997E-3</v>
      </c>
      <c r="AC59" s="63"/>
      <c r="AD59" s="63"/>
      <c r="AE59" s="62"/>
    </row>
    <row r="60" spans="1:31">
      <c r="A60">
        <f>base_vacc!L55</f>
        <v>5.0264348571428573E-3</v>
      </c>
      <c r="B60" s="63">
        <f t="shared" si="1"/>
        <v>5.3389149999999996E-3</v>
      </c>
      <c r="C60" s="63">
        <f t="shared" si="2"/>
        <v>5.0264348571428573E-3</v>
      </c>
      <c r="D60" s="63">
        <f t="shared" si="3"/>
        <v>1.2941350000000001E-2</v>
      </c>
      <c r="E60" s="63"/>
      <c r="F60" s="63">
        <f t="shared" si="4"/>
        <v>7.4584049999999995E-3</v>
      </c>
      <c r="G60" s="63">
        <f t="shared" si="5"/>
        <v>5.0264348571428573E-3</v>
      </c>
      <c r="H60" s="63">
        <f t="shared" si="6"/>
        <v>5.506805E-3</v>
      </c>
      <c r="I60" s="63"/>
      <c r="J60" s="63">
        <f t="shared" si="7"/>
        <v>6.2217349999999999E-3</v>
      </c>
      <c r="K60" s="63">
        <f t="shared" si="8"/>
        <v>5.0264348571428573E-3</v>
      </c>
      <c r="L60" s="63">
        <f t="shared" si="9"/>
        <v>6.241885E-3</v>
      </c>
      <c r="M60" s="63" t="str">
        <f t="shared" si="10"/>
        <v>0.0062,</v>
      </c>
      <c r="N60" s="63"/>
      <c r="P60" s="63">
        <v>5.3173700000000001E-3</v>
      </c>
      <c r="Q60" s="63">
        <v>5.3604600000000001E-3</v>
      </c>
      <c r="R60" s="63">
        <v>1.3065200000000001E-2</v>
      </c>
      <c r="S60" s="63">
        <v>1.2817500000000001E-2</v>
      </c>
      <c r="T60" s="63">
        <v>7.1193000000000003E-3</v>
      </c>
      <c r="U60" s="63">
        <v>7.7975099999999997E-3</v>
      </c>
      <c r="V60" s="63">
        <v>5.4477299999999996E-3</v>
      </c>
      <c r="W60" s="63">
        <v>5.5658799999999996E-3</v>
      </c>
      <c r="X60" s="63">
        <v>6.0046199999999996E-3</v>
      </c>
      <c r="Y60" s="63">
        <v>6.4388500000000003E-3</v>
      </c>
      <c r="Z60" s="63">
        <v>6.0070899999999997E-3</v>
      </c>
      <c r="AA60" s="63">
        <v>6.4766800000000003E-3</v>
      </c>
      <c r="AC60" s="63"/>
      <c r="AD60" s="63"/>
      <c r="AE60" s="62"/>
    </row>
    <row r="61" spans="1:31">
      <c r="A61">
        <f>base_vacc!L56</f>
        <v>4.7379294285714284E-3</v>
      </c>
      <c r="B61" s="63">
        <f t="shared" si="1"/>
        <v>5.2342099999999996E-3</v>
      </c>
      <c r="C61" s="63">
        <f t="shared" si="2"/>
        <v>4.7379294285714284E-3</v>
      </c>
      <c r="D61" s="63">
        <f t="shared" si="3"/>
        <v>1.1132300000000001E-2</v>
      </c>
      <c r="E61" s="63"/>
      <c r="F61" s="63">
        <f t="shared" si="4"/>
        <v>6.216765E-3</v>
      </c>
      <c r="G61" s="63">
        <f t="shared" si="5"/>
        <v>4.7379294285714284E-3</v>
      </c>
      <c r="H61" s="63">
        <f t="shared" si="6"/>
        <v>5.3037199999999996E-3</v>
      </c>
      <c r="I61" s="63"/>
      <c r="J61" s="63">
        <f t="shared" si="7"/>
        <v>5.5622050000000006E-3</v>
      </c>
      <c r="K61" s="63">
        <f t="shared" si="8"/>
        <v>4.7379294285714284E-3</v>
      </c>
      <c r="L61" s="63">
        <f t="shared" si="9"/>
        <v>5.5904349999999995E-3</v>
      </c>
      <c r="M61" s="63" t="str">
        <f t="shared" si="10"/>
        <v>0.0056,</v>
      </c>
      <c r="N61" s="63"/>
      <c r="P61" s="63">
        <v>5.2460299999999996E-3</v>
      </c>
      <c r="Q61" s="63">
        <v>5.2223900000000004E-3</v>
      </c>
      <c r="R61" s="63">
        <v>1.11404E-2</v>
      </c>
      <c r="S61" s="63">
        <v>1.1124200000000001E-2</v>
      </c>
      <c r="T61" s="63">
        <v>6.1750800000000003E-3</v>
      </c>
      <c r="U61" s="63">
        <v>6.2584499999999996E-3</v>
      </c>
      <c r="V61" s="63">
        <v>5.3141100000000004E-3</v>
      </c>
      <c r="W61" s="63">
        <v>5.2933299999999997E-3</v>
      </c>
      <c r="X61" s="63">
        <v>5.5548400000000001E-3</v>
      </c>
      <c r="Y61" s="63">
        <v>5.5695700000000002E-3</v>
      </c>
      <c r="Z61" s="63">
        <v>5.5884100000000003E-3</v>
      </c>
      <c r="AA61" s="63">
        <v>5.5924599999999996E-3</v>
      </c>
      <c r="AC61" s="63"/>
      <c r="AD61" s="63"/>
      <c r="AE61" s="62"/>
    </row>
    <row r="62" spans="1:31">
      <c r="A62">
        <f>base_vacc!L57</f>
        <v>4.5362314285714283E-3</v>
      </c>
      <c r="B62" s="63">
        <f t="shared" si="1"/>
        <v>5.1908950000000001E-3</v>
      </c>
      <c r="C62" s="63">
        <f t="shared" si="2"/>
        <v>4.5362314285714283E-3</v>
      </c>
      <c r="D62" s="63">
        <f t="shared" si="3"/>
        <v>8.7692849999999999E-3</v>
      </c>
      <c r="E62" s="63"/>
      <c r="F62" s="63">
        <f t="shared" si="4"/>
        <v>5.5169899999999994E-3</v>
      </c>
      <c r="G62" s="63">
        <f t="shared" si="5"/>
        <v>4.5362314285714283E-3</v>
      </c>
      <c r="H62" s="63">
        <f t="shared" si="6"/>
        <v>5.2282500000000003E-3</v>
      </c>
      <c r="I62" s="63"/>
      <c r="J62" s="63">
        <f t="shared" si="7"/>
        <v>5.3101599999999995E-3</v>
      </c>
      <c r="K62" s="63">
        <f t="shared" si="8"/>
        <v>4.5362314285714283E-3</v>
      </c>
      <c r="L62" s="63">
        <f t="shared" si="9"/>
        <v>5.3193300000000006E-3</v>
      </c>
      <c r="M62" s="63" t="str">
        <f t="shared" si="10"/>
        <v>0.0053,</v>
      </c>
      <c r="N62" s="63"/>
      <c r="P62" s="63">
        <v>5.1996100000000003E-3</v>
      </c>
      <c r="Q62" s="63">
        <v>5.1821799999999998E-3</v>
      </c>
      <c r="R62" s="63">
        <v>8.5941300000000002E-3</v>
      </c>
      <c r="S62" s="63">
        <v>8.9444399999999997E-3</v>
      </c>
      <c r="T62" s="63">
        <v>5.4683099999999997E-3</v>
      </c>
      <c r="U62" s="63">
        <v>5.56567E-3</v>
      </c>
      <c r="V62" s="63">
        <v>5.2362299999999997E-3</v>
      </c>
      <c r="W62" s="63">
        <v>5.2202699999999999E-3</v>
      </c>
      <c r="X62" s="63">
        <v>5.3043400000000003E-3</v>
      </c>
      <c r="Y62" s="63">
        <v>5.3159799999999997E-3</v>
      </c>
      <c r="Z62" s="63">
        <v>5.3107800000000002E-3</v>
      </c>
      <c r="AA62" s="63">
        <v>5.3278800000000001E-3</v>
      </c>
      <c r="AC62" s="63"/>
      <c r="AD62" s="63"/>
      <c r="AE62" s="62"/>
    </row>
    <row r="63" spans="1:31">
      <c r="A63">
        <f>base_vacc!L58</f>
        <v>4.394045714285714E-3</v>
      </c>
      <c r="B63" s="63">
        <f t="shared" si="1"/>
        <v>5.1709049999999999E-3</v>
      </c>
      <c r="C63" s="63">
        <f t="shared" si="2"/>
        <v>4.394045714285714E-3</v>
      </c>
      <c r="D63" s="63">
        <f t="shared" si="3"/>
        <v>6.7545050000000001E-3</v>
      </c>
      <c r="E63" s="63"/>
      <c r="F63" s="63">
        <f t="shared" si="4"/>
        <v>5.2619049999999999E-3</v>
      </c>
      <c r="G63" s="63">
        <f t="shared" si="5"/>
        <v>4.394045714285714E-3</v>
      </c>
      <c r="H63" s="63">
        <f t="shared" si="6"/>
        <v>5.1940400000000005E-3</v>
      </c>
      <c r="I63" s="63"/>
      <c r="J63" s="63">
        <f t="shared" si="7"/>
        <v>5.2116950000000006E-3</v>
      </c>
      <c r="K63" s="63">
        <f t="shared" si="8"/>
        <v>4.394045714285714E-3</v>
      </c>
      <c r="L63" s="63">
        <f t="shared" si="9"/>
        <v>5.2138150000000001E-3</v>
      </c>
      <c r="M63" s="63" t="str">
        <f t="shared" si="10"/>
        <v>0.0052,</v>
      </c>
      <c r="N63" s="63"/>
      <c r="P63" s="63">
        <v>5.1807800000000003E-3</v>
      </c>
      <c r="Q63" s="63">
        <v>5.1610299999999996E-3</v>
      </c>
      <c r="R63" s="63">
        <v>6.6021600000000001E-3</v>
      </c>
      <c r="S63" s="63">
        <v>6.90685E-3</v>
      </c>
      <c r="T63" s="63">
        <v>5.2677799999999997E-3</v>
      </c>
      <c r="U63" s="63">
        <v>5.2560300000000001E-3</v>
      </c>
      <c r="V63" s="63">
        <v>5.2051299999999997E-3</v>
      </c>
      <c r="W63" s="63">
        <v>5.1829500000000004E-3</v>
      </c>
      <c r="X63" s="63">
        <v>5.2217100000000001E-3</v>
      </c>
      <c r="Y63" s="63">
        <v>5.2016800000000002E-3</v>
      </c>
      <c r="Z63" s="63">
        <v>5.2237799999999999E-3</v>
      </c>
      <c r="AA63" s="63">
        <v>5.2038500000000003E-3</v>
      </c>
      <c r="AC63" s="63"/>
      <c r="AD63" s="63"/>
      <c r="AE63" s="62"/>
    </row>
    <row r="64" spans="1:31">
      <c r="A64">
        <f>base_vacc!L59</f>
        <v>4.3120482857142853E-3</v>
      </c>
      <c r="B64" s="63">
        <f t="shared" si="1"/>
        <v>5.1617299999999998E-3</v>
      </c>
      <c r="C64" s="63">
        <f t="shared" si="2"/>
        <v>4.3120482857142853E-3</v>
      </c>
      <c r="D64" s="63">
        <f t="shared" si="3"/>
        <v>5.4640650000000006E-3</v>
      </c>
      <c r="E64" s="63"/>
      <c r="F64" s="63">
        <f t="shared" si="4"/>
        <v>5.1742249999999993E-3</v>
      </c>
      <c r="G64" s="63">
        <f t="shared" si="5"/>
        <v>4.3120482857142853E-3</v>
      </c>
      <c r="H64" s="63">
        <f t="shared" si="6"/>
        <v>5.1788149999999998E-3</v>
      </c>
      <c r="I64" s="63"/>
      <c r="J64" s="63">
        <f t="shared" si="7"/>
        <v>5.1728299999999998E-3</v>
      </c>
      <c r="K64" s="63">
        <f t="shared" si="8"/>
        <v>4.3120482857142853E-3</v>
      </c>
      <c r="L64" s="63">
        <f t="shared" si="9"/>
        <v>5.1729949999999997E-3</v>
      </c>
      <c r="M64" s="63" t="str">
        <f t="shared" si="10"/>
        <v>0.0052,</v>
      </c>
      <c r="N64" s="63"/>
      <c r="P64" s="63">
        <v>5.17134E-3</v>
      </c>
      <c r="Q64" s="63">
        <v>5.1521199999999996E-3</v>
      </c>
      <c r="R64" s="63">
        <v>5.4532000000000001E-3</v>
      </c>
      <c r="S64" s="63">
        <v>5.4749300000000002E-3</v>
      </c>
      <c r="T64" s="63">
        <v>5.1853899999999998E-3</v>
      </c>
      <c r="U64" s="63">
        <v>5.1630599999999997E-3</v>
      </c>
      <c r="V64" s="63">
        <v>5.1898200000000004E-3</v>
      </c>
      <c r="W64" s="63">
        <v>5.1678100000000001E-3</v>
      </c>
      <c r="X64" s="63">
        <v>5.1839099999999999E-3</v>
      </c>
      <c r="Y64" s="63">
        <v>5.1617499999999997E-3</v>
      </c>
      <c r="Z64" s="63">
        <v>5.1842700000000004E-3</v>
      </c>
      <c r="AA64" s="63">
        <v>5.1617199999999998E-3</v>
      </c>
      <c r="AC64" s="63"/>
      <c r="AD64" s="63"/>
      <c r="AE64" s="62"/>
    </row>
    <row r="65" spans="1:31">
      <c r="A65">
        <f>base_vacc!L60</f>
        <v>4.2746700000000004E-3</v>
      </c>
      <c r="B65" s="63">
        <f t="shared" si="1"/>
        <v>5.1591050000000006E-3</v>
      </c>
      <c r="C65" s="63">
        <f t="shared" si="2"/>
        <v>4.2746700000000004E-3</v>
      </c>
      <c r="D65" s="63">
        <f t="shared" si="3"/>
        <v>5.1901200000000003E-3</v>
      </c>
      <c r="E65" s="63"/>
      <c r="F65" s="63">
        <f t="shared" si="4"/>
        <v>5.1476449999999993E-3</v>
      </c>
      <c r="G65" s="63">
        <f t="shared" si="5"/>
        <v>4.2746700000000004E-3</v>
      </c>
      <c r="H65" s="63">
        <f t="shared" si="6"/>
        <v>5.1741649999999997E-3</v>
      </c>
      <c r="I65" s="63"/>
      <c r="J65" s="63">
        <f t="shared" si="7"/>
        <v>5.1608000000000001E-3</v>
      </c>
      <c r="K65" s="63">
        <f t="shared" si="8"/>
        <v>4.2746700000000004E-3</v>
      </c>
      <c r="L65" s="63">
        <f t="shared" si="9"/>
        <v>5.1607500000000004E-3</v>
      </c>
      <c r="M65" s="63" t="str">
        <f t="shared" si="10"/>
        <v>0.0052,</v>
      </c>
      <c r="N65" s="63"/>
      <c r="P65" s="63">
        <v>5.1676600000000001E-3</v>
      </c>
      <c r="Q65" s="63">
        <v>5.1505500000000003E-3</v>
      </c>
      <c r="R65" s="63">
        <v>5.2032500000000004E-3</v>
      </c>
      <c r="S65" s="63">
        <v>5.1769900000000002E-3</v>
      </c>
      <c r="T65" s="63">
        <v>5.1563399999999997E-3</v>
      </c>
      <c r="U65" s="63">
        <v>5.1389499999999998E-3</v>
      </c>
      <c r="V65" s="63">
        <v>5.1839900000000003E-3</v>
      </c>
      <c r="W65" s="63">
        <v>5.1643399999999999E-3</v>
      </c>
      <c r="X65" s="63">
        <v>5.1700499999999998E-3</v>
      </c>
      <c r="Y65" s="63">
        <v>5.1515500000000004E-3</v>
      </c>
      <c r="Z65" s="63">
        <v>5.1701000000000004E-3</v>
      </c>
      <c r="AA65" s="63">
        <v>5.1514000000000004E-3</v>
      </c>
      <c r="AC65" s="63"/>
      <c r="AD65" s="63"/>
      <c r="AE65" s="62"/>
    </row>
    <row r="66" spans="1:31">
      <c r="A66">
        <f>base_vacc!L61</f>
        <v>4.2542368000000001E-3</v>
      </c>
      <c r="B66" s="63">
        <f t="shared" si="1"/>
        <v>5.1586449999999999E-3</v>
      </c>
      <c r="C66" s="63">
        <f t="shared" si="2"/>
        <v>4.2542368000000001E-3</v>
      </c>
      <c r="D66" s="63">
        <f t="shared" si="3"/>
        <v>5.15731E-3</v>
      </c>
      <c r="E66" s="63"/>
      <c r="F66" s="63">
        <f t="shared" si="4"/>
        <v>5.1432200000000004E-3</v>
      </c>
      <c r="G66" s="63">
        <f t="shared" si="5"/>
        <v>4.2542368000000001E-3</v>
      </c>
      <c r="H66" s="63">
        <f t="shared" si="6"/>
        <v>5.1731499999999996E-3</v>
      </c>
      <c r="I66" s="63"/>
      <c r="J66" s="63">
        <f t="shared" si="7"/>
        <v>5.1586649999999998E-3</v>
      </c>
      <c r="K66" s="63">
        <f t="shared" si="8"/>
        <v>4.2542368000000001E-3</v>
      </c>
      <c r="L66" s="63">
        <f t="shared" si="9"/>
        <v>5.1586150000000001E-3</v>
      </c>
      <c r="M66" s="63" t="str">
        <f t="shared" si="10"/>
        <v>0.0052,</v>
      </c>
      <c r="N66" s="63"/>
      <c r="P66" s="63">
        <v>5.1665699999999997E-3</v>
      </c>
      <c r="Q66" s="63">
        <v>5.1507200000000001E-3</v>
      </c>
      <c r="R66" s="63">
        <v>5.1651400000000004E-3</v>
      </c>
      <c r="S66" s="63">
        <v>5.1494799999999997E-3</v>
      </c>
      <c r="T66" s="63">
        <v>5.15001E-3</v>
      </c>
      <c r="U66" s="63">
        <v>5.13643E-3</v>
      </c>
      <c r="V66" s="63">
        <v>5.1821100000000002E-3</v>
      </c>
      <c r="W66" s="63">
        <v>5.1641899999999999E-3</v>
      </c>
      <c r="X66" s="63">
        <v>5.1665799999999996E-3</v>
      </c>
      <c r="Y66" s="63">
        <v>5.1507499999999999E-3</v>
      </c>
      <c r="Z66" s="63">
        <v>5.1665599999999997E-3</v>
      </c>
      <c r="AA66" s="63">
        <v>5.1506700000000004E-3</v>
      </c>
      <c r="AC66" s="63"/>
      <c r="AD66" s="63"/>
      <c r="AE66" s="62"/>
    </row>
    <row r="67" spans="1:31">
      <c r="A67">
        <f>base_vacc!L62</f>
        <v>4.2434310000000006E-3</v>
      </c>
      <c r="B67" s="63">
        <f t="shared" si="1"/>
        <v>5.1586699999999997E-3</v>
      </c>
      <c r="C67" s="63">
        <f t="shared" si="2"/>
        <v>4.2434310000000006E-3</v>
      </c>
      <c r="D67" s="63">
        <f t="shared" si="3"/>
        <v>5.1587300000000003E-3</v>
      </c>
      <c r="E67" s="63"/>
      <c r="F67" s="63">
        <f t="shared" si="4"/>
        <v>5.1433E-3</v>
      </c>
      <c r="G67" s="63">
        <f t="shared" si="5"/>
        <v>4.2434310000000006E-3</v>
      </c>
      <c r="H67" s="63">
        <f t="shared" si="6"/>
        <v>5.1731450000000005E-3</v>
      </c>
      <c r="I67" s="63"/>
      <c r="J67" s="63">
        <f t="shared" si="7"/>
        <v>5.1586699999999997E-3</v>
      </c>
      <c r="K67" s="63">
        <f t="shared" si="8"/>
        <v>4.2434310000000006E-3</v>
      </c>
      <c r="L67" s="63">
        <f t="shared" si="9"/>
        <v>5.1586699999999997E-3</v>
      </c>
      <c r="M67" s="63" t="str">
        <f t="shared" si="10"/>
        <v>0.0052,</v>
      </c>
      <c r="N67" s="63"/>
      <c r="P67" s="63">
        <v>5.1665299999999999E-3</v>
      </c>
      <c r="Q67" s="63">
        <v>5.1508099999999996E-3</v>
      </c>
      <c r="R67" s="63">
        <v>5.1666200000000002E-3</v>
      </c>
      <c r="S67" s="63">
        <v>5.1508400000000003E-3</v>
      </c>
      <c r="T67" s="63">
        <v>5.1500399999999998E-3</v>
      </c>
      <c r="U67" s="63">
        <v>5.1365600000000001E-3</v>
      </c>
      <c r="V67" s="63">
        <v>5.1820299999999998E-3</v>
      </c>
      <c r="W67" s="63">
        <v>5.1642600000000004E-3</v>
      </c>
      <c r="X67" s="63">
        <v>5.1665299999999999E-3</v>
      </c>
      <c r="Y67" s="63">
        <v>5.1508099999999996E-3</v>
      </c>
      <c r="Z67" s="63">
        <v>5.1665299999999999E-3</v>
      </c>
      <c r="AA67" s="63">
        <v>5.1508099999999996E-3</v>
      </c>
      <c r="AC67" s="63"/>
      <c r="AD67" s="63"/>
      <c r="AE67" s="62"/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9BB4-9DA1-014C-95C2-FACE3AB3A037}">
  <sheetPr codeName="Sheet37">
    <tabColor theme="5" tint="0.79998168889431442"/>
  </sheetPr>
  <dimension ref="A1:BP67"/>
  <sheetViews>
    <sheetView workbookViewId="0">
      <selection activeCell="M4" sqref="M4"/>
    </sheetView>
  </sheetViews>
  <sheetFormatPr baseColWidth="10" defaultRowHeight="16"/>
  <cols>
    <col min="3" max="3" width="15.83203125" bestFit="1" customWidth="1"/>
    <col min="5" max="8" width="13.83203125" customWidth="1"/>
    <col min="12" max="12" width="13.33203125" bestFit="1" customWidth="1"/>
    <col min="21" max="21" width="12" bestFit="1" customWidth="1"/>
    <col min="26" max="26" width="3.33203125" style="284" customWidth="1"/>
  </cols>
  <sheetData>
    <row r="1" spans="1:68" ht="17">
      <c r="B1" t="str">
        <f>B7</f>
        <v>sigma=0.01</v>
      </c>
      <c r="C1" t="str">
        <f t="shared" ref="C1:N1" si="0">C7</f>
        <v>sigma=0.05 (base)</v>
      </c>
      <c r="D1" t="str">
        <f t="shared" si="0"/>
        <v>sigma=0.1</v>
      </c>
      <c r="E1" t="str">
        <f t="shared" si="0"/>
        <v>sigma=0.2</v>
      </c>
      <c r="F1" t="str">
        <f t="shared" si="0"/>
        <v>sigma=0.3</v>
      </c>
      <c r="G1" t="str">
        <f t="shared" si="0"/>
        <v>sigma=0.4</v>
      </c>
      <c r="H1" t="str">
        <f t="shared" si="0"/>
        <v>sigma=0.5</v>
      </c>
      <c r="J1" t="str">
        <f t="shared" si="0"/>
        <v>beta3*0.1</v>
      </c>
      <c r="K1" t="str">
        <f t="shared" si="0"/>
        <v>beta3*0.5</v>
      </c>
      <c r="L1" t="str">
        <f t="shared" si="0"/>
        <v>beta3*1 (base)</v>
      </c>
      <c r="M1" t="str">
        <f t="shared" si="0"/>
        <v>beta3*2</v>
      </c>
      <c r="N1" t="str">
        <f t="shared" si="0"/>
        <v>beta3*3</v>
      </c>
      <c r="P1" s="198" t="str">
        <f>P7</f>
        <v>delta3*0.5</v>
      </c>
      <c r="Q1" s="198" t="str">
        <f t="shared" ref="Q1:V1" si="1">Q7</f>
        <v>delta3*1</v>
      </c>
      <c r="R1" s="198" t="str">
        <f t="shared" si="1"/>
        <v>delta3*2</v>
      </c>
      <c r="S1" s="198" t="str">
        <f t="shared" si="1"/>
        <v>delta1*0.5</v>
      </c>
      <c r="T1" s="198" t="str">
        <f t="shared" si="1"/>
        <v>delta1*2</v>
      </c>
      <c r="U1" s="198" t="str">
        <f t="shared" si="1"/>
        <v>delta23*0.5</v>
      </c>
      <c r="V1" s="198" t="str">
        <f t="shared" si="1"/>
        <v>delta23*2</v>
      </c>
      <c r="AA1" s="198"/>
      <c r="AB1" s="198"/>
      <c r="AC1" s="198"/>
      <c r="AE1" s="198"/>
      <c r="AP1" s="198"/>
      <c r="AR1" s="198"/>
      <c r="AT1" s="198"/>
      <c r="AV1" s="198"/>
      <c r="AY1" s="198"/>
      <c r="BA1" s="198"/>
    </row>
    <row r="2" spans="1:68" ht="17">
      <c r="A2" t="s">
        <v>415</v>
      </c>
      <c r="B2" s="391">
        <v>5.5192480000000002</v>
      </c>
      <c r="C2" s="396">
        <v>5.8363500000000004</v>
      </c>
      <c r="D2" s="391">
        <v>6.0383769999999997</v>
      </c>
      <c r="E2" s="391">
        <v>6.7305149999999996</v>
      </c>
      <c r="F2" s="391">
        <v>7.5762619999999998</v>
      </c>
      <c r="G2" s="391">
        <v>8.6177499999999991</v>
      </c>
      <c r="H2" s="391">
        <v>9.9155189999999997</v>
      </c>
      <c r="I2" s="391"/>
      <c r="J2" s="391">
        <v>3.021547</v>
      </c>
      <c r="K2" s="391">
        <v>3.884077</v>
      </c>
      <c r="L2" s="396">
        <v>5.8363500000000004</v>
      </c>
      <c r="M2" s="391">
        <v>17.821244</v>
      </c>
      <c r="N2" s="391">
        <v>50.982044000000002</v>
      </c>
      <c r="O2" s="391"/>
      <c r="P2" s="404">
        <v>28.053339000000001</v>
      </c>
      <c r="Q2" s="391">
        <f>C2</f>
        <v>5.8363500000000004</v>
      </c>
      <c r="R2" s="404">
        <v>1.7762070000000001</v>
      </c>
      <c r="S2" s="404">
        <v>23.772361</v>
      </c>
      <c r="T2" s="404">
        <v>2.1329289999999999</v>
      </c>
      <c r="U2" s="404">
        <v>7.2593129999999997</v>
      </c>
      <c r="V2" s="404">
        <v>5.1789560000000003</v>
      </c>
      <c r="W2" s="391"/>
      <c r="AA2" s="198"/>
      <c r="AB2" s="198"/>
      <c r="AC2" s="198"/>
      <c r="AE2" s="198"/>
      <c r="AP2" s="198"/>
      <c r="AR2" s="198"/>
      <c r="AT2" s="198"/>
      <c r="AV2" s="198"/>
      <c r="AY2" s="198"/>
      <c r="BA2" s="198"/>
    </row>
    <row r="3" spans="1:68" ht="17">
      <c r="A3" t="s">
        <v>278</v>
      </c>
      <c r="B3" s="391">
        <v>4.0746659999999997</v>
      </c>
      <c r="C3" s="396">
        <v>4.1702640000000004</v>
      </c>
      <c r="D3" s="391">
        <v>4.2716719999999997</v>
      </c>
      <c r="E3" s="391">
        <v>4.5348620000000004</v>
      </c>
      <c r="F3" s="391">
        <v>4.8571400000000002</v>
      </c>
      <c r="G3" s="391">
        <v>5.2675549999999998</v>
      </c>
      <c r="H3" s="391">
        <v>5.7512650000000001</v>
      </c>
      <c r="I3" s="391"/>
      <c r="J3" s="391">
        <v>3.1527599999999998</v>
      </c>
      <c r="K3" s="391">
        <v>3.4652120000000002</v>
      </c>
      <c r="L3" s="396">
        <v>4.1702640000000004</v>
      </c>
      <c r="M3" s="391">
        <v>8.6920179999999991</v>
      </c>
      <c r="N3" s="391">
        <v>21.190329999999999</v>
      </c>
      <c r="O3" s="391"/>
      <c r="P3" s="404">
        <v>6.9044049999999997</v>
      </c>
      <c r="Q3" s="391">
        <f t="shared" ref="Q3:Q5" si="2">C3</f>
        <v>4.1702640000000004</v>
      </c>
      <c r="R3" s="404">
        <v>3.4705620000000001</v>
      </c>
      <c r="S3" s="404">
        <v>6.8328249999999997</v>
      </c>
      <c r="T3" s="404">
        <v>3.472372</v>
      </c>
      <c r="U3" s="404">
        <v>4.204561</v>
      </c>
      <c r="V3" s="404">
        <v>4.1820839999999997</v>
      </c>
      <c r="W3" s="391"/>
      <c r="AA3" s="198"/>
      <c r="AB3" s="198"/>
      <c r="AC3" s="198"/>
      <c r="AE3" s="198"/>
      <c r="AP3" s="198"/>
      <c r="AR3" s="198"/>
      <c r="AT3" s="198"/>
      <c r="AV3" s="198"/>
      <c r="AY3" s="198"/>
      <c r="BA3" s="198"/>
    </row>
    <row r="4" spans="1:68" ht="17">
      <c r="A4" t="s">
        <v>416</v>
      </c>
      <c r="B4" s="391">
        <v>27.988068999999999</v>
      </c>
      <c r="C4" s="396">
        <v>29.697205</v>
      </c>
      <c r="D4" s="391">
        <v>30.801152999999999</v>
      </c>
      <c r="E4" s="391">
        <v>34.549298999999998</v>
      </c>
      <c r="F4" s="391">
        <v>39.12923</v>
      </c>
      <c r="G4" s="391">
        <v>44.779468999999999</v>
      </c>
      <c r="H4" s="391">
        <v>51.818102000000003</v>
      </c>
      <c r="I4" s="391"/>
      <c r="J4" s="391">
        <v>14.470685</v>
      </c>
      <c r="K4" s="391">
        <v>19.124870999999999</v>
      </c>
      <c r="L4" s="396">
        <v>29.697205</v>
      </c>
      <c r="M4" s="391">
        <v>94.570059999999998</v>
      </c>
      <c r="N4" s="391">
        <v>274.95426300000003</v>
      </c>
      <c r="O4" s="391"/>
      <c r="P4" s="404">
        <v>97.071066000000002</v>
      </c>
      <c r="Q4" s="391">
        <f t="shared" si="2"/>
        <v>29.697205</v>
      </c>
      <c r="R4" s="404">
        <v>14.440788</v>
      </c>
      <c r="S4" s="404">
        <v>95.994437000000005</v>
      </c>
      <c r="T4" s="404">
        <v>14.540292000000001</v>
      </c>
      <c r="U4" s="404">
        <v>30.060925999999998</v>
      </c>
      <c r="V4" s="404">
        <v>29.477529000000001</v>
      </c>
      <c r="W4" s="391"/>
      <c r="AA4" s="198"/>
      <c r="AB4" s="198"/>
      <c r="AC4" s="198"/>
      <c r="AE4" s="198"/>
      <c r="AP4" s="198"/>
      <c r="AR4" s="198"/>
      <c r="AT4" s="198"/>
      <c r="AV4" s="198"/>
      <c r="AY4" s="198"/>
      <c r="BA4" s="198"/>
    </row>
    <row r="5" spans="1:68" ht="17">
      <c r="A5" s="395" t="s">
        <v>417</v>
      </c>
      <c r="B5" s="398">
        <v>37.581983000000001</v>
      </c>
      <c r="C5" s="397">
        <v>39.70382</v>
      </c>
      <c r="D5" s="398">
        <v>41.111203000000003</v>
      </c>
      <c r="E5" s="398">
        <v>45.814675000000001</v>
      </c>
      <c r="F5" s="398">
        <v>51.562632000000001</v>
      </c>
      <c r="G5" s="398">
        <v>58.664772999999997</v>
      </c>
      <c r="H5" s="398">
        <v>67.484886000000003</v>
      </c>
      <c r="I5" s="391"/>
      <c r="J5" s="398">
        <v>20.644992999999999</v>
      </c>
      <c r="K5" s="398">
        <v>26.474160000000001</v>
      </c>
      <c r="L5" s="397">
        <v>39.70382</v>
      </c>
      <c r="M5" s="398">
        <v>121.083322</v>
      </c>
      <c r="N5" s="398">
        <v>347.12663700000002</v>
      </c>
      <c r="O5" s="391"/>
      <c r="P5" s="405">
        <v>132.02881099999999</v>
      </c>
      <c r="Q5" s="406">
        <f t="shared" si="2"/>
        <v>39.70382</v>
      </c>
      <c r="R5" s="405">
        <v>19.687557999999999</v>
      </c>
      <c r="S5" s="405">
        <v>126.59962299999999</v>
      </c>
      <c r="T5" s="405">
        <v>20.145593000000002</v>
      </c>
      <c r="U5" s="405">
        <v>41.524799999999999</v>
      </c>
      <c r="V5" s="405">
        <v>38.838569</v>
      </c>
      <c r="W5" s="391"/>
    </row>
    <row r="7" spans="1:68">
      <c r="A7" t="s">
        <v>355</v>
      </c>
      <c r="B7" s="381" t="s">
        <v>419</v>
      </c>
      <c r="C7" s="381" t="s">
        <v>422</v>
      </c>
      <c r="D7" s="381" t="s">
        <v>285</v>
      </c>
      <c r="E7" s="381" t="s">
        <v>286</v>
      </c>
      <c r="F7" s="381" t="s">
        <v>434</v>
      </c>
      <c r="G7" s="381" t="s">
        <v>435</v>
      </c>
      <c r="H7" s="381" t="s">
        <v>436</v>
      </c>
      <c r="J7" s="381" t="s">
        <v>403</v>
      </c>
      <c r="K7" s="381" t="s">
        <v>402</v>
      </c>
      <c r="L7" s="381" t="s">
        <v>424</v>
      </c>
      <c r="M7" s="381" t="s">
        <v>406</v>
      </c>
      <c r="N7" s="381" t="s">
        <v>404</v>
      </c>
      <c r="P7" s="381" t="s">
        <v>425</v>
      </c>
      <c r="Q7" s="381" t="s">
        <v>437</v>
      </c>
      <c r="R7" s="381" t="s">
        <v>426</v>
      </c>
      <c r="S7" s="399" t="s">
        <v>427</v>
      </c>
      <c r="T7" s="399" t="s">
        <v>428</v>
      </c>
      <c r="U7" s="399" t="s">
        <v>429</v>
      </c>
      <c r="V7" s="399" t="s">
        <v>430</v>
      </c>
      <c r="AA7" s="381" t="s">
        <v>420</v>
      </c>
      <c r="AB7" s="381"/>
      <c r="AC7" s="381" t="s">
        <v>421</v>
      </c>
      <c r="AD7" s="381"/>
      <c r="AE7" s="381" t="s">
        <v>418</v>
      </c>
      <c r="AF7" s="381"/>
      <c r="AG7" s="381" t="s">
        <v>431</v>
      </c>
      <c r="AH7" s="381"/>
      <c r="AI7" s="381" t="s">
        <v>432</v>
      </c>
      <c r="AJ7" s="381"/>
      <c r="AK7" s="381" t="s">
        <v>433</v>
      </c>
      <c r="AL7" s="381"/>
      <c r="AM7" s="381" t="s">
        <v>352</v>
      </c>
      <c r="AN7" s="381"/>
      <c r="AP7" s="381" t="s">
        <v>403</v>
      </c>
      <c r="AQ7" s="381"/>
      <c r="AR7" s="381" t="s">
        <v>402</v>
      </c>
      <c r="AS7" s="381"/>
      <c r="AT7" s="381" t="s">
        <v>406</v>
      </c>
      <c r="AU7" s="381"/>
      <c r="AV7" s="381" t="s">
        <v>404</v>
      </c>
      <c r="AW7" s="381"/>
      <c r="AY7" s="399" t="s">
        <v>407</v>
      </c>
      <c r="AZ7" s="399"/>
      <c r="BA7" s="399" t="s">
        <v>423</v>
      </c>
      <c r="BB7" s="399"/>
      <c r="BD7" s="381" t="s">
        <v>425</v>
      </c>
      <c r="BE7" s="381"/>
      <c r="BF7" s="381" t="s">
        <v>426</v>
      </c>
      <c r="BG7" s="381"/>
      <c r="BI7" s="399" t="s">
        <v>427</v>
      </c>
      <c r="BJ7" s="399"/>
      <c r="BK7" s="399" t="s">
        <v>428</v>
      </c>
      <c r="BL7" s="399"/>
      <c r="BM7" s="399" t="s">
        <v>429</v>
      </c>
      <c r="BN7" s="399"/>
      <c r="BO7" s="399" t="s">
        <v>430</v>
      </c>
      <c r="BP7" s="399"/>
    </row>
    <row r="8" spans="1:68">
      <c r="A8">
        <f>base_vacc!L3</f>
        <v>2.7783210000000003E-2</v>
      </c>
      <c r="B8" s="63">
        <f>AVERAGE(AA8:AB8)</f>
        <v>2.482285E-2</v>
      </c>
      <c r="C8">
        <f>A8</f>
        <v>2.7783210000000003E-2</v>
      </c>
      <c r="D8" s="63">
        <f>AVERAGE(AC8:AD8)</f>
        <v>2.482295E-2</v>
      </c>
      <c r="E8" s="63">
        <f>AVERAGE(AG8:AH8)</f>
        <v>2.4823049999999999E-2</v>
      </c>
      <c r="F8" s="63">
        <f>AVERAGE(AI8:AJ8)</f>
        <v>2.4823150000000002E-2</v>
      </c>
      <c r="G8" s="63">
        <f>AVERAGE(AK8:AL8)</f>
        <v>2.482355E-2</v>
      </c>
      <c r="H8" s="63">
        <f>AVERAGE(AM8:AN8)</f>
        <v>2.482355E-2</v>
      </c>
      <c r="I8" s="63"/>
      <c r="J8" s="63">
        <f t="shared" ref="J8:J39" si="3">AVERAGE(AP8:AQ8)</f>
        <v>2.4822500000000001E-2</v>
      </c>
      <c r="K8" s="63">
        <f>AVERAGE(AR8:AS8)</f>
        <v>2.4822549999999999E-2</v>
      </c>
      <c r="L8" s="63">
        <f t="shared" ref="L8:L39" si="4">A8</f>
        <v>2.7783210000000003E-2</v>
      </c>
      <c r="M8" s="63">
        <f>AVERAGE(AT8:AU8)</f>
        <v>2.4825800000000002E-2</v>
      </c>
      <c r="N8" s="63">
        <f t="shared" ref="N8:N39" si="5">AVERAGE(AV8:AW8)</f>
        <v>2.4832099999999999E-2</v>
      </c>
      <c r="O8" s="63"/>
      <c r="P8" s="63">
        <f>AVERAGE(BD8:BE8)</f>
        <v>2.4825699999999999E-2</v>
      </c>
      <c r="Q8" s="63">
        <f t="shared" ref="Q8:Q39" si="6">A8</f>
        <v>2.7783210000000003E-2</v>
      </c>
      <c r="R8" s="63">
        <f>AVERAGE(BF8:BG8)</f>
        <v>2.482235E-2</v>
      </c>
      <c r="S8" s="63">
        <f>AVERAGE(BI8:BJ8)</f>
        <v>2.4825550000000002E-2</v>
      </c>
      <c r="T8" s="63">
        <f>AVERAGE(BK8:BL8)</f>
        <v>2.4822449999999999E-2</v>
      </c>
      <c r="U8" s="63">
        <f>AVERAGE(BM8:BN8)</f>
        <v>2.4823049999999999E-2</v>
      </c>
      <c r="V8" s="63">
        <f>AVERAGE(BO8:BP8)</f>
        <v>2.4822749999999998E-2</v>
      </c>
      <c r="W8" s="63"/>
      <c r="X8" s="63" t="str">
        <f>ROUND(V8,4)&amp;","</f>
        <v>0.0248,</v>
      </c>
      <c r="AA8" s="63">
        <v>2.48332E-2</v>
      </c>
      <c r="AB8" s="63">
        <v>2.4812500000000001E-2</v>
      </c>
      <c r="AC8" s="63">
        <v>2.4833299999999999E-2</v>
      </c>
      <c r="AD8" s="63">
        <v>2.4812600000000001E-2</v>
      </c>
      <c r="AE8" s="63">
        <v>2.4833899999999999E-2</v>
      </c>
      <c r="AF8" s="63">
        <v>2.4813200000000001E-2</v>
      </c>
      <c r="AG8" s="63">
        <v>2.4833399999999999E-2</v>
      </c>
      <c r="AH8" s="63">
        <v>2.48127E-2</v>
      </c>
      <c r="AI8" s="63">
        <v>2.4833500000000001E-2</v>
      </c>
      <c r="AJ8" s="63">
        <v>2.4812799999999999E-2</v>
      </c>
      <c r="AK8" s="63">
        <v>2.4833899999999999E-2</v>
      </c>
      <c r="AL8" s="63">
        <v>2.4813200000000001E-2</v>
      </c>
      <c r="AM8" s="63">
        <v>2.4833899999999999E-2</v>
      </c>
      <c r="AN8" s="63">
        <v>2.4813200000000001E-2</v>
      </c>
      <c r="AO8" s="63"/>
      <c r="AP8" s="63">
        <v>2.4832900000000002E-2</v>
      </c>
      <c r="AQ8" s="63">
        <v>2.48121E-2</v>
      </c>
      <c r="AR8" s="63">
        <v>2.4832900000000002E-2</v>
      </c>
      <c r="AS8" s="63">
        <v>2.48122E-2</v>
      </c>
      <c r="AT8" s="63">
        <v>2.4835900000000001E-2</v>
      </c>
      <c r="AU8" s="63">
        <v>2.48157E-2</v>
      </c>
      <c r="AV8" s="63">
        <v>2.4840999999999998E-2</v>
      </c>
      <c r="AW8" s="63">
        <v>2.48232E-2</v>
      </c>
      <c r="AX8" s="63"/>
      <c r="AY8" s="63">
        <v>2.4832900000000002E-2</v>
      </c>
      <c r="AZ8" s="63">
        <v>2.48122E-2</v>
      </c>
      <c r="BA8" s="63">
        <v>2.4835900000000001E-2</v>
      </c>
      <c r="BB8" s="63">
        <v>2.48157E-2</v>
      </c>
      <c r="BD8" s="63">
        <v>2.4835900000000001E-2</v>
      </c>
      <c r="BE8" s="63">
        <v>2.4815500000000001E-2</v>
      </c>
      <c r="BF8" s="63">
        <v>2.4832699999999999E-2</v>
      </c>
      <c r="BG8" s="63">
        <v>2.4812000000000001E-2</v>
      </c>
      <c r="BI8" s="63">
        <v>2.4835800000000002E-2</v>
      </c>
      <c r="BJ8" s="63">
        <v>2.4815299999999998E-2</v>
      </c>
      <c r="BK8" s="63">
        <v>2.4832799999999999E-2</v>
      </c>
      <c r="BL8" s="63">
        <v>2.48121E-2</v>
      </c>
      <c r="BM8" s="63">
        <v>2.4833399999999999E-2</v>
      </c>
      <c r="BN8" s="63">
        <v>2.48127E-2</v>
      </c>
      <c r="BO8" s="63">
        <v>2.48331E-2</v>
      </c>
      <c r="BP8" s="63">
        <v>2.4812399999999998E-2</v>
      </c>
    </row>
    <row r="9" spans="1:68">
      <c r="A9">
        <f>base_vacc!L4</f>
        <v>2.7776404000000005E-2</v>
      </c>
      <c r="B9" s="63">
        <f t="shared" ref="B9:B67" si="7">AVERAGE(AA9:AB9)</f>
        <v>2.4824300000000001E-2</v>
      </c>
      <c r="C9">
        <f t="shared" ref="C9:C67" si="8">A9</f>
        <v>2.7776404000000005E-2</v>
      </c>
      <c r="D9" s="63">
        <f t="shared" ref="D9:D67" si="9">AVERAGE(AC9:AD9)</f>
        <v>2.4824350000000002E-2</v>
      </c>
      <c r="E9" s="63">
        <f t="shared" ref="E9:E67" si="10">AVERAGE(AG9:AH9)</f>
        <v>2.4824449999999998E-2</v>
      </c>
      <c r="F9" s="63">
        <f t="shared" ref="F9:F67" si="11">AVERAGE(AI9:AJ9)</f>
        <v>2.4824600000000002E-2</v>
      </c>
      <c r="G9" s="63">
        <f t="shared" ref="G9:G67" si="12">AVERAGE(AK9:AL9)</f>
        <v>2.4825E-2</v>
      </c>
      <c r="H9" s="63">
        <f t="shared" ref="H9:H67" si="13">AVERAGE(AM9:AN9)</f>
        <v>2.4825E-2</v>
      </c>
      <c r="I9" s="63"/>
      <c r="J9" s="63">
        <f t="shared" si="3"/>
        <v>2.4823900000000003E-2</v>
      </c>
      <c r="K9" s="63">
        <f t="shared" ref="K9:K67" si="14">AVERAGE(AR9:AS9)</f>
        <v>2.4823950000000001E-2</v>
      </c>
      <c r="L9" s="63">
        <f t="shared" si="4"/>
        <v>2.7776404000000005E-2</v>
      </c>
      <c r="M9" s="63">
        <f t="shared" ref="M9:M67" si="15">AVERAGE(AT9:AU9)</f>
        <v>2.4828050000000001E-2</v>
      </c>
      <c r="N9" s="63">
        <f t="shared" si="5"/>
        <v>2.483585E-2</v>
      </c>
      <c r="O9" s="63"/>
      <c r="P9" s="63">
        <f t="shared" ref="P9:P67" si="16">AVERAGE(BD9:BE9)</f>
        <v>2.4828349999999999E-2</v>
      </c>
      <c r="Q9" s="63">
        <f t="shared" si="6"/>
        <v>2.7776404000000005E-2</v>
      </c>
      <c r="R9" s="63">
        <f t="shared" ref="R9:R67" si="17">AVERAGE(BF9:BG9)</f>
        <v>2.4823600000000001E-2</v>
      </c>
      <c r="S9" s="63">
        <f t="shared" ref="S9:S67" si="18">AVERAGE(BI9:BJ9)</f>
        <v>2.4827799999999997E-2</v>
      </c>
      <c r="T9" s="63">
        <f t="shared" ref="T9:T67" si="19">AVERAGE(BK9:BL9)</f>
        <v>2.48238E-2</v>
      </c>
      <c r="U9" s="63">
        <f t="shared" ref="U9:U67" si="20">AVERAGE(BM9:BN9)</f>
        <v>2.4824849999999999E-2</v>
      </c>
      <c r="V9" s="63">
        <f t="shared" ref="V9:V67" si="21">AVERAGE(BO9:BP9)</f>
        <v>2.4824100000000002E-2</v>
      </c>
      <c r="W9" s="63"/>
      <c r="X9" s="63" t="str">
        <f t="shared" ref="X9:X67" si="22">ROUND(V9,4)&amp;","</f>
        <v>0.0248,</v>
      </c>
      <c r="AA9" s="63">
        <v>2.4836899999999999E-2</v>
      </c>
      <c r="AB9" s="63">
        <v>2.4811699999999999E-2</v>
      </c>
      <c r="AC9" s="63">
        <v>2.4837000000000001E-2</v>
      </c>
      <c r="AD9" s="63">
        <v>2.4811699999999999E-2</v>
      </c>
      <c r="AE9" s="63">
        <v>2.4837700000000001E-2</v>
      </c>
      <c r="AF9" s="63">
        <v>2.4812299999999999E-2</v>
      </c>
      <c r="AG9" s="63">
        <v>2.4837100000000001E-2</v>
      </c>
      <c r="AH9" s="63">
        <v>2.4811799999999998E-2</v>
      </c>
      <c r="AI9" s="63">
        <v>2.48373E-2</v>
      </c>
      <c r="AJ9" s="63">
        <v>2.4811900000000001E-2</v>
      </c>
      <c r="AK9" s="63">
        <v>2.4837700000000001E-2</v>
      </c>
      <c r="AL9" s="63">
        <v>2.4812299999999999E-2</v>
      </c>
      <c r="AM9" s="63">
        <v>2.4837700000000001E-2</v>
      </c>
      <c r="AN9" s="63">
        <v>2.4812299999999999E-2</v>
      </c>
      <c r="AO9" s="63"/>
      <c r="AP9" s="63">
        <v>2.4836500000000001E-2</v>
      </c>
      <c r="AQ9" s="63">
        <v>2.4811300000000001E-2</v>
      </c>
      <c r="AR9" s="63">
        <v>2.48366E-2</v>
      </c>
      <c r="AS9" s="63">
        <v>2.4811300000000001E-2</v>
      </c>
      <c r="AT9" s="63">
        <v>2.4840500000000001E-2</v>
      </c>
      <c r="AU9" s="63">
        <v>2.48156E-2</v>
      </c>
      <c r="AV9" s="63">
        <v>2.4847000000000001E-2</v>
      </c>
      <c r="AW9" s="63">
        <v>2.4824700000000002E-2</v>
      </c>
      <c r="AX9" s="63"/>
      <c r="AY9" s="63">
        <v>2.48366E-2</v>
      </c>
      <c r="AZ9" s="63">
        <v>2.4811300000000001E-2</v>
      </c>
      <c r="BA9" s="63">
        <v>2.4840500000000001E-2</v>
      </c>
      <c r="BB9" s="63">
        <v>2.48156E-2</v>
      </c>
      <c r="BD9" s="63">
        <v>2.4840899999999999E-2</v>
      </c>
      <c r="BE9" s="63">
        <v>2.4815799999999999E-2</v>
      </c>
      <c r="BF9" s="63">
        <v>2.4836299999999999E-2</v>
      </c>
      <c r="BG9" s="63">
        <v>2.48109E-2</v>
      </c>
      <c r="BI9" s="63">
        <v>2.4840399999999999E-2</v>
      </c>
      <c r="BJ9" s="63">
        <v>2.4815199999999999E-2</v>
      </c>
      <c r="BK9" s="63">
        <v>2.4836500000000001E-2</v>
      </c>
      <c r="BL9" s="63">
        <v>2.4811099999999999E-2</v>
      </c>
      <c r="BM9" s="63">
        <v>2.4837399999999999E-2</v>
      </c>
      <c r="BN9" s="63">
        <v>2.4812299999999999E-2</v>
      </c>
      <c r="BO9" s="63">
        <v>2.48367E-2</v>
      </c>
      <c r="BP9" s="63">
        <v>2.48115E-2</v>
      </c>
    </row>
    <row r="10" spans="1:68">
      <c r="A10">
        <f>base_vacc!L5</f>
        <v>2.7768440000000005E-2</v>
      </c>
      <c r="B10" s="63">
        <f t="shared" si="7"/>
        <v>2.48168E-2</v>
      </c>
      <c r="C10">
        <f t="shared" si="8"/>
        <v>2.7768440000000005E-2</v>
      </c>
      <c r="D10" s="63">
        <f t="shared" si="9"/>
        <v>2.4816900000000003E-2</v>
      </c>
      <c r="E10" s="63">
        <f t="shared" si="10"/>
        <v>2.4816999999999999E-2</v>
      </c>
      <c r="F10" s="63">
        <f t="shared" si="11"/>
        <v>2.481715E-2</v>
      </c>
      <c r="G10" s="63">
        <f t="shared" si="12"/>
        <v>2.4817550000000001E-2</v>
      </c>
      <c r="H10" s="63">
        <f t="shared" si="13"/>
        <v>2.4817550000000001E-2</v>
      </c>
      <c r="I10" s="63"/>
      <c r="J10" s="63">
        <f t="shared" si="3"/>
        <v>2.4816499999999998E-2</v>
      </c>
      <c r="K10" s="63">
        <f t="shared" si="14"/>
        <v>2.4816499999999998E-2</v>
      </c>
      <c r="L10" s="63">
        <f t="shared" si="4"/>
        <v>2.7768440000000005E-2</v>
      </c>
      <c r="M10" s="63">
        <f t="shared" si="15"/>
        <v>2.4820849999999998E-2</v>
      </c>
      <c r="N10" s="63">
        <f t="shared" si="5"/>
        <v>2.4829750000000001E-2</v>
      </c>
      <c r="O10" s="63"/>
      <c r="P10" s="63">
        <f t="shared" si="16"/>
        <v>2.4821650000000001E-2</v>
      </c>
      <c r="Q10" s="63">
        <f t="shared" si="6"/>
        <v>2.7768440000000005E-2</v>
      </c>
      <c r="R10" s="63">
        <f t="shared" si="17"/>
        <v>2.4816049999999999E-2</v>
      </c>
      <c r="S10" s="63">
        <f t="shared" si="18"/>
        <v>2.4820749999999999E-2</v>
      </c>
      <c r="T10" s="63">
        <f t="shared" si="19"/>
        <v>2.4816249999999998E-2</v>
      </c>
      <c r="U10" s="63">
        <f t="shared" si="20"/>
        <v>2.481765E-2</v>
      </c>
      <c r="V10" s="63">
        <f t="shared" si="21"/>
        <v>2.4816499999999998E-2</v>
      </c>
      <c r="W10" s="63"/>
      <c r="X10" s="63" t="str">
        <f t="shared" si="22"/>
        <v>0.0248,</v>
      </c>
      <c r="AA10" s="63">
        <v>2.4828099999999999E-2</v>
      </c>
      <c r="AB10" s="63">
        <v>2.4805500000000001E-2</v>
      </c>
      <c r="AC10" s="63">
        <v>2.4828200000000002E-2</v>
      </c>
      <c r="AD10" s="63">
        <v>2.4805600000000001E-2</v>
      </c>
      <c r="AE10" s="63">
        <v>2.4828800000000002E-2</v>
      </c>
      <c r="AF10" s="63">
        <v>2.48063E-2</v>
      </c>
      <c r="AG10" s="63">
        <v>2.4828300000000001E-2</v>
      </c>
      <c r="AH10" s="63">
        <v>2.48057E-2</v>
      </c>
      <c r="AI10" s="63">
        <v>2.48284E-2</v>
      </c>
      <c r="AJ10" s="63">
        <v>2.4805899999999999E-2</v>
      </c>
      <c r="AK10" s="63">
        <v>2.4828800000000002E-2</v>
      </c>
      <c r="AL10" s="63">
        <v>2.48063E-2</v>
      </c>
      <c r="AM10" s="63">
        <v>2.4828800000000002E-2</v>
      </c>
      <c r="AN10" s="63">
        <v>2.48063E-2</v>
      </c>
      <c r="AO10" s="63"/>
      <c r="AP10" s="63">
        <v>2.4827800000000001E-2</v>
      </c>
      <c r="AQ10" s="63">
        <v>2.4805199999999999E-2</v>
      </c>
      <c r="AR10" s="63">
        <v>2.4827800000000001E-2</v>
      </c>
      <c r="AS10" s="63">
        <v>2.4805199999999999E-2</v>
      </c>
      <c r="AT10" s="63">
        <v>2.4831599999999999E-2</v>
      </c>
      <c r="AU10" s="63">
        <v>2.4810100000000002E-2</v>
      </c>
      <c r="AV10" s="63">
        <v>2.4838900000000001E-2</v>
      </c>
      <c r="AW10" s="63">
        <v>2.4820600000000002E-2</v>
      </c>
      <c r="AX10" s="63"/>
      <c r="AY10" s="63">
        <v>2.4827800000000001E-2</v>
      </c>
      <c r="AZ10" s="63">
        <v>2.4805199999999999E-2</v>
      </c>
      <c r="BA10" s="63">
        <v>2.4831499999999999E-2</v>
      </c>
      <c r="BB10" s="63">
        <v>2.4809999999999999E-2</v>
      </c>
      <c r="BD10" s="63">
        <v>2.4832400000000001E-2</v>
      </c>
      <c r="BE10" s="63">
        <v>2.48109E-2</v>
      </c>
      <c r="BF10" s="63">
        <v>2.4827399999999999E-2</v>
      </c>
      <c r="BG10" s="63">
        <v>2.4804699999999999E-2</v>
      </c>
      <c r="BI10" s="63">
        <v>2.4831599999999999E-2</v>
      </c>
      <c r="BJ10" s="63">
        <v>2.4809899999999999E-2</v>
      </c>
      <c r="BK10" s="63">
        <v>2.4827599999999998E-2</v>
      </c>
      <c r="BL10" s="63">
        <v>2.4804900000000001E-2</v>
      </c>
      <c r="BM10" s="63">
        <v>2.4828800000000002E-2</v>
      </c>
      <c r="BN10" s="63">
        <v>2.4806499999999999E-2</v>
      </c>
      <c r="BO10" s="63">
        <v>2.4827800000000001E-2</v>
      </c>
      <c r="BP10" s="63">
        <v>2.4805199999999999E-2</v>
      </c>
    </row>
    <row r="11" spans="1:68">
      <c r="A11">
        <f>base_vacc!L6</f>
        <v>2.7758411428571435E-2</v>
      </c>
      <c r="B11" s="63">
        <f t="shared" si="7"/>
        <v>2.4809399999999999E-2</v>
      </c>
      <c r="C11">
        <f t="shared" si="8"/>
        <v>2.7758411428571435E-2</v>
      </c>
      <c r="D11" s="63">
        <f t="shared" si="9"/>
        <v>2.4809499999999998E-2</v>
      </c>
      <c r="E11" s="63">
        <f t="shared" si="10"/>
        <v>2.4809600000000001E-2</v>
      </c>
      <c r="F11" s="63">
        <f t="shared" si="11"/>
        <v>2.4809749999999998E-2</v>
      </c>
      <c r="G11" s="63">
        <f t="shared" si="12"/>
        <v>2.4810199999999998E-2</v>
      </c>
      <c r="H11" s="63">
        <f t="shared" si="13"/>
        <v>2.4810199999999998E-2</v>
      </c>
      <c r="I11" s="63"/>
      <c r="J11" s="63">
        <f t="shared" si="3"/>
        <v>2.4809000000000001E-2</v>
      </c>
      <c r="K11" s="63">
        <f t="shared" si="14"/>
        <v>2.4809049999999999E-2</v>
      </c>
      <c r="L11" s="63">
        <f t="shared" si="4"/>
        <v>2.7758411428571435E-2</v>
      </c>
      <c r="M11" s="63">
        <f t="shared" si="15"/>
        <v>2.48144E-2</v>
      </c>
      <c r="N11" s="63">
        <f t="shared" si="5"/>
        <v>2.4825449999999999E-2</v>
      </c>
      <c r="O11" s="63"/>
      <c r="P11" s="63">
        <f t="shared" si="16"/>
        <v>2.481585E-2</v>
      </c>
      <c r="Q11" s="63">
        <f t="shared" si="6"/>
        <v>2.7758411428571435E-2</v>
      </c>
      <c r="R11" s="63">
        <f t="shared" si="17"/>
        <v>2.480825E-2</v>
      </c>
      <c r="S11" s="63">
        <f t="shared" si="18"/>
        <v>2.4814450000000002E-2</v>
      </c>
      <c r="T11" s="63">
        <f t="shared" si="19"/>
        <v>2.4808549999999999E-2</v>
      </c>
      <c r="U11" s="63">
        <f t="shared" si="20"/>
        <v>2.4810550000000001E-2</v>
      </c>
      <c r="V11" s="63">
        <f t="shared" si="21"/>
        <v>2.480895E-2</v>
      </c>
      <c r="W11" s="63"/>
      <c r="X11" s="63" t="str">
        <f t="shared" si="22"/>
        <v>0.0248,</v>
      </c>
      <c r="AA11" s="63">
        <v>2.4821699999999999E-2</v>
      </c>
      <c r="AB11" s="63">
        <v>2.4797099999999999E-2</v>
      </c>
      <c r="AC11" s="63">
        <v>2.4821800000000002E-2</v>
      </c>
      <c r="AD11" s="63">
        <v>2.4797199999999998E-2</v>
      </c>
      <c r="AE11" s="63">
        <v>2.48226E-2</v>
      </c>
      <c r="AF11" s="63">
        <v>2.4797799999999998E-2</v>
      </c>
      <c r="AG11" s="63">
        <v>2.4821900000000001E-2</v>
      </c>
      <c r="AH11" s="63">
        <v>2.4797300000000001E-2</v>
      </c>
      <c r="AI11" s="63">
        <v>2.48221E-2</v>
      </c>
      <c r="AJ11" s="63">
        <v>2.4797400000000001E-2</v>
      </c>
      <c r="AK11" s="63">
        <v>2.48226E-2</v>
      </c>
      <c r="AL11" s="63">
        <v>2.4797799999999998E-2</v>
      </c>
      <c r="AM11" s="63">
        <v>2.48226E-2</v>
      </c>
      <c r="AN11" s="63">
        <v>2.4797799999999998E-2</v>
      </c>
      <c r="AO11" s="63"/>
      <c r="AP11" s="63">
        <v>2.4821200000000002E-2</v>
      </c>
      <c r="AQ11" s="63">
        <v>2.4796800000000001E-2</v>
      </c>
      <c r="AR11" s="63">
        <v>2.4821300000000001E-2</v>
      </c>
      <c r="AS11" s="63">
        <v>2.4796800000000001E-2</v>
      </c>
      <c r="AT11" s="63">
        <v>2.4826500000000001E-2</v>
      </c>
      <c r="AU11" s="63">
        <v>2.4802299999999999E-2</v>
      </c>
      <c r="AV11" s="63">
        <v>2.4835900000000001E-2</v>
      </c>
      <c r="AW11" s="63">
        <v>2.4815E-2</v>
      </c>
      <c r="AX11" s="63"/>
      <c r="AY11" s="63">
        <v>2.4821300000000001E-2</v>
      </c>
      <c r="AZ11" s="63">
        <v>2.4796800000000001E-2</v>
      </c>
      <c r="BA11" s="63">
        <v>2.4826399999999998E-2</v>
      </c>
      <c r="BB11" s="63">
        <v>2.48022E-2</v>
      </c>
      <c r="BD11" s="63">
        <v>2.48279E-2</v>
      </c>
      <c r="BE11" s="63">
        <v>2.4803800000000001E-2</v>
      </c>
      <c r="BF11" s="63">
        <v>2.4820700000000001E-2</v>
      </c>
      <c r="BG11" s="63">
        <v>2.47958E-2</v>
      </c>
      <c r="BI11" s="63">
        <v>2.4826600000000001E-2</v>
      </c>
      <c r="BJ11" s="63">
        <v>2.4802299999999999E-2</v>
      </c>
      <c r="BK11" s="63">
        <v>2.4820999999999999E-2</v>
      </c>
      <c r="BL11" s="63">
        <v>2.4796100000000001E-2</v>
      </c>
      <c r="BM11" s="63">
        <v>2.48227E-2</v>
      </c>
      <c r="BN11" s="63">
        <v>2.4798400000000002E-2</v>
      </c>
      <c r="BO11" s="63">
        <v>2.4821300000000001E-2</v>
      </c>
      <c r="BP11" s="63">
        <v>2.4796599999999999E-2</v>
      </c>
    </row>
    <row r="12" spans="1:68">
      <c r="A12">
        <f>base_vacc!L7</f>
        <v>2.7740514285714286E-2</v>
      </c>
      <c r="B12" s="63">
        <f t="shared" si="7"/>
        <v>2.4801049999999998E-2</v>
      </c>
      <c r="C12">
        <f t="shared" si="8"/>
        <v>2.7740514285714286E-2</v>
      </c>
      <c r="D12" s="63">
        <f t="shared" si="9"/>
        <v>2.4801150000000001E-2</v>
      </c>
      <c r="E12" s="63">
        <f t="shared" si="10"/>
        <v>2.4801249999999997E-2</v>
      </c>
      <c r="F12" s="63">
        <f t="shared" si="11"/>
        <v>2.4801400000000001E-2</v>
      </c>
      <c r="G12" s="63">
        <f t="shared" si="12"/>
        <v>2.4801799999999999E-2</v>
      </c>
      <c r="H12" s="63">
        <f t="shared" si="13"/>
        <v>2.4801799999999999E-2</v>
      </c>
      <c r="I12" s="63"/>
      <c r="J12" s="63">
        <f t="shared" si="3"/>
        <v>2.4800800000000001E-2</v>
      </c>
      <c r="K12" s="63">
        <f t="shared" si="14"/>
        <v>2.480075E-2</v>
      </c>
      <c r="L12" s="63">
        <f t="shared" si="4"/>
        <v>2.7740514285714286E-2</v>
      </c>
      <c r="M12" s="63">
        <f t="shared" si="15"/>
        <v>2.480655E-2</v>
      </c>
      <c r="N12" s="63">
        <f t="shared" si="5"/>
        <v>2.4820349999999998E-2</v>
      </c>
      <c r="O12" s="63"/>
      <c r="P12" s="63">
        <f t="shared" si="16"/>
        <v>2.4808650000000002E-2</v>
      </c>
      <c r="Q12" s="63">
        <f t="shared" si="6"/>
        <v>2.7740514285714286E-2</v>
      </c>
      <c r="R12" s="63">
        <f t="shared" si="17"/>
        <v>2.4800000000000003E-2</v>
      </c>
      <c r="S12" s="63">
        <f t="shared" si="18"/>
        <v>2.48068E-2</v>
      </c>
      <c r="T12" s="63">
        <f t="shared" si="19"/>
        <v>2.4800349999999999E-2</v>
      </c>
      <c r="U12" s="63">
        <f t="shared" si="20"/>
        <v>2.480255E-2</v>
      </c>
      <c r="V12" s="63">
        <f t="shared" si="21"/>
        <v>2.4800450000000002E-2</v>
      </c>
      <c r="W12" s="63"/>
      <c r="X12" s="63" t="str">
        <f t="shared" si="22"/>
        <v>0.0248,</v>
      </c>
      <c r="AA12" s="63">
        <v>2.48121E-2</v>
      </c>
      <c r="AB12" s="63">
        <v>2.479E-2</v>
      </c>
      <c r="AC12" s="63">
        <v>2.48122E-2</v>
      </c>
      <c r="AD12" s="63">
        <v>2.4790099999999999E-2</v>
      </c>
      <c r="AE12" s="63">
        <v>2.4812899999999999E-2</v>
      </c>
      <c r="AF12" s="63">
        <v>2.4790699999999999E-2</v>
      </c>
      <c r="AG12" s="63">
        <v>2.4812299999999999E-2</v>
      </c>
      <c r="AH12" s="63">
        <v>2.4790199999999998E-2</v>
      </c>
      <c r="AI12" s="63">
        <v>2.4812500000000001E-2</v>
      </c>
      <c r="AJ12" s="63">
        <v>2.4790300000000001E-2</v>
      </c>
      <c r="AK12" s="63">
        <v>2.4812899999999999E-2</v>
      </c>
      <c r="AL12" s="63">
        <v>2.4790699999999999E-2</v>
      </c>
      <c r="AM12" s="63">
        <v>2.4812899999999999E-2</v>
      </c>
      <c r="AN12" s="63">
        <v>2.4790699999999999E-2</v>
      </c>
      <c r="AO12" s="63"/>
      <c r="AP12" s="63">
        <v>2.4811900000000001E-2</v>
      </c>
      <c r="AQ12" s="63">
        <v>2.4789700000000001E-2</v>
      </c>
      <c r="AR12" s="63">
        <v>2.4811799999999998E-2</v>
      </c>
      <c r="AS12" s="63">
        <v>2.4789700000000001E-2</v>
      </c>
      <c r="AT12" s="63">
        <v>2.4817100000000002E-2</v>
      </c>
      <c r="AU12" s="63">
        <v>2.4795999999999999E-2</v>
      </c>
      <c r="AV12" s="63">
        <v>2.48291E-2</v>
      </c>
      <c r="AW12" s="63">
        <v>2.48116E-2</v>
      </c>
      <c r="AX12" s="63"/>
      <c r="AY12" s="63">
        <v>2.4811799999999998E-2</v>
      </c>
      <c r="AZ12" s="63">
        <v>2.4789700000000001E-2</v>
      </c>
      <c r="BA12" s="63">
        <v>2.4816999999999999E-2</v>
      </c>
      <c r="BB12" s="63">
        <v>2.4795899999999999E-2</v>
      </c>
      <c r="BD12" s="63">
        <v>2.48192E-2</v>
      </c>
      <c r="BE12" s="63">
        <v>2.47981E-2</v>
      </c>
      <c r="BF12" s="63">
        <v>2.4811300000000001E-2</v>
      </c>
      <c r="BG12" s="63">
        <v>2.47887E-2</v>
      </c>
      <c r="BI12" s="63">
        <v>2.4817499999999999E-2</v>
      </c>
      <c r="BJ12" s="63">
        <v>2.4796100000000001E-2</v>
      </c>
      <c r="BK12" s="63">
        <v>2.48116E-2</v>
      </c>
      <c r="BL12" s="63">
        <v>2.4789100000000001E-2</v>
      </c>
      <c r="BM12" s="63">
        <v>2.4813499999999999E-2</v>
      </c>
      <c r="BN12" s="63">
        <v>2.47916E-2</v>
      </c>
      <c r="BO12" s="63">
        <v>2.48115E-2</v>
      </c>
      <c r="BP12" s="63">
        <v>2.47894E-2</v>
      </c>
    </row>
    <row r="13" spans="1:68">
      <c r="A13">
        <f>base_vacc!L8</f>
        <v>2.7715634285714285E-2</v>
      </c>
      <c r="B13" s="63">
        <f t="shared" si="7"/>
        <v>2.4788749999999998E-2</v>
      </c>
      <c r="C13">
        <f t="shared" si="8"/>
        <v>2.7715634285714285E-2</v>
      </c>
      <c r="D13" s="63">
        <f t="shared" si="9"/>
        <v>2.4788900000000003E-2</v>
      </c>
      <c r="E13" s="63">
        <f t="shared" si="10"/>
        <v>2.4788999999999999E-2</v>
      </c>
      <c r="F13" s="63">
        <f t="shared" si="11"/>
        <v>2.4789199999999997E-2</v>
      </c>
      <c r="G13" s="63">
        <f t="shared" si="12"/>
        <v>2.4789600000000002E-2</v>
      </c>
      <c r="H13" s="63">
        <f t="shared" si="13"/>
        <v>2.4789600000000002E-2</v>
      </c>
      <c r="I13" s="63"/>
      <c r="J13" s="63">
        <f t="shared" si="3"/>
        <v>2.4788350000000001E-2</v>
      </c>
      <c r="K13" s="63">
        <f t="shared" si="14"/>
        <v>2.47882E-2</v>
      </c>
      <c r="L13" s="63">
        <f t="shared" si="4"/>
        <v>2.7715634285714285E-2</v>
      </c>
      <c r="M13" s="63">
        <f t="shared" si="15"/>
        <v>2.47958E-2</v>
      </c>
      <c r="N13" s="63">
        <f t="shared" si="5"/>
        <v>2.4813349999999998E-2</v>
      </c>
      <c r="O13" s="63"/>
      <c r="P13" s="63">
        <f t="shared" si="16"/>
        <v>2.4798899999999999E-2</v>
      </c>
      <c r="Q13" s="63">
        <f t="shared" si="6"/>
        <v>2.7715634285714285E-2</v>
      </c>
      <c r="R13" s="63">
        <f t="shared" si="17"/>
        <v>2.478785E-2</v>
      </c>
      <c r="S13" s="63">
        <f t="shared" si="18"/>
        <v>2.4796150000000003E-2</v>
      </c>
      <c r="T13" s="63">
        <f t="shared" si="19"/>
        <v>2.47882E-2</v>
      </c>
      <c r="U13" s="63">
        <f t="shared" si="20"/>
        <v>2.479075E-2</v>
      </c>
      <c r="V13" s="63">
        <f t="shared" si="21"/>
        <v>2.4787900000000002E-2</v>
      </c>
      <c r="W13" s="63"/>
      <c r="X13" s="63" t="str">
        <f t="shared" si="22"/>
        <v>0.0248,</v>
      </c>
      <c r="AA13" s="63">
        <v>2.4803800000000001E-2</v>
      </c>
      <c r="AB13" s="63">
        <v>2.4773699999999999E-2</v>
      </c>
      <c r="AC13" s="63">
        <v>2.48039E-2</v>
      </c>
      <c r="AD13" s="63">
        <v>2.4773900000000001E-2</v>
      </c>
      <c r="AE13" s="63">
        <v>2.48046E-2</v>
      </c>
      <c r="AF13" s="63">
        <v>2.4774600000000001E-2</v>
      </c>
      <c r="AG13" s="63">
        <v>2.4804E-2</v>
      </c>
      <c r="AH13" s="63">
        <v>2.4774000000000001E-2</v>
      </c>
      <c r="AI13" s="63">
        <v>2.4804199999999998E-2</v>
      </c>
      <c r="AJ13" s="63">
        <v>2.47742E-2</v>
      </c>
      <c r="AK13" s="63">
        <v>2.48046E-2</v>
      </c>
      <c r="AL13" s="63">
        <v>2.4774600000000001E-2</v>
      </c>
      <c r="AM13" s="63">
        <v>2.48046E-2</v>
      </c>
      <c r="AN13" s="63">
        <v>2.4774600000000001E-2</v>
      </c>
      <c r="AO13" s="63"/>
      <c r="AP13" s="63">
        <v>2.48033E-2</v>
      </c>
      <c r="AQ13" s="63">
        <v>2.4773400000000001E-2</v>
      </c>
      <c r="AR13" s="63">
        <v>2.4803200000000001E-2</v>
      </c>
      <c r="AS13" s="63">
        <v>2.4773199999999999E-2</v>
      </c>
      <c r="AT13" s="63">
        <v>2.4810100000000002E-2</v>
      </c>
      <c r="AU13" s="63">
        <v>2.4781500000000001E-2</v>
      </c>
      <c r="AV13" s="63">
        <v>2.4825699999999999E-2</v>
      </c>
      <c r="AW13" s="63">
        <v>2.4801E-2</v>
      </c>
      <c r="AX13" s="63"/>
      <c r="AY13" s="63">
        <v>2.4803200000000001E-2</v>
      </c>
      <c r="AZ13" s="63">
        <v>2.4773199999999999E-2</v>
      </c>
      <c r="BA13" s="63">
        <v>2.4809999999999999E-2</v>
      </c>
      <c r="BB13" s="63">
        <v>2.4781299999999999E-2</v>
      </c>
      <c r="BD13" s="63">
        <v>2.4813200000000001E-2</v>
      </c>
      <c r="BE13" s="63">
        <v>2.47846E-2</v>
      </c>
      <c r="BF13" s="63">
        <v>2.4803200000000001E-2</v>
      </c>
      <c r="BG13" s="63">
        <v>2.4772499999999999E-2</v>
      </c>
      <c r="BI13" s="63">
        <v>2.4810700000000002E-2</v>
      </c>
      <c r="BJ13" s="63">
        <v>2.4781600000000001E-2</v>
      </c>
      <c r="BK13" s="63">
        <v>2.4803499999999999E-2</v>
      </c>
      <c r="BL13" s="63">
        <v>2.47729E-2</v>
      </c>
      <c r="BM13" s="63">
        <v>2.4805600000000001E-2</v>
      </c>
      <c r="BN13" s="63">
        <v>2.47759E-2</v>
      </c>
      <c r="BO13" s="63">
        <v>2.4802999999999999E-2</v>
      </c>
      <c r="BP13" s="63">
        <v>2.4772800000000001E-2</v>
      </c>
    </row>
    <row r="14" spans="1:68">
      <c r="A14">
        <f>base_vacc!L9</f>
        <v>2.7686860000000004E-2</v>
      </c>
      <c r="B14" s="63">
        <f t="shared" si="7"/>
        <v>2.47747E-2</v>
      </c>
      <c r="C14">
        <f t="shared" si="8"/>
        <v>2.7686860000000004E-2</v>
      </c>
      <c r="D14" s="63">
        <f t="shared" si="9"/>
        <v>2.4774900000000002E-2</v>
      </c>
      <c r="E14" s="63">
        <f t="shared" si="10"/>
        <v>2.477505E-2</v>
      </c>
      <c r="F14" s="63">
        <f t="shared" si="11"/>
        <v>2.4775249999999999E-2</v>
      </c>
      <c r="G14" s="63">
        <f t="shared" si="12"/>
        <v>2.477555E-2</v>
      </c>
      <c r="H14" s="63">
        <f t="shared" si="13"/>
        <v>2.477555E-2</v>
      </c>
      <c r="I14" s="63"/>
      <c r="J14" s="63">
        <f t="shared" si="3"/>
        <v>2.4773750000000001E-2</v>
      </c>
      <c r="K14" s="63">
        <f t="shared" si="14"/>
        <v>2.4773799999999999E-2</v>
      </c>
      <c r="L14" s="63">
        <f t="shared" si="4"/>
        <v>2.7686860000000004E-2</v>
      </c>
      <c r="M14" s="63">
        <f t="shared" si="15"/>
        <v>2.4782650000000003E-2</v>
      </c>
      <c r="N14" s="63">
        <f t="shared" si="5"/>
        <v>2.4804300000000001E-2</v>
      </c>
      <c r="O14" s="63"/>
      <c r="P14" s="63">
        <f t="shared" si="16"/>
        <v>2.4787249999999997E-2</v>
      </c>
      <c r="Q14" s="63">
        <f t="shared" si="6"/>
        <v>2.7686860000000004E-2</v>
      </c>
      <c r="R14" s="63">
        <f t="shared" si="17"/>
        <v>2.4772300000000001E-2</v>
      </c>
      <c r="S14" s="63">
        <f t="shared" si="18"/>
        <v>2.4783599999999999E-2</v>
      </c>
      <c r="T14" s="63">
        <f t="shared" si="19"/>
        <v>2.477275E-2</v>
      </c>
      <c r="U14" s="63">
        <f t="shared" si="20"/>
        <v>2.4777300000000002E-2</v>
      </c>
      <c r="V14" s="63">
        <f t="shared" si="21"/>
        <v>2.4773650000000001E-2</v>
      </c>
      <c r="W14" s="63"/>
      <c r="X14" s="63" t="str">
        <f t="shared" si="22"/>
        <v>0.0248,</v>
      </c>
      <c r="AA14" s="63">
        <v>2.4787400000000001E-2</v>
      </c>
      <c r="AB14" s="63">
        <v>2.4761999999999999E-2</v>
      </c>
      <c r="AC14" s="63">
        <v>2.47876E-2</v>
      </c>
      <c r="AD14" s="63">
        <v>2.4762200000000002E-2</v>
      </c>
      <c r="AE14" s="63">
        <v>2.47882E-2</v>
      </c>
      <c r="AF14" s="63">
        <v>2.4762900000000001E-2</v>
      </c>
      <c r="AG14" s="63">
        <v>2.4787699999999999E-2</v>
      </c>
      <c r="AH14" s="63">
        <v>2.47624E-2</v>
      </c>
      <c r="AI14" s="63">
        <v>2.4787900000000002E-2</v>
      </c>
      <c r="AJ14" s="63">
        <v>2.4762599999999999E-2</v>
      </c>
      <c r="AK14" s="63">
        <v>2.47882E-2</v>
      </c>
      <c r="AL14" s="63">
        <v>2.4762900000000001E-2</v>
      </c>
      <c r="AM14" s="63">
        <v>2.47882E-2</v>
      </c>
      <c r="AN14" s="63">
        <v>2.4762900000000001E-2</v>
      </c>
      <c r="AO14" s="63"/>
      <c r="AP14" s="63">
        <v>2.4786800000000001E-2</v>
      </c>
      <c r="AQ14" s="63">
        <v>2.47607E-2</v>
      </c>
      <c r="AR14" s="63">
        <v>2.4786599999999999E-2</v>
      </c>
      <c r="AS14" s="63">
        <v>2.4760999999999998E-2</v>
      </c>
      <c r="AT14" s="63">
        <v>2.4794900000000002E-2</v>
      </c>
      <c r="AU14" s="63">
        <v>2.4770400000000001E-2</v>
      </c>
      <c r="AV14" s="63">
        <v>2.4814599999999999E-2</v>
      </c>
      <c r="AW14" s="63">
        <v>2.4794E-2</v>
      </c>
      <c r="AX14" s="63"/>
      <c r="AY14" s="63">
        <v>2.4786699999999998E-2</v>
      </c>
      <c r="AZ14" s="63">
        <v>2.4761100000000001E-2</v>
      </c>
      <c r="BA14" s="63">
        <v>2.4794699999999999E-2</v>
      </c>
      <c r="BB14" s="63">
        <v>2.47701E-2</v>
      </c>
      <c r="BD14" s="63">
        <v>2.4799499999999999E-2</v>
      </c>
      <c r="BE14" s="63">
        <v>2.4774999999999998E-2</v>
      </c>
      <c r="BF14" s="63">
        <v>2.4785600000000001E-2</v>
      </c>
      <c r="BG14" s="63">
        <v>2.4759E-2</v>
      </c>
      <c r="BI14" s="63">
        <v>2.4795999999999999E-2</v>
      </c>
      <c r="BJ14" s="63">
        <v>2.47712E-2</v>
      </c>
      <c r="BK14" s="63">
        <v>2.4785999999999999E-2</v>
      </c>
      <c r="BL14" s="63">
        <v>2.47595E-2</v>
      </c>
      <c r="BM14" s="63">
        <v>2.47899E-2</v>
      </c>
      <c r="BN14" s="63">
        <v>2.4764700000000001E-2</v>
      </c>
      <c r="BO14" s="63">
        <v>2.47864E-2</v>
      </c>
      <c r="BP14" s="63">
        <v>2.4760899999999999E-2</v>
      </c>
    </row>
    <row r="15" spans="1:68">
      <c r="A15">
        <f>base_vacc!L10</f>
        <v>2.7651985714285714E-2</v>
      </c>
      <c r="B15" s="63">
        <f t="shared" si="7"/>
        <v>2.4756550000000002E-2</v>
      </c>
      <c r="C15">
        <f t="shared" si="8"/>
        <v>2.7651985714285714E-2</v>
      </c>
      <c r="D15" s="63">
        <f t="shared" si="9"/>
        <v>2.4756800000000002E-2</v>
      </c>
      <c r="E15" s="63">
        <f t="shared" si="10"/>
        <v>2.4756899999999998E-2</v>
      </c>
      <c r="F15" s="63">
        <f t="shared" si="11"/>
        <v>2.4757099999999997E-2</v>
      </c>
      <c r="G15" s="63">
        <f t="shared" si="12"/>
        <v>2.4757399999999999E-2</v>
      </c>
      <c r="H15" s="63">
        <f t="shared" si="13"/>
        <v>2.4757399999999999E-2</v>
      </c>
      <c r="I15" s="63"/>
      <c r="J15" s="63">
        <f t="shared" si="3"/>
        <v>2.4755899999999997E-2</v>
      </c>
      <c r="K15" s="63">
        <f t="shared" si="14"/>
        <v>2.4755800000000001E-2</v>
      </c>
      <c r="L15" s="63">
        <f t="shared" si="4"/>
        <v>2.7651985714285714E-2</v>
      </c>
      <c r="M15" s="63">
        <f t="shared" si="15"/>
        <v>2.47665E-2</v>
      </c>
      <c r="N15" s="63">
        <f t="shared" si="5"/>
        <v>2.479435E-2</v>
      </c>
      <c r="O15" s="63"/>
      <c r="P15" s="63">
        <f t="shared" si="16"/>
        <v>2.477335E-2</v>
      </c>
      <c r="Q15" s="63">
        <f t="shared" si="6"/>
        <v>2.7651985714285714E-2</v>
      </c>
      <c r="R15" s="63">
        <f t="shared" si="17"/>
        <v>2.47548E-2</v>
      </c>
      <c r="S15" s="63">
        <f t="shared" si="18"/>
        <v>2.47683E-2</v>
      </c>
      <c r="T15" s="63">
        <f t="shared" si="19"/>
        <v>2.4755300000000001E-2</v>
      </c>
      <c r="U15" s="63">
        <f t="shared" si="20"/>
        <v>2.4759799999999998E-2</v>
      </c>
      <c r="V15" s="63">
        <f t="shared" si="21"/>
        <v>2.475515E-2</v>
      </c>
      <c r="W15" s="63"/>
      <c r="X15" s="63" t="str">
        <f t="shared" si="22"/>
        <v>0.0248,</v>
      </c>
      <c r="AA15" s="63">
        <v>2.4768600000000002E-2</v>
      </c>
      <c r="AB15" s="63">
        <v>2.4744499999999999E-2</v>
      </c>
      <c r="AC15" s="63">
        <v>2.4768800000000001E-2</v>
      </c>
      <c r="AD15" s="63">
        <v>2.4744800000000001E-2</v>
      </c>
      <c r="AE15" s="63">
        <v>2.4769300000000001E-2</v>
      </c>
      <c r="AF15" s="63">
        <v>2.47455E-2</v>
      </c>
      <c r="AG15" s="63">
        <v>2.47689E-2</v>
      </c>
      <c r="AH15" s="63">
        <v>2.47449E-2</v>
      </c>
      <c r="AI15" s="63">
        <v>2.4769099999999999E-2</v>
      </c>
      <c r="AJ15" s="63">
        <v>2.4745099999999999E-2</v>
      </c>
      <c r="AK15" s="63">
        <v>2.4769300000000001E-2</v>
      </c>
      <c r="AL15" s="63">
        <v>2.47455E-2</v>
      </c>
      <c r="AM15" s="63">
        <v>2.4769300000000001E-2</v>
      </c>
      <c r="AN15" s="63">
        <v>2.47455E-2</v>
      </c>
      <c r="AO15" s="63"/>
      <c r="AP15" s="63">
        <v>2.4767899999999999E-2</v>
      </c>
      <c r="AQ15" s="63">
        <v>2.4743899999999999E-2</v>
      </c>
      <c r="AR15" s="63">
        <v>2.4767899999999999E-2</v>
      </c>
      <c r="AS15" s="63">
        <v>2.47437E-2</v>
      </c>
      <c r="AT15" s="63">
        <v>2.4778000000000001E-2</v>
      </c>
      <c r="AU15" s="63">
        <v>2.4754999999999999E-2</v>
      </c>
      <c r="AV15" s="63">
        <v>2.48051E-2</v>
      </c>
      <c r="AW15" s="63">
        <v>2.4783599999999999E-2</v>
      </c>
      <c r="AX15" s="63"/>
      <c r="AY15" s="63">
        <v>2.4767999999999998E-2</v>
      </c>
      <c r="AZ15" s="63">
        <v>2.47437E-2</v>
      </c>
      <c r="BA15" s="63">
        <v>2.47777E-2</v>
      </c>
      <c r="BB15" s="63">
        <v>2.4754700000000001E-2</v>
      </c>
      <c r="BD15" s="63">
        <v>2.4785499999999999E-2</v>
      </c>
      <c r="BE15" s="63">
        <v>2.4761200000000001E-2</v>
      </c>
      <c r="BF15" s="63">
        <v>2.4766799999999999E-2</v>
      </c>
      <c r="BG15" s="63">
        <v>2.4742799999999999E-2</v>
      </c>
      <c r="BI15" s="63">
        <v>2.47805E-2</v>
      </c>
      <c r="BJ15" s="63">
        <v>2.47561E-2</v>
      </c>
      <c r="BK15" s="63">
        <v>2.4767299999999999E-2</v>
      </c>
      <c r="BL15" s="63">
        <v>2.4743299999999999E-2</v>
      </c>
      <c r="BM15" s="63">
        <v>2.47718E-2</v>
      </c>
      <c r="BN15" s="63">
        <v>2.47478E-2</v>
      </c>
      <c r="BO15" s="63">
        <v>2.47672E-2</v>
      </c>
      <c r="BP15" s="63">
        <v>2.4743100000000001E-2</v>
      </c>
    </row>
    <row r="16" spans="1:68">
      <c r="A16">
        <f>base_vacc!L11</f>
        <v>2.7605465714285713E-2</v>
      </c>
      <c r="B16" s="63">
        <f t="shared" si="7"/>
        <v>2.4737249999999999E-2</v>
      </c>
      <c r="C16">
        <f t="shared" si="8"/>
        <v>2.7605465714285713E-2</v>
      </c>
      <c r="D16" s="63">
        <f t="shared" si="9"/>
        <v>2.4737599999999998E-2</v>
      </c>
      <c r="E16" s="63">
        <f t="shared" si="10"/>
        <v>2.4737849999999999E-2</v>
      </c>
      <c r="F16" s="63">
        <f t="shared" si="11"/>
        <v>2.473815E-2</v>
      </c>
      <c r="G16" s="63">
        <f t="shared" si="12"/>
        <v>2.4738299999999998E-2</v>
      </c>
      <c r="H16" s="63">
        <f t="shared" si="13"/>
        <v>2.4738299999999998E-2</v>
      </c>
      <c r="I16" s="63"/>
      <c r="J16" s="63">
        <f t="shared" si="3"/>
        <v>2.4734300000000001E-2</v>
      </c>
      <c r="K16" s="63">
        <f t="shared" si="14"/>
        <v>2.4735800000000002E-2</v>
      </c>
      <c r="L16" s="63">
        <f t="shared" si="4"/>
        <v>2.7605465714285713E-2</v>
      </c>
      <c r="M16" s="63">
        <f t="shared" si="15"/>
        <v>2.4747350000000001E-2</v>
      </c>
      <c r="N16" s="63">
        <f t="shared" si="5"/>
        <v>2.477905E-2</v>
      </c>
      <c r="O16" s="63"/>
      <c r="P16" s="63">
        <f t="shared" si="16"/>
        <v>2.4758599999999999E-2</v>
      </c>
      <c r="Q16" s="63">
        <f t="shared" si="6"/>
        <v>2.7605465714285713E-2</v>
      </c>
      <c r="R16" s="63">
        <f t="shared" si="17"/>
        <v>2.473295E-2</v>
      </c>
      <c r="S16" s="63">
        <f t="shared" si="18"/>
        <v>2.47514E-2</v>
      </c>
      <c r="T16" s="63">
        <f t="shared" si="19"/>
        <v>2.4733600000000001E-2</v>
      </c>
      <c r="U16" s="63">
        <f t="shared" si="20"/>
        <v>2.4741800000000001E-2</v>
      </c>
      <c r="V16" s="63">
        <f t="shared" si="21"/>
        <v>2.4735300000000002E-2</v>
      </c>
      <c r="W16" s="63"/>
      <c r="X16" s="63" t="str">
        <f t="shared" si="22"/>
        <v>0.0247,</v>
      </c>
      <c r="AA16" s="63">
        <v>2.4740399999999999E-2</v>
      </c>
      <c r="AB16" s="63">
        <v>2.4734099999999998E-2</v>
      </c>
      <c r="AC16" s="63">
        <v>2.47408E-2</v>
      </c>
      <c r="AD16" s="63">
        <v>2.47344E-2</v>
      </c>
      <c r="AE16" s="63">
        <v>2.47414E-2</v>
      </c>
      <c r="AF16" s="63">
        <v>2.4735199999999999E-2</v>
      </c>
      <c r="AG16" s="63">
        <v>2.4740999999999999E-2</v>
      </c>
      <c r="AH16" s="63">
        <v>2.4734699999999998E-2</v>
      </c>
      <c r="AI16" s="63">
        <v>2.47414E-2</v>
      </c>
      <c r="AJ16" s="63">
        <v>2.4734900000000001E-2</v>
      </c>
      <c r="AK16" s="63">
        <v>2.47414E-2</v>
      </c>
      <c r="AL16" s="63">
        <v>2.4735199999999999E-2</v>
      </c>
      <c r="AM16" s="63">
        <v>2.47414E-2</v>
      </c>
      <c r="AN16" s="63">
        <v>2.4735199999999999E-2</v>
      </c>
      <c r="AO16" s="63"/>
      <c r="AP16" s="63">
        <v>2.4735E-2</v>
      </c>
      <c r="AQ16" s="63">
        <v>2.4733600000000001E-2</v>
      </c>
      <c r="AR16" s="63">
        <v>2.4737800000000001E-2</v>
      </c>
      <c r="AS16" s="63">
        <v>2.47338E-2</v>
      </c>
      <c r="AT16" s="63">
        <v>2.4751100000000002E-2</v>
      </c>
      <c r="AU16" s="63">
        <v>2.4743600000000001E-2</v>
      </c>
      <c r="AV16" s="63">
        <v>2.4781600000000001E-2</v>
      </c>
      <c r="AW16" s="63">
        <v>2.47765E-2</v>
      </c>
      <c r="AX16" s="63"/>
      <c r="AY16" s="63">
        <v>2.47379E-2</v>
      </c>
      <c r="AZ16" s="63">
        <v>2.47338E-2</v>
      </c>
      <c r="BA16" s="63">
        <v>2.47507E-2</v>
      </c>
      <c r="BB16" s="63">
        <v>2.4743299999999999E-2</v>
      </c>
      <c r="BD16" s="63">
        <v>2.47648E-2</v>
      </c>
      <c r="BE16" s="63">
        <v>2.4752400000000001E-2</v>
      </c>
      <c r="BF16" s="63">
        <v>2.4734800000000001E-2</v>
      </c>
      <c r="BG16" s="63">
        <v>2.4731099999999999E-2</v>
      </c>
      <c r="BI16" s="63">
        <v>2.47567E-2</v>
      </c>
      <c r="BJ16" s="63">
        <v>2.47461E-2</v>
      </c>
      <c r="BK16" s="63">
        <v>2.47356E-2</v>
      </c>
      <c r="BL16" s="63">
        <v>2.4731599999999999E-2</v>
      </c>
      <c r="BM16" s="63">
        <v>2.47456E-2</v>
      </c>
      <c r="BN16" s="63">
        <v>2.4738E-2</v>
      </c>
      <c r="BO16" s="63">
        <v>2.4738099999999999E-2</v>
      </c>
      <c r="BP16" s="63">
        <v>2.4732500000000001E-2</v>
      </c>
    </row>
    <row r="17" spans="1:68">
      <c r="A17">
        <f>base_vacc!L12</f>
        <v>2.7535294285714284E-2</v>
      </c>
      <c r="B17" s="63">
        <f t="shared" si="7"/>
        <v>2.4713249999999999E-2</v>
      </c>
      <c r="C17">
        <f t="shared" si="8"/>
        <v>2.7535294285714284E-2</v>
      </c>
      <c r="D17" s="63">
        <f t="shared" si="9"/>
        <v>2.4713600000000002E-2</v>
      </c>
      <c r="E17" s="63">
        <f t="shared" si="10"/>
        <v>2.47139E-2</v>
      </c>
      <c r="F17" s="63">
        <f t="shared" si="11"/>
        <v>2.471425E-2</v>
      </c>
      <c r="G17" s="63">
        <f t="shared" si="12"/>
        <v>2.4714550000000002E-2</v>
      </c>
      <c r="H17" s="63">
        <f t="shared" si="13"/>
        <v>2.4714550000000002E-2</v>
      </c>
      <c r="I17" s="63"/>
      <c r="J17" s="63">
        <f t="shared" si="3"/>
        <v>2.4709500000000002E-2</v>
      </c>
      <c r="K17" s="63">
        <f t="shared" si="14"/>
        <v>2.4711900000000002E-2</v>
      </c>
      <c r="L17" s="63">
        <f t="shared" si="4"/>
        <v>2.7535294285714284E-2</v>
      </c>
      <c r="M17" s="63">
        <f t="shared" si="15"/>
        <v>2.4726399999999999E-2</v>
      </c>
      <c r="N17" s="63">
        <f t="shared" si="5"/>
        <v>2.4770199999999999E-2</v>
      </c>
      <c r="O17" s="63"/>
      <c r="P17" s="63">
        <f t="shared" si="16"/>
        <v>2.47415E-2</v>
      </c>
      <c r="Q17" s="63">
        <f t="shared" si="6"/>
        <v>2.7535294285714284E-2</v>
      </c>
      <c r="R17" s="63">
        <f t="shared" si="17"/>
        <v>2.4707149999999997E-2</v>
      </c>
      <c r="S17" s="63">
        <f t="shared" si="18"/>
        <v>2.4731900000000001E-2</v>
      </c>
      <c r="T17" s="63">
        <f t="shared" si="19"/>
        <v>2.4707899999999998E-2</v>
      </c>
      <c r="U17" s="63">
        <f t="shared" si="20"/>
        <v>2.4718749999999998E-2</v>
      </c>
      <c r="V17" s="63">
        <f t="shared" si="21"/>
        <v>2.4710849999999999E-2</v>
      </c>
      <c r="W17" s="63"/>
      <c r="X17" s="63" t="str">
        <f t="shared" si="22"/>
        <v>0.0247,</v>
      </c>
      <c r="AA17" s="63">
        <v>2.4725799999999999E-2</v>
      </c>
      <c r="AB17" s="63">
        <v>2.4700699999999999E-2</v>
      </c>
      <c r="AC17" s="63">
        <v>2.4726100000000001E-2</v>
      </c>
      <c r="AD17" s="63">
        <v>2.47011E-2</v>
      </c>
      <c r="AE17" s="63">
        <v>2.4726600000000001E-2</v>
      </c>
      <c r="AF17" s="63">
        <v>2.4702499999999999E-2</v>
      </c>
      <c r="AG17" s="63">
        <v>2.47263E-2</v>
      </c>
      <c r="AH17" s="63">
        <v>2.4701500000000001E-2</v>
      </c>
      <c r="AI17" s="63">
        <v>2.4726600000000001E-2</v>
      </c>
      <c r="AJ17" s="63">
        <v>2.4701899999999999E-2</v>
      </c>
      <c r="AK17" s="63">
        <v>2.4726600000000001E-2</v>
      </c>
      <c r="AL17" s="63">
        <v>2.4702499999999999E-2</v>
      </c>
      <c r="AM17" s="63">
        <v>2.4726600000000001E-2</v>
      </c>
      <c r="AN17" s="63">
        <v>2.4702499999999999E-2</v>
      </c>
      <c r="AO17" s="63"/>
      <c r="AP17" s="63">
        <v>2.47187E-2</v>
      </c>
      <c r="AQ17" s="63">
        <v>2.4700300000000001E-2</v>
      </c>
      <c r="AR17" s="63">
        <v>2.4723700000000001E-2</v>
      </c>
      <c r="AS17" s="63">
        <v>2.4700099999999999E-2</v>
      </c>
      <c r="AT17" s="63">
        <v>2.4738199999999998E-2</v>
      </c>
      <c r="AU17" s="63">
        <v>2.47146E-2</v>
      </c>
      <c r="AV17" s="63">
        <v>2.4780900000000002E-2</v>
      </c>
      <c r="AW17" s="63">
        <v>2.47595E-2</v>
      </c>
      <c r="AX17" s="63"/>
      <c r="AY17" s="63">
        <v>2.4723800000000001E-2</v>
      </c>
      <c r="AZ17" s="63">
        <v>2.4700099999999999E-2</v>
      </c>
      <c r="BA17" s="63">
        <v>2.4737700000000001E-2</v>
      </c>
      <c r="BB17" s="63">
        <v>2.4714099999999999E-2</v>
      </c>
      <c r="BD17" s="63">
        <v>2.4753600000000001E-2</v>
      </c>
      <c r="BE17" s="63">
        <v>2.4729399999999999E-2</v>
      </c>
      <c r="BF17" s="63">
        <v>2.4716599999999998E-2</v>
      </c>
      <c r="BG17" s="63">
        <v>2.46977E-2</v>
      </c>
      <c r="BI17" s="63">
        <v>2.47443E-2</v>
      </c>
      <c r="BJ17" s="63">
        <v>2.4719499999999998E-2</v>
      </c>
      <c r="BK17" s="63">
        <v>2.47174E-2</v>
      </c>
      <c r="BL17" s="63">
        <v>2.4698399999999999E-2</v>
      </c>
      <c r="BM17" s="63">
        <v>2.4731199999999998E-2</v>
      </c>
      <c r="BN17" s="63">
        <v>2.47063E-2</v>
      </c>
      <c r="BO17" s="63">
        <v>2.4723499999999999E-2</v>
      </c>
      <c r="BP17" s="63">
        <v>2.46982E-2</v>
      </c>
    </row>
    <row r="18" spans="1:68">
      <c r="A18">
        <f>base_vacc!L13</f>
        <v>2.7460908571428574E-2</v>
      </c>
      <c r="B18" s="63">
        <f t="shared" si="7"/>
        <v>2.4664350000000002E-2</v>
      </c>
      <c r="C18">
        <f t="shared" si="8"/>
        <v>2.7460908571428574E-2</v>
      </c>
      <c r="D18" s="63">
        <f t="shared" si="9"/>
        <v>2.4665050000000001E-2</v>
      </c>
      <c r="E18" s="63">
        <f t="shared" si="10"/>
        <v>2.4665649999999997E-2</v>
      </c>
      <c r="F18" s="63">
        <f t="shared" si="11"/>
        <v>2.4666199999999999E-2</v>
      </c>
      <c r="G18" s="63">
        <f t="shared" si="12"/>
        <v>2.466635E-2</v>
      </c>
      <c r="H18" s="63">
        <f t="shared" si="13"/>
        <v>2.466635E-2</v>
      </c>
      <c r="I18" s="63"/>
      <c r="J18" s="63">
        <f t="shared" si="3"/>
        <v>2.465765E-2</v>
      </c>
      <c r="K18" s="63">
        <f t="shared" si="14"/>
        <v>2.4660500000000002E-2</v>
      </c>
      <c r="L18" s="63">
        <f t="shared" si="4"/>
        <v>2.7460908571428574E-2</v>
      </c>
      <c r="M18" s="63">
        <f t="shared" si="15"/>
        <v>2.4676549999999998E-2</v>
      </c>
      <c r="N18" s="63">
        <f t="shared" si="5"/>
        <v>2.47321E-2</v>
      </c>
      <c r="O18" s="63"/>
      <c r="P18" s="63">
        <f t="shared" si="16"/>
        <v>2.4704700000000003E-2</v>
      </c>
      <c r="Q18" s="63">
        <f t="shared" si="6"/>
        <v>2.7460908571428574E-2</v>
      </c>
      <c r="R18" s="63">
        <f t="shared" si="17"/>
        <v>2.4655150000000001E-2</v>
      </c>
      <c r="S18" s="63">
        <f t="shared" si="18"/>
        <v>2.46883E-2</v>
      </c>
      <c r="T18" s="63">
        <f t="shared" si="19"/>
        <v>2.4656249999999998E-2</v>
      </c>
      <c r="U18" s="63">
        <f t="shared" si="20"/>
        <v>2.4672949999999999E-2</v>
      </c>
      <c r="V18" s="63">
        <f t="shared" si="21"/>
        <v>2.466045E-2</v>
      </c>
      <c r="W18" s="63"/>
      <c r="X18" s="63" t="str">
        <f t="shared" si="22"/>
        <v>0.0247,</v>
      </c>
      <c r="AA18" s="63">
        <v>2.4676300000000002E-2</v>
      </c>
      <c r="AB18" s="63">
        <v>2.4652400000000001E-2</v>
      </c>
      <c r="AC18" s="63">
        <v>2.4677399999999999E-2</v>
      </c>
      <c r="AD18" s="63">
        <v>2.46527E-2</v>
      </c>
      <c r="AE18" s="63">
        <v>2.4680299999999999E-2</v>
      </c>
      <c r="AF18" s="63">
        <v>2.4652500000000001E-2</v>
      </c>
      <c r="AG18" s="63">
        <v>2.4678499999999999E-2</v>
      </c>
      <c r="AH18" s="63">
        <v>2.4652799999999999E-2</v>
      </c>
      <c r="AI18" s="63">
        <v>2.46795E-2</v>
      </c>
      <c r="AJ18" s="63">
        <v>2.4652899999999998E-2</v>
      </c>
      <c r="AK18" s="63">
        <v>2.4680299999999999E-2</v>
      </c>
      <c r="AL18" s="63">
        <v>2.4652400000000001E-2</v>
      </c>
      <c r="AM18" s="63">
        <v>2.4680299999999999E-2</v>
      </c>
      <c r="AN18" s="63">
        <v>2.4652400000000001E-2</v>
      </c>
      <c r="AO18" s="63"/>
      <c r="AP18" s="63">
        <v>2.4660499999999998E-2</v>
      </c>
      <c r="AQ18" s="63">
        <v>2.4654800000000001E-2</v>
      </c>
      <c r="AR18" s="63">
        <v>2.4668499999999999E-2</v>
      </c>
      <c r="AS18" s="63">
        <v>2.4652500000000001E-2</v>
      </c>
      <c r="AT18" s="63">
        <v>2.4693900000000001E-2</v>
      </c>
      <c r="AU18" s="63">
        <v>2.4659199999999999E-2</v>
      </c>
      <c r="AV18" s="63">
        <v>2.47567E-2</v>
      </c>
      <c r="AW18" s="63">
        <v>2.47075E-2</v>
      </c>
      <c r="AX18" s="63"/>
      <c r="AY18" s="63">
        <v>2.4668699999999998E-2</v>
      </c>
      <c r="AZ18" s="63">
        <v>2.46526E-2</v>
      </c>
      <c r="BA18" s="63">
        <v>2.4693099999999999E-2</v>
      </c>
      <c r="BB18" s="63">
        <v>2.4658300000000001E-2</v>
      </c>
      <c r="BD18" s="63">
        <v>2.4722000000000001E-2</v>
      </c>
      <c r="BE18" s="63">
        <v>2.4687400000000002E-2</v>
      </c>
      <c r="BF18" s="63">
        <v>2.4657800000000001E-2</v>
      </c>
      <c r="BG18" s="63">
        <v>2.4652500000000001E-2</v>
      </c>
      <c r="BI18" s="63">
        <v>2.47064E-2</v>
      </c>
      <c r="BJ18" s="63">
        <v>2.46702E-2</v>
      </c>
      <c r="BK18" s="63">
        <v>2.46591E-2</v>
      </c>
      <c r="BL18" s="63">
        <v>2.4653399999999999E-2</v>
      </c>
      <c r="BM18" s="63">
        <v>2.4684999999999999E-2</v>
      </c>
      <c r="BN18" s="63">
        <v>2.4660899999999999E-2</v>
      </c>
      <c r="BO18" s="63">
        <v>2.4672199999999998E-2</v>
      </c>
      <c r="BP18" s="63">
        <v>2.4648699999999999E-2</v>
      </c>
    </row>
    <row r="19" spans="1:68">
      <c r="A19">
        <f>base_vacc!L14</f>
        <v>2.737661142857143E-2</v>
      </c>
      <c r="B19" s="63">
        <f t="shared" si="7"/>
        <v>2.4624050000000001E-2</v>
      </c>
      <c r="C19">
        <f t="shared" si="8"/>
        <v>2.737661142857143E-2</v>
      </c>
      <c r="D19" s="63">
        <f t="shared" si="9"/>
        <v>2.4624799999999999E-2</v>
      </c>
      <c r="E19" s="63">
        <f t="shared" si="10"/>
        <v>2.4625250000000001E-2</v>
      </c>
      <c r="F19" s="63">
        <f t="shared" si="11"/>
        <v>2.4625750000000002E-2</v>
      </c>
      <c r="G19" s="63">
        <f t="shared" si="12"/>
        <v>2.46252E-2</v>
      </c>
      <c r="H19" s="63">
        <f t="shared" si="13"/>
        <v>2.46252E-2</v>
      </c>
      <c r="I19" s="63"/>
      <c r="J19" s="63">
        <f t="shared" si="3"/>
        <v>2.462555E-2</v>
      </c>
      <c r="K19" s="63">
        <f t="shared" si="14"/>
        <v>2.4625149999999998E-2</v>
      </c>
      <c r="L19" s="63">
        <f t="shared" si="4"/>
        <v>2.737661142857143E-2</v>
      </c>
      <c r="M19" s="63">
        <f t="shared" si="15"/>
        <v>2.4626200000000001E-2</v>
      </c>
      <c r="N19" s="63">
        <f t="shared" si="5"/>
        <v>2.4660000000000001E-2</v>
      </c>
      <c r="O19" s="63"/>
      <c r="P19" s="63">
        <f t="shared" si="16"/>
        <v>2.4677649999999999E-2</v>
      </c>
      <c r="Q19" s="63">
        <f t="shared" si="6"/>
        <v>2.737661142857143E-2</v>
      </c>
      <c r="R19" s="63">
        <f t="shared" si="17"/>
        <v>2.46188E-2</v>
      </c>
      <c r="S19" s="63">
        <f t="shared" si="18"/>
        <v>2.4655400000000001E-2</v>
      </c>
      <c r="T19" s="63">
        <f t="shared" si="19"/>
        <v>2.4619800000000001E-2</v>
      </c>
      <c r="U19" s="63">
        <f t="shared" si="20"/>
        <v>2.4635150000000001E-2</v>
      </c>
      <c r="V19" s="63">
        <f t="shared" si="21"/>
        <v>2.4619200000000001E-2</v>
      </c>
      <c r="W19" s="63"/>
      <c r="X19" s="63" t="str">
        <f t="shared" si="22"/>
        <v>0.0246,</v>
      </c>
      <c r="AA19" s="63">
        <v>2.4658699999999999E-2</v>
      </c>
      <c r="AB19" s="63">
        <v>2.4589400000000001E-2</v>
      </c>
      <c r="AC19" s="63">
        <v>2.4659199999999999E-2</v>
      </c>
      <c r="AD19" s="63">
        <v>2.4590399999999998E-2</v>
      </c>
      <c r="AE19" s="63">
        <v>2.4660600000000001E-2</v>
      </c>
      <c r="AF19" s="63">
        <v>2.4590000000000001E-2</v>
      </c>
      <c r="AG19" s="63">
        <v>2.46597E-2</v>
      </c>
      <c r="AH19" s="63">
        <v>2.4590799999999999E-2</v>
      </c>
      <c r="AI19" s="63">
        <v>2.46603E-2</v>
      </c>
      <c r="AJ19" s="63">
        <v>2.4591200000000001E-2</v>
      </c>
      <c r="AK19" s="63">
        <v>2.4660600000000001E-2</v>
      </c>
      <c r="AL19" s="63">
        <v>2.4589799999999998E-2</v>
      </c>
      <c r="AM19" s="63">
        <v>2.4660600000000001E-2</v>
      </c>
      <c r="AN19" s="63">
        <v>2.4589799999999998E-2</v>
      </c>
      <c r="AO19" s="63"/>
      <c r="AP19" s="63">
        <v>2.4657499999999999E-2</v>
      </c>
      <c r="AQ19" s="63">
        <v>2.45936E-2</v>
      </c>
      <c r="AR19" s="63">
        <v>2.4657999999999999E-2</v>
      </c>
      <c r="AS19" s="63">
        <v>2.4592300000000001E-2</v>
      </c>
      <c r="AT19" s="63">
        <v>2.4678499999999999E-2</v>
      </c>
      <c r="AU19" s="63">
        <v>2.4573899999999999E-2</v>
      </c>
      <c r="AV19" s="63">
        <v>2.47508E-2</v>
      </c>
      <c r="AW19" s="63">
        <v>2.4569199999999999E-2</v>
      </c>
      <c r="AX19" s="63"/>
      <c r="AY19" s="63">
        <v>2.4658099999999999E-2</v>
      </c>
      <c r="AZ19" s="63">
        <v>2.45925E-2</v>
      </c>
      <c r="BA19" s="63">
        <v>2.4677500000000002E-2</v>
      </c>
      <c r="BB19" s="63">
        <v>2.4572500000000001E-2</v>
      </c>
      <c r="BD19" s="63">
        <v>2.4708899999999999E-2</v>
      </c>
      <c r="BE19" s="63">
        <v>2.4646399999999999E-2</v>
      </c>
      <c r="BF19" s="63">
        <v>2.4652799999999999E-2</v>
      </c>
      <c r="BG19" s="63">
        <v>2.45848E-2</v>
      </c>
      <c r="BI19" s="63">
        <v>2.4690699999999999E-2</v>
      </c>
      <c r="BJ19" s="63">
        <v>2.4620099999999999E-2</v>
      </c>
      <c r="BK19" s="63">
        <v>2.46538E-2</v>
      </c>
      <c r="BL19" s="63">
        <v>2.4585800000000001E-2</v>
      </c>
      <c r="BM19" s="63">
        <v>2.46678E-2</v>
      </c>
      <c r="BN19" s="63">
        <v>2.4602499999999999E-2</v>
      </c>
      <c r="BO19" s="63">
        <v>2.4654499999999999E-2</v>
      </c>
      <c r="BP19" s="63">
        <v>2.4583899999999999E-2</v>
      </c>
    </row>
    <row r="20" spans="1:68">
      <c r="A20">
        <f>base_vacc!L15</f>
        <v>2.7266420000000003E-2</v>
      </c>
      <c r="B20" s="63">
        <f t="shared" si="7"/>
        <v>2.456935E-2</v>
      </c>
      <c r="C20">
        <f t="shared" si="8"/>
        <v>2.7266420000000003E-2</v>
      </c>
      <c r="D20" s="63">
        <f t="shared" si="9"/>
        <v>2.4571000000000003E-2</v>
      </c>
      <c r="E20" s="63">
        <f t="shared" si="10"/>
        <v>2.4572799999999999E-2</v>
      </c>
      <c r="F20" s="63">
        <f t="shared" si="11"/>
        <v>2.4574100000000001E-2</v>
      </c>
      <c r="G20" s="63">
        <f t="shared" si="12"/>
        <v>2.4574700000000001E-2</v>
      </c>
      <c r="H20" s="63">
        <f t="shared" si="13"/>
        <v>2.4574700000000001E-2</v>
      </c>
      <c r="I20" s="63"/>
      <c r="J20" s="63">
        <f t="shared" si="3"/>
        <v>2.4542700000000001E-2</v>
      </c>
      <c r="K20" s="63">
        <f t="shared" si="14"/>
        <v>2.4558049999999998E-2</v>
      </c>
      <c r="L20" s="63">
        <f t="shared" si="4"/>
        <v>2.7266420000000003E-2</v>
      </c>
      <c r="M20" s="63">
        <f t="shared" si="15"/>
        <v>2.45889E-2</v>
      </c>
      <c r="N20" s="63">
        <f t="shared" si="5"/>
        <v>2.4682450000000002E-2</v>
      </c>
      <c r="O20" s="63"/>
      <c r="P20" s="63">
        <f t="shared" si="16"/>
        <v>2.4640749999999999E-2</v>
      </c>
      <c r="Q20" s="63">
        <f t="shared" si="6"/>
        <v>2.7266420000000003E-2</v>
      </c>
      <c r="R20" s="63">
        <f t="shared" si="17"/>
        <v>2.4521000000000001E-2</v>
      </c>
      <c r="S20" s="63">
        <f t="shared" si="18"/>
        <v>2.460905E-2</v>
      </c>
      <c r="T20" s="63">
        <f t="shared" si="19"/>
        <v>2.4523E-2</v>
      </c>
      <c r="U20" s="63">
        <f t="shared" si="20"/>
        <v>2.458465E-2</v>
      </c>
      <c r="V20" s="63">
        <f t="shared" si="21"/>
        <v>2.4562550000000002E-2</v>
      </c>
      <c r="W20" s="63"/>
      <c r="X20" s="63" t="str">
        <f t="shared" si="22"/>
        <v>0.0246,</v>
      </c>
      <c r="AA20" s="63">
        <v>2.4645199999999999E-2</v>
      </c>
      <c r="AB20" s="63">
        <v>2.4493500000000001E-2</v>
      </c>
      <c r="AC20" s="63">
        <v>2.46462E-2</v>
      </c>
      <c r="AD20" s="63">
        <v>2.4495800000000002E-2</v>
      </c>
      <c r="AE20" s="63">
        <v>2.4651200000000002E-2</v>
      </c>
      <c r="AF20" s="63">
        <v>2.44984E-2</v>
      </c>
      <c r="AG20" s="63">
        <v>2.4647599999999999E-2</v>
      </c>
      <c r="AH20" s="63">
        <v>2.4497999999999999E-2</v>
      </c>
      <c r="AI20" s="63">
        <v>2.46491E-2</v>
      </c>
      <c r="AJ20" s="63">
        <v>2.4499099999999999E-2</v>
      </c>
      <c r="AK20" s="63">
        <v>2.4651200000000002E-2</v>
      </c>
      <c r="AL20" s="63">
        <v>2.4498200000000001E-2</v>
      </c>
      <c r="AM20" s="63">
        <v>2.4651200000000002E-2</v>
      </c>
      <c r="AN20" s="63">
        <v>2.4498200000000001E-2</v>
      </c>
      <c r="AO20" s="63"/>
      <c r="AP20" s="63">
        <v>2.4650100000000001E-2</v>
      </c>
      <c r="AQ20" s="63">
        <v>2.44353E-2</v>
      </c>
      <c r="AR20" s="63">
        <v>2.4646700000000001E-2</v>
      </c>
      <c r="AS20" s="63">
        <v>2.4469399999999999E-2</v>
      </c>
      <c r="AT20" s="63">
        <v>2.4657200000000001E-2</v>
      </c>
      <c r="AU20" s="63">
        <v>2.45206E-2</v>
      </c>
      <c r="AV20" s="63">
        <v>2.4732400000000002E-2</v>
      </c>
      <c r="AW20" s="63">
        <v>2.4632500000000002E-2</v>
      </c>
      <c r="AX20" s="63"/>
      <c r="AY20" s="63">
        <v>2.4646700000000001E-2</v>
      </c>
      <c r="AZ20" s="63">
        <v>2.44697E-2</v>
      </c>
      <c r="BA20" s="63">
        <v>2.46562E-2</v>
      </c>
      <c r="BB20" s="63">
        <v>2.4518499999999999E-2</v>
      </c>
      <c r="BD20" s="63">
        <v>2.46959E-2</v>
      </c>
      <c r="BE20" s="63">
        <v>2.4585599999999999E-2</v>
      </c>
      <c r="BF20" s="63">
        <v>2.4639500000000002E-2</v>
      </c>
      <c r="BG20" s="63">
        <v>2.4402500000000001E-2</v>
      </c>
      <c r="BI20" s="63">
        <v>2.46766E-2</v>
      </c>
      <c r="BJ20" s="63">
        <v>2.4541500000000001E-2</v>
      </c>
      <c r="BK20" s="63">
        <v>2.46404E-2</v>
      </c>
      <c r="BL20" s="63">
        <v>2.44056E-2</v>
      </c>
      <c r="BM20" s="63">
        <v>2.4654300000000001E-2</v>
      </c>
      <c r="BN20" s="63">
        <v>2.4514999999999999E-2</v>
      </c>
      <c r="BO20" s="63">
        <v>2.46409E-2</v>
      </c>
      <c r="BP20" s="63">
        <v>2.4484200000000001E-2</v>
      </c>
    </row>
    <row r="21" spans="1:68">
      <c r="A21">
        <f>base_vacc!L16</f>
        <v>2.7141200000000001E-2</v>
      </c>
      <c r="B21" s="63">
        <f t="shared" si="7"/>
        <v>2.4458250000000001E-2</v>
      </c>
      <c r="C21">
        <f t="shared" si="8"/>
        <v>2.7141200000000001E-2</v>
      </c>
      <c r="D21" s="63">
        <f t="shared" si="9"/>
        <v>2.446185E-2</v>
      </c>
      <c r="E21" s="63">
        <f t="shared" si="10"/>
        <v>2.44651E-2</v>
      </c>
      <c r="F21" s="63">
        <f t="shared" si="11"/>
        <v>2.446715E-2</v>
      </c>
      <c r="G21" s="63">
        <f t="shared" si="12"/>
        <v>2.4468450000000003E-2</v>
      </c>
      <c r="H21" s="63">
        <f t="shared" si="13"/>
        <v>2.4468450000000003E-2</v>
      </c>
      <c r="I21" s="63"/>
      <c r="J21" s="63">
        <f t="shared" si="3"/>
        <v>2.4440900000000002E-2</v>
      </c>
      <c r="K21" s="63">
        <f t="shared" si="14"/>
        <v>2.4447449999999999E-2</v>
      </c>
      <c r="L21" s="63">
        <f t="shared" si="4"/>
        <v>2.7141200000000001E-2</v>
      </c>
      <c r="M21" s="63">
        <f t="shared" si="15"/>
        <v>2.4490649999999999E-2</v>
      </c>
      <c r="N21" s="63">
        <f t="shared" si="5"/>
        <v>2.46333E-2</v>
      </c>
      <c r="O21" s="63"/>
      <c r="P21" s="63">
        <f t="shared" si="16"/>
        <v>2.45696E-2</v>
      </c>
      <c r="Q21" s="63">
        <f t="shared" si="6"/>
        <v>2.7141200000000001E-2</v>
      </c>
      <c r="R21" s="63">
        <f t="shared" si="17"/>
        <v>2.4447999999999998E-2</v>
      </c>
      <c r="S21" s="63">
        <f t="shared" si="18"/>
        <v>2.4516349999999999E-2</v>
      </c>
      <c r="T21" s="63">
        <f t="shared" si="19"/>
        <v>2.444955E-2</v>
      </c>
      <c r="U21" s="63">
        <f t="shared" si="20"/>
        <v>2.4480450000000001E-2</v>
      </c>
      <c r="V21" s="63">
        <f t="shared" si="21"/>
        <v>2.44481E-2</v>
      </c>
      <c r="W21" s="63"/>
      <c r="X21" s="63" t="str">
        <f t="shared" si="22"/>
        <v>0.0244,</v>
      </c>
      <c r="AA21" s="63">
        <v>2.4495699999999999E-2</v>
      </c>
      <c r="AB21" s="63">
        <v>2.4420799999999999E-2</v>
      </c>
      <c r="AC21" s="63">
        <v>2.4501800000000001E-2</v>
      </c>
      <c r="AD21" s="63">
        <v>2.44219E-2</v>
      </c>
      <c r="AE21" s="63">
        <v>2.4518499999999999E-2</v>
      </c>
      <c r="AF21" s="63">
        <v>2.4419199999999999E-2</v>
      </c>
      <c r="AG21" s="63">
        <v>2.45078E-2</v>
      </c>
      <c r="AH21" s="63">
        <v>2.44224E-2</v>
      </c>
      <c r="AI21" s="63">
        <v>2.4513199999999999E-2</v>
      </c>
      <c r="AJ21" s="63">
        <v>2.4421100000000001E-2</v>
      </c>
      <c r="AK21" s="63">
        <v>2.4518100000000001E-2</v>
      </c>
      <c r="AL21" s="63">
        <v>2.4418800000000001E-2</v>
      </c>
      <c r="AM21" s="63">
        <v>2.4518100000000001E-2</v>
      </c>
      <c r="AN21" s="63">
        <v>2.4418800000000001E-2</v>
      </c>
      <c r="AO21" s="63"/>
      <c r="AP21" s="63">
        <v>2.4454799999999999E-2</v>
      </c>
      <c r="AQ21" s="63">
        <v>2.4427000000000001E-2</v>
      </c>
      <c r="AR21" s="63">
        <v>2.4467599999999999E-2</v>
      </c>
      <c r="AS21" s="63">
        <v>2.4427299999999999E-2</v>
      </c>
      <c r="AT21" s="63">
        <v>2.45446E-2</v>
      </c>
      <c r="AU21" s="63">
        <v>2.4436699999999999E-2</v>
      </c>
      <c r="AV21" s="63">
        <v>2.46485E-2</v>
      </c>
      <c r="AW21" s="63">
        <v>2.46181E-2</v>
      </c>
      <c r="AX21" s="63"/>
      <c r="AY21" s="63">
        <v>2.4468199999999999E-2</v>
      </c>
      <c r="AZ21" s="63">
        <v>2.4427299999999999E-2</v>
      </c>
      <c r="BA21" s="63">
        <v>2.4542700000000001E-2</v>
      </c>
      <c r="BB21" s="63">
        <v>2.44341E-2</v>
      </c>
      <c r="BD21" s="63">
        <v>2.4616800000000001E-2</v>
      </c>
      <c r="BE21" s="63">
        <v>2.45224E-2</v>
      </c>
      <c r="BF21" s="63">
        <v>2.4477499999999999E-2</v>
      </c>
      <c r="BG21" s="63">
        <v>2.4418499999999999E-2</v>
      </c>
      <c r="BI21" s="63">
        <v>2.4574499999999999E-2</v>
      </c>
      <c r="BJ21" s="63">
        <v>2.4458199999999999E-2</v>
      </c>
      <c r="BK21" s="63">
        <v>2.4479299999999999E-2</v>
      </c>
      <c r="BL21" s="63">
        <v>2.4419799999999998E-2</v>
      </c>
      <c r="BM21" s="63">
        <v>2.45154E-2</v>
      </c>
      <c r="BN21" s="63">
        <v>2.4445499999999998E-2</v>
      </c>
      <c r="BO21" s="63">
        <v>2.44867E-2</v>
      </c>
      <c r="BP21" s="63">
        <v>2.4409500000000001E-2</v>
      </c>
    </row>
    <row r="22" spans="1:68">
      <c r="A22">
        <f>base_vacc!L17</f>
        <v>2.6981405714285717E-2</v>
      </c>
      <c r="B22" s="63">
        <f t="shared" si="7"/>
        <v>2.4336900000000002E-2</v>
      </c>
      <c r="C22">
        <f t="shared" si="8"/>
        <v>2.6981405714285717E-2</v>
      </c>
      <c r="D22" s="63">
        <f t="shared" si="9"/>
        <v>2.43395E-2</v>
      </c>
      <c r="E22" s="63">
        <f t="shared" si="10"/>
        <v>2.4341849999999998E-2</v>
      </c>
      <c r="F22" s="63">
        <f t="shared" si="11"/>
        <v>2.4342800000000001E-2</v>
      </c>
      <c r="G22" s="63">
        <f t="shared" si="12"/>
        <v>2.4343549999999999E-2</v>
      </c>
      <c r="H22" s="63">
        <f t="shared" si="13"/>
        <v>2.4343549999999999E-2</v>
      </c>
      <c r="I22" s="63"/>
      <c r="J22" s="63">
        <f t="shared" si="3"/>
        <v>2.430825E-2</v>
      </c>
      <c r="K22" s="63">
        <f t="shared" si="14"/>
        <v>2.431935E-2</v>
      </c>
      <c r="L22" s="63">
        <f t="shared" si="4"/>
        <v>2.6981405714285717E-2</v>
      </c>
      <c r="M22" s="63">
        <f t="shared" si="15"/>
        <v>2.4358350000000001E-2</v>
      </c>
      <c r="N22" s="63">
        <f t="shared" si="5"/>
        <v>2.4546350000000002E-2</v>
      </c>
      <c r="O22" s="63"/>
      <c r="P22" s="63">
        <f t="shared" si="16"/>
        <v>2.4493750000000002E-2</v>
      </c>
      <c r="Q22" s="63">
        <f t="shared" si="6"/>
        <v>2.6981405714285717E-2</v>
      </c>
      <c r="R22" s="63">
        <f t="shared" si="17"/>
        <v>2.4297900000000001E-2</v>
      </c>
      <c r="S22" s="63">
        <f t="shared" si="18"/>
        <v>2.4422349999999999E-2</v>
      </c>
      <c r="T22" s="63">
        <f t="shared" si="19"/>
        <v>2.429955E-2</v>
      </c>
      <c r="U22" s="63">
        <f t="shared" si="20"/>
        <v>2.436425E-2</v>
      </c>
      <c r="V22" s="63">
        <f t="shared" si="21"/>
        <v>2.432515E-2</v>
      </c>
      <c r="W22" s="63"/>
      <c r="X22" s="63" t="str">
        <f t="shared" si="22"/>
        <v>0.0243,</v>
      </c>
      <c r="AA22" s="63">
        <v>2.4481900000000001E-2</v>
      </c>
      <c r="AB22" s="63">
        <v>2.4191899999999999E-2</v>
      </c>
      <c r="AC22" s="63">
        <v>2.4482500000000001E-2</v>
      </c>
      <c r="AD22" s="63">
        <v>2.4196499999999999E-2</v>
      </c>
      <c r="AE22" s="63">
        <v>2.4478699999999999E-2</v>
      </c>
      <c r="AF22" s="63">
        <v>2.42086E-2</v>
      </c>
      <c r="AG22" s="63">
        <v>2.44826E-2</v>
      </c>
      <c r="AH22" s="63">
        <v>2.42011E-2</v>
      </c>
      <c r="AI22" s="63">
        <v>2.4481800000000001E-2</v>
      </c>
      <c r="AJ22" s="63">
        <v>2.4203800000000001E-2</v>
      </c>
      <c r="AK22" s="63">
        <v>2.4478699999999999E-2</v>
      </c>
      <c r="AL22" s="63">
        <v>2.4208400000000001E-2</v>
      </c>
      <c r="AM22" s="63">
        <v>2.4478699999999999E-2</v>
      </c>
      <c r="AN22" s="63">
        <v>2.4208400000000001E-2</v>
      </c>
      <c r="AO22" s="63"/>
      <c r="AP22" s="63">
        <v>2.44458E-2</v>
      </c>
      <c r="AQ22" s="63">
        <v>2.41707E-2</v>
      </c>
      <c r="AR22" s="63">
        <v>2.44645E-2</v>
      </c>
      <c r="AS22" s="63">
        <v>2.41742E-2</v>
      </c>
      <c r="AT22" s="63">
        <v>2.4502099999999999E-2</v>
      </c>
      <c r="AU22" s="63">
        <v>2.4214599999999999E-2</v>
      </c>
      <c r="AV22" s="63">
        <v>2.4667499999999998E-2</v>
      </c>
      <c r="AW22" s="63">
        <v>2.4425200000000001E-2</v>
      </c>
      <c r="AX22" s="63"/>
      <c r="AY22" s="63">
        <v>2.4464799999999998E-2</v>
      </c>
      <c r="AZ22" s="63">
        <v>2.4174899999999999E-2</v>
      </c>
      <c r="BA22" s="63">
        <v>2.44996E-2</v>
      </c>
      <c r="BB22" s="63">
        <v>2.4211E-2</v>
      </c>
      <c r="BD22" s="63">
        <v>2.46007E-2</v>
      </c>
      <c r="BE22" s="63">
        <v>2.43868E-2</v>
      </c>
      <c r="BF22" s="63">
        <v>2.44336E-2</v>
      </c>
      <c r="BG22" s="63">
        <v>2.4162200000000002E-2</v>
      </c>
      <c r="BI22" s="63">
        <v>2.4552299999999999E-2</v>
      </c>
      <c r="BJ22" s="63">
        <v>2.4292399999999999E-2</v>
      </c>
      <c r="BK22" s="63">
        <v>2.4435200000000001E-2</v>
      </c>
      <c r="BL22" s="63">
        <v>2.4163899999999999E-2</v>
      </c>
      <c r="BM22" s="63">
        <v>2.45008E-2</v>
      </c>
      <c r="BN22" s="63">
        <v>2.4227700000000001E-2</v>
      </c>
      <c r="BO22" s="63">
        <v>2.4473100000000001E-2</v>
      </c>
      <c r="BP22" s="63">
        <v>2.4177199999999999E-2</v>
      </c>
    </row>
    <row r="23" spans="1:68">
      <c r="A23">
        <f>base_vacc!L18</f>
        <v>2.6798757142857142E-2</v>
      </c>
      <c r="B23" s="63">
        <f t="shared" si="7"/>
        <v>2.4259549999999998E-2</v>
      </c>
      <c r="C23">
        <f t="shared" si="8"/>
        <v>2.6798757142857142E-2</v>
      </c>
      <c r="D23" s="63">
        <f t="shared" si="9"/>
        <v>2.4262550000000001E-2</v>
      </c>
      <c r="E23" s="63">
        <f t="shared" si="10"/>
        <v>2.4265450000000001E-2</v>
      </c>
      <c r="F23" s="63">
        <f t="shared" si="11"/>
        <v>2.4275749999999999E-2</v>
      </c>
      <c r="G23" s="63">
        <f t="shared" si="12"/>
        <v>2.4265100000000001E-2</v>
      </c>
      <c r="H23" s="63">
        <f t="shared" si="13"/>
        <v>2.4265100000000001E-2</v>
      </c>
      <c r="I23" s="63"/>
      <c r="J23" s="63">
        <f t="shared" si="3"/>
        <v>2.4254350000000001E-2</v>
      </c>
      <c r="K23" s="63">
        <f t="shared" si="14"/>
        <v>2.4255699999999998E-2</v>
      </c>
      <c r="L23" s="63">
        <f t="shared" si="4"/>
        <v>2.6798757142857142E-2</v>
      </c>
      <c r="M23" s="63">
        <f t="shared" si="15"/>
        <v>2.4216300000000003E-2</v>
      </c>
      <c r="N23" s="63">
        <f t="shared" si="5"/>
        <v>2.4369200000000001E-2</v>
      </c>
      <c r="O23" s="63"/>
      <c r="P23" s="63">
        <f t="shared" si="16"/>
        <v>2.4410649999999999E-2</v>
      </c>
      <c r="Q23" s="63">
        <f t="shared" si="6"/>
        <v>2.6798757142857142E-2</v>
      </c>
      <c r="R23" s="63">
        <f t="shared" si="17"/>
        <v>2.4272999999999999E-2</v>
      </c>
      <c r="S23" s="63">
        <f t="shared" si="18"/>
        <v>2.431935E-2</v>
      </c>
      <c r="T23" s="63">
        <f t="shared" si="19"/>
        <v>2.4275350000000001E-2</v>
      </c>
      <c r="U23" s="63">
        <f t="shared" si="20"/>
        <v>2.4289949999999998E-2</v>
      </c>
      <c r="V23" s="63">
        <f t="shared" si="21"/>
        <v>2.4246299999999998E-2</v>
      </c>
      <c r="W23" s="63"/>
      <c r="X23" s="63" t="str">
        <f t="shared" si="22"/>
        <v>0.0242,</v>
      </c>
      <c r="AA23" s="63">
        <v>2.4312799999999999E-2</v>
      </c>
      <c r="AB23" s="63">
        <v>2.42063E-2</v>
      </c>
      <c r="AC23" s="63">
        <v>2.4317800000000001E-2</v>
      </c>
      <c r="AD23" s="63">
        <v>2.4207300000000001E-2</v>
      </c>
      <c r="AE23" s="63">
        <v>2.4330600000000001E-2</v>
      </c>
      <c r="AF23" s="63">
        <v>2.4200099999999999E-2</v>
      </c>
      <c r="AG23" s="63">
        <v>2.43225E-2</v>
      </c>
      <c r="AH23" s="63">
        <v>2.4208400000000001E-2</v>
      </c>
      <c r="AI23" s="63">
        <v>2.4327999999999999E-2</v>
      </c>
      <c r="AJ23" s="63">
        <v>2.4223499999999999E-2</v>
      </c>
      <c r="AK23" s="63">
        <v>2.4330500000000001E-2</v>
      </c>
      <c r="AL23" s="63">
        <v>2.4199700000000001E-2</v>
      </c>
      <c r="AM23" s="63">
        <v>2.4330500000000001E-2</v>
      </c>
      <c r="AN23" s="63">
        <v>2.4199700000000001E-2</v>
      </c>
      <c r="AO23" s="63"/>
      <c r="AP23" s="63">
        <v>2.4368899999999999E-2</v>
      </c>
      <c r="AQ23" s="63">
        <v>2.4139799999999999E-2</v>
      </c>
      <c r="AR23" s="63">
        <v>2.4343099999999999E-2</v>
      </c>
      <c r="AS23" s="63">
        <v>2.41683E-2</v>
      </c>
      <c r="AT23" s="63">
        <v>2.4275600000000001E-2</v>
      </c>
      <c r="AU23" s="63">
        <v>2.4157000000000001E-2</v>
      </c>
      <c r="AV23" s="63">
        <v>2.4316899999999999E-2</v>
      </c>
      <c r="AW23" s="63">
        <v>2.4421499999999999E-2</v>
      </c>
      <c r="AX23" s="63"/>
      <c r="AY23" s="63">
        <v>2.4342699999999998E-2</v>
      </c>
      <c r="AZ23" s="63">
        <v>2.4169099999999999E-2</v>
      </c>
      <c r="BA23" s="63">
        <v>2.4272800000000001E-2</v>
      </c>
      <c r="BB23" s="63">
        <v>2.4153999999999998E-2</v>
      </c>
      <c r="BD23" s="63">
        <v>2.4485300000000002E-2</v>
      </c>
      <c r="BE23" s="63">
        <v>2.4336E-2</v>
      </c>
      <c r="BF23" s="63">
        <v>2.4368999999999998E-2</v>
      </c>
      <c r="BG23" s="63">
        <v>2.4177000000000001E-2</v>
      </c>
      <c r="BI23" s="63">
        <v>2.44067E-2</v>
      </c>
      <c r="BJ23" s="63">
        <v>2.4232E-2</v>
      </c>
      <c r="BK23" s="63">
        <v>2.4371500000000001E-2</v>
      </c>
      <c r="BL23" s="63">
        <v>2.4179200000000001E-2</v>
      </c>
      <c r="BM23" s="63">
        <v>2.4340899999999999E-2</v>
      </c>
      <c r="BN23" s="63">
        <v>2.4239E-2</v>
      </c>
      <c r="BO23" s="63">
        <v>2.4299600000000001E-2</v>
      </c>
      <c r="BP23" s="63">
        <v>2.4192999999999999E-2</v>
      </c>
    </row>
    <row r="24" spans="1:68">
      <c r="A24">
        <f>base_vacc!L19</f>
        <v>2.6576559999999999E-2</v>
      </c>
      <c r="B24" s="63">
        <f t="shared" si="7"/>
        <v>2.4174399999999999E-2</v>
      </c>
      <c r="C24">
        <f t="shared" si="8"/>
        <v>2.6576559999999999E-2</v>
      </c>
      <c r="D24" s="63">
        <f t="shared" si="9"/>
        <v>2.4175800000000001E-2</v>
      </c>
      <c r="E24" s="63">
        <f t="shared" si="10"/>
        <v>2.4176900000000001E-2</v>
      </c>
      <c r="F24" s="63">
        <f t="shared" si="11"/>
        <v>2.4177000000000001E-2</v>
      </c>
      <c r="G24" s="63">
        <f t="shared" si="12"/>
        <v>2.4174849999999998E-2</v>
      </c>
      <c r="H24" s="63">
        <f t="shared" si="13"/>
        <v>2.4174849999999998E-2</v>
      </c>
      <c r="I24" s="63"/>
      <c r="J24" s="63">
        <f t="shared" si="3"/>
        <v>2.4219049999999999E-2</v>
      </c>
      <c r="K24" s="63">
        <f t="shared" si="14"/>
        <v>2.417445E-2</v>
      </c>
      <c r="L24" s="63">
        <f t="shared" si="4"/>
        <v>2.6576559999999999E-2</v>
      </c>
      <c r="M24" s="63">
        <f t="shared" si="15"/>
        <v>2.416515E-2</v>
      </c>
      <c r="N24" s="63">
        <f t="shared" si="5"/>
        <v>2.4200350000000002E-2</v>
      </c>
      <c r="O24" s="63"/>
      <c r="P24" s="63">
        <f t="shared" si="16"/>
        <v>2.4396599999999997E-2</v>
      </c>
      <c r="Q24" s="63">
        <f t="shared" si="6"/>
        <v>2.6576559999999999E-2</v>
      </c>
      <c r="R24" s="63">
        <f t="shared" si="17"/>
        <v>2.41567E-2</v>
      </c>
      <c r="S24" s="63">
        <f t="shared" si="18"/>
        <v>2.4292149999999998E-2</v>
      </c>
      <c r="T24" s="63">
        <f t="shared" si="19"/>
        <v>2.4158550000000001E-2</v>
      </c>
      <c r="U24" s="63">
        <f t="shared" si="20"/>
        <v>2.4205299999999999E-2</v>
      </c>
      <c r="V24" s="63">
        <f t="shared" si="21"/>
        <v>2.4160800000000003E-2</v>
      </c>
      <c r="W24" s="63"/>
      <c r="X24" s="63" t="str">
        <f t="shared" si="22"/>
        <v>0.0242,</v>
      </c>
      <c r="AA24" s="63">
        <v>2.4125600000000001E-2</v>
      </c>
      <c r="AB24" s="63">
        <v>2.42232E-2</v>
      </c>
      <c r="AC24" s="63">
        <v>2.4124400000000001E-2</v>
      </c>
      <c r="AD24" s="63">
        <v>2.4227200000000001E-2</v>
      </c>
      <c r="AE24" s="63">
        <v>2.41075E-2</v>
      </c>
      <c r="AF24" s="63">
        <v>2.4242099999999999E-2</v>
      </c>
      <c r="AG24" s="63">
        <v>2.41221E-2</v>
      </c>
      <c r="AH24" s="63">
        <v>2.4231699999999998E-2</v>
      </c>
      <c r="AI24" s="63">
        <v>2.41186E-2</v>
      </c>
      <c r="AJ24" s="63">
        <v>2.4235400000000001E-2</v>
      </c>
      <c r="AK24" s="63">
        <v>2.41075E-2</v>
      </c>
      <c r="AL24" s="63">
        <v>2.4242199999999998E-2</v>
      </c>
      <c r="AM24" s="63">
        <v>2.41075E-2</v>
      </c>
      <c r="AN24" s="63">
        <v>2.4242199999999998E-2</v>
      </c>
      <c r="AO24" s="63"/>
      <c r="AP24" s="63">
        <v>2.4208799999999999E-2</v>
      </c>
      <c r="AQ24" s="63">
        <v>2.4229299999999999E-2</v>
      </c>
      <c r="AR24" s="63">
        <v>2.4114099999999999E-2</v>
      </c>
      <c r="AS24" s="63">
        <v>2.4234800000000001E-2</v>
      </c>
      <c r="AT24" s="63">
        <v>2.4082300000000001E-2</v>
      </c>
      <c r="AU24" s="63">
        <v>2.4247999999999999E-2</v>
      </c>
      <c r="AV24" s="63">
        <v>2.3960700000000001E-2</v>
      </c>
      <c r="AW24" s="63">
        <v>2.444E-2</v>
      </c>
      <c r="AX24" s="63"/>
      <c r="AY24" s="63">
        <v>2.4113300000000001E-2</v>
      </c>
      <c r="AZ24" s="63">
        <v>2.42349E-2</v>
      </c>
      <c r="BA24" s="63">
        <v>2.4076799999999999E-2</v>
      </c>
      <c r="BB24" s="63">
        <v>2.42448E-2</v>
      </c>
      <c r="BD24" s="63">
        <v>2.43489E-2</v>
      </c>
      <c r="BE24" s="63">
        <v>2.4444299999999999E-2</v>
      </c>
      <c r="BF24" s="63">
        <v>2.41134E-2</v>
      </c>
      <c r="BG24" s="63">
        <v>2.4199999999999999E-2</v>
      </c>
      <c r="BI24" s="63">
        <v>2.4218400000000001E-2</v>
      </c>
      <c r="BJ24" s="63">
        <v>2.4365899999999999E-2</v>
      </c>
      <c r="BK24" s="63">
        <v>2.4115600000000001E-2</v>
      </c>
      <c r="BL24" s="63">
        <v>2.4201500000000001E-2</v>
      </c>
      <c r="BM24" s="63">
        <v>2.4158800000000001E-2</v>
      </c>
      <c r="BN24" s="63">
        <v>2.42518E-2</v>
      </c>
      <c r="BO24" s="63">
        <v>2.4110900000000001E-2</v>
      </c>
      <c r="BP24" s="63">
        <v>2.4210700000000002E-2</v>
      </c>
    </row>
    <row r="25" spans="1:68">
      <c r="A25">
        <f>base_vacc!L20</f>
        <v>2.6346242857142856E-2</v>
      </c>
      <c r="B25" s="63">
        <f t="shared" si="7"/>
        <v>2.41029E-2</v>
      </c>
      <c r="C25">
        <f t="shared" si="8"/>
        <v>2.6346242857142856E-2</v>
      </c>
      <c r="D25" s="63">
        <f t="shared" si="9"/>
        <v>2.4107950000000003E-2</v>
      </c>
      <c r="E25" s="63">
        <f t="shared" si="10"/>
        <v>2.4109800000000001E-2</v>
      </c>
      <c r="F25" s="63">
        <f t="shared" si="11"/>
        <v>2.4111250000000001E-2</v>
      </c>
      <c r="G25" s="63">
        <f t="shared" si="12"/>
        <v>2.4114299999999998E-2</v>
      </c>
      <c r="H25" s="63">
        <f t="shared" si="13"/>
        <v>2.4114299999999998E-2</v>
      </c>
      <c r="I25" s="63"/>
      <c r="J25" s="63">
        <f t="shared" si="3"/>
        <v>2.4045650000000002E-2</v>
      </c>
      <c r="K25" s="63">
        <f t="shared" si="14"/>
        <v>2.4070350000000001E-2</v>
      </c>
      <c r="L25" s="63">
        <f t="shared" si="4"/>
        <v>2.6346242857142856E-2</v>
      </c>
      <c r="M25" s="63">
        <f t="shared" si="15"/>
        <v>2.40836E-2</v>
      </c>
      <c r="N25" s="63">
        <f t="shared" si="5"/>
        <v>2.4084750000000002E-2</v>
      </c>
      <c r="O25" s="63"/>
      <c r="P25" s="63">
        <f t="shared" si="16"/>
        <v>2.4314950000000002E-2</v>
      </c>
      <c r="Q25" s="63">
        <f t="shared" si="6"/>
        <v>2.6346242857142856E-2</v>
      </c>
      <c r="R25" s="63">
        <f t="shared" si="17"/>
        <v>2.40504E-2</v>
      </c>
      <c r="S25" s="63">
        <f t="shared" si="18"/>
        <v>2.4201500000000001E-2</v>
      </c>
      <c r="T25" s="63">
        <f t="shared" si="19"/>
        <v>2.4051400000000001E-2</v>
      </c>
      <c r="U25" s="63">
        <f t="shared" si="20"/>
        <v>2.4130949999999998E-2</v>
      </c>
      <c r="V25" s="63">
        <f t="shared" si="21"/>
        <v>2.4091149999999999E-2</v>
      </c>
      <c r="W25" s="63"/>
      <c r="X25" s="63" t="str">
        <f t="shared" si="22"/>
        <v>0.0241,</v>
      </c>
      <c r="AA25" s="63">
        <v>2.4302799999999999E-2</v>
      </c>
      <c r="AB25" s="63">
        <v>2.3903000000000001E-2</v>
      </c>
      <c r="AC25" s="63">
        <v>2.4306500000000002E-2</v>
      </c>
      <c r="AD25" s="63">
        <v>2.3909400000000001E-2</v>
      </c>
      <c r="AE25" s="63">
        <v>2.4327600000000001E-2</v>
      </c>
      <c r="AF25" s="63">
        <v>2.3900899999999999E-2</v>
      </c>
      <c r="AG25" s="63">
        <v>2.43115E-2</v>
      </c>
      <c r="AH25" s="63">
        <v>2.3908100000000002E-2</v>
      </c>
      <c r="AI25" s="63">
        <v>2.4317499999999999E-2</v>
      </c>
      <c r="AJ25" s="63">
        <v>2.3904999999999999E-2</v>
      </c>
      <c r="AK25" s="63">
        <v>2.4327700000000001E-2</v>
      </c>
      <c r="AL25" s="63">
        <v>2.3900899999999999E-2</v>
      </c>
      <c r="AM25" s="63">
        <v>2.4327700000000001E-2</v>
      </c>
      <c r="AN25" s="63">
        <v>2.3900899999999999E-2</v>
      </c>
      <c r="AO25" s="63"/>
      <c r="AP25" s="63">
        <v>2.42233E-2</v>
      </c>
      <c r="AQ25" s="63">
        <v>2.3868E-2</v>
      </c>
      <c r="AR25" s="63">
        <v>2.427E-2</v>
      </c>
      <c r="AS25" s="63">
        <v>2.3870700000000002E-2</v>
      </c>
      <c r="AT25" s="63">
        <v>2.435E-2</v>
      </c>
      <c r="AU25" s="63">
        <v>2.38172E-2</v>
      </c>
      <c r="AV25" s="63">
        <v>2.4541E-2</v>
      </c>
      <c r="AW25" s="63">
        <v>2.36285E-2</v>
      </c>
      <c r="AX25" s="63"/>
      <c r="AY25" s="63">
        <v>2.42705E-2</v>
      </c>
      <c r="AZ25" s="63">
        <v>2.38716E-2</v>
      </c>
      <c r="BA25" s="63">
        <v>2.4346699999999999E-2</v>
      </c>
      <c r="BB25" s="63">
        <v>2.3814200000000001E-2</v>
      </c>
      <c r="BD25" s="63">
        <v>2.45007E-2</v>
      </c>
      <c r="BE25" s="63">
        <v>2.41292E-2</v>
      </c>
      <c r="BF25" s="63">
        <v>2.4240299999999999E-2</v>
      </c>
      <c r="BG25" s="63">
        <v>2.38605E-2</v>
      </c>
      <c r="BI25" s="63">
        <v>2.4425499999999999E-2</v>
      </c>
      <c r="BJ25" s="63">
        <v>2.3977499999999999E-2</v>
      </c>
      <c r="BK25" s="63">
        <v>2.42413E-2</v>
      </c>
      <c r="BL25" s="63">
        <v>2.3861500000000001E-2</v>
      </c>
      <c r="BM25" s="63">
        <v>2.4328800000000001E-2</v>
      </c>
      <c r="BN25" s="63">
        <v>2.3933099999999999E-2</v>
      </c>
      <c r="BO25" s="63">
        <v>2.4291099999999999E-2</v>
      </c>
      <c r="BP25" s="63">
        <v>2.3891200000000001E-2</v>
      </c>
    </row>
    <row r="26" spans="1:68">
      <c r="A26">
        <f>base_vacc!L21</f>
        <v>2.6087151428571428E-2</v>
      </c>
      <c r="B26" s="63">
        <f t="shared" si="7"/>
        <v>2.3997499999999998E-2</v>
      </c>
      <c r="C26">
        <f t="shared" si="8"/>
        <v>2.6087151428571428E-2</v>
      </c>
      <c r="D26" s="63">
        <f t="shared" si="9"/>
        <v>2.399695E-2</v>
      </c>
      <c r="E26" s="63">
        <f t="shared" si="10"/>
        <v>2.4003749999999997E-2</v>
      </c>
      <c r="F26" s="63">
        <f t="shared" si="11"/>
        <v>2.4010449999999999E-2</v>
      </c>
      <c r="G26" s="63">
        <f t="shared" si="12"/>
        <v>2.4013E-2</v>
      </c>
      <c r="H26" s="63">
        <f t="shared" si="13"/>
        <v>2.4013E-2</v>
      </c>
      <c r="I26" s="63"/>
      <c r="J26" s="63">
        <f t="shared" si="3"/>
        <v>2.3935350000000001E-2</v>
      </c>
      <c r="K26" s="63">
        <f t="shared" si="14"/>
        <v>2.3987599999999998E-2</v>
      </c>
      <c r="L26" s="63">
        <f t="shared" si="4"/>
        <v>2.6087151428571428E-2</v>
      </c>
      <c r="M26" s="63">
        <f t="shared" si="15"/>
        <v>2.4003749999999997E-2</v>
      </c>
      <c r="N26" s="63">
        <f t="shared" si="5"/>
        <v>2.428495E-2</v>
      </c>
      <c r="O26" s="63"/>
      <c r="P26" s="63">
        <f t="shared" si="16"/>
        <v>2.4258700000000001E-2</v>
      </c>
      <c r="Q26" s="63">
        <f t="shared" si="6"/>
        <v>2.6087151428571428E-2</v>
      </c>
      <c r="R26" s="63">
        <f t="shared" si="17"/>
        <v>2.393725E-2</v>
      </c>
      <c r="S26" s="63">
        <f t="shared" si="18"/>
        <v>2.4134300000000001E-2</v>
      </c>
      <c r="T26" s="63">
        <f t="shared" si="19"/>
        <v>2.39324E-2</v>
      </c>
      <c r="U26" s="63">
        <f t="shared" si="20"/>
        <v>2.4027050000000001E-2</v>
      </c>
      <c r="V26" s="63">
        <f t="shared" si="21"/>
        <v>2.398465E-2</v>
      </c>
      <c r="W26" s="63"/>
      <c r="X26" s="63" t="str">
        <f t="shared" si="22"/>
        <v>0.024,</v>
      </c>
      <c r="AA26" s="63">
        <v>2.4082099999999999E-2</v>
      </c>
      <c r="AB26" s="63">
        <v>2.3912900000000001E-2</v>
      </c>
      <c r="AC26" s="63">
        <v>2.40761E-2</v>
      </c>
      <c r="AD26" s="63">
        <v>2.3917799999999999E-2</v>
      </c>
      <c r="AE26" s="63">
        <v>2.4073799999999999E-2</v>
      </c>
      <c r="AF26" s="63">
        <v>2.3951699999999999E-2</v>
      </c>
      <c r="AG26" s="63">
        <v>2.4083899999999998E-2</v>
      </c>
      <c r="AH26" s="63">
        <v>2.39236E-2</v>
      </c>
      <c r="AI26" s="63">
        <v>2.40895E-2</v>
      </c>
      <c r="AJ26" s="63">
        <v>2.3931399999999999E-2</v>
      </c>
      <c r="AK26" s="63">
        <v>2.4074000000000002E-2</v>
      </c>
      <c r="AL26" s="63">
        <v>2.3952000000000001E-2</v>
      </c>
      <c r="AM26" s="63">
        <v>2.4074000000000002E-2</v>
      </c>
      <c r="AN26" s="63">
        <v>2.3952000000000001E-2</v>
      </c>
      <c r="AO26" s="63"/>
      <c r="AP26" s="63">
        <v>2.4010400000000001E-2</v>
      </c>
      <c r="AQ26" s="63">
        <v>2.3860300000000001E-2</v>
      </c>
      <c r="AR26" s="63">
        <v>2.40743E-2</v>
      </c>
      <c r="AS26" s="63">
        <v>2.3900899999999999E-2</v>
      </c>
      <c r="AT26" s="63">
        <v>2.4057499999999999E-2</v>
      </c>
      <c r="AU26" s="63">
        <v>2.3949999999999999E-2</v>
      </c>
      <c r="AV26" s="63">
        <v>2.4266200000000002E-2</v>
      </c>
      <c r="AW26" s="63">
        <v>2.4303700000000001E-2</v>
      </c>
      <c r="AX26" s="63"/>
      <c r="AY26" s="63">
        <v>2.4074100000000001E-2</v>
      </c>
      <c r="AZ26" s="63">
        <v>2.3902099999999999E-2</v>
      </c>
      <c r="BA26" s="63">
        <v>2.40532E-2</v>
      </c>
      <c r="BB26" s="63">
        <v>2.3945899999999999E-2</v>
      </c>
      <c r="BD26" s="63">
        <v>2.4312400000000001E-2</v>
      </c>
      <c r="BE26" s="63">
        <v>2.4205000000000001E-2</v>
      </c>
      <c r="BF26" s="63">
        <v>2.39972E-2</v>
      </c>
      <c r="BG26" s="63">
        <v>2.3877300000000001E-2</v>
      </c>
      <c r="BI26" s="63">
        <v>2.4205000000000001E-2</v>
      </c>
      <c r="BJ26" s="63">
        <v>2.4063600000000001E-2</v>
      </c>
      <c r="BK26" s="63">
        <v>2.3991700000000001E-2</v>
      </c>
      <c r="BL26" s="63">
        <v>2.3873100000000001E-2</v>
      </c>
      <c r="BM26" s="63">
        <v>2.41158E-2</v>
      </c>
      <c r="BN26" s="63">
        <v>2.3938299999999999E-2</v>
      </c>
      <c r="BO26" s="63">
        <v>2.4066000000000001E-2</v>
      </c>
      <c r="BP26" s="63">
        <v>2.3903299999999999E-2</v>
      </c>
    </row>
    <row r="27" spans="1:68">
      <c r="A27">
        <f>base_vacc!L22</f>
        <v>2.5791139999999997E-2</v>
      </c>
      <c r="B27" s="63">
        <f t="shared" si="7"/>
        <v>2.3932249999999999E-2</v>
      </c>
      <c r="C27">
        <f t="shared" si="8"/>
        <v>2.5791139999999997E-2</v>
      </c>
      <c r="D27" s="63">
        <f t="shared" si="9"/>
        <v>2.3937549999999998E-2</v>
      </c>
      <c r="E27" s="63">
        <f t="shared" si="10"/>
        <v>2.3940549999999998E-2</v>
      </c>
      <c r="F27" s="63">
        <f t="shared" si="11"/>
        <v>2.3947200000000002E-2</v>
      </c>
      <c r="G27" s="63">
        <f t="shared" si="12"/>
        <v>2.396125E-2</v>
      </c>
      <c r="H27" s="63">
        <f t="shared" si="13"/>
        <v>2.396125E-2</v>
      </c>
      <c r="I27" s="63"/>
      <c r="J27" s="63">
        <f t="shared" si="3"/>
        <v>2.3929499999999999E-2</v>
      </c>
      <c r="K27" s="63">
        <f t="shared" si="14"/>
        <v>2.393265E-2</v>
      </c>
      <c r="L27" s="63">
        <f t="shared" si="4"/>
        <v>2.5791139999999997E-2</v>
      </c>
      <c r="M27" s="63">
        <f t="shared" si="15"/>
        <v>2.395075E-2</v>
      </c>
      <c r="N27" s="63">
        <f t="shared" si="5"/>
        <v>2.4289399999999999E-2</v>
      </c>
      <c r="O27" s="63"/>
      <c r="P27" s="63">
        <f t="shared" si="16"/>
        <v>2.4228E-2</v>
      </c>
      <c r="Q27" s="63">
        <f t="shared" si="6"/>
        <v>2.5791139999999997E-2</v>
      </c>
      <c r="R27" s="63">
        <f t="shared" si="17"/>
        <v>2.3928900000000003E-2</v>
      </c>
      <c r="S27" s="63">
        <f t="shared" si="18"/>
        <v>2.4091000000000001E-2</v>
      </c>
      <c r="T27" s="63">
        <f t="shared" si="19"/>
        <v>2.3930949999999999E-2</v>
      </c>
      <c r="U27" s="63">
        <f t="shared" si="20"/>
        <v>2.3962499999999998E-2</v>
      </c>
      <c r="V27" s="63">
        <f t="shared" si="21"/>
        <v>2.391745E-2</v>
      </c>
      <c r="W27" s="63"/>
      <c r="X27" s="63" t="str">
        <f t="shared" si="22"/>
        <v>0.0239,</v>
      </c>
      <c r="AA27" s="63">
        <v>2.3966999999999999E-2</v>
      </c>
      <c r="AB27" s="63">
        <v>2.3897499999999999E-2</v>
      </c>
      <c r="AC27" s="63">
        <v>2.3969399999999998E-2</v>
      </c>
      <c r="AD27" s="63">
        <v>2.3905699999999998E-2</v>
      </c>
      <c r="AE27" s="63">
        <v>2.3996300000000002E-2</v>
      </c>
      <c r="AF27" s="63">
        <v>2.3925700000000001E-2</v>
      </c>
      <c r="AG27" s="63">
        <v>2.3973999999999999E-2</v>
      </c>
      <c r="AH27" s="63">
        <v>2.3907100000000001E-2</v>
      </c>
      <c r="AI27" s="63">
        <v>2.39808E-2</v>
      </c>
      <c r="AJ27" s="63">
        <v>2.39136E-2</v>
      </c>
      <c r="AK27" s="63">
        <v>2.39965E-2</v>
      </c>
      <c r="AL27" s="63">
        <v>2.3925999999999999E-2</v>
      </c>
      <c r="AM27" s="63">
        <v>2.39965E-2</v>
      </c>
      <c r="AN27" s="63">
        <v>2.3925999999999999E-2</v>
      </c>
      <c r="AO27" s="63"/>
      <c r="AP27" s="63">
        <v>2.3953200000000001E-2</v>
      </c>
      <c r="AQ27" s="63">
        <v>2.3905800000000001E-2</v>
      </c>
      <c r="AR27" s="63">
        <v>2.39604E-2</v>
      </c>
      <c r="AS27" s="63">
        <v>2.39049E-2</v>
      </c>
      <c r="AT27" s="63">
        <v>2.4034799999999999E-2</v>
      </c>
      <c r="AU27" s="63">
        <v>2.3866700000000001E-2</v>
      </c>
      <c r="AV27" s="63">
        <v>2.4412E-2</v>
      </c>
      <c r="AW27" s="63">
        <v>2.4166799999999999E-2</v>
      </c>
      <c r="AX27" s="63"/>
      <c r="AY27" s="63">
        <v>2.3960700000000001E-2</v>
      </c>
      <c r="AZ27" s="63">
        <v>2.3904700000000001E-2</v>
      </c>
      <c r="BA27" s="63">
        <v>2.40299E-2</v>
      </c>
      <c r="BB27" s="63">
        <v>2.3863599999999999E-2</v>
      </c>
      <c r="BD27" s="63">
        <v>2.4274199999999999E-2</v>
      </c>
      <c r="BE27" s="63">
        <v>2.41818E-2</v>
      </c>
      <c r="BF27" s="63">
        <v>2.3954900000000001E-2</v>
      </c>
      <c r="BG27" s="63">
        <v>2.3902900000000001E-2</v>
      </c>
      <c r="BI27" s="63">
        <v>2.4153399999999998E-2</v>
      </c>
      <c r="BJ27" s="63">
        <v>2.4028600000000001E-2</v>
      </c>
      <c r="BK27" s="63">
        <v>2.39562E-2</v>
      </c>
      <c r="BL27" s="63">
        <v>2.3905699999999998E-2</v>
      </c>
      <c r="BM27" s="63">
        <v>2.39966E-2</v>
      </c>
      <c r="BN27" s="63">
        <v>2.3928399999999999E-2</v>
      </c>
      <c r="BO27" s="63">
        <v>2.3952500000000002E-2</v>
      </c>
      <c r="BP27" s="63">
        <v>2.3882400000000002E-2</v>
      </c>
    </row>
    <row r="28" spans="1:68">
      <c r="A28">
        <f>base_vacc!L23</f>
        <v>2.5446454285714289E-2</v>
      </c>
      <c r="B28" s="63">
        <f t="shared" si="7"/>
        <v>2.385955E-2</v>
      </c>
      <c r="C28">
        <f t="shared" si="8"/>
        <v>2.5446454285714289E-2</v>
      </c>
      <c r="D28" s="63">
        <f t="shared" si="9"/>
        <v>2.3864400000000001E-2</v>
      </c>
      <c r="E28" s="63">
        <f t="shared" si="10"/>
        <v>2.3869500000000002E-2</v>
      </c>
      <c r="F28" s="63">
        <f t="shared" si="11"/>
        <v>2.387355E-2</v>
      </c>
      <c r="G28" s="63">
        <f t="shared" si="12"/>
        <v>2.3883149999999999E-2</v>
      </c>
      <c r="H28" s="63">
        <f t="shared" si="13"/>
        <v>2.3883149999999999E-2</v>
      </c>
      <c r="I28" s="63"/>
      <c r="J28" s="63">
        <f t="shared" si="3"/>
        <v>2.3842200000000001E-2</v>
      </c>
      <c r="K28" s="63">
        <f t="shared" si="14"/>
        <v>2.3851299999999999E-2</v>
      </c>
      <c r="L28" s="63">
        <f t="shared" si="4"/>
        <v>2.5446454285714289E-2</v>
      </c>
      <c r="M28" s="63">
        <f t="shared" si="15"/>
        <v>2.3925849999999999E-2</v>
      </c>
      <c r="N28" s="63">
        <f t="shared" si="5"/>
        <v>2.4258450000000001E-2</v>
      </c>
      <c r="O28" s="63"/>
      <c r="P28" s="63">
        <f t="shared" si="16"/>
        <v>2.4193900000000001E-2</v>
      </c>
      <c r="Q28" s="63">
        <f t="shared" si="6"/>
        <v>2.5446454285714289E-2</v>
      </c>
      <c r="R28" s="63">
        <f t="shared" si="17"/>
        <v>2.3829799999999998E-2</v>
      </c>
      <c r="S28" s="63">
        <f t="shared" si="18"/>
        <v>2.4047949999999998E-2</v>
      </c>
      <c r="T28" s="63">
        <f t="shared" si="19"/>
        <v>2.3831999999999999E-2</v>
      </c>
      <c r="U28" s="63">
        <f t="shared" si="20"/>
        <v>2.3892499999999997E-2</v>
      </c>
      <c r="V28" s="63">
        <f t="shared" si="21"/>
        <v>2.384495E-2</v>
      </c>
      <c r="W28" s="63"/>
      <c r="X28" s="63" t="str">
        <f t="shared" si="22"/>
        <v>0.0238,</v>
      </c>
      <c r="AA28" s="63">
        <v>2.39423E-2</v>
      </c>
      <c r="AB28" s="63">
        <v>2.3776800000000001E-2</v>
      </c>
      <c r="AC28" s="63">
        <v>2.3939200000000001E-2</v>
      </c>
      <c r="AD28" s="63">
        <v>2.3789600000000001E-2</v>
      </c>
      <c r="AE28" s="63">
        <v>2.39212E-2</v>
      </c>
      <c r="AF28" s="63">
        <v>2.3845499999999999E-2</v>
      </c>
      <c r="AG28" s="63">
        <v>2.3934500000000001E-2</v>
      </c>
      <c r="AH28" s="63">
        <v>2.3804499999999999E-2</v>
      </c>
      <c r="AI28" s="63">
        <v>2.39283E-2</v>
      </c>
      <c r="AJ28" s="63">
        <v>2.3818800000000001E-2</v>
      </c>
      <c r="AK28" s="63">
        <v>2.392E-2</v>
      </c>
      <c r="AL28" s="63">
        <v>2.3846300000000001E-2</v>
      </c>
      <c r="AM28" s="63">
        <v>2.392E-2</v>
      </c>
      <c r="AN28" s="63">
        <v>2.3846300000000001E-2</v>
      </c>
      <c r="AO28" s="63"/>
      <c r="AP28" s="63">
        <v>2.3894700000000001E-2</v>
      </c>
      <c r="AQ28" s="63">
        <v>2.37897E-2</v>
      </c>
      <c r="AR28" s="63">
        <v>2.39078E-2</v>
      </c>
      <c r="AS28" s="63">
        <v>2.3794800000000001E-2</v>
      </c>
      <c r="AT28" s="63">
        <v>2.4090799999999999E-2</v>
      </c>
      <c r="AU28" s="63">
        <v>2.3760900000000001E-2</v>
      </c>
      <c r="AV28" s="63">
        <v>2.4377300000000001E-2</v>
      </c>
      <c r="AW28" s="63">
        <v>2.4139600000000001E-2</v>
      </c>
      <c r="AX28" s="63"/>
      <c r="AY28" s="63">
        <v>2.3909E-2</v>
      </c>
      <c r="AZ28" s="63">
        <v>2.3794900000000001E-2</v>
      </c>
      <c r="BA28" s="63">
        <v>2.40865E-2</v>
      </c>
      <c r="BB28" s="63">
        <v>2.3759200000000001E-2</v>
      </c>
      <c r="BD28" s="63">
        <v>2.4310600000000002E-2</v>
      </c>
      <c r="BE28" s="63">
        <v>2.40772E-2</v>
      </c>
      <c r="BF28" s="63">
        <v>2.3877599999999999E-2</v>
      </c>
      <c r="BG28" s="63">
        <v>2.3782000000000001E-2</v>
      </c>
      <c r="BI28" s="63">
        <v>2.41865E-2</v>
      </c>
      <c r="BJ28" s="63">
        <v>2.3909400000000001E-2</v>
      </c>
      <c r="BK28" s="63">
        <v>2.38804E-2</v>
      </c>
      <c r="BL28" s="63">
        <v>2.3783599999999998E-2</v>
      </c>
      <c r="BM28" s="63">
        <v>2.3975699999999999E-2</v>
      </c>
      <c r="BN28" s="63">
        <v>2.3809299999999999E-2</v>
      </c>
      <c r="BO28" s="63">
        <v>2.3927500000000001E-2</v>
      </c>
      <c r="BP28" s="63">
        <v>2.3762399999999999E-2</v>
      </c>
    </row>
    <row r="29" spans="1:68">
      <c r="A29">
        <f>base_vacc!L24</f>
        <v>2.5088288571428568E-2</v>
      </c>
      <c r="B29" s="63">
        <f t="shared" si="7"/>
        <v>2.390975E-2</v>
      </c>
      <c r="C29">
        <f t="shared" si="8"/>
        <v>2.5088288571428568E-2</v>
      </c>
      <c r="D29" s="63">
        <f t="shared" si="9"/>
        <v>2.3915699999999998E-2</v>
      </c>
      <c r="E29" s="63">
        <f t="shared" si="10"/>
        <v>2.39224E-2</v>
      </c>
      <c r="F29" s="63">
        <f t="shared" si="11"/>
        <v>2.3929449999999998E-2</v>
      </c>
      <c r="G29" s="63">
        <f t="shared" si="12"/>
        <v>2.39417E-2</v>
      </c>
      <c r="H29" s="63">
        <f t="shared" si="13"/>
        <v>2.39417E-2</v>
      </c>
      <c r="I29" s="63"/>
      <c r="J29" s="63">
        <f t="shared" si="3"/>
        <v>2.3874449999999998E-2</v>
      </c>
      <c r="K29" s="63">
        <f t="shared" si="14"/>
        <v>2.3900399999999999E-2</v>
      </c>
      <c r="L29" s="63">
        <f t="shared" si="4"/>
        <v>2.5088288571428568E-2</v>
      </c>
      <c r="M29" s="63">
        <f t="shared" si="15"/>
        <v>2.3900850000000001E-2</v>
      </c>
      <c r="N29" s="63">
        <f t="shared" si="5"/>
        <v>2.41777E-2</v>
      </c>
      <c r="O29" s="63"/>
      <c r="P29" s="63">
        <f t="shared" si="16"/>
        <v>2.41976E-2</v>
      </c>
      <c r="Q29" s="63">
        <f t="shared" si="6"/>
        <v>2.5088288571428568E-2</v>
      </c>
      <c r="R29" s="63">
        <f t="shared" si="17"/>
        <v>2.3872350000000001E-2</v>
      </c>
      <c r="S29" s="63">
        <f t="shared" si="18"/>
        <v>2.4060400000000003E-2</v>
      </c>
      <c r="T29" s="63">
        <f t="shared" si="19"/>
        <v>2.3874399999999997E-2</v>
      </c>
      <c r="U29" s="63">
        <f t="shared" si="20"/>
        <v>2.3939849999999999E-2</v>
      </c>
      <c r="V29" s="63">
        <f t="shared" si="21"/>
        <v>2.389525E-2</v>
      </c>
      <c r="W29" s="63"/>
      <c r="X29" s="63" t="str">
        <f t="shared" si="22"/>
        <v>0.0239,</v>
      </c>
      <c r="AA29" s="63">
        <v>2.39901E-2</v>
      </c>
      <c r="AB29" s="63">
        <v>2.3829400000000001E-2</v>
      </c>
      <c r="AC29" s="63">
        <v>2.3996099999999999E-2</v>
      </c>
      <c r="AD29" s="63">
        <v>2.38353E-2</v>
      </c>
      <c r="AE29" s="63">
        <v>2.4020400000000001E-2</v>
      </c>
      <c r="AF29" s="63">
        <v>2.3862399999999999E-2</v>
      </c>
      <c r="AG29" s="63">
        <v>2.4002599999999999E-2</v>
      </c>
      <c r="AH29" s="63">
        <v>2.3842200000000001E-2</v>
      </c>
      <c r="AI29" s="63">
        <v>2.4009599999999999E-2</v>
      </c>
      <c r="AJ29" s="63">
        <v>2.38493E-2</v>
      </c>
      <c r="AK29" s="63">
        <v>2.40206E-2</v>
      </c>
      <c r="AL29" s="63">
        <v>2.38628E-2</v>
      </c>
      <c r="AM29" s="63">
        <v>2.40206E-2</v>
      </c>
      <c r="AN29" s="63">
        <v>2.38628E-2</v>
      </c>
      <c r="AO29" s="63"/>
      <c r="AP29" s="63">
        <v>2.3943599999999999E-2</v>
      </c>
      <c r="AQ29" s="63">
        <v>2.3805300000000001E-2</v>
      </c>
      <c r="AR29" s="63">
        <v>2.3965799999999999E-2</v>
      </c>
      <c r="AS29" s="63">
        <v>2.3834999999999999E-2</v>
      </c>
      <c r="AT29" s="63">
        <v>2.40024E-2</v>
      </c>
      <c r="AU29" s="63">
        <v>2.3799299999999999E-2</v>
      </c>
      <c r="AV29" s="63">
        <v>2.4283699999999998E-2</v>
      </c>
      <c r="AW29" s="63">
        <v>2.4071700000000001E-2</v>
      </c>
      <c r="AX29" s="63"/>
      <c r="AY29" s="63">
        <v>2.39662E-2</v>
      </c>
      <c r="AZ29" s="63">
        <v>2.3835200000000001E-2</v>
      </c>
      <c r="BA29" s="63">
        <v>2.3998999999999999E-2</v>
      </c>
      <c r="BB29" s="63">
        <v>2.37956E-2</v>
      </c>
      <c r="BD29" s="63">
        <v>2.4275000000000001E-2</v>
      </c>
      <c r="BE29" s="63">
        <v>2.4120200000000001E-2</v>
      </c>
      <c r="BF29" s="63">
        <v>2.39458E-2</v>
      </c>
      <c r="BG29" s="63">
        <v>2.3798900000000001E-2</v>
      </c>
      <c r="BI29" s="63">
        <v>2.41619E-2</v>
      </c>
      <c r="BJ29" s="63">
        <v>2.3958900000000002E-2</v>
      </c>
      <c r="BK29" s="63">
        <v>2.3947099999999999E-2</v>
      </c>
      <c r="BL29" s="63">
        <v>2.3801699999999999E-2</v>
      </c>
      <c r="BM29" s="63">
        <v>2.4016300000000001E-2</v>
      </c>
      <c r="BN29" s="63">
        <v>2.38634E-2</v>
      </c>
      <c r="BO29" s="63">
        <v>2.39773E-2</v>
      </c>
      <c r="BP29" s="63">
        <v>2.38132E-2</v>
      </c>
    </row>
    <row r="30" spans="1:68">
      <c r="A30">
        <f>base_vacc!L25</f>
        <v>2.4726585714285716E-2</v>
      </c>
      <c r="B30" s="63">
        <f t="shared" si="7"/>
        <v>2.36116E-2</v>
      </c>
      <c r="C30">
        <f t="shared" si="8"/>
        <v>2.4726585714285716E-2</v>
      </c>
      <c r="D30" s="63">
        <f t="shared" si="9"/>
        <v>2.3628749999999997E-2</v>
      </c>
      <c r="E30" s="63">
        <f t="shared" si="10"/>
        <v>2.3647899999999999E-2</v>
      </c>
      <c r="F30" s="63">
        <f t="shared" si="11"/>
        <v>2.366615E-2</v>
      </c>
      <c r="G30" s="63">
        <f t="shared" si="12"/>
        <v>2.36911E-2</v>
      </c>
      <c r="H30" s="63">
        <f t="shared" si="13"/>
        <v>2.36911E-2</v>
      </c>
      <c r="I30" s="63"/>
      <c r="J30" s="63">
        <f t="shared" si="3"/>
        <v>2.3647950000000001E-2</v>
      </c>
      <c r="K30" s="63">
        <f t="shared" si="14"/>
        <v>2.3621050000000001E-2</v>
      </c>
      <c r="L30" s="63">
        <f t="shared" si="4"/>
        <v>2.4726585714285716E-2</v>
      </c>
      <c r="M30" s="63">
        <f t="shared" si="15"/>
        <v>2.359615E-2</v>
      </c>
      <c r="N30" s="63">
        <f t="shared" si="5"/>
        <v>2.3833750000000001E-2</v>
      </c>
      <c r="O30" s="63"/>
      <c r="P30" s="63">
        <f t="shared" si="16"/>
        <v>2.4009599999999999E-2</v>
      </c>
      <c r="Q30" s="63">
        <f t="shared" si="6"/>
        <v>2.4726585714285716E-2</v>
      </c>
      <c r="R30" s="63">
        <f t="shared" si="17"/>
        <v>2.3616150000000002E-2</v>
      </c>
      <c r="S30" s="63">
        <f t="shared" si="18"/>
        <v>2.3837000000000001E-2</v>
      </c>
      <c r="T30" s="63">
        <f t="shared" si="19"/>
        <v>2.3616700000000001E-2</v>
      </c>
      <c r="U30" s="63">
        <f t="shared" si="20"/>
        <v>2.3649549999999998E-2</v>
      </c>
      <c r="V30" s="63">
        <f t="shared" si="21"/>
        <v>2.35952E-2</v>
      </c>
      <c r="W30" s="63"/>
      <c r="X30" s="63" t="str">
        <f t="shared" si="22"/>
        <v>0.0236,</v>
      </c>
      <c r="AA30" s="63">
        <v>2.37279E-2</v>
      </c>
      <c r="AB30" s="63">
        <v>2.34953E-2</v>
      </c>
      <c r="AC30" s="63">
        <v>2.3754999999999998E-2</v>
      </c>
      <c r="AD30" s="63">
        <v>2.3502499999999999E-2</v>
      </c>
      <c r="AE30" s="63">
        <v>2.38412E-2</v>
      </c>
      <c r="AF30" s="63">
        <v>2.35398E-2</v>
      </c>
      <c r="AG30" s="63">
        <v>2.3787300000000001E-2</v>
      </c>
      <c r="AH30" s="63">
        <v>2.3508500000000002E-2</v>
      </c>
      <c r="AI30" s="63">
        <v>2.3812E-2</v>
      </c>
      <c r="AJ30" s="63">
        <v>2.3520300000000001E-2</v>
      </c>
      <c r="AK30" s="63">
        <v>2.38417E-2</v>
      </c>
      <c r="AL30" s="63">
        <v>2.3540499999999999E-2</v>
      </c>
      <c r="AM30" s="63">
        <v>2.38417E-2</v>
      </c>
      <c r="AN30" s="63">
        <v>2.3540499999999999E-2</v>
      </c>
      <c r="AO30" s="63"/>
      <c r="AP30" s="63">
        <v>2.3716399999999999E-2</v>
      </c>
      <c r="AQ30" s="63">
        <v>2.35795E-2</v>
      </c>
      <c r="AR30" s="63">
        <v>2.3728800000000001E-2</v>
      </c>
      <c r="AS30" s="63">
        <v>2.3513300000000001E-2</v>
      </c>
      <c r="AT30" s="63">
        <v>2.37541E-2</v>
      </c>
      <c r="AU30" s="63">
        <v>2.3438199999999999E-2</v>
      </c>
      <c r="AV30" s="63">
        <v>2.40111E-2</v>
      </c>
      <c r="AW30" s="63">
        <v>2.3656400000000001E-2</v>
      </c>
      <c r="AX30" s="63"/>
      <c r="AY30" s="63">
        <v>2.3728599999999999E-2</v>
      </c>
      <c r="AZ30" s="63">
        <v>2.35128E-2</v>
      </c>
      <c r="BA30" s="63">
        <v>2.3750400000000001E-2</v>
      </c>
      <c r="BB30" s="63">
        <v>2.34351E-2</v>
      </c>
      <c r="BD30" s="63">
        <v>2.4150399999999999E-2</v>
      </c>
      <c r="BE30" s="63">
        <v>2.3868799999999999E-2</v>
      </c>
      <c r="BF30" s="63">
        <v>2.3707200000000001E-2</v>
      </c>
      <c r="BG30" s="63">
        <v>2.35251E-2</v>
      </c>
      <c r="BI30" s="63">
        <v>2.4007500000000001E-2</v>
      </c>
      <c r="BJ30" s="63">
        <v>2.36665E-2</v>
      </c>
      <c r="BK30" s="63">
        <v>2.3707300000000001E-2</v>
      </c>
      <c r="BL30" s="63">
        <v>2.3526100000000001E-2</v>
      </c>
      <c r="BM30" s="63">
        <v>2.3759200000000001E-2</v>
      </c>
      <c r="BN30" s="63">
        <v>2.3539899999999999E-2</v>
      </c>
      <c r="BO30" s="63">
        <v>2.3713000000000001E-2</v>
      </c>
      <c r="BP30" s="63">
        <v>2.3477399999999999E-2</v>
      </c>
    </row>
    <row r="31" spans="1:68">
      <c r="A31">
        <f>base_vacc!L26</f>
        <v>2.4308582857142855E-2</v>
      </c>
      <c r="B31" s="63">
        <f t="shared" si="7"/>
        <v>2.3374449999999998E-2</v>
      </c>
      <c r="C31">
        <f t="shared" si="8"/>
        <v>2.4308582857142855E-2</v>
      </c>
      <c r="D31" s="63">
        <f t="shared" si="9"/>
        <v>2.3391549999999997E-2</v>
      </c>
      <c r="E31" s="63">
        <f t="shared" si="10"/>
        <v>2.3407000000000001E-2</v>
      </c>
      <c r="F31" s="63">
        <f t="shared" si="11"/>
        <v>2.3419799999999998E-2</v>
      </c>
      <c r="G31" s="63">
        <f t="shared" si="12"/>
        <v>2.3440349999999999E-2</v>
      </c>
      <c r="H31" s="63">
        <f t="shared" si="13"/>
        <v>2.3440349999999999E-2</v>
      </c>
      <c r="I31" s="63"/>
      <c r="J31" s="63">
        <f t="shared" si="3"/>
        <v>2.3356999999999999E-2</v>
      </c>
      <c r="K31" s="63">
        <f t="shared" si="14"/>
        <v>2.3341500000000001E-2</v>
      </c>
      <c r="L31" s="63">
        <f t="shared" si="4"/>
        <v>2.4308582857142855E-2</v>
      </c>
      <c r="M31" s="63">
        <f t="shared" si="15"/>
        <v>2.3323900000000002E-2</v>
      </c>
      <c r="N31" s="63">
        <f t="shared" si="5"/>
        <v>2.384915E-2</v>
      </c>
      <c r="O31" s="63"/>
      <c r="P31" s="63">
        <f t="shared" si="16"/>
        <v>2.3791699999999999E-2</v>
      </c>
      <c r="Q31" s="63">
        <f t="shared" si="6"/>
        <v>2.4308582857142855E-2</v>
      </c>
      <c r="R31" s="63">
        <f t="shared" si="17"/>
        <v>2.3353199999999998E-2</v>
      </c>
      <c r="S31" s="63">
        <f t="shared" si="18"/>
        <v>2.3575699999999998E-2</v>
      </c>
      <c r="T31" s="63">
        <f t="shared" si="19"/>
        <v>2.3353449999999998E-2</v>
      </c>
      <c r="U31" s="63">
        <f t="shared" si="20"/>
        <v>2.34135E-2</v>
      </c>
      <c r="V31" s="63">
        <f t="shared" si="21"/>
        <v>2.3355149999999998E-2</v>
      </c>
      <c r="W31" s="63"/>
      <c r="X31" s="63" t="str">
        <f t="shared" si="22"/>
        <v>0.0234,</v>
      </c>
      <c r="AA31" s="63">
        <v>2.3403199999999999E-2</v>
      </c>
      <c r="AB31" s="63">
        <v>2.33457E-2</v>
      </c>
      <c r="AC31" s="63">
        <v>2.3413699999999999E-2</v>
      </c>
      <c r="AD31" s="63">
        <v>2.3369399999999999E-2</v>
      </c>
      <c r="AE31" s="63">
        <v>2.3425600000000001E-2</v>
      </c>
      <c r="AF31" s="63">
        <v>2.34544E-2</v>
      </c>
      <c r="AG31" s="63">
        <v>2.3417500000000001E-2</v>
      </c>
      <c r="AH31" s="63">
        <v>2.3396500000000001E-2</v>
      </c>
      <c r="AI31" s="63">
        <v>2.34165E-2</v>
      </c>
      <c r="AJ31" s="63">
        <v>2.3423099999999999E-2</v>
      </c>
      <c r="AK31" s="63">
        <v>2.34258E-2</v>
      </c>
      <c r="AL31" s="63">
        <v>2.3454900000000001E-2</v>
      </c>
      <c r="AM31" s="63">
        <v>2.34258E-2</v>
      </c>
      <c r="AN31" s="63">
        <v>2.3454900000000001E-2</v>
      </c>
      <c r="AO31" s="63"/>
      <c r="AP31" s="63">
        <v>2.3443499999999999E-2</v>
      </c>
      <c r="AQ31" s="63">
        <v>2.32705E-2</v>
      </c>
      <c r="AR31" s="63">
        <v>2.3449299999999999E-2</v>
      </c>
      <c r="AS31" s="63">
        <v>2.3233699999999999E-2</v>
      </c>
      <c r="AT31" s="63">
        <v>2.3287700000000001E-2</v>
      </c>
      <c r="AU31" s="63">
        <v>2.3360100000000002E-2</v>
      </c>
      <c r="AV31" s="63">
        <v>2.38008E-2</v>
      </c>
      <c r="AW31" s="63">
        <v>2.3897499999999999E-2</v>
      </c>
      <c r="AX31" s="63"/>
      <c r="AY31" s="63">
        <v>2.34491E-2</v>
      </c>
      <c r="AZ31" s="63">
        <v>2.3233500000000001E-2</v>
      </c>
      <c r="BA31" s="63">
        <v>2.3282500000000001E-2</v>
      </c>
      <c r="BB31" s="63">
        <v>2.3355999999999998E-2</v>
      </c>
      <c r="BD31" s="63">
        <v>2.3825699999999998E-2</v>
      </c>
      <c r="BE31" s="63">
        <v>2.37577E-2</v>
      </c>
      <c r="BF31" s="63">
        <v>2.34083E-2</v>
      </c>
      <c r="BG31" s="63">
        <v>2.3298099999999999E-2</v>
      </c>
      <c r="BI31" s="63">
        <v>2.3608500000000001E-2</v>
      </c>
      <c r="BJ31" s="63">
        <v>2.3542899999999999E-2</v>
      </c>
      <c r="BK31" s="63">
        <v>2.3408499999999999E-2</v>
      </c>
      <c r="BL31" s="63">
        <v>2.32984E-2</v>
      </c>
      <c r="BM31" s="63">
        <v>2.3437300000000001E-2</v>
      </c>
      <c r="BN31" s="63">
        <v>2.3389699999999999E-2</v>
      </c>
      <c r="BO31" s="63">
        <v>2.3387100000000001E-2</v>
      </c>
      <c r="BP31" s="63">
        <v>2.3323199999999999E-2</v>
      </c>
    </row>
    <row r="32" spans="1:68">
      <c r="A32">
        <f>base_vacc!L27</f>
        <v>2.3856651428571428E-2</v>
      </c>
      <c r="B32" s="63">
        <f t="shared" si="7"/>
        <v>2.34971E-2</v>
      </c>
      <c r="C32">
        <f t="shared" si="8"/>
        <v>2.3856651428571428E-2</v>
      </c>
      <c r="D32" s="63">
        <f t="shared" si="9"/>
        <v>2.351205E-2</v>
      </c>
      <c r="E32" s="63">
        <f t="shared" si="10"/>
        <v>2.35204E-2</v>
      </c>
      <c r="F32" s="63">
        <f t="shared" si="11"/>
        <v>2.353995E-2</v>
      </c>
      <c r="G32" s="63">
        <f t="shared" si="12"/>
        <v>2.3579650000000001E-2</v>
      </c>
      <c r="H32" s="63">
        <f t="shared" si="13"/>
        <v>2.3579650000000001E-2</v>
      </c>
      <c r="I32" s="63"/>
      <c r="J32" s="63">
        <f t="shared" si="3"/>
        <v>2.3330699999999999E-2</v>
      </c>
      <c r="K32" s="63">
        <f t="shared" si="14"/>
        <v>2.3348149999999998E-2</v>
      </c>
      <c r="L32" s="63">
        <f t="shared" si="4"/>
        <v>2.3856651428571428E-2</v>
      </c>
      <c r="M32" s="63">
        <f t="shared" si="15"/>
        <v>2.3542799999999999E-2</v>
      </c>
      <c r="N32" s="63">
        <f t="shared" si="5"/>
        <v>2.4040249999999999E-2</v>
      </c>
      <c r="O32" s="63"/>
      <c r="P32" s="63">
        <f t="shared" si="16"/>
        <v>2.3923650000000001E-2</v>
      </c>
      <c r="Q32" s="63">
        <f t="shared" si="6"/>
        <v>2.3856651428571428E-2</v>
      </c>
      <c r="R32" s="63">
        <f t="shared" si="17"/>
        <v>2.331165E-2</v>
      </c>
      <c r="S32" s="63">
        <f t="shared" si="18"/>
        <v>2.3728550000000001E-2</v>
      </c>
      <c r="T32" s="63">
        <f t="shared" si="19"/>
        <v>2.331215E-2</v>
      </c>
      <c r="U32" s="63">
        <f t="shared" si="20"/>
        <v>2.352595E-2</v>
      </c>
      <c r="V32" s="63">
        <f t="shared" si="21"/>
        <v>2.3482900000000001E-2</v>
      </c>
      <c r="W32" s="63"/>
      <c r="X32" s="63" t="str">
        <f t="shared" si="22"/>
        <v>0.0235,</v>
      </c>
      <c r="AA32" s="63">
        <v>2.3685500000000002E-2</v>
      </c>
      <c r="AB32" s="63">
        <v>2.3308700000000002E-2</v>
      </c>
      <c r="AC32" s="63">
        <v>2.3715099999999999E-2</v>
      </c>
      <c r="AD32" s="63">
        <v>2.3309E-2</v>
      </c>
      <c r="AE32" s="63">
        <v>2.37992E-2</v>
      </c>
      <c r="AF32" s="63">
        <v>2.3357900000000001E-2</v>
      </c>
      <c r="AG32" s="63">
        <v>2.37231E-2</v>
      </c>
      <c r="AH32" s="63">
        <v>2.33177E-2</v>
      </c>
      <c r="AI32" s="63">
        <v>2.3748999999999999E-2</v>
      </c>
      <c r="AJ32" s="63">
        <v>2.3330900000000002E-2</v>
      </c>
      <c r="AK32" s="63">
        <v>2.3800700000000001E-2</v>
      </c>
      <c r="AL32" s="63">
        <v>2.33586E-2</v>
      </c>
      <c r="AM32" s="63">
        <v>2.3800700000000001E-2</v>
      </c>
      <c r="AN32" s="63">
        <v>2.33586E-2</v>
      </c>
      <c r="AO32" s="63"/>
      <c r="AP32" s="63">
        <v>2.3298099999999999E-2</v>
      </c>
      <c r="AQ32" s="63">
        <v>2.33633E-2</v>
      </c>
      <c r="AR32" s="63">
        <v>2.3366399999999999E-2</v>
      </c>
      <c r="AS32" s="63">
        <v>2.3329900000000001E-2</v>
      </c>
      <c r="AT32" s="63">
        <v>2.3741499999999999E-2</v>
      </c>
      <c r="AU32" s="63">
        <v>2.33441E-2</v>
      </c>
      <c r="AV32" s="63">
        <v>2.4217200000000001E-2</v>
      </c>
      <c r="AW32" s="63">
        <v>2.38633E-2</v>
      </c>
      <c r="AX32" s="63"/>
      <c r="AY32" s="63">
        <v>2.3368199999999999E-2</v>
      </c>
      <c r="AZ32" s="63">
        <v>2.333E-2</v>
      </c>
      <c r="BA32" s="63">
        <v>2.3736400000000001E-2</v>
      </c>
      <c r="BB32" s="63">
        <v>2.33405E-2</v>
      </c>
      <c r="BD32" s="63">
        <v>2.4122500000000002E-2</v>
      </c>
      <c r="BE32" s="63">
        <v>2.3724800000000001E-2</v>
      </c>
      <c r="BF32" s="63">
        <v>2.32716E-2</v>
      </c>
      <c r="BG32" s="63">
        <v>2.33517E-2</v>
      </c>
      <c r="BI32" s="63">
        <v>2.3961300000000001E-2</v>
      </c>
      <c r="BJ32" s="63">
        <v>2.3495800000000001E-2</v>
      </c>
      <c r="BK32" s="63">
        <v>2.3272899999999999E-2</v>
      </c>
      <c r="BL32" s="63">
        <v>2.3351400000000001E-2</v>
      </c>
      <c r="BM32" s="63">
        <v>2.3718300000000001E-2</v>
      </c>
      <c r="BN32" s="63">
        <v>2.3333599999999999E-2</v>
      </c>
      <c r="BO32" s="63">
        <v>2.3669300000000001E-2</v>
      </c>
      <c r="BP32" s="63">
        <v>2.3296500000000001E-2</v>
      </c>
    </row>
    <row r="33" spans="1:68">
      <c r="A33">
        <f>base_vacc!L28</f>
        <v>2.3357997142857141E-2</v>
      </c>
      <c r="B33" s="63">
        <f t="shared" si="7"/>
        <v>2.3274799999999998E-2</v>
      </c>
      <c r="C33">
        <f t="shared" si="8"/>
        <v>2.3357997142857141E-2</v>
      </c>
      <c r="D33" s="63">
        <f t="shared" si="9"/>
        <v>2.3254299999999999E-2</v>
      </c>
      <c r="E33" s="63">
        <f t="shared" si="10"/>
        <v>2.3246849999999999E-2</v>
      </c>
      <c r="F33" s="63">
        <f t="shared" si="11"/>
        <v>2.3249550000000001E-2</v>
      </c>
      <c r="G33" s="63">
        <f t="shared" si="12"/>
        <v>2.3228849999999999E-2</v>
      </c>
      <c r="H33" s="63">
        <f t="shared" si="13"/>
        <v>2.3228849999999999E-2</v>
      </c>
      <c r="I33" s="63"/>
      <c r="J33" s="63">
        <f t="shared" si="3"/>
        <v>2.3284599999999999E-2</v>
      </c>
      <c r="K33" s="63">
        <f t="shared" si="14"/>
        <v>2.330635E-2</v>
      </c>
      <c r="L33" s="63">
        <f t="shared" si="4"/>
        <v>2.3357997142857141E-2</v>
      </c>
      <c r="M33" s="63">
        <f t="shared" si="15"/>
        <v>2.3178850000000001E-2</v>
      </c>
      <c r="N33" s="63">
        <f t="shared" si="5"/>
        <v>2.3684400000000001E-2</v>
      </c>
      <c r="O33" s="63"/>
      <c r="P33" s="63">
        <f t="shared" si="16"/>
        <v>2.3686749999999999E-2</v>
      </c>
      <c r="Q33" s="63">
        <f t="shared" si="6"/>
        <v>2.3357997142857141E-2</v>
      </c>
      <c r="R33" s="63">
        <f t="shared" si="17"/>
        <v>2.3282199999999999E-2</v>
      </c>
      <c r="S33" s="63">
        <f t="shared" si="18"/>
        <v>2.3425250000000002E-2</v>
      </c>
      <c r="T33" s="63">
        <f t="shared" si="19"/>
        <v>2.3282850000000001E-2</v>
      </c>
      <c r="U33" s="63">
        <f t="shared" si="20"/>
        <v>2.3312900000000001E-2</v>
      </c>
      <c r="V33" s="63">
        <f t="shared" si="21"/>
        <v>2.32594E-2</v>
      </c>
      <c r="W33" s="63"/>
      <c r="X33" s="63" t="str">
        <f t="shared" si="22"/>
        <v>0.0233,</v>
      </c>
      <c r="AA33" s="63">
        <v>2.31916E-2</v>
      </c>
      <c r="AB33" s="63">
        <v>2.3358E-2</v>
      </c>
      <c r="AC33" s="63">
        <v>2.3170099999999999E-2</v>
      </c>
      <c r="AD33" s="63">
        <v>2.3338500000000002E-2</v>
      </c>
      <c r="AE33" s="63">
        <v>2.3140000000000001E-2</v>
      </c>
      <c r="AF33" s="63">
        <v>2.3318499999999999E-2</v>
      </c>
      <c r="AG33" s="63">
        <v>2.3152599999999999E-2</v>
      </c>
      <c r="AH33" s="63">
        <v>2.33411E-2</v>
      </c>
      <c r="AI33" s="63">
        <v>2.3154399999999999E-2</v>
      </c>
      <c r="AJ33" s="63">
        <v>2.3344699999999999E-2</v>
      </c>
      <c r="AK33" s="63">
        <v>2.3138599999999999E-2</v>
      </c>
      <c r="AL33" s="63">
        <v>2.3319099999999999E-2</v>
      </c>
      <c r="AM33" s="63">
        <v>2.3138599999999999E-2</v>
      </c>
      <c r="AN33" s="63">
        <v>2.3319099999999999E-2</v>
      </c>
      <c r="AO33" s="63"/>
      <c r="AP33" s="63">
        <v>2.3371699999999999E-2</v>
      </c>
      <c r="AQ33" s="63">
        <v>2.3197499999999999E-2</v>
      </c>
      <c r="AR33" s="63">
        <v>2.3349499999999999E-2</v>
      </c>
      <c r="AS33" s="63">
        <v>2.3263200000000001E-2</v>
      </c>
      <c r="AT33" s="63">
        <v>2.3202E-2</v>
      </c>
      <c r="AU33" s="63">
        <v>2.3155700000000001E-2</v>
      </c>
      <c r="AV33" s="63">
        <v>2.3734100000000001E-2</v>
      </c>
      <c r="AW33" s="63">
        <v>2.3634700000000002E-2</v>
      </c>
      <c r="AX33" s="63"/>
      <c r="AY33" s="63">
        <v>2.3349200000000001E-2</v>
      </c>
      <c r="AZ33" s="63">
        <v>2.3264E-2</v>
      </c>
      <c r="BA33" s="63">
        <v>2.3194800000000002E-2</v>
      </c>
      <c r="BB33" s="63">
        <v>2.3151399999999999E-2</v>
      </c>
      <c r="BD33" s="63">
        <v>2.3767E-2</v>
      </c>
      <c r="BE33" s="63">
        <v>2.3606499999999999E-2</v>
      </c>
      <c r="BF33" s="63">
        <v>2.3357599999999999E-2</v>
      </c>
      <c r="BG33" s="63">
        <v>2.32068E-2</v>
      </c>
      <c r="BI33" s="63">
        <v>2.34813E-2</v>
      </c>
      <c r="BJ33" s="63">
        <v>2.33692E-2</v>
      </c>
      <c r="BK33" s="63">
        <v>2.3358299999999999E-2</v>
      </c>
      <c r="BL33" s="63">
        <v>2.32074E-2</v>
      </c>
      <c r="BM33" s="63">
        <v>2.3236400000000001E-2</v>
      </c>
      <c r="BN33" s="63">
        <v>2.3389400000000001E-2</v>
      </c>
      <c r="BO33" s="63">
        <v>2.31693E-2</v>
      </c>
      <c r="BP33" s="63">
        <v>2.3349499999999999E-2</v>
      </c>
    </row>
    <row r="34" spans="1:68">
      <c r="A34">
        <f>base_vacc!L29</f>
        <v>2.2834422857142857E-2</v>
      </c>
      <c r="B34" s="63">
        <f t="shared" si="7"/>
        <v>2.264675E-2</v>
      </c>
      <c r="C34">
        <f t="shared" si="8"/>
        <v>2.2834422857142857E-2</v>
      </c>
      <c r="D34" s="63">
        <f t="shared" si="9"/>
        <v>2.2691549999999998E-2</v>
      </c>
      <c r="E34" s="63">
        <f t="shared" si="10"/>
        <v>2.27288E-2</v>
      </c>
      <c r="F34" s="63">
        <f t="shared" si="11"/>
        <v>2.2771149999999997E-2</v>
      </c>
      <c r="G34" s="63">
        <f t="shared" si="12"/>
        <v>2.28614E-2</v>
      </c>
      <c r="H34" s="63">
        <f t="shared" si="13"/>
        <v>2.28614E-2</v>
      </c>
      <c r="I34" s="63"/>
      <c r="J34" s="63">
        <f t="shared" si="3"/>
        <v>2.2648450000000001E-2</v>
      </c>
      <c r="K34" s="63">
        <f t="shared" si="14"/>
        <v>2.26109E-2</v>
      </c>
      <c r="L34" s="63">
        <f t="shared" si="4"/>
        <v>2.2834422857142857E-2</v>
      </c>
      <c r="M34" s="63">
        <f t="shared" si="15"/>
        <v>2.2874749999999999E-2</v>
      </c>
      <c r="N34" s="63">
        <f t="shared" si="5"/>
        <v>2.358495E-2</v>
      </c>
      <c r="O34" s="63"/>
      <c r="P34" s="63">
        <f t="shared" si="16"/>
        <v>2.3459649999999999E-2</v>
      </c>
      <c r="Q34" s="63">
        <f t="shared" si="6"/>
        <v>2.2834422857142857E-2</v>
      </c>
      <c r="R34" s="63">
        <f t="shared" si="17"/>
        <v>2.2597300000000001E-2</v>
      </c>
      <c r="S34" s="63">
        <f t="shared" si="18"/>
        <v>2.3153649999999998E-2</v>
      </c>
      <c r="T34" s="63">
        <f t="shared" si="19"/>
        <v>2.2599349999999997E-2</v>
      </c>
      <c r="U34" s="63">
        <f t="shared" si="20"/>
        <v>2.269645E-2</v>
      </c>
      <c r="V34" s="63">
        <f t="shared" si="21"/>
        <v>2.2620099999999997E-2</v>
      </c>
      <c r="W34" s="63"/>
      <c r="X34" s="63" t="str">
        <f t="shared" si="22"/>
        <v>0.0226,</v>
      </c>
      <c r="AA34" s="63">
        <v>2.2608400000000001E-2</v>
      </c>
      <c r="AB34" s="63">
        <v>2.26851E-2</v>
      </c>
      <c r="AC34" s="63">
        <v>2.26523E-2</v>
      </c>
      <c r="AD34" s="63">
        <v>2.2730799999999999E-2</v>
      </c>
      <c r="AE34" s="63">
        <v>2.2829100000000001E-2</v>
      </c>
      <c r="AF34" s="63">
        <v>2.2891000000000002E-2</v>
      </c>
      <c r="AG34" s="63">
        <v>2.2694700000000002E-2</v>
      </c>
      <c r="AH34" s="63">
        <v>2.2762899999999999E-2</v>
      </c>
      <c r="AI34" s="63">
        <v>2.2731999999999999E-2</v>
      </c>
      <c r="AJ34" s="63">
        <v>2.2810299999999999E-2</v>
      </c>
      <c r="AK34" s="63">
        <v>2.28306E-2</v>
      </c>
      <c r="AL34" s="63">
        <v>2.2892200000000001E-2</v>
      </c>
      <c r="AM34" s="63">
        <v>2.28306E-2</v>
      </c>
      <c r="AN34" s="63">
        <v>2.2892200000000001E-2</v>
      </c>
      <c r="AO34" s="63"/>
      <c r="AP34" s="63">
        <v>2.2653699999999999E-2</v>
      </c>
      <c r="AQ34" s="63">
        <v>2.2643199999999999E-2</v>
      </c>
      <c r="AR34" s="63">
        <v>2.2667400000000001E-2</v>
      </c>
      <c r="AS34" s="63">
        <v>2.2554399999999999E-2</v>
      </c>
      <c r="AT34" s="63">
        <v>2.2856499999999998E-2</v>
      </c>
      <c r="AU34" s="63">
        <v>2.2893E-2</v>
      </c>
      <c r="AV34" s="63">
        <v>2.35883E-2</v>
      </c>
      <c r="AW34" s="63">
        <v>2.3581600000000001E-2</v>
      </c>
      <c r="AX34" s="63"/>
      <c r="AY34" s="63">
        <v>2.26676E-2</v>
      </c>
      <c r="AZ34" s="63">
        <v>2.2554999999999999E-2</v>
      </c>
      <c r="BA34" s="63">
        <v>2.28481E-2</v>
      </c>
      <c r="BB34" s="63">
        <v>2.2886500000000001E-2</v>
      </c>
      <c r="BD34" s="63">
        <v>2.3454800000000001E-2</v>
      </c>
      <c r="BE34" s="63">
        <v>2.3464499999999999E-2</v>
      </c>
      <c r="BF34" s="63">
        <v>2.2619400000000001E-2</v>
      </c>
      <c r="BG34" s="63">
        <v>2.25752E-2</v>
      </c>
      <c r="BI34" s="63">
        <v>2.31261E-2</v>
      </c>
      <c r="BJ34" s="63">
        <v>2.3181199999999999E-2</v>
      </c>
      <c r="BK34" s="63">
        <v>2.26197E-2</v>
      </c>
      <c r="BL34" s="63">
        <v>2.2578999999999998E-2</v>
      </c>
      <c r="BM34" s="63">
        <v>2.26535E-2</v>
      </c>
      <c r="BN34" s="63">
        <v>2.27394E-2</v>
      </c>
      <c r="BO34" s="63">
        <v>2.2585999999999998E-2</v>
      </c>
      <c r="BP34" s="63">
        <v>2.2654199999999999E-2</v>
      </c>
    </row>
    <row r="35" spans="1:68">
      <c r="A35">
        <f>base_vacc!L30</f>
        <v>2.230881142857143E-2</v>
      </c>
      <c r="B35" s="63">
        <f t="shared" si="7"/>
        <v>2.2741150000000002E-2</v>
      </c>
      <c r="C35">
        <f t="shared" si="8"/>
        <v>2.230881142857143E-2</v>
      </c>
      <c r="D35" s="63">
        <f t="shared" si="9"/>
        <v>2.2772750000000001E-2</v>
      </c>
      <c r="E35" s="63">
        <f t="shared" si="10"/>
        <v>2.2825249999999998E-2</v>
      </c>
      <c r="F35" s="63">
        <f t="shared" si="11"/>
        <v>2.289275E-2</v>
      </c>
      <c r="G35" s="63">
        <f t="shared" si="12"/>
        <v>2.3018150000000001E-2</v>
      </c>
      <c r="H35" s="63">
        <f t="shared" si="13"/>
        <v>2.3018150000000001E-2</v>
      </c>
      <c r="I35" s="63"/>
      <c r="J35" s="63">
        <f t="shared" si="3"/>
        <v>2.2650799999999999E-2</v>
      </c>
      <c r="K35" s="63">
        <f t="shared" si="14"/>
        <v>2.2647649999999998E-2</v>
      </c>
      <c r="L35" s="63">
        <f t="shared" si="4"/>
        <v>2.230881142857143E-2</v>
      </c>
      <c r="M35" s="63">
        <f t="shared" si="15"/>
        <v>2.289565E-2</v>
      </c>
      <c r="N35" s="63">
        <f t="shared" si="5"/>
        <v>2.3561499999999999E-2</v>
      </c>
      <c r="O35" s="63"/>
      <c r="P35" s="63">
        <f t="shared" si="16"/>
        <v>2.3489650000000001E-2</v>
      </c>
      <c r="Q35" s="63">
        <f t="shared" si="6"/>
        <v>2.230881142857143E-2</v>
      </c>
      <c r="R35" s="63">
        <f t="shared" si="17"/>
        <v>2.2632449999999998E-2</v>
      </c>
      <c r="S35" s="63">
        <f t="shared" si="18"/>
        <v>2.3206049999999999E-2</v>
      </c>
      <c r="T35" s="63">
        <f t="shared" si="19"/>
        <v>2.2633400000000001E-2</v>
      </c>
      <c r="U35" s="63">
        <f t="shared" si="20"/>
        <v>2.2782900000000002E-2</v>
      </c>
      <c r="V35" s="63">
        <f t="shared" si="21"/>
        <v>2.27196E-2</v>
      </c>
      <c r="W35" s="63"/>
      <c r="X35" s="63" t="str">
        <f t="shared" si="22"/>
        <v>0.0227,</v>
      </c>
      <c r="AA35" s="63">
        <v>2.2699299999999999E-2</v>
      </c>
      <c r="AB35" s="63">
        <v>2.2783000000000001E-2</v>
      </c>
      <c r="AC35" s="63">
        <v>2.27301E-2</v>
      </c>
      <c r="AD35" s="63">
        <v>2.28154E-2</v>
      </c>
      <c r="AE35" s="63">
        <v>2.3096100000000001E-2</v>
      </c>
      <c r="AF35" s="63">
        <v>2.2936499999999999E-2</v>
      </c>
      <c r="AG35" s="63">
        <v>2.2792E-2</v>
      </c>
      <c r="AH35" s="63">
        <v>2.28585E-2</v>
      </c>
      <c r="AI35" s="63">
        <v>2.2890899999999999E-2</v>
      </c>
      <c r="AJ35" s="63">
        <v>2.2894600000000001E-2</v>
      </c>
      <c r="AK35" s="63">
        <v>2.30987E-2</v>
      </c>
      <c r="AL35" s="63">
        <v>2.2937599999999999E-2</v>
      </c>
      <c r="AM35" s="63">
        <v>2.30987E-2</v>
      </c>
      <c r="AN35" s="63">
        <v>2.2937599999999999E-2</v>
      </c>
      <c r="AO35" s="63"/>
      <c r="AP35" s="63">
        <v>2.2683999999999999E-2</v>
      </c>
      <c r="AQ35" s="63">
        <v>2.2617600000000002E-2</v>
      </c>
      <c r="AR35" s="63">
        <v>2.2662000000000002E-2</v>
      </c>
      <c r="AS35" s="63">
        <v>2.2633299999999999E-2</v>
      </c>
      <c r="AT35" s="63">
        <v>2.3028400000000001E-2</v>
      </c>
      <c r="AU35" s="63">
        <v>2.2762899999999999E-2</v>
      </c>
      <c r="AV35" s="63">
        <v>2.3715900000000002E-2</v>
      </c>
      <c r="AW35" s="63">
        <v>2.34071E-2</v>
      </c>
      <c r="AX35" s="63"/>
      <c r="AY35" s="63">
        <v>2.2661400000000002E-2</v>
      </c>
      <c r="AZ35" s="63">
        <v>2.2634999999999999E-2</v>
      </c>
      <c r="BA35" s="63">
        <v>2.3020700000000002E-2</v>
      </c>
      <c r="BB35" s="63">
        <v>2.2754400000000001E-2</v>
      </c>
      <c r="BD35" s="63">
        <v>2.3583400000000001E-2</v>
      </c>
      <c r="BE35" s="63">
        <v>2.3395900000000001E-2</v>
      </c>
      <c r="BF35" s="63">
        <v>2.2678299999999998E-2</v>
      </c>
      <c r="BG35" s="63">
        <v>2.2586599999999998E-2</v>
      </c>
      <c r="BI35" s="63">
        <v>2.3276999999999999E-2</v>
      </c>
      <c r="BJ35" s="63">
        <v>2.3135099999999999E-2</v>
      </c>
      <c r="BK35" s="63">
        <v>2.2678400000000001E-2</v>
      </c>
      <c r="BL35" s="63">
        <v>2.2588400000000002E-2</v>
      </c>
      <c r="BM35" s="63">
        <v>2.2735600000000002E-2</v>
      </c>
      <c r="BN35" s="63">
        <v>2.2830199999999998E-2</v>
      </c>
      <c r="BO35" s="63">
        <v>2.2677599999999999E-2</v>
      </c>
      <c r="BP35" s="63">
        <v>2.27616E-2</v>
      </c>
    </row>
    <row r="36" spans="1:68">
      <c r="A36">
        <f>base_vacc!L31</f>
        <v>2.171389428571429E-2</v>
      </c>
      <c r="B36" s="63">
        <f t="shared" si="7"/>
        <v>2.2597600000000002E-2</v>
      </c>
      <c r="C36">
        <f t="shared" si="8"/>
        <v>2.171389428571429E-2</v>
      </c>
      <c r="D36" s="63">
        <f t="shared" si="9"/>
        <v>2.2641099999999997E-2</v>
      </c>
      <c r="E36" s="63">
        <f t="shared" si="10"/>
        <v>2.2683399999999999E-2</v>
      </c>
      <c r="F36" s="63">
        <f t="shared" si="11"/>
        <v>2.2723050000000002E-2</v>
      </c>
      <c r="G36" s="63">
        <f t="shared" si="12"/>
        <v>2.2800149999999998E-2</v>
      </c>
      <c r="H36" s="63">
        <f t="shared" si="13"/>
        <v>2.2800149999999998E-2</v>
      </c>
      <c r="I36" s="63"/>
      <c r="J36" s="63">
        <f t="shared" si="3"/>
        <v>2.251365E-2</v>
      </c>
      <c r="K36" s="63">
        <f t="shared" si="14"/>
        <v>2.24666E-2</v>
      </c>
      <c r="L36" s="63">
        <f t="shared" si="4"/>
        <v>2.171389428571429E-2</v>
      </c>
      <c r="M36" s="63">
        <f t="shared" si="15"/>
        <v>2.2766000000000002E-2</v>
      </c>
      <c r="N36" s="63">
        <f t="shared" si="5"/>
        <v>2.3452899999999999E-2</v>
      </c>
      <c r="O36" s="63"/>
      <c r="P36" s="63">
        <f t="shared" si="16"/>
        <v>2.34234E-2</v>
      </c>
      <c r="Q36" s="63">
        <f t="shared" si="6"/>
        <v>2.171389428571429E-2</v>
      </c>
      <c r="R36" s="63">
        <f t="shared" si="17"/>
        <v>2.2471950000000001E-2</v>
      </c>
      <c r="S36" s="63">
        <f t="shared" si="18"/>
        <v>2.30876E-2</v>
      </c>
      <c r="T36" s="63">
        <f t="shared" si="19"/>
        <v>2.2472900000000001E-2</v>
      </c>
      <c r="U36" s="63">
        <f t="shared" si="20"/>
        <v>2.2655499999999999E-2</v>
      </c>
      <c r="V36" s="63">
        <f t="shared" si="21"/>
        <v>2.2570399999999997E-2</v>
      </c>
      <c r="W36" s="63"/>
      <c r="X36" s="63" t="str">
        <f t="shared" si="22"/>
        <v>0.0226,</v>
      </c>
      <c r="AA36" s="63">
        <v>2.2441300000000001E-2</v>
      </c>
      <c r="AB36" s="63">
        <v>2.2753900000000001E-2</v>
      </c>
      <c r="AC36" s="63">
        <v>2.24812E-2</v>
      </c>
      <c r="AD36" s="63">
        <v>2.2800999999999998E-2</v>
      </c>
      <c r="AE36" s="63">
        <v>2.27055E-2</v>
      </c>
      <c r="AF36" s="63">
        <v>2.2892200000000001E-2</v>
      </c>
      <c r="AG36" s="63">
        <v>2.2532400000000001E-2</v>
      </c>
      <c r="AH36" s="63">
        <v>2.2834400000000001E-2</v>
      </c>
      <c r="AI36" s="63">
        <v>2.2596399999999999E-2</v>
      </c>
      <c r="AJ36" s="63">
        <v>2.2849700000000001E-2</v>
      </c>
      <c r="AK36" s="63">
        <v>2.2707100000000001E-2</v>
      </c>
      <c r="AL36" s="63">
        <v>2.2893199999999999E-2</v>
      </c>
      <c r="AM36" s="63">
        <v>2.2707100000000001E-2</v>
      </c>
      <c r="AN36" s="63">
        <v>2.2893199999999999E-2</v>
      </c>
      <c r="AO36" s="63"/>
      <c r="AP36" s="63">
        <v>2.23222E-2</v>
      </c>
      <c r="AQ36" s="63">
        <v>2.2705099999999999E-2</v>
      </c>
      <c r="AR36" s="63">
        <v>2.2276000000000001E-2</v>
      </c>
      <c r="AS36" s="63">
        <v>2.2657199999999999E-2</v>
      </c>
      <c r="AT36" s="63">
        <v>2.2779199999999999E-2</v>
      </c>
      <c r="AU36" s="63">
        <v>2.27528E-2</v>
      </c>
      <c r="AV36" s="63">
        <v>2.3483E-2</v>
      </c>
      <c r="AW36" s="63">
        <v>2.3422800000000001E-2</v>
      </c>
      <c r="AX36" s="63"/>
      <c r="AY36" s="63">
        <v>2.2276000000000001E-2</v>
      </c>
      <c r="AZ36" s="63">
        <v>2.26564E-2</v>
      </c>
      <c r="BA36" s="63">
        <v>2.2770700000000001E-2</v>
      </c>
      <c r="BB36" s="63">
        <v>2.2746700000000002E-2</v>
      </c>
      <c r="BD36" s="63">
        <v>2.3436999999999999E-2</v>
      </c>
      <c r="BE36" s="63">
        <v>2.3409800000000001E-2</v>
      </c>
      <c r="BF36" s="63">
        <v>2.2270600000000002E-2</v>
      </c>
      <c r="BG36" s="63">
        <v>2.26733E-2</v>
      </c>
      <c r="BI36" s="63">
        <v>2.30753E-2</v>
      </c>
      <c r="BJ36" s="63">
        <v>2.30999E-2</v>
      </c>
      <c r="BK36" s="63">
        <v>2.22714E-2</v>
      </c>
      <c r="BL36" s="63">
        <v>2.2674400000000001E-2</v>
      </c>
      <c r="BM36" s="63">
        <v>2.2497199999999998E-2</v>
      </c>
      <c r="BN36" s="63">
        <v>2.2813799999999999E-2</v>
      </c>
      <c r="BO36" s="63">
        <v>2.2413599999999999E-2</v>
      </c>
      <c r="BP36" s="63">
        <v>2.2727199999999999E-2</v>
      </c>
    </row>
    <row r="37" spans="1:68">
      <c r="A37">
        <f>base_vacc!L32</f>
        <v>2.1074502857142859E-2</v>
      </c>
      <c r="B37" s="63">
        <f t="shared" si="7"/>
        <v>2.2019150000000001E-2</v>
      </c>
      <c r="C37">
        <f t="shared" si="8"/>
        <v>2.1074502857142859E-2</v>
      </c>
      <c r="D37" s="63">
        <f t="shared" si="9"/>
        <v>2.2046299999999998E-2</v>
      </c>
      <c r="E37" s="63">
        <f t="shared" si="10"/>
        <v>2.2090950000000002E-2</v>
      </c>
      <c r="F37" s="63">
        <f t="shared" si="11"/>
        <v>2.2140650000000001E-2</v>
      </c>
      <c r="G37" s="63">
        <f t="shared" si="12"/>
        <v>2.2247650000000001E-2</v>
      </c>
      <c r="H37" s="63">
        <f t="shared" si="13"/>
        <v>2.2247650000000001E-2</v>
      </c>
      <c r="I37" s="63"/>
      <c r="J37" s="63">
        <f t="shared" si="3"/>
        <v>2.1909350000000001E-2</v>
      </c>
      <c r="K37" s="63">
        <f t="shared" si="14"/>
        <v>2.1856E-2</v>
      </c>
      <c r="L37" s="63">
        <f t="shared" si="4"/>
        <v>2.1074502857142859E-2</v>
      </c>
      <c r="M37" s="63">
        <f t="shared" si="15"/>
        <v>2.218295E-2</v>
      </c>
      <c r="N37" s="63">
        <f t="shared" si="5"/>
        <v>2.3055249999999999E-2</v>
      </c>
      <c r="O37" s="63"/>
      <c r="P37" s="63">
        <f t="shared" si="16"/>
        <v>2.3005950000000001E-2</v>
      </c>
      <c r="Q37" s="63">
        <f t="shared" si="6"/>
        <v>2.1074502857142859E-2</v>
      </c>
      <c r="R37" s="63">
        <f t="shared" si="17"/>
        <v>2.18157E-2</v>
      </c>
      <c r="S37" s="63">
        <f t="shared" si="18"/>
        <v>2.2564649999999999E-2</v>
      </c>
      <c r="T37" s="63">
        <f t="shared" si="19"/>
        <v>2.1819100000000001E-2</v>
      </c>
      <c r="U37" s="63">
        <f t="shared" si="20"/>
        <v>2.2070850000000003E-2</v>
      </c>
      <c r="V37" s="63">
        <f t="shared" si="21"/>
        <v>2.1992149999999999E-2</v>
      </c>
      <c r="W37" s="63"/>
      <c r="X37" s="63" t="str">
        <f t="shared" si="22"/>
        <v>0.022,</v>
      </c>
      <c r="AA37" s="63">
        <v>2.2189400000000001E-2</v>
      </c>
      <c r="AB37" s="63">
        <v>2.1848900000000001E-2</v>
      </c>
      <c r="AC37" s="63">
        <v>2.22136E-2</v>
      </c>
      <c r="AD37" s="63">
        <v>2.1878999999999999E-2</v>
      </c>
      <c r="AE37" s="63">
        <v>2.2390500000000001E-2</v>
      </c>
      <c r="AF37" s="63">
        <v>2.21021E-2</v>
      </c>
      <c r="AG37" s="63">
        <v>2.2258900000000002E-2</v>
      </c>
      <c r="AH37" s="63">
        <v>2.1923000000000002E-2</v>
      </c>
      <c r="AI37" s="63">
        <v>2.2308600000000001E-2</v>
      </c>
      <c r="AJ37" s="63">
        <v>2.1972700000000001E-2</v>
      </c>
      <c r="AK37" s="63">
        <v>2.23917E-2</v>
      </c>
      <c r="AL37" s="63">
        <v>2.2103600000000001E-2</v>
      </c>
      <c r="AM37" s="63">
        <v>2.23917E-2</v>
      </c>
      <c r="AN37" s="63">
        <v>2.2103600000000001E-2</v>
      </c>
      <c r="AO37" s="63"/>
      <c r="AP37" s="63">
        <v>2.1821299999999998E-2</v>
      </c>
      <c r="AQ37" s="63">
        <v>2.19974E-2</v>
      </c>
      <c r="AR37" s="63">
        <v>2.1878700000000001E-2</v>
      </c>
      <c r="AS37" s="63">
        <v>2.18333E-2</v>
      </c>
      <c r="AT37" s="63">
        <v>2.2249399999999999E-2</v>
      </c>
      <c r="AU37" s="63">
        <v>2.2116500000000001E-2</v>
      </c>
      <c r="AV37" s="63">
        <v>2.31074E-2</v>
      </c>
      <c r="AW37" s="63">
        <v>2.3003099999999999E-2</v>
      </c>
      <c r="AX37" s="63"/>
      <c r="AY37" s="63">
        <v>2.18823E-2</v>
      </c>
      <c r="AZ37" s="63">
        <v>2.18316E-2</v>
      </c>
      <c r="BA37" s="63">
        <v>2.2239999999999999E-2</v>
      </c>
      <c r="BB37" s="63">
        <v>2.2109E-2</v>
      </c>
      <c r="BD37" s="63">
        <v>2.3091400000000002E-2</v>
      </c>
      <c r="BE37" s="63">
        <v>2.29205E-2</v>
      </c>
      <c r="BF37" s="63">
        <v>2.1833200000000001E-2</v>
      </c>
      <c r="BG37" s="63">
        <v>2.17982E-2</v>
      </c>
      <c r="BI37" s="63">
        <v>2.26558E-2</v>
      </c>
      <c r="BJ37" s="63">
        <v>2.24735E-2</v>
      </c>
      <c r="BK37" s="63">
        <v>2.1834699999999999E-2</v>
      </c>
      <c r="BL37" s="63">
        <v>2.18035E-2</v>
      </c>
      <c r="BM37" s="63">
        <v>2.2229700000000002E-2</v>
      </c>
      <c r="BN37" s="63">
        <v>2.1912000000000001E-2</v>
      </c>
      <c r="BO37" s="63">
        <v>2.2165399999999998E-2</v>
      </c>
      <c r="BP37" s="63">
        <v>2.1818899999999999E-2</v>
      </c>
    </row>
    <row r="38" spans="1:68">
      <c r="A38">
        <f>base_vacc!L33</f>
        <v>2.0449131428571431E-2</v>
      </c>
      <c r="B38" s="63">
        <f t="shared" si="7"/>
        <v>2.1446800000000002E-2</v>
      </c>
      <c r="C38">
        <f t="shared" si="8"/>
        <v>2.0449131428571431E-2</v>
      </c>
      <c r="D38" s="63">
        <f t="shared" si="9"/>
        <v>2.1484799999999998E-2</v>
      </c>
      <c r="E38" s="63">
        <f t="shared" si="10"/>
        <v>2.1507999999999999E-2</v>
      </c>
      <c r="F38" s="63">
        <f t="shared" si="11"/>
        <v>2.1566800000000001E-2</v>
      </c>
      <c r="G38" s="63">
        <f t="shared" si="12"/>
        <v>2.1694600000000001E-2</v>
      </c>
      <c r="H38" s="63">
        <f t="shared" si="13"/>
        <v>2.1694600000000001E-2</v>
      </c>
      <c r="I38" s="63"/>
      <c r="J38" s="63">
        <f t="shared" si="3"/>
        <v>2.141475E-2</v>
      </c>
      <c r="K38" s="63">
        <f t="shared" si="14"/>
        <v>2.1364599999999997E-2</v>
      </c>
      <c r="L38" s="63">
        <f t="shared" si="4"/>
        <v>2.0449131428571431E-2</v>
      </c>
      <c r="M38" s="63">
        <f t="shared" si="15"/>
        <v>2.1681550000000001E-2</v>
      </c>
      <c r="N38" s="63">
        <f t="shared" si="5"/>
        <v>2.2476950000000002E-2</v>
      </c>
      <c r="O38" s="63"/>
      <c r="P38" s="63">
        <f t="shared" si="16"/>
        <v>2.24531E-2</v>
      </c>
      <c r="Q38" s="63">
        <f t="shared" si="6"/>
        <v>2.0449131428571431E-2</v>
      </c>
      <c r="R38" s="63">
        <f t="shared" si="17"/>
        <v>2.1381850000000001E-2</v>
      </c>
      <c r="S38" s="63">
        <f t="shared" si="18"/>
        <v>2.2033850000000001E-2</v>
      </c>
      <c r="T38" s="63">
        <f t="shared" si="19"/>
        <v>2.13828E-2</v>
      </c>
      <c r="U38" s="63">
        <f t="shared" si="20"/>
        <v>2.1493850000000002E-2</v>
      </c>
      <c r="V38" s="63">
        <f t="shared" si="21"/>
        <v>2.141645E-2</v>
      </c>
      <c r="W38" s="63"/>
      <c r="X38" s="63" t="str">
        <f t="shared" si="22"/>
        <v>0.0214,</v>
      </c>
      <c r="AA38" s="63">
        <v>2.1298500000000001E-2</v>
      </c>
      <c r="AB38" s="63">
        <v>2.1595099999999999E-2</v>
      </c>
      <c r="AC38" s="63">
        <v>2.1340100000000001E-2</v>
      </c>
      <c r="AD38" s="63">
        <v>2.1629499999999999E-2</v>
      </c>
      <c r="AE38" s="63">
        <v>2.16072E-2</v>
      </c>
      <c r="AF38" s="63">
        <v>2.1778599999999999E-2</v>
      </c>
      <c r="AG38" s="63">
        <v>2.1407099999999998E-2</v>
      </c>
      <c r="AH38" s="63">
        <v>2.16089E-2</v>
      </c>
      <c r="AI38" s="63">
        <v>2.1492600000000001E-2</v>
      </c>
      <c r="AJ38" s="63">
        <v>2.1641000000000001E-2</v>
      </c>
      <c r="AK38" s="63">
        <v>2.1608700000000002E-2</v>
      </c>
      <c r="AL38" s="63">
        <v>2.1780500000000001E-2</v>
      </c>
      <c r="AM38" s="63">
        <v>2.1608700000000002E-2</v>
      </c>
      <c r="AN38" s="63">
        <v>2.1780500000000001E-2</v>
      </c>
      <c r="AO38" s="63"/>
      <c r="AP38" s="63">
        <v>2.12725E-2</v>
      </c>
      <c r="AQ38" s="63">
        <v>2.1557E-2</v>
      </c>
      <c r="AR38" s="63">
        <v>2.1178499999999999E-2</v>
      </c>
      <c r="AS38" s="63">
        <v>2.1550699999999999E-2</v>
      </c>
      <c r="AT38" s="63">
        <v>2.16428E-2</v>
      </c>
      <c r="AU38" s="63">
        <v>2.1720300000000001E-2</v>
      </c>
      <c r="AV38" s="63">
        <v>2.2355400000000001E-2</v>
      </c>
      <c r="AW38" s="63">
        <v>2.2598500000000001E-2</v>
      </c>
      <c r="AX38" s="63"/>
      <c r="AY38" s="63">
        <v>2.1178200000000001E-2</v>
      </c>
      <c r="AZ38" s="63">
        <v>2.1550799999999998E-2</v>
      </c>
      <c r="BA38" s="63">
        <v>2.1636499999999999E-2</v>
      </c>
      <c r="BB38" s="63">
        <v>2.1712599999999999E-2</v>
      </c>
      <c r="BD38" s="63">
        <v>2.2329499999999999E-2</v>
      </c>
      <c r="BE38" s="63">
        <v>2.2576700000000002E-2</v>
      </c>
      <c r="BF38" s="63">
        <v>2.1227900000000001E-2</v>
      </c>
      <c r="BG38" s="63">
        <v>2.1535800000000001E-2</v>
      </c>
      <c r="BI38" s="63">
        <v>2.1929899999999999E-2</v>
      </c>
      <c r="BJ38" s="63">
        <v>2.2137799999999999E-2</v>
      </c>
      <c r="BK38" s="63">
        <v>2.12286E-2</v>
      </c>
      <c r="BL38" s="63">
        <v>2.1537000000000001E-2</v>
      </c>
      <c r="BM38" s="63">
        <v>2.1341599999999999E-2</v>
      </c>
      <c r="BN38" s="63">
        <v>2.1646100000000001E-2</v>
      </c>
      <c r="BO38" s="63">
        <v>2.1271499999999999E-2</v>
      </c>
      <c r="BP38" s="63">
        <v>2.1561400000000001E-2</v>
      </c>
    </row>
    <row r="39" spans="1:68">
      <c r="A39">
        <f>base_vacc!L34</f>
        <v>1.9771700000000003E-2</v>
      </c>
      <c r="B39" s="63">
        <f t="shared" si="7"/>
        <v>2.1135399999999999E-2</v>
      </c>
      <c r="C39">
        <f t="shared" si="8"/>
        <v>1.9771700000000003E-2</v>
      </c>
      <c r="D39" s="63">
        <f t="shared" si="9"/>
        <v>2.11667E-2</v>
      </c>
      <c r="E39" s="63">
        <f t="shared" si="10"/>
        <v>2.116525E-2</v>
      </c>
      <c r="F39" s="63">
        <f t="shared" si="11"/>
        <v>2.1207450000000003E-2</v>
      </c>
      <c r="G39" s="63">
        <f t="shared" si="12"/>
        <v>2.1303950000000002E-2</v>
      </c>
      <c r="H39" s="63">
        <f t="shared" si="13"/>
        <v>2.1303950000000002E-2</v>
      </c>
      <c r="I39" s="63"/>
      <c r="J39" s="63">
        <f t="shared" si="3"/>
        <v>2.106305E-2</v>
      </c>
      <c r="K39" s="63">
        <f t="shared" si="14"/>
        <v>2.1051500000000001E-2</v>
      </c>
      <c r="L39" s="63">
        <f t="shared" si="4"/>
        <v>1.9771700000000003E-2</v>
      </c>
      <c r="M39" s="63">
        <f t="shared" si="15"/>
        <v>2.13923E-2</v>
      </c>
      <c r="N39" s="63">
        <f t="shared" si="5"/>
        <v>2.2429299999999999E-2</v>
      </c>
      <c r="O39" s="63"/>
      <c r="P39" s="63">
        <f t="shared" si="16"/>
        <v>2.2116900000000002E-2</v>
      </c>
      <c r="Q39" s="63">
        <f t="shared" si="6"/>
        <v>1.9771700000000003E-2</v>
      </c>
      <c r="R39" s="63">
        <f t="shared" si="17"/>
        <v>2.107295E-2</v>
      </c>
      <c r="S39" s="63">
        <f t="shared" si="18"/>
        <v>2.16732E-2</v>
      </c>
      <c r="T39" s="63">
        <f t="shared" si="19"/>
        <v>2.1073649999999999E-2</v>
      </c>
      <c r="U39" s="63">
        <f t="shared" si="20"/>
        <v>2.1183050000000002E-2</v>
      </c>
      <c r="V39" s="63">
        <f t="shared" si="21"/>
        <v>2.1107399999999998E-2</v>
      </c>
      <c r="W39" s="63"/>
      <c r="X39" s="63" t="str">
        <f t="shared" si="22"/>
        <v>0.0211,</v>
      </c>
      <c r="AA39" s="63">
        <v>2.11755E-2</v>
      </c>
      <c r="AB39" s="63">
        <v>2.1095300000000001E-2</v>
      </c>
      <c r="AC39" s="63">
        <v>2.12147E-2</v>
      </c>
      <c r="AD39" s="63">
        <v>2.1118700000000001E-2</v>
      </c>
      <c r="AE39" s="63">
        <v>2.12742E-2</v>
      </c>
      <c r="AF39" s="63">
        <v>2.1330700000000001E-2</v>
      </c>
      <c r="AG39" s="63">
        <v>2.1193E-2</v>
      </c>
      <c r="AH39" s="63">
        <v>2.11375E-2</v>
      </c>
      <c r="AI39" s="63">
        <v>2.1226100000000001E-2</v>
      </c>
      <c r="AJ39" s="63">
        <v>2.1188800000000001E-2</v>
      </c>
      <c r="AK39" s="63">
        <v>2.12753E-2</v>
      </c>
      <c r="AL39" s="63">
        <v>2.13326E-2</v>
      </c>
      <c r="AM39" s="63">
        <v>2.12753E-2</v>
      </c>
      <c r="AN39" s="63">
        <v>2.13326E-2</v>
      </c>
      <c r="AO39" s="63"/>
      <c r="AP39" s="63">
        <v>2.0930899999999999E-2</v>
      </c>
      <c r="AQ39" s="63">
        <v>2.1195200000000001E-2</v>
      </c>
      <c r="AR39" s="63">
        <v>2.09401E-2</v>
      </c>
      <c r="AS39" s="63">
        <v>2.1162899999999998E-2</v>
      </c>
      <c r="AT39" s="63">
        <v>2.1410599999999998E-2</v>
      </c>
      <c r="AU39" s="63">
        <v>2.1374000000000001E-2</v>
      </c>
      <c r="AV39" s="63">
        <v>2.2257300000000001E-2</v>
      </c>
      <c r="AW39" s="63">
        <v>2.2601300000000001E-2</v>
      </c>
      <c r="AX39" s="63"/>
      <c r="AY39" s="63">
        <v>2.0940799999999999E-2</v>
      </c>
      <c r="AZ39" s="63">
        <v>2.1161699999999999E-2</v>
      </c>
      <c r="BA39" s="63">
        <v>2.1402999999999998E-2</v>
      </c>
      <c r="BB39" s="63">
        <v>2.1365599999999998E-2</v>
      </c>
      <c r="BD39" s="63">
        <v>2.19946E-2</v>
      </c>
      <c r="BE39" s="63">
        <v>2.2239200000000001E-2</v>
      </c>
      <c r="BF39" s="63">
        <v>2.09213E-2</v>
      </c>
      <c r="BG39" s="63">
        <v>2.12246E-2</v>
      </c>
      <c r="BI39" s="63">
        <v>2.15914E-2</v>
      </c>
      <c r="BJ39" s="63">
        <v>2.1755E-2</v>
      </c>
      <c r="BK39" s="63">
        <v>2.0922799999999998E-2</v>
      </c>
      <c r="BL39" s="63">
        <v>2.12245E-2</v>
      </c>
      <c r="BM39" s="63">
        <v>2.12087E-2</v>
      </c>
      <c r="BN39" s="63">
        <v>2.11574E-2</v>
      </c>
      <c r="BO39" s="63">
        <v>2.1153700000000001E-2</v>
      </c>
      <c r="BP39" s="63">
        <v>2.1061099999999999E-2</v>
      </c>
    </row>
    <row r="40" spans="1:68">
      <c r="A40">
        <f>base_vacc!L35</f>
        <v>1.9111957142857145E-2</v>
      </c>
      <c r="B40" s="63">
        <f t="shared" si="7"/>
        <v>2.0605499999999999E-2</v>
      </c>
      <c r="C40">
        <f t="shared" si="8"/>
        <v>1.9111957142857145E-2</v>
      </c>
      <c r="D40" s="63">
        <f t="shared" si="9"/>
        <v>2.0648349999999999E-2</v>
      </c>
      <c r="E40" s="63">
        <f t="shared" si="10"/>
        <v>2.071245E-2</v>
      </c>
      <c r="F40" s="63">
        <f t="shared" si="11"/>
        <v>2.0777500000000001E-2</v>
      </c>
      <c r="G40" s="63">
        <f t="shared" si="12"/>
        <v>2.0920100000000001E-2</v>
      </c>
      <c r="H40" s="63">
        <f t="shared" si="13"/>
        <v>2.0920100000000001E-2</v>
      </c>
      <c r="I40" s="63"/>
      <c r="J40" s="63">
        <f t="shared" ref="J40:J67" si="23">AVERAGE(AP40:AQ40)</f>
        <v>2.0579899999999998E-2</v>
      </c>
      <c r="K40" s="63">
        <f t="shared" si="14"/>
        <v>2.0529700000000001E-2</v>
      </c>
      <c r="L40" s="63">
        <f t="shared" ref="L40:L67" si="24">A40</f>
        <v>1.9111957142857145E-2</v>
      </c>
      <c r="M40" s="63">
        <f t="shared" si="15"/>
        <v>2.108695E-2</v>
      </c>
      <c r="N40" s="63">
        <f t="shared" ref="N40:N67" si="25">AVERAGE(AV40:AW40)</f>
        <v>2.232725E-2</v>
      </c>
      <c r="O40" s="63"/>
      <c r="P40" s="63">
        <f t="shared" si="16"/>
        <v>2.1862850000000003E-2</v>
      </c>
      <c r="Q40" s="63">
        <f t="shared" ref="Q40:Q67" si="26">A40</f>
        <v>1.9111957142857145E-2</v>
      </c>
      <c r="R40" s="63">
        <f t="shared" si="17"/>
        <v>2.0533900000000001E-2</v>
      </c>
      <c r="S40" s="63">
        <f t="shared" si="18"/>
        <v>2.1404650000000001E-2</v>
      </c>
      <c r="T40" s="63">
        <f t="shared" si="19"/>
        <v>2.0535249999999998E-2</v>
      </c>
      <c r="U40" s="63">
        <f t="shared" si="20"/>
        <v>2.0669050000000001E-2</v>
      </c>
      <c r="V40" s="63">
        <f t="shared" si="21"/>
        <v>2.0573300000000003E-2</v>
      </c>
      <c r="W40" s="63"/>
      <c r="X40" s="63" t="str">
        <f t="shared" si="22"/>
        <v>0.0206,</v>
      </c>
      <c r="AA40" s="63">
        <v>2.0701199999999999E-2</v>
      </c>
      <c r="AB40" s="63">
        <v>2.0509800000000002E-2</v>
      </c>
      <c r="AC40" s="63">
        <v>2.07654E-2</v>
      </c>
      <c r="AD40" s="63">
        <v>2.0531299999999999E-2</v>
      </c>
      <c r="AE40" s="63">
        <v>2.1017000000000001E-2</v>
      </c>
      <c r="AF40" s="63">
        <v>2.08186E-2</v>
      </c>
      <c r="AG40" s="63">
        <v>2.0841700000000001E-2</v>
      </c>
      <c r="AH40" s="63">
        <v>2.0583199999999999E-2</v>
      </c>
      <c r="AI40" s="63">
        <v>2.0907200000000001E-2</v>
      </c>
      <c r="AJ40" s="63">
        <v>2.0647800000000001E-2</v>
      </c>
      <c r="AK40" s="63">
        <v>2.10183E-2</v>
      </c>
      <c r="AL40" s="63">
        <v>2.0821900000000001E-2</v>
      </c>
      <c r="AM40" s="63">
        <v>2.10183E-2</v>
      </c>
      <c r="AN40" s="63">
        <v>2.0821900000000001E-2</v>
      </c>
      <c r="AO40" s="63"/>
      <c r="AP40" s="63">
        <v>2.05095E-2</v>
      </c>
      <c r="AQ40" s="63">
        <v>2.06503E-2</v>
      </c>
      <c r="AR40" s="63">
        <v>2.0443200000000002E-2</v>
      </c>
      <c r="AS40" s="63">
        <v>2.0616200000000001E-2</v>
      </c>
      <c r="AT40" s="63">
        <v>2.1097000000000001E-2</v>
      </c>
      <c r="AU40" s="63">
        <v>2.1076899999999999E-2</v>
      </c>
      <c r="AV40" s="63">
        <v>2.2193600000000001E-2</v>
      </c>
      <c r="AW40" s="63">
        <v>2.2460899999999999E-2</v>
      </c>
      <c r="AX40" s="63"/>
      <c r="AY40" s="63">
        <v>2.0443699999999999E-2</v>
      </c>
      <c r="AZ40" s="63">
        <v>2.06158E-2</v>
      </c>
      <c r="BA40" s="63">
        <v>2.1088900000000001E-2</v>
      </c>
      <c r="BB40" s="63">
        <v>2.1066700000000001E-2</v>
      </c>
      <c r="BD40" s="63">
        <v>2.1833600000000002E-2</v>
      </c>
      <c r="BE40" s="63">
        <v>2.1892100000000001E-2</v>
      </c>
      <c r="BF40" s="63">
        <v>2.04627E-2</v>
      </c>
      <c r="BG40" s="63">
        <v>2.0605100000000001E-2</v>
      </c>
      <c r="BI40" s="63">
        <v>2.1406000000000001E-2</v>
      </c>
      <c r="BJ40" s="63">
        <v>2.14033E-2</v>
      </c>
      <c r="BK40" s="63">
        <v>2.0464099999999999E-2</v>
      </c>
      <c r="BL40" s="63">
        <v>2.06064E-2</v>
      </c>
      <c r="BM40" s="63">
        <v>2.0766799999999998E-2</v>
      </c>
      <c r="BN40" s="63">
        <v>2.0571300000000001E-2</v>
      </c>
      <c r="BO40" s="63">
        <v>2.0661100000000002E-2</v>
      </c>
      <c r="BP40" s="63">
        <v>2.04855E-2</v>
      </c>
    </row>
    <row r="41" spans="1:68">
      <c r="A41">
        <f>base_vacc!L36</f>
        <v>1.8452351428571431E-2</v>
      </c>
      <c r="B41" s="63">
        <f t="shared" si="7"/>
        <v>2.0341600000000001E-2</v>
      </c>
      <c r="C41">
        <f t="shared" si="8"/>
        <v>1.8452351428571431E-2</v>
      </c>
      <c r="D41" s="63">
        <f t="shared" si="9"/>
        <v>2.03927E-2</v>
      </c>
      <c r="E41" s="63">
        <f t="shared" si="10"/>
        <v>2.0442249999999999E-2</v>
      </c>
      <c r="F41" s="63">
        <f t="shared" si="11"/>
        <v>2.0469300000000003E-2</v>
      </c>
      <c r="G41" s="63">
        <f t="shared" si="12"/>
        <v>2.0562799999999999E-2</v>
      </c>
      <c r="H41" s="63">
        <f t="shared" si="13"/>
        <v>2.0562799999999999E-2</v>
      </c>
      <c r="I41" s="63"/>
      <c r="J41" s="63">
        <f t="shared" si="23"/>
        <v>2.0150049999999999E-2</v>
      </c>
      <c r="K41" s="63">
        <f t="shared" si="14"/>
        <v>2.0110799999999998E-2</v>
      </c>
      <c r="L41" s="63">
        <f t="shared" si="24"/>
        <v>1.8452351428571431E-2</v>
      </c>
      <c r="M41" s="63">
        <f t="shared" si="15"/>
        <v>2.0555650000000002E-2</v>
      </c>
      <c r="N41" s="63">
        <f t="shared" si="25"/>
        <v>2.1834550000000001E-2</v>
      </c>
      <c r="O41" s="63"/>
      <c r="P41" s="63">
        <f t="shared" si="16"/>
        <v>2.1516199999999999E-2</v>
      </c>
      <c r="Q41" s="63">
        <f t="shared" si="26"/>
        <v>1.8452351428571431E-2</v>
      </c>
      <c r="R41" s="63">
        <f t="shared" si="17"/>
        <v>2.01053E-2</v>
      </c>
      <c r="S41" s="63">
        <f t="shared" si="18"/>
        <v>2.0984049999999997E-2</v>
      </c>
      <c r="T41" s="63">
        <f t="shared" si="19"/>
        <v>2.0105950000000001E-2</v>
      </c>
      <c r="U41" s="63">
        <f t="shared" si="20"/>
        <v>2.0388049999999998E-2</v>
      </c>
      <c r="V41" s="63">
        <f t="shared" si="21"/>
        <v>2.031525E-2</v>
      </c>
      <c r="W41" s="63"/>
      <c r="X41" s="63" t="str">
        <f t="shared" si="22"/>
        <v>0.0203,</v>
      </c>
      <c r="AA41" s="63">
        <v>2.0425200000000001E-2</v>
      </c>
      <c r="AB41" s="63">
        <v>2.0258000000000002E-2</v>
      </c>
      <c r="AC41" s="63">
        <v>2.0502900000000001E-2</v>
      </c>
      <c r="AD41" s="63">
        <v>2.0282499999999998E-2</v>
      </c>
      <c r="AE41" s="63">
        <v>2.0645699999999999E-2</v>
      </c>
      <c r="AF41" s="63">
        <v>2.0476600000000001E-2</v>
      </c>
      <c r="AG41" s="63">
        <v>2.0560499999999999E-2</v>
      </c>
      <c r="AH41" s="63">
        <v>2.0323999999999998E-2</v>
      </c>
      <c r="AI41" s="63">
        <v>2.0571800000000001E-2</v>
      </c>
      <c r="AJ41" s="63">
        <v>2.0366800000000001E-2</v>
      </c>
      <c r="AK41" s="63">
        <v>2.0647200000000001E-2</v>
      </c>
      <c r="AL41" s="63">
        <v>2.0478400000000001E-2</v>
      </c>
      <c r="AM41" s="63">
        <v>2.0647200000000001E-2</v>
      </c>
      <c r="AN41" s="63">
        <v>2.0478400000000001E-2</v>
      </c>
      <c r="AO41" s="63"/>
      <c r="AP41" s="63">
        <v>1.9945999999999998E-2</v>
      </c>
      <c r="AQ41" s="63">
        <v>2.03541E-2</v>
      </c>
      <c r="AR41" s="63">
        <v>1.9931299999999999E-2</v>
      </c>
      <c r="AS41" s="63">
        <v>2.0290300000000001E-2</v>
      </c>
      <c r="AT41" s="63">
        <v>2.0587500000000002E-2</v>
      </c>
      <c r="AU41" s="63">
        <v>2.0523799999999998E-2</v>
      </c>
      <c r="AV41" s="63">
        <v>2.15937E-2</v>
      </c>
      <c r="AW41" s="63">
        <v>2.2075399999999998E-2</v>
      </c>
      <c r="AX41" s="63"/>
      <c r="AY41" s="63">
        <v>1.9932100000000001E-2</v>
      </c>
      <c r="AZ41" s="63">
        <v>2.0289700000000001E-2</v>
      </c>
      <c r="BA41" s="63">
        <v>2.0579E-2</v>
      </c>
      <c r="BB41" s="63">
        <v>2.0512699999999998E-2</v>
      </c>
      <c r="BD41" s="63">
        <v>2.13537E-2</v>
      </c>
      <c r="BE41" s="63">
        <v>2.1678699999999999E-2</v>
      </c>
      <c r="BF41" s="63">
        <v>1.9924500000000001E-2</v>
      </c>
      <c r="BG41" s="63">
        <v>2.0286100000000001E-2</v>
      </c>
      <c r="BI41" s="63">
        <v>2.0922699999999999E-2</v>
      </c>
      <c r="BJ41" s="63">
        <v>2.1045399999999999E-2</v>
      </c>
      <c r="BK41" s="63">
        <v>1.9925700000000001E-2</v>
      </c>
      <c r="BL41" s="63">
        <v>2.0286200000000001E-2</v>
      </c>
      <c r="BM41" s="63">
        <v>2.04716E-2</v>
      </c>
      <c r="BN41" s="63">
        <v>2.03045E-2</v>
      </c>
      <c r="BO41" s="63">
        <v>2.0401699999999998E-2</v>
      </c>
      <c r="BP41" s="63">
        <v>2.0228800000000002E-2</v>
      </c>
    </row>
    <row r="42" spans="1:68">
      <c r="A42">
        <f>base_vacc!L37</f>
        <v>1.7720897142857142E-2</v>
      </c>
      <c r="B42" s="63">
        <f t="shared" si="7"/>
        <v>2.0023449999999998E-2</v>
      </c>
      <c r="C42">
        <f t="shared" si="8"/>
        <v>1.7720897142857142E-2</v>
      </c>
      <c r="D42" s="63">
        <f t="shared" si="9"/>
        <v>2.0139400000000002E-2</v>
      </c>
      <c r="E42" s="63">
        <f t="shared" si="10"/>
        <v>2.0186249999999999E-2</v>
      </c>
      <c r="F42" s="63">
        <f t="shared" si="11"/>
        <v>2.02477E-2</v>
      </c>
      <c r="G42" s="63">
        <f t="shared" si="12"/>
        <v>2.0387549999999997E-2</v>
      </c>
      <c r="H42" s="63">
        <f t="shared" si="13"/>
        <v>2.0387549999999997E-2</v>
      </c>
      <c r="I42" s="63"/>
      <c r="J42" s="63">
        <f t="shared" si="23"/>
        <v>1.9752699999999998E-2</v>
      </c>
      <c r="K42" s="63">
        <f t="shared" si="14"/>
        <v>1.9731949999999998E-2</v>
      </c>
      <c r="L42" s="63">
        <f t="shared" si="24"/>
        <v>1.7720897142857142E-2</v>
      </c>
      <c r="M42" s="63">
        <f t="shared" si="15"/>
        <v>2.0425749999999999E-2</v>
      </c>
      <c r="N42" s="63">
        <f t="shared" si="25"/>
        <v>2.1696699999999999E-2</v>
      </c>
      <c r="O42" s="63"/>
      <c r="P42" s="63">
        <f t="shared" si="16"/>
        <v>2.1339650000000002E-2</v>
      </c>
      <c r="Q42" s="63">
        <f t="shared" si="26"/>
        <v>1.7720897142857142E-2</v>
      </c>
      <c r="R42" s="63">
        <f t="shared" si="17"/>
        <v>1.9716900000000002E-2</v>
      </c>
      <c r="S42" s="63">
        <f t="shared" si="18"/>
        <v>2.0829149999999998E-2</v>
      </c>
      <c r="T42" s="63">
        <f t="shared" si="19"/>
        <v>1.9717749999999999E-2</v>
      </c>
      <c r="U42" s="63">
        <f t="shared" si="20"/>
        <v>2.0099800000000001E-2</v>
      </c>
      <c r="V42" s="63">
        <f t="shared" si="21"/>
        <v>1.996885E-2</v>
      </c>
      <c r="W42" s="63"/>
      <c r="X42" s="63" t="str">
        <f t="shared" si="22"/>
        <v>0.02,</v>
      </c>
      <c r="AA42" s="63">
        <v>1.98523E-2</v>
      </c>
      <c r="AB42" s="63">
        <v>2.01946E-2</v>
      </c>
      <c r="AC42" s="63">
        <v>1.9998700000000001E-2</v>
      </c>
      <c r="AD42" s="63">
        <v>2.0280099999999999E-2</v>
      </c>
      <c r="AE42" s="63">
        <v>2.0220499999999999E-2</v>
      </c>
      <c r="AF42" s="63">
        <v>2.0550499999999999E-2</v>
      </c>
      <c r="AG42" s="63">
        <v>2.0032999999999999E-2</v>
      </c>
      <c r="AH42" s="63">
        <v>2.03395E-2</v>
      </c>
      <c r="AI42" s="63">
        <v>2.0086E-2</v>
      </c>
      <c r="AJ42" s="63">
        <v>2.0409400000000001E-2</v>
      </c>
      <c r="AK42" s="63">
        <v>2.0222199999999999E-2</v>
      </c>
      <c r="AL42" s="63">
        <v>2.0552899999999999E-2</v>
      </c>
      <c r="AM42" s="63">
        <v>2.0222199999999999E-2</v>
      </c>
      <c r="AN42" s="63">
        <v>2.0552899999999999E-2</v>
      </c>
      <c r="AO42" s="63"/>
      <c r="AP42" s="63">
        <v>1.96378E-2</v>
      </c>
      <c r="AQ42" s="63">
        <v>1.9867599999999999E-2</v>
      </c>
      <c r="AR42" s="63">
        <v>1.9577299999999999E-2</v>
      </c>
      <c r="AS42" s="63">
        <v>1.9886600000000001E-2</v>
      </c>
      <c r="AT42" s="63">
        <v>2.0222899999999999E-2</v>
      </c>
      <c r="AU42" s="63">
        <v>2.06286E-2</v>
      </c>
      <c r="AV42" s="63">
        <v>2.1446E-2</v>
      </c>
      <c r="AW42" s="63">
        <v>2.1947399999999999E-2</v>
      </c>
      <c r="AX42" s="63"/>
      <c r="AY42" s="63">
        <v>1.9577500000000001E-2</v>
      </c>
      <c r="AZ42" s="63">
        <v>1.98873E-2</v>
      </c>
      <c r="BA42" s="63">
        <v>2.0214200000000002E-2</v>
      </c>
      <c r="BB42" s="63">
        <v>2.0617199999999999E-2</v>
      </c>
      <c r="BD42" s="63">
        <v>2.1011700000000001E-2</v>
      </c>
      <c r="BE42" s="63">
        <v>2.1667599999999999E-2</v>
      </c>
      <c r="BF42" s="63">
        <v>1.9561100000000001E-2</v>
      </c>
      <c r="BG42" s="63">
        <v>1.98727E-2</v>
      </c>
      <c r="BI42" s="63">
        <v>2.0579699999999999E-2</v>
      </c>
      <c r="BJ42" s="63">
        <v>2.1078599999999999E-2</v>
      </c>
      <c r="BK42" s="63">
        <v>1.9561700000000001E-2</v>
      </c>
      <c r="BL42" s="63">
        <v>1.98738E-2</v>
      </c>
      <c r="BM42" s="63">
        <v>1.99305E-2</v>
      </c>
      <c r="BN42" s="63">
        <v>2.0269100000000002E-2</v>
      </c>
      <c r="BO42" s="63">
        <v>1.97909E-2</v>
      </c>
      <c r="BP42" s="63">
        <v>2.0146799999999999E-2</v>
      </c>
    </row>
    <row r="43" spans="1:68">
      <c r="A43">
        <f>base_vacc!L38</f>
        <v>1.7003397142857143E-2</v>
      </c>
      <c r="B43" s="63">
        <f t="shared" si="7"/>
        <v>1.9419249999999999E-2</v>
      </c>
      <c r="C43">
        <f t="shared" si="8"/>
        <v>1.7003397142857143E-2</v>
      </c>
      <c r="D43" s="63">
        <f t="shared" si="9"/>
        <v>1.9475800000000001E-2</v>
      </c>
      <c r="E43" s="63">
        <f t="shared" si="10"/>
        <v>1.95806E-2</v>
      </c>
      <c r="F43" s="63">
        <f t="shared" si="11"/>
        <v>1.9663550000000002E-2</v>
      </c>
      <c r="G43" s="63">
        <f t="shared" si="12"/>
        <v>1.9943450000000001E-2</v>
      </c>
      <c r="H43" s="63">
        <f t="shared" si="13"/>
        <v>1.9943450000000001E-2</v>
      </c>
      <c r="I43" s="63"/>
      <c r="J43" s="63">
        <f t="shared" si="23"/>
        <v>1.9257900000000001E-2</v>
      </c>
      <c r="K43" s="63">
        <f t="shared" si="14"/>
        <v>1.9167700000000003E-2</v>
      </c>
      <c r="L43" s="63">
        <f t="shared" si="24"/>
        <v>1.7003397142857143E-2</v>
      </c>
      <c r="M43" s="63">
        <f t="shared" si="15"/>
        <v>1.9905600000000002E-2</v>
      </c>
      <c r="N43" s="63">
        <f t="shared" si="25"/>
        <v>2.1236949999999997E-2</v>
      </c>
      <c r="O43" s="63"/>
      <c r="P43" s="63">
        <f t="shared" si="16"/>
        <v>2.0817749999999999E-2</v>
      </c>
      <c r="Q43" s="63">
        <f t="shared" si="26"/>
        <v>1.7003397142857143E-2</v>
      </c>
      <c r="R43" s="63">
        <f t="shared" si="17"/>
        <v>1.9180249999999999E-2</v>
      </c>
      <c r="S43" s="63">
        <f t="shared" si="18"/>
        <v>2.03091E-2</v>
      </c>
      <c r="T43" s="63">
        <f t="shared" si="19"/>
        <v>1.9180700000000002E-2</v>
      </c>
      <c r="U43" s="63">
        <f t="shared" si="20"/>
        <v>1.947575E-2</v>
      </c>
      <c r="V43" s="63">
        <f t="shared" si="21"/>
        <v>1.9383499999999998E-2</v>
      </c>
      <c r="W43" s="63"/>
      <c r="X43" s="63" t="str">
        <f t="shared" si="22"/>
        <v>0.0194,</v>
      </c>
      <c r="AA43" s="63">
        <v>1.9592399999999999E-2</v>
      </c>
      <c r="AB43" s="63">
        <v>1.9246099999999999E-2</v>
      </c>
      <c r="AC43" s="63">
        <v>1.9661399999999999E-2</v>
      </c>
      <c r="AD43" s="63">
        <v>1.92902E-2</v>
      </c>
      <c r="AE43" s="63">
        <v>2.0045199999999999E-2</v>
      </c>
      <c r="AF43" s="63">
        <v>1.9831999999999999E-2</v>
      </c>
      <c r="AG43" s="63">
        <v>1.97886E-2</v>
      </c>
      <c r="AH43" s="63">
        <v>1.93726E-2</v>
      </c>
      <c r="AI43" s="63">
        <v>1.9853300000000001E-2</v>
      </c>
      <c r="AJ43" s="63">
        <v>1.9473799999999999E-2</v>
      </c>
      <c r="AK43" s="63">
        <v>2.0047599999999999E-2</v>
      </c>
      <c r="AL43" s="63">
        <v>1.9839300000000001E-2</v>
      </c>
      <c r="AM43" s="63">
        <v>2.0047599999999999E-2</v>
      </c>
      <c r="AN43" s="63">
        <v>1.9839300000000001E-2</v>
      </c>
      <c r="AO43" s="63"/>
      <c r="AP43" s="63">
        <v>1.9402599999999999E-2</v>
      </c>
      <c r="AQ43" s="63">
        <v>1.91132E-2</v>
      </c>
      <c r="AR43" s="63">
        <v>1.9283100000000001E-2</v>
      </c>
      <c r="AS43" s="63">
        <v>1.9052300000000001E-2</v>
      </c>
      <c r="AT43" s="63">
        <v>2.00094E-2</v>
      </c>
      <c r="AU43" s="63">
        <v>1.9801800000000001E-2</v>
      </c>
      <c r="AV43" s="63">
        <v>2.1382399999999999E-2</v>
      </c>
      <c r="AW43" s="63">
        <v>2.1091499999999999E-2</v>
      </c>
      <c r="AX43" s="63"/>
      <c r="AY43" s="63">
        <v>1.9280499999999999E-2</v>
      </c>
      <c r="AZ43" s="63">
        <v>1.90519E-2</v>
      </c>
      <c r="BA43" s="63">
        <v>2.0000299999999999E-2</v>
      </c>
      <c r="BB43" s="63">
        <v>1.9788699999999999E-2</v>
      </c>
      <c r="BD43" s="63">
        <v>2.07484E-2</v>
      </c>
      <c r="BE43" s="63">
        <v>2.0887099999999999E-2</v>
      </c>
      <c r="BF43" s="63">
        <v>1.9287499999999999E-2</v>
      </c>
      <c r="BG43" s="63">
        <v>1.9073E-2</v>
      </c>
      <c r="BI43" s="63">
        <v>2.03272E-2</v>
      </c>
      <c r="BJ43" s="63">
        <v>2.0291E-2</v>
      </c>
      <c r="BK43" s="63">
        <v>1.9287700000000001E-2</v>
      </c>
      <c r="BL43" s="63">
        <v>1.9073699999999999E-2</v>
      </c>
      <c r="BM43" s="63">
        <v>1.9637999999999999E-2</v>
      </c>
      <c r="BN43" s="63">
        <v>1.9313500000000001E-2</v>
      </c>
      <c r="BO43" s="63">
        <v>1.9558599999999999E-2</v>
      </c>
      <c r="BP43" s="63">
        <v>1.92084E-2</v>
      </c>
    </row>
    <row r="44" spans="1:68">
      <c r="A44">
        <f>base_vacc!L39</f>
        <v>1.6261174285714285E-2</v>
      </c>
      <c r="B44" s="63">
        <f t="shared" si="7"/>
        <v>1.8822249999999999E-2</v>
      </c>
      <c r="C44">
        <f t="shared" si="8"/>
        <v>1.6261174285714285E-2</v>
      </c>
      <c r="D44" s="63">
        <f t="shared" si="9"/>
        <v>1.89526E-2</v>
      </c>
      <c r="E44" s="63">
        <f t="shared" si="10"/>
        <v>1.9096399999999999E-2</v>
      </c>
      <c r="F44" s="63">
        <f t="shared" si="11"/>
        <v>1.9241649999999999E-2</v>
      </c>
      <c r="G44" s="63">
        <f t="shared" si="12"/>
        <v>1.9330300000000002E-2</v>
      </c>
      <c r="H44" s="63">
        <f t="shared" si="13"/>
        <v>1.9330300000000002E-2</v>
      </c>
      <c r="I44" s="63"/>
      <c r="J44" s="63">
        <f t="shared" si="23"/>
        <v>1.860755E-2</v>
      </c>
      <c r="K44" s="63">
        <f t="shared" si="14"/>
        <v>1.8557799999999999E-2</v>
      </c>
      <c r="L44" s="63">
        <f t="shared" si="24"/>
        <v>1.6261174285714285E-2</v>
      </c>
      <c r="M44" s="63">
        <f t="shared" si="15"/>
        <v>1.9465700000000002E-2</v>
      </c>
      <c r="N44" s="63">
        <f t="shared" si="25"/>
        <v>2.0694150000000001E-2</v>
      </c>
      <c r="O44" s="63"/>
      <c r="P44" s="63">
        <f t="shared" si="16"/>
        <v>2.0417600000000001E-2</v>
      </c>
      <c r="Q44" s="63">
        <f t="shared" si="26"/>
        <v>1.6261174285714285E-2</v>
      </c>
      <c r="R44" s="63">
        <f t="shared" si="17"/>
        <v>1.853875E-2</v>
      </c>
      <c r="S44" s="63">
        <f t="shared" si="18"/>
        <v>1.98348E-2</v>
      </c>
      <c r="T44" s="63">
        <f t="shared" si="19"/>
        <v>1.8539050000000001E-2</v>
      </c>
      <c r="U44" s="63">
        <f t="shared" si="20"/>
        <v>1.88661E-2</v>
      </c>
      <c r="V44" s="63">
        <f t="shared" si="21"/>
        <v>1.87978E-2</v>
      </c>
      <c r="W44" s="63"/>
      <c r="X44" s="63" t="str">
        <f t="shared" si="22"/>
        <v>0.0188,</v>
      </c>
      <c r="AA44" s="63">
        <v>1.87552E-2</v>
      </c>
      <c r="AB44" s="63">
        <v>1.8889300000000001E-2</v>
      </c>
      <c r="AC44" s="63">
        <v>1.8818600000000001E-2</v>
      </c>
      <c r="AD44" s="63">
        <v>1.9086599999999999E-2</v>
      </c>
      <c r="AE44" s="63">
        <v>1.9253900000000001E-2</v>
      </c>
      <c r="AF44" s="63">
        <v>1.94013E-2</v>
      </c>
      <c r="AG44" s="63">
        <v>1.8948699999999999E-2</v>
      </c>
      <c r="AH44" s="63">
        <v>1.92441E-2</v>
      </c>
      <c r="AI44" s="63">
        <v>1.9112899999999999E-2</v>
      </c>
      <c r="AJ44" s="63">
        <v>1.9370399999999999E-2</v>
      </c>
      <c r="AK44" s="63">
        <v>1.9256499999999999E-2</v>
      </c>
      <c r="AL44" s="63">
        <v>1.9404100000000001E-2</v>
      </c>
      <c r="AM44" s="63">
        <v>1.9256499999999999E-2</v>
      </c>
      <c r="AN44" s="63">
        <v>1.9404100000000001E-2</v>
      </c>
      <c r="AO44" s="63"/>
      <c r="AP44" s="63">
        <v>1.8690399999999999E-2</v>
      </c>
      <c r="AQ44" s="63">
        <v>1.8524700000000002E-2</v>
      </c>
      <c r="AR44" s="63">
        <v>1.8619400000000001E-2</v>
      </c>
      <c r="AS44" s="63">
        <v>1.8496200000000001E-2</v>
      </c>
      <c r="AT44" s="63">
        <v>1.9332200000000001E-2</v>
      </c>
      <c r="AU44" s="63">
        <v>1.9599200000000001E-2</v>
      </c>
      <c r="AV44" s="63">
        <v>2.0605800000000001E-2</v>
      </c>
      <c r="AW44" s="63">
        <v>2.0782499999999999E-2</v>
      </c>
      <c r="AX44" s="63"/>
      <c r="AY44" s="63">
        <v>1.8619299999999998E-2</v>
      </c>
      <c r="AZ44" s="63">
        <v>1.8496800000000001E-2</v>
      </c>
      <c r="BA44" s="63">
        <v>1.9317600000000001E-2</v>
      </c>
      <c r="BB44" s="63">
        <v>1.9588399999999999E-2</v>
      </c>
      <c r="BD44" s="63">
        <v>2.0237600000000001E-2</v>
      </c>
      <c r="BE44" s="63">
        <v>2.0597600000000001E-2</v>
      </c>
      <c r="BF44" s="63">
        <v>1.8601800000000002E-2</v>
      </c>
      <c r="BG44" s="63">
        <v>1.8475700000000001E-2</v>
      </c>
      <c r="BI44" s="63">
        <v>1.9679499999999999E-2</v>
      </c>
      <c r="BJ44" s="63">
        <v>1.99901E-2</v>
      </c>
      <c r="BK44" s="63">
        <v>1.8601800000000002E-2</v>
      </c>
      <c r="BL44" s="63">
        <v>1.8476300000000001E-2</v>
      </c>
      <c r="BM44" s="63">
        <v>1.8805200000000001E-2</v>
      </c>
      <c r="BN44" s="63">
        <v>1.8926999999999999E-2</v>
      </c>
      <c r="BO44" s="63">
        <v>1.8732599999999999E-2</v>
      </c>
      <c r="BP44" s="63">
        <v>1.8863000000000001E-2</v>
      </c>
    </row>
    <row r="45" spans="1:68">
      <c r="A45">
        <f>base_vacc!L40</f>
        <v>1.5562365714285714E-2</v>
      </c>
      <c r="B45" s="63">
        <f t="shared" si="7"/>
        <v>1.78595E-2</v>
      </c>
      <c r="C45">
        <f t="shared" si="8"/>
        <v>1.5562365714285714E-2</v>
      </c>
      <c r="D45" s="63">
        <f t="shared" si="9"/>
        <v>1.7978399999999999E-2</v>
      </c>
      <c r="E45" s="63">
        <f t="shared" si="10"/>
        <v>1.8059499999999999E-2</v>
      </c>
      <c r="F45" s="63">
        <f t="shared" si="11"/>
        <v>1.8174799999999998E-2</v>
      </c>
      <c r="G45" s="63">
        <f t="shared" si="12"/>
        <v>1.8488900000000003E-2</v>
      </c>
      <c r="H45" s="63">
        <f t="shared" si="13"/>
        <v>1.8488900000000003E-2</v>
      </c>
      <c r="I45" s="63"/>
      <c r="J45" s="63">
        <f t="shared" si="23"/>
        <v>1.7844499999999999E-2</v>
      </c>
      <c r="K45" s="63">
        <f t="shared" si="14"/>
        <v>1.780315E-2</v>
      </c>
      <c r="L45" s="63">
        <f t="shared" si="24"/>
        <v>1.5562365714285714E-2</v>
      </c>
      <c r="M45" s="63">
        <f t="shared" si="15"/>
        <v>1.8816099999999999E-2</v>
      </c>
      <c r="N45" s="63">
        <f t="shared" si="25"/>
        <v>2.00491E-2</v>
      </c>
      <c r="O45" s="63"/>
      <c r="P45" s="63">
        <f t="shared" si="16"/>
        <v>1.986125E-2</v>
      </c>
      <c r="Q45" s="63">
        <f t="shared" si="26"/>
        <v>1.5562365714285714E-2</v>
      </c>
      <c r="R45" s="63">
        <f t="shared" si="17"/>
        <v>1.77509E-2</v>
      </c>
      <c r="S45" s="63">
        <f t="shared" si="18"/>
        <v>1.924735E-2</v>
      </c>
      <c r="T45" s="63">
        <f t="shared" si="19"/>
        <v>1.7748699999999999E-2</v>
      </c>
      <c r="U45" s="63">
        <f t="shared" si="20"/>
        <v>1.7911150000000001E-2</v>
      </c>
      <c r="V45" s="63">
        <f t="shared" si="21"/>
        <v>1.7769350000000003E-2</v>
      </c>
      <c r="W45" s="63"/>
      <c r="X45" s="63" t="str">
        <f t="shared" si="22"/>
        <v>0.0178,</v>
      </c>
      <c r="AA45" s="63">
        <v>1.7827300000000001E-2</v>
      </c>
      <c r="AB45" s="63">
        <v>1.78917E-2</v>
      </c>
      <c r="AC45" s="63">
        <v>1.7987699999999999E-2</v>
      </c>
      <c r="AD45" s="63">
        <v>1.7969099999999998E-2</v>
      </c>
      <c r="AE45" s="63">
        <v>1.8459799999999998E-2</v>
      </c>
      <c r="AF45" s="63">
        <v>1.8506000000000002E-2</v>
      </c>
      <c r="AG45" s="63">
        <v>1.8049699999999998E-2</v>
      </c>
      <c r="AH45" s="63">
        <v>1.80693E-2</v>
      </c>
      <c r="AI45" s="63">
        <v>1.8162600000000001E-2</v>
      </c>
      <c r="AJ45" s="63">
        <v>1.8186999999999998E-2</v>
      </c>
      <c r="AK45" s="63">
        <v>1.8465800000000001E-2</v>
      </c>
      <c r="AL45" s="63">
        <v>1.8512000000000001E-2</v>
      </c>
      <c r="AM45" s="63">
        <v>1.8465800000000001E-2</v>
      </c>
      <c r="AN45" s="63">
        <v>1.8512000000000001E-2</v>
      </c>
      <c r="AO45" s="63"/>
      <c r="AP45" s="63">
        <v>1.7985399999999999E-2</v>
      </c>
      <c r="AQ45" s="63">
        <v>1.77036E-2</v>
      </c>
      <c r="AR45" s="63">
        <v>1.7952300000000001E-2</v>
      </c>
      <c r="AS45" s="63">
        <v>1.7654E-2</v>
      </c>
      <c r="AT45" s="63">
        <v>1.8631499999999999E-2</v>
      </c>
      <c r="AU45" s="63">
        <v>1.9000699999999999E-2</v>
      </c>
      <c r="AV45" s="63">
        <v>2.0041699999999999E-2</v>
      </c>
      <c r="AW45" s="63">
        <v>2.0056500000000001E-2</v>
      </c>
      <c r="AX45" s="63"/>
      <c r="AY45" s="63">
        <v>1.79548E-2</v>
      </c>
      <c r="AZ45" s="63">
        <v>1.7651099999999999E-2</v>
      </c>
      <c r="BA45" s="63">
        <v>1.8619699999999999E-2</v>
      </c>
      <c r="BB45" s="63">
        <v>1.89842E-2</v>
      </c>
      <c r="BD45" s="63">
        <v>1.9644100000000001E-2</v>
      </c>
      <c r="BE45" s="63">
        <v>2.00784E-2</v>
      </c>
      <c r="BF45" s="63">
        <v>1.7821099999999999E-2</v>
      </c>
      <c r="BG45" s="63">
        <v>1.7680700000000001E-2</v>
      </c>
      <c r="BI45" s="63">
        <v>1.9075700000000001E-2</v>
      </c>
      <c r="BJ45" s="63">
        <v>1.9418999999999999E-2</v>
      </c>
      <c r="BK45" s="63">
        <v>1.7818500000000001E-2</v>
      </c>
      <c r="BL45" s="63">
        <v>1.7678900000000001E-2</v>
      </c>
      <c r="BM45" s="63">
        <v>1.7853399999999998E-2</v>
      </c>
      <c r="BN45" s="63">
        <v>1.7968899999999999E-2</v>
      </c>
      <c r="BO45" s="63">
        <v>1.7724400000000001E-2</v>
      </c>
      <c r="BP45" s="63">
        <v>1.7814300000000002E-2</v>
      </c>
    </row>
    <row r="46" spans="1:68">
      <c r="A46">
        <f>base_vacc!L41</f>
        <v>1.4866425714285715E-2</v>
      </c>
      <c r="B46" s="63">
        <f t="shared" si="7"/>
        <v>1.7259E-2</v>
      </c>
      <c r="C46">
        <f t="shared" si="8"/>
        <v>1.4866425714285715E-2</v>
      </c>
      <c r="D46" s="63">
        <f t="shared" si="9"/>
        <v>1.7325699999999999E-2</v>
      </c>
      <c r="E46" s="63">
        <f t="shared" si="10"/>
        <v>1.758355E-2</v>
      </c>
      <c r="F46" s="63">
        <f t="shared" si="11"/>
        <v>1.7718699999999997E-2</v>
      </c>
      <c r="G46" s="63">
        <f t="shared" si="12"/>
        <v>1.8184949999999998E-2</v>
      </c>
      <c r="H46" s="63">
        <f t="shared" si="13"/>
        <v>1.8184949999999998E-2</v>
      </c>
      <c r="I46" s="63"/>
      <c r="J46" s="63">
        <f t="shared" si="23"/>
        <v>1.7236000000000001E-2</v>
      </c>
      <c r="K46" s="63">
        <f t="shared" si="14"/>
        <v>1.7195349999999998E-2</v>
      </c>
      <c r="L46" s="63">
        <f t="shared" si="24"/>
        <v>1.4866425714285715E-2</v>
      </c>
      <c r="M46" s="63">
        <f t="shared" si="15"/>
        <v>1.8357850000000002E-2</v>
      </c>
      <c r="N46" s="63">
        <f t="shared" si="25"/>
        <v>1.95433E-2</v>
      </c>
      <c r="O46" s="63"/>
      <c r="P46" s="63">
        <f t="shared" si="16"/>
        <v>1.9464800000000001E-2</v>
      </c>
      <c r="Q46" s="63">
        <f t="shared" si="26"/>
        <v>1.4866425714285715E-2</v>
      </c>
      <c r="R46" s="63">
        <f t="shared" si="17"/>
        <v>1.7183900000000002E-2</v>
      </c>
      <c r="S46" s="63">
        <f t="shared" si="18"/>
        <v>1.870525E-2</v>
      </c>
      <c r="T46" s="63">
        <f t="shared" si="19"/>
        <v>1.7182949999999999E-2</v>
      </c>
      <c r="U46" s="63">
        <f t="shared" si="20"/>
        <v>1.7327200000000001E-2</v>
      </c>
      <c r="V46" s="63">
        <f t="shared" si="21"/>
        <v>1.7223250000000002E-2</v>
      </c>
      <c r="W46" s="63"/>
      <c r="X46" s="63" t="str">
        <f t="shared" si="22"/>
        <v>0.0172,</v>
      </c>
      <c r="AA46" s="63">
        <v>1.7196300000000001E-2</v>
      </c>
      <c r="AB46" s="63">
        <v>1.7321699999999999E-2</v>
      </c>
      <c r="AC46" s="63">
        <v>1.72047E-2</v>
      </c>
      <c r="AD46" s="63">
        <v>1.7446699999999999E-2</v>
      </c>
      <c r="AE46" s="63">
        <v>1.8067699999999999E-2</v>
      </c>
      <c r="AF46" s="63">
        <v>1.8330599999999999E-2</v>
      </c>
      <c r="AG46" s="63">
        <v>1.75389E-2</v>
      </c>
      <c r="AH46" s="63">
        <v>1.76282E-2</v>
      </c>
      <c r="AI46" s="63">
        <v>1.7632599999999998E-2</v>
      </c>
      <c r="AJ46" s="63">
        <v>1.7804799999999999E-2</v>
      </c>
      <c r="AK46" s="63">
        <v>1.8031999999999999E-2</v>
      </c>
      <c r="AL46" s="63">
        <v>1.8337900000000001E-2</v>
      </c>
      <c r="AM46" s="63">
        <v>1.8031999999999999E-2</v>
      </c>
      <c r="AN46" s="63">
        <v>1.8337900000000001E-2</v>
      </c>
      <c r="AO46" s="63"/>
      <c r="AP46" s="63">
        <v>1.7282700000000002E-2</v>
      </c>
      <c r="AQ46" s="63">
        <v>1.7189300000000001E-2</v>
      </c>
      <c r="AR46" s="63">
        <v>1.7234699999999999E-2</v>
      </c>
      <c r="AS46" s="63">
        <v>1.7156000000000001E-2</v>
      </c>
      <c r="AT46" s="63">
        <v>1.82293E-2</v>
      </c>
      <c r="AU46" s="63">
        <v>1.84864E-2</v>
      </c>
      <c r="AV46" s="63">
        <v>1.93977E-2</v>
      </c>
      <c r="AW46" s="63">
        <v>1.9688899999999999E-2</v>
      </c>
      <c r="AX46" s="63"/>
      <c r="AY46" s="63">
        <v>1.7235E-2</v>
      </c>
      <c r="AZ46" s="63">
        <v>1.7155699999999999E-2</v>
      </c>
      <c r="BA46" s="63">
        <v>1.8213900000000002E-2</v>
      </c>
      <c r="BB46" s="63">
        <v>1.8471600000000001E-2</v>
      </c>
      <c r="BD46" s="63">
        <v>1.9506200000000001E-2</v>
      </c>
      <c r="BE46" s="63">
        <v>1.94234E-2</v>
      </c>
      <c r="BF46" s="63">
        <v>1.7233399999999999E-2</v>
      </c>
      <c r="BG46" s="63">
        <v>1.7134400000000001E-2</v>
      </c>
      <c r="BI46" s="63">
        <v>1.8640899999999998E-2</v>
      </c>
      <c r="BJ46" s="63">
        <v>1.8769600000000001E-2</v>
      </c>
      <c r="BK46" s="63">
        <v>1.7232399999999998E-2</v>
      </c>
      <c r="BL46" s="63">
        <v>1.7133499999999999E-2</v>
      </c>
      <c r="BM46" s="63">
        <v>1.72257E-2</v>
      </c>
      <c r="BN46" s="63">
        <v>1.7428699999999998E-2</v>
      </c>
      <c r="BO46" s="63">
        <v>1.7182900000000001E-2</v>
      </c>
      <c r="BP46" s="63">
        <v>1.72636E-2</v>
      </c>
    </row>
    <row r="47" spans="1:68">
      <c r="A47">
        <f>base_vacc!L42</f>
        <v>1.4126425714285714E-2</v>
      </c>
      <c r="B47" s="63">
        <f t="shared" si="7"/>
        <v>1.7066150000000002E-2</v>
      </c>
      <c r="C47">
        <f t="shared" si="8"/>
        <v>1.4126425714285714E-2</v>
      </c>
      <c r="D47" s="63">
        <f t="shared" si="9"/>
        <v>1.7140599999999999E-2</v>
      </c>
      <c r="E47" s="63">
        <f t="shared" si="10"/>
        <v>1.7244349999999999E-2</v>
      </c>
      <c r="F47" s="63">
        <f t="shared" si="11"/>
        <v>1.7401750000000001E-2</v>
      </c>
      <c r="G47" s="63">
        <f t="shared" si="12"/>
        <v>1.7751250000000003E-2</v>
      </c>
      <c r="H47" s="63">
        <f t="shared" si="13"/>
        <v>1.7751250000000003E-2</v>
      </c>
      <c r="I47" s="63"/>
      <c r="J47" s="63">
        <f t="shared" si="23"/>
        <v>1.6674899999999999E-2</v>
      </c>
      <c r="K47" s="63">
        <f t="shared" si="14"/>
        <v>1.6698899999999999E-2</v>
      </c>
      <c r="L47" s="63">
        <f t="shared" si="24"/>
        <v>1.4126425714285714E-2</v>
      </c>
      <c r="M47" s="63">
        <f t="shared" si="15"/>
        <v>1.7646350000000002E-2</v>
      </c>
      <c r="N47" s="63">
        <f t="shared" si="25"/>
        <v>1.909655E-2</v>
      </c>
      <c r="O47" s="63"/>
      <c r="P47" s="63">
        <f t="shared" si="16"/>
        <v>1.886885E-2</v>
      </c>
      <c r="Q47" s="63">
        <f t="shared" si="26"/>
        <v>1.4126425714285714E-2</v>
      </c>
      <c r="R47" s="63">
        <f t="shared" si="17"/>
        <v>1.662775E-2</v>
      </c>
      <c r="S47" s="63">
        <f t="shared" si="18"/>
        <v>1.8192300000000002E-2</v>
      </c>
      <c r="T47" s="63">
        <f t="shared" si="19"/>
        <v>1.6629249999999998E-2</v>
      </c>
      <c r="U47" s="63">
        <f t="shared" si="20"/>
        <v>1.713315E-2</v>
      </c>
      <c r="V47" s="63">
        <f t="shared" si="21"/>
        <v>1.70294E-2</v>
      </c>
      <c r="W47" s="63"/>
      <c r="X47" s="63" t="str">
        <f t="shared" si="22"/>
        <v>0.017,</v>
      </c>
      <c r="AA47" s="63">
        <v>1.6786700000000002E-2</v>
      </c>
      <c r="AB47" s="63">
        <v>1.7345599999999999E-2</v>
      </c>
      <c r="AC47" s="63">
        <v>1.6806600000000001E-2</v>
      </c>
      <c r="AD47" s="63">
        <v>1.74746E-2</v>
      </c>
      <c r="AE47" s="63">
        <v>1.7322299999999999E-2</v>
      </c>
      <c r="AF47" s="63">
        <v>1.81342E-2</v>
      </c>
      <c r="AG47" s="63">
        <v>1.6825400000000001E-2</v>
      </c>
      <c r="AH47" s="63">
        <v>1.76633E-2</v>
      </c>
      <c r="AI47" s="63">
        <v>1.6973200000000001E-2</v>
      </c>
      <c r="AJ47" s="63">
        <v>1.78303E-2</v>
      </c>
      <c r="AK47" s="63">
        <v>1.7363300000000002E-2</v>
      </c>
      <c r="AL47" s="63">
        <v>1.8139200000000001E-2</v>
      </c>
      <c r="AM47" s="63">
        <v>1.7363300000000002E-2</v>
      </c>
      <c r="AN47" s="63">
        <v>1.8139200000000001E-2</v>
      </c>
      <c r="AO47" s="63"/>
      <c r="AP47" s="63">
        <v>1.64796E-2</v>
      </c>
      <c r="AQ47" s="63">
        <v>1.6870199999999998E-2</v>
      </c>
      <c r="AR47" s="63">
        <v>1.6514899999999999E-2</v>
      </c>
      <c r="AS47" s="63">
        <v>1.6882899999999999E-2</v>
      </c>
      <c r="AT47" s="63">
        <v>1.7337600000000002E-2</v>
      </c>
      <c r="AU47" s="63">
        <v>1.7955100000000002E-2</v>
      </c>
      <c r="AV47" s="63">
        <v>1.8940100000000001E-2</v>
      </c>
      <c r="AW47" s="63">
        <v>1.9252999999999999E-2</v>
      </c>
      <c r="AX47" s="63"/>
      <c r="AY47" s="63">
        <v>1.6516300000000001E-2</v>
      </c>
      <c r="AZ47" s="63">
        <v>1.6881699999999999E-2</v>
      </c>
      <c r="BA47" s="63">
        <v>1.7319999999999999E-2</v>
      </c>
      <c r="BB47" s="63">
        <v>1.7938699999999998E-2</v>
      </c>
      <c r="BD47" s="63">
        <v>1.86032E-2</v>
      </c>
      <c r="BE47" s="63">
        <v>1.9134499999999999E-2</v>
      </c>
      <c r="BF47" s="63">
        <v>1.6398200000000002E-2</v>
      </c>
      <c r="BG47" s="63">
        <v>1.6857299999999999E-2</v>
      </c>
      <c r="BI47" s="63">
        <v>1.7819100000000001E-2</v>
      </c>
      <c r="BJ47" s="63">
        <v>1.8565499999999999E-2</v>
      </c>
      <c r="BK47" s="63">
        <v>1.6400399999999999E-2</v>
      </c>
      <c r="BL47" s="63">
        <v>1.6858100000000001E-2</v>
      </c>
      <c r="BM47" s="63">
        <v>1.6807300000000001E-2</v>
      </c>
      <c r="BN47" s="63">
        <v>1.7458999999999999E-2</v>
      </c>
      <c r="BO47" s="63">
        <v>1.67799E-2</v>
      </c>
      <c r="BP47" s="63">
        <v>1.72789E-2</v>
      </c>
    </row>
    <row r="48" spans="1:68">
      <c r="A48">
        <f>base_vacc!L43</f>
        <v>1.339247142857143E-2</v>
      </c>
      <c r="B48" s="63">
        <f t="shared" si="7"/>
        <v>1.5964900000000001E-2</v>
      </c>
      <c r="C48">
        <f t="shared" si="8"/>
        <v>1.339247142857143E-2</v>
      </c>
      <c r="D48" s="63">
        <f t="shared" si="9"/>
        <v>1.6049149999999998E-2</v>
      </c>
      <c r="E48" s="63">
        <f t="shared" si="10"/>
        <v>1.6213700000000001E-2</v>
      </c>
      <c r="F48" s="63">
        <f t="shared" si="11"/>
        <v>1.6413250000000001E-2</v>
      </c>
      <c r="G48" s="63">
        <f t="shared" si="12"/>
        <v>1.6839399999999997E-2</v>
      </c>
      <c r="H48" s="63">
        <f t="shared" si="13"/>
        <v>1.6839399999999997E-2</v>
      </c>
      <c r="I48" s="63"/>
      <c r="J48" s="63">
        <f t="shared" si="23"/>
        <v>1.6042500000000001E-2</v>
      </c>
      <c r="K48" s="63">
        <f t="shared" si="14"/>
        <v>1.6005449999999997E-2</v>
      </c>
      <c r="L48" s="63">
        <f t="shared" si="24"/>
        <v>1.339247142857143E-2</v>
      </c>
      <c r="M48" s="63">
        <f t="shared" si="15"/>
        <v>1.70639E-2</v>
      </c>
      <c r="N48" s="63">
        <f t="shared" si="25"/>
        <v>1.8683650000000003E-2</v>
      </c>
      <c r="O48" s="63"/>
      <c r="P48" s="63">
        <f t="shared" si="16"/>
        <v>1.817065E-2</v>
      </c>
      <c r="Q48" s="63">
        <f t="shared" si="26"/>
        <v>1.339247142857143E-2</v>
      </c>
      <c r="R48" s="63">
        <f t="shared" si="17"/>
        <v>1.5977950000000001E-2</v>
      </c>
      <c r="S48" s="63">
        <f t="shared" si="18"/>
        <v>1.7516450000000003E-2</v>
      </c>
      <c r="T48" s="63">
        <f t="shared" si="19"/>
        <v>1.5978100000000002E-2</v>
      </c>
      <c r="U48" s="63">
        <f t="shared" si="20"/>
        <v>1.6022700000000001E-2</v>
      </c>
      <c r="V48" s="63">
        <f t="shared" si="21"/>
        <v>1.5937800000000002E-2</v>
      </c>
      <c r="W48" s="63"/>
      <c r="X48" s="63" t="str">
        <f t="shared" si="22"/>
        <v>0.0159,</v>
      </c>
      <c r="AA48" s="63">
        <v>1.56537E-2</v>
      </c>
      <c r="AB48" s="63">
        <v>1.6276100000000002E-2</v>
      </c>
      <c r="AC48" s="63">
        <v>1.5747299999999999E-2</v>
      </c>
      <c r="AD48" s="63">
        <v>1.6351000000000001E-2</v>
      </c>
      <c r="AE48" s="63">
        <v>1.6543700000000001E-2</v>
      </c>
      <c r="AF48" s="63">
        <v>1.7123800000000002E-2</v>
      </c>
      <c r="AG48" s="63">
        <v>1.5917000000000001E-2</v>
      </c>
      <c r="AH48" s="63">
        <v>1.6510400000000001E-2</v>
      </c>
      <c r="AI48" s="63">
        <v>1.61151E-2</v>
      </c>
      <c r="AJ48" s="63">
        <v>1.6711400000000001E-2</v>
      </c>
      <c r="AK48" s="63">
        <v>1.6548799999999999E-2</v>
      </c>
      <c r="AL48" s="63">
        <v>1.7129999999999999E-2</v>
      </c>
      <c r="AM48" s="63">
        <v>1.6548799999999999E-2</v>
      </c>
      <c r="AN48" s="63">
        <v>1.7129999999999999E-2</v>
      </c>
      <c r="AO48" s="63"/>
      <c r="AP48" s="63">
        <v>1.5757899999999998E-2</v>
      </c>
      <c r="AQ48" s="63">
        <v>1.6327100000000001E-2</v>
      </c>
      <c r="AR48" s="63">
        <v>1.5718099999999999E-2</v>
      </c>
      <c r="AS48" s="63">
        <v>1.62928E-2</v>
      </c>
      <c r="AT48" s="63">
        <v>1.66117E-2</v>
      </c>
      <c r="AU48" s="63">
        <v>1.75161E-2</v>
      </c>
      <c r="AV48" s="63">
        <v>1.8735000000000002E-2</v>
      </c>
      <c r="AW48" s="63">
        <v>1.8632300000000001E-2</v>
      </c>
      <c r="AX48" s="63"/>
      <c r="AY48" s="63">
        <v>1.5716600000000001E-2</v>
      </c>
      <c r="AZ48" s="63">
        <v>1.62922E-2</v>
      </c>
      <c r="BA48" s="63">
        <v>1.6594000000000001E-2</v>
      </c>
      <c r="BB48" s="63">
        <v>1.7508800000000001E-2</v>
      </c>
      <c r="BD48" s="63">
        <v>1.78531E-2</v>
      </c>
      <c r="BE48" s="63">
        <v>1.84882E-2</v>
      </c>
      <c r="BF48" s="63">
        <v>1.5670900000000001E-2</v>
      </c>
      <c r="BG48" s="63">
        <v>1.6285000000000001E-2</v>
      </c>
      <c r="BI48" s="63">
        <v>1.7147900000000001E-2</v>
      </c>
      <c r="BJ48" s="63">
        <v>1.7885000000000002E-2</v>
      </c>
      <c r="BK48" s="63">
        <v>1.5671000000000001E-2</v>
      </c>
      <c r="BL48" s="63">
        <v>1.62852E-2</v>
      </c>
      <c r="BM48" s="63">
        <v>1.57016E-2</v>
      </c>
      <c r="BN48" s="63">
        <v>1.6343799999999999E-2</v>
      </c>
      <c r="BO48" s="63">
        <v>1.56332E-2</v>
      </c>
      <c r="BP48" s="63">
        <v>1.6242400000000001E-2</v>
      </c>
    </row>
    <row r="49" spans="1:68">
      <c r="A49">
        <f>base_vacc!L44</f>
        <v>1.2687712857142859E-2</v>
      </c>
      <c r="B49" s="63">
        <f t="shared" si="7"/>
        <v>1.54135E-2</v>
      </c>
      <c r="C49">
        <f t="shared" si="8"/>
        <v>1.2687712857142859E-2</v>
      </c>
      <c r="D49" s="63">
        <f t="shared" si="9"/>
        <v>1.556165E-2</v>
      </c>
      <c r="E49" s="63">
        <f t="shared" si="10"/>
        <v>1.570535E-2</v>
      </c>
      <c r="F49" s="63">
        <f t="shared" si="11"/>
        <v>1.5795650000000001E-2</v>
      </c>
      <c r="G49" s="63">
        <f t="shared" si="12"/>
        <v>1.6247299999999999E-2</v>
      </c>
      <c r="H49" s="63">
        <f t="shared" si="13"/>
        <v>1.6247299999999999E-2</v>
      </c>
      <c r="I49" s="63"/>
      <c r="J49" s="63">
        <f t="shared" si="23"/>
        <v>1.52499E-2</v>
      </c>
      <c r="K49" s="63">
        <f t="shared" si="14"/>
        <v>1.51866E-2</v>
      </c>
      <c r="L49" s="63">
        <f t="shared" si="24"/>
        <v>1.2687712857142859E-2</v>
      </c>
      <c r="M49" s="63">
        <f t="shared" si="15"/>
        <v>1.6348149999999999E-2</v>
      </c>
      <c r="N49" s="63">
        <f t="shared" si="25"/>
        <v>1.7682E-2</v>
      </c>
      <c r="O49" s="63"/>
      <c r="P49" s="63">
        <f t="shared" si="16"/>
        <v>1.7310349999999999E-2</v>
      </c>
      <c r="Q49" s="63">
        <f t="shared" si="26"/>
        <v>1.2687712857142859E-2</v>
      </c>
      <c r="R49" s="63">
        <f t="shared" si="17"/>
        <v>1.5186E-2</v>
      </c>
      <c r="S49" s="63">
        <f t="shared" si="18"/>
        <v>1.6741699999999998E-2</v>
      </c>
      <c r="T49" s="63">
        <f t="shared" si="19"/>
        <v>1.5186E-2</v>
      </c>
      <c r="U49" s="63">
        <f t="shared" si="20"/>
        <v>1.5542799999999999E-2</v>
      </c>
      <c r="V49" s="63">
        <f t="shared" si="21"/>
        <v>1.532115E-2</v>
      </c>
      <c r="W49" s="63"/>
      <c r="X49" s="63" t="str">
        <f t="shared" si="22"/>
        <v>0.0153,</v>
      </c>
      <c r="AA49" s="63">
        <v>1.5144599999999999E-2</v>
      </c>
      <c r="AB49" s="63">
        <v>1.5682399999999999E-2</v>
      </c>
      <c r="AC49" s="63">
        <v>1.5459499999999999E-2</v>
      </c>
      <c r="AD49" s="63">
        <v>1.5663799999999999E-2</v>
      </c>
      <c r="AE49" s="63">
        <v>1.6043000000000002E-2</v>
      </c>
      <c r="AF49" s="63">
        <v>1.64399E-2</v>
      </c>
      <c r="AG49" s="63">
        <v>1.56087E-2</v>
      </c>
      <c r="AH49" s="63">
        <v>1.5802E-2</v>
      </c>
      <c r="AI49" s="63">
        <v>1.5681E-2</v>
      </c>
      <c r="AJ49" s="63">
        <v>1.5910299999999999E-2</v>
      </c>
      <c r="AK49" s="63">
        <v>1.6046299999999999E-2</v>
      </c>
      <c r="AL49" s="63">
        <v>1.6448299999999999E-2</v>
      </c>
      <c r="AM49" s="63">
        <v>1.6046299999999999E-2</v>
      </c>
      <c r="AN49" s="63">
        <v>1.6448299999999999E-2</v>
      </c>
      <c r="AO49" s="63"/>
      <c r="AP49" s="63">
        <v>1.5054100000000001E-2</v>
      </c>
      <c r="AQ49" s="63">
        <v>1.54457E-2</v>
      </c>
      <c r="AR49" s="63">
        <v>1.49689E-2</v>
      </c>
      <c r="AS49" s="63">
        <v>1.5404299999999999E-2</v>
      </c>
      <c r="AT49" s="63">
        <v>1.5963499999999999E-2</v>
      </c>
      <c r="AU49" s="63">
        <v>1.6732799999999999E-2</v>
      </c>
      <c r="AV49" s="63">
        <v>1.7477199999999998E-2</v>
      </c>
      <c r="AW49" s="63">
        <v>1.7886800000000001E-2</v>
      </c>
      <c r="AX49" s="63"/>
      <c r="AY49" s="63">
        <v>1.4966999999999999E-2</v>
      </c>
      <c r="AZ49" s="63">
        <v>1.5402900000000001E-2</v>
      </c>
      <c r="BA49" s="63">
        <v>1.5953599999999998E-2</v>
      </c>
      <c r="BB49" s="63">
        <v>1.6715299999999999E-2</v>
      </c>
      <c r="BD49" s="63">
        <v>1.6902299999999999E-2</v>
      </c>
      <c r="BE49" s="63">
        <v>1.7718399999999999E-2</v>
      </c>
      <c r="BF49" s="63">
        <v>1.4956799999999999E-2</v>
      </c>
      <c r="BG49" s="63">
        <v>1.54152E-2</v>
      </c>
      <c r="BI49" s="63">
        <v>1.6338800000000001E-2</v>
      </c>
      <c r="BJ49" s="63">
        <v>1.7144599999999999E-2</v>
      </c>
      <c r="BK49" s="63">
        <v>1.49564E-2</v>
      </c>
      <c r="BL49" s="63">
        <v>1.54156E-2</v>
      </c>
      <c r="BM49" s="63">
        <v>1.53215E-2</v>
      </c>
      <c r="BN49" s="63">
        <v>1.57641E-2</v>
      </c>
      <c r="BO49" s="63">
        <v>1.5022600000000001E-2</v>
      </c>
      <c r="BP49" s="63">
        <v>1.56197E-2</v>
      </c>
    </row>
    <row r="50" spans="1:68">
      <c r="A50">
        <f>base_vacc!L45</f>
        <v>1.1991469714285717E-2</v>
      </c>
      <c r="B50" s="63">
        <f t="shared" si="7"/>
        <v>1.482585E-2</v>
      </c>
      <c r="C50">
        <f t="shared" si="8"/>
        <v>1.1991469714285717E-2</v>
      </c>
      <c r="D50" s="63">
        <f t="shared" si="9"/>
        <v>1.48865E-2</v>
      </c>
      <c r="E50" s="63">
        <f t="shared" si="10"/>
        <v>1.51156E-2</v>
      </c>
      <c r="F50" s="63">
        <f t="shared" si="11"/>
        <v>1.52625E-2</v>
      </c>
      <c r="G50" s="63">
        <f t="shared" si="12"/>
        <v>1.5686149999999999E-2</v>
      </c>
      <c r="H50" s="63">
        <f t="shared" si="13"/>
        <v>1.5686149999999999E-2</v>
      </c>
      <c r="I50" s="63"/>
      <c r="J50" s="63">
        <f t="shared" si="23"/>
        <v>1.4833599999999999E-2</v>
      </c>
      <c r="K50" s="63">
        <f t="shared" si="14"/>
        <v>1.482735E-2</v>
      </c>
      <c r="L50" s="63">
        <f t="shared" si="24"/>
        <v>1.1991469714285717E-2</v>
      </c>
      <c r="M50" s="63">
        <f t="shared" si="15"/>
        <v>1.5751850000000001E-2</v>
      </c>
      <c r="N50" s="63">
        <f t="shared" si="25"/>
        <v>1.7169150000000001E-2</v>
      </c>
      <c r="O50" s="63"/>
      <c r="P50" s="63">
        <f t="shared" si="16"/>
        <v>1.6830249999999998E-2</v>
      </c>
      <c r="Q50" s="63">
        <f t="shared" si="26"/>
        <v>1.1991469714285717E-2</v>
      </c>
      <c r="R50" s="63">
        <f t="shared" si="17"/>
        <v>1.4775099999999999E-2</v>
      </c>
      <c r="S50" s="63">
        <f t="shared" si="18"/>
        <v>1.6184549999999999E-2</v>
      </c>
      <c r="T50" s="63">
        <f t="shared" si="19"/>
        <v>1.477355E-2</v>
      </c>
      <c r="U50" s="63">
        <f t="shared" si="20"/>
        <v>1.48954E-2</v>
      </c>
      <c r="V50" s="63">
        <f t="shared" si="21"/>
        <v>1.4780100000000001E-2</v>
      </c>
      <c r="W50" s="63"/>
      <c r="X50" s="63" t="str">
        <f t="shared" si="22"/>
        <v>0.0148,</v>
      </c>
      <c r="AA50" s="63">
        <v>1.4400899999999999E-2</v>
      </c>
      <c r="AB50" s="63">
        <v>1.52508E-2</v>
      </c>
      <c r="AC50" s="63">
        <v>1.4491199999999999E-2</v>
      </c>
      <c r="AD50" s="63">
        <v>1.52818E-2</v>
      </c>
      <c r="AE50" s="63">
        <v>1.50274E-2</v>
      </c>
      <c r="AF50" s="63">
        <v>1.6328499999999999E-2</v>
      </c>
      <c r="AG50" s="63">
        <v>1.4601100000000001E-2</v>
      </c>
      <c r="AH50" s="63">
        <v>1.5630100000000001E-2</v>
      </c>
      <c r="AI50" s="63">
        <v>1.4666800000000001E-2</v>
      </c>
      <c r="AJ50" s="63">
        <v>1.5858199999999999E-2</v>
      </c>
      <c r="AK50" s="63">
        <v>1.5037E-2</v>
      </c>
      <c r="AL50" s="63">
        <v>1.6335300000000001E-2</v>
      </c>
      <c r="AM50" s="63">
        <v>1.5037E-2</v>
      </c>
      <c r="AN50" s="63">
        <v>1.6335300000000001E-2</v>
      </c>
      <c r="AO50" s="63"/>
      <c r="AP50" s="63">
        <v>1.45112E-2</v>
      </c>
      <c r="AQ50" s="63">
        <v>1.5155999999999999E-2</v>
      </c>
      <c r="AR50" s="63">
        <v>1.4526900000000001E-2</v>
      </c>
      <c r="AS50" s="63">
        <v>1.51278E-2</v>
      </c>
      <c r="AT50" s="63">
        <v>1.52176E-2</v>
      </c>
      <c r="AU50" s="63">
        <v>1.6286100000000001E-2</v>
      </c>
      <c r="AV50" s="63">
        <v>1.7092099999999999E-2</v>
      </c>
      <c r="AW50" s="63">
        <v>1.72462E-2</v>
      </c>
      <c r="AX50" s="63"/>
      <c r="AY50" s="63">
        <v>1.4527200000000001E-2</v>
      </c>
      <c r="AZ50" s="63">
        <v>1.5128000000000001E-2</v>
      </c>
      <c r="BA50" s="63">
        <v>1.5205400000000001E-2</v>
      </c>
      <c r="BB50" s="63">
        <v>1.6275000000000001E-2</v>
      </c>
      <c r="BD50" s="63">
        <v>1.65235E-2</v>
      </c>
      <c r="BE50" s="63">
        <v>1.7136999999999999E-2</v>
      </c>
      <c r="BF50" s="63">
        <v>1.4427300000000001E-2</v>
      </c>
      <c r="BG50" s="63">
        <v>1.51229E-2</v>
      </c>
      <c r="BI50" s="63">
        <v>1.5726400000000001E-2</v>
      </c>
      <c r="BJ50" s="63">
        <v>1.66427E-2</v>
      </c>
      <c r="BK50" s="63">
        <v>1.4424599999999999E-2</v>
      </c>
      <c r="BL50" s="63">
        <v>1.5122500000000001E-2</v>
      </c>
      <c r="BM50" s="63">
        <v>1.4472799999999999E-2</v>
      </c>
      <c r="BN50" s="63">
        <v>1.5318E-2</v>
      </c>
      <c r="BO50" s="63">
        <v>1.4359500000000001E-2</v>
      </c>
      <c r="BP50" s="63">
        <v>1.5200699999999999E-2</v>
      </c>
    </row>
    <row r="51" spans="1:68">
      <c r="A51">
        <f>base_vacc!L46</f>
        <v>1.1288829714285714E-2</v>
      </c>
      <c r="B51" s="63">
        <f t="shared" si="7"/>
        <v>1.38035E-2</v>
      </c>
      <c r="C51">
        <f t="shared" si="8"/>
        <v>1.1288829714285714E-2</v>
      </c>
      <c r="D51" s="63">
        <f t="shared" si="9"/>
        <v>1.3935699999999999E-2</v>
      </c>
      <c r="E51" s="63">
        <f t="shared" si="10"/>
        <v>1.4078449999999999E-2</v>
      </c>
      <c r="F51" s="63">
        <f t="shared" si="11"/>
        <v>1.4446500000000001E-2</v>
      </c>
      <c r="G51" s="63">
        <f t="shared" si="12"/>
        <v>1.4969E-2</v>
      </c>
      <c r="H51" s="63">
        <f t="shared" si="13"/>
        <v>1.4969E-2</v>
      </c>
      <c r="I51" s="63"/>
      <c r="J51" s="63">
        <f t="shared" si="23"/>
        <v>1.4184250000000001E-2</v>
      </c>
      <c r="K51" s="63">
        <f t="shared" si="14"/>
        <v>1.4133300000000001E-2</v>
      </c>
      <c r="L51" s="63">
        <f t="shared" si="24"/>
        <v>1.1288829714285714E-2</v>
      </c>
      <c r="M51" s="63">
        <f t="shared" si="15"/>
        <v>1.5258799999999999E-2</v>
      </c>
      <c r="N51" s="63">
        <f t="shared" si="25"/>
        <v>1.6814599999999999E-2</v>
      </c>
      <c r="O51" s="63"/>
      <c r="P51" s="63">
        <f t="shared" si="16"/>
        <v>1.6342950000000002E-2</v>
      </c>
      <c r="Q51" s="63">
        <f t="shared" si="26"/>
        <v>1.1288829714285714E-2</v>
      </c>
      <c r="R51" s="63">
        <f t="shared" si="17"/>
        <v>1.4144250000000001E-2</v>
      </c>
      <c r="S51" s="63">
        <f t="shared" si="18"/>
        <v>1.5775750000000002E-2</v>
      </c>
      <c r="T51" s="63">
        <f t="shared" si="19"/>
        <v>1.41426E-2</v>
      </c>
      <c r="U51" s="63">
        <f t="shared" si="20"/>
        <v>1.391615E-2</v>
      </c>
      <c r="V51" s="63">
        <f t="shared" si="21"/>
        <v>1.37544E-2</v>
      </c>
      <c r="W51" s="63"/>
      <c r="X51" s="63" t="str">
        <f t="shared" si="22"/>
        <v>0.0138,</v>
      </c>
      <c r="AA51" s="63">
        <v>1.34521E-2</v>
      </c>
      <c r="AB51" s="63">
        <v>1.41549E-2</v>
      </c>
      <c r="AC51" s="63">
        <v>1.3596499999999999E-2</v>
      </c>
      <c r="AD51" s="63">
        <v>1.42749E-2</v>
      </c>
      <c r="AE51" s="63">
        <v>1.44423E-2</v>
      </c>
      <c r="AF51" s="63">
        <v>1.5478E-2</v>
      </c>
      <c r="AG51" s="63">
        <v>1.37219E-2</v>
      </c>
      <c r="AH51" s="63">
        <v>1.4435E-2</v>
      </c>
      <c r="AI51" s="63">
        <v>1.4013400000000001E-2</v>
      </c>
      <c r="AJ51" s="63">
        <v>1.48796E-2</v>
      </c>
      <c r="AK51" s="63">
        <v>1.4448799999999999E-2</v>
      </c>
      <c r="AL51" s="63">
        <v>1.54892E-2</v>
      </c>
      <c r="AM51" s="63">
        <v>1.4448799999999999E-2</v>
      </c>
      <c r="AN51" s="63">
        <v>1.54892E-2</v>
      </c>
      <c r="AO51" s="63"/>
      <c r="AP51" s="63">
        <v>1.4019800000000001E-2</v>
      </c>
      <c r="AQ51" s="63">
        <v>1.4348700000000001E-2</v>
      </c>
      <c r="AR51" s="63">
        <v>1.39617E-2</v>
      </c>
      <c r="AS51" s="63">
        <v>1.4304900000000001E-2</v>
      </c>
      <c r="AT51" s="63">
        <v>1.4715499999999999E-2</v>
      </c>
      <c r="AU51" s="63">
        <v>1.5802099999999999E-2</v>
      </c>
      <c r="AV51" s="63">
        <v>1.6837899999999999E-2</v>
      </c>
      <c r="AW51" s="63">
        <v>1.6791299999999999E-2</v>
      </c>
      <c r="AX51" s="63"/>
      <c r="AY51" s="63">
        <v>1.3961400000000001E-2</v>
      </c>
      <c r="AZ51" s="63">
        <v>1.4304000000000001E-2</v>
      </c>
      <c r="BA51" s="63">
        <v>1.4701000000000001E-2</v>
      </c>
      <c r="BB51" s="63">
        <v>1.57862E-2</v>
      </c>
      <c r="BD51" s="63">
        <v>1.58002E-2</v>
      </c>
      <c r="BE51" s="63">
        <v>1.68857E-2</v>
      </c>
      <c r="BF51" s="63">
        <v>1.3985900000000001E-2</v>
      </c>
      <c r="BG51" s="63">
        <v>1.43026E-2</v>
      </c>
      <c r="BI51" s="63">
        <v>1.51748E-2</v>
      </c>
      <c r="BJ51" s="63">
        <v>1.6376700000000001E-2</v>
      </c>
      <c r="BK51" s="63">
        <v>1.39823E-2</v>
      </c>
      <c r="BL51" s="63">
        <v>1.43029E-2</v>
      </c>
      <c r="BM51" s="63">
        <v>1.3573E-2</v>
      </c>
      <c r="BN51" s="63">
        <v>1.4259300000000001E-2</v>
      </c>
      <c r="BO51" s="63">
        <v>1.33892E-2</v>
      </c>
      <c r="BP51" s="63">
        <v>1.41196E-2</v>
      </c>
    </row>
    <row r="52" spans="1:68">
      <c r="A52">
        <f>base_vacc!L47</f>
        <v>1.0540049142857142E-2</v>
      </c>
      <c r="B52" s="63">
        <f t="shared" si="7"/>
        <v>1.2987250000000001E-2</v>
      </c>
      <c r="C52">
        <f t="shared" si="8"/>
        <v>1.0540049142857142E-2</v>
      </c>
      <c r="D52" s="63">
        <f t="shared" si="9"/>
        <v>1.304555E-2</v>
      </c>
      <c r="E52" s="63">
        <f t="shared" si="10"/>
        <v>1.320495E-2</v>
      </c>
      <c r="F52" s="63">
        <f t="shared" si="11"/>
        <v>1.3291850000000001E-2</v>
      </c>
      <c r="G52" s="63">
        <f t="shared" si="12"/>
        <v>1.380615E-2</v>
      </c>
      <c r="H52" s="63">
        <f t="shared" si="13"/>
        <v>1.380615E-2</v>
      </c>
      <c r="I52" s="63"/>
      <c r="J52" s="63">
        <f t="shared" si="23"/>
        <v>1.307465E-2</v>
      </c>
      <c r="K52" s="63">
        <f t="shared" si="14"/>
        <v>1.30428E-2</v>
      </c>
      <c r="L52" s="63">
        <f t="shared" si="24"/>
        <v>1.0540049142857142E-2</v>
      </c>
      <c r="M52" s="63">
        <f t="shared" si="15"/>
        <v>1.4167849999999999E-2</v>
      </c>
      <c r="N52" s="63">
        <f t="shared" si="25"/>
        <v>1.54165E-2</v>
      </c>
      <c r="O52" s="63"/>
      <c r="P52" s="63">
        <f t="shared" si="16"/>
        <v>1.5324850000000001E-2</v>
      </c>
      <c r="Q52" s="63">
        <f t="shared" si="26"/>
        <v>1.0540049142857142E-2</v>
      </c>
      <c r="R52" s="63">
        <f t="shared" si="17"/>
        <v>1.3024350000000001E-2</v>
      </c>
      <c r="S52" s="63">
        <f t="shared" si="18"/>
        <v>1.47025E-2</v>
      </c>
      <c r="T52" s="63">
        <f t="shared" si="19"/>
        <v>1.3023949999999999E-2</v>
      </c>
      <c r="U52" s="63">
        <f t="shared" si="20"/>
        <v>1.3013500000000001E-2</v>
      </c>
      <c r="V52" s="63">
        <f t="shared" si="21"/>
        <v>1.2979649999999999E-2</v>
      </c>
      <c r="W52" s="63"/>
      <c r="X52" s="63" t="str">
        <f t="shared" si="22"/>
        <v>0.013,</v>
      </c>
      <c r="AA52" s="63">
        <v>1.2980800000000001E-2</v>
      </c>
      <c r="AB52" s="63">
        <v>1.29937E-2</v>
      </c>
      <c r="AC52" s="63">
        <v>1.30511E-2</v>
      </c>
      <c r="AD52" s="63">
        <v>1.304E-2</v>
      </c>
      <c r="AE52" s="63">
        <v>1.3832000000000001E-2</v>
      </c>
      <c r="AF52" s="63">
        <v>1.37634E-2</v>
      </c>
      <c r="AG52" s="63">
        <v>1.3292099999999999E-2</v>
      </c>
      <c r="AH52" s="63">
        <v>1.3117800000000001E-2</v>
      </c>
      <c r="AI52" s="63">
        <v>1.3424699999999999E-2</v>
      </c>
      <c r="AJ52" s="63">
        <v>1.3159000000000001E-2</v>
      </c>
      <c r="AK52" s="63">
        <v>1.38383E-2</v>
      </c>
      <c r="AL52" s="63">
        <v>1.3774E-2</v>
      </c>
      <c r="AM52" s="63">
        <v>1.38383E-2</v>
      </c>
      <c r="AN52" s="63">
        <v>1.3774E-2</v>
      </c>
      <c r="AO52" s="63"/>
      <c r="AP52" s="63">
        <v>1.32059E-2</v>
      </c>
      <c r="AQ52" s="63">
        <v>1.2943400000000001E-2</v>
      </c>
      <c r="AR52" s="63">
        <v>1.31507E-2</v>
      </c>
      <c r="AS52" s="63">
        <v>1.2934899999999999E-2</v>
      </c>
      <c r="AT52" s="63">
        <v>1.39008E-2</v>
      </c>
      <c r="AU52" s="63">
        <v>1.4434900000000001E-2</v>
      </c>
      <c r="AV52" s="63">
        <v>1.52065E-2</v>
      </c>
      <c r="AW52" s="63">
        <v>1.5626500000000002E-2</v>
      </c>
      <c r="AX52" s="63"/>
      <c r="AY52" s="63">
        <v>1.3149299999999999E-2</v>
      </c>
      <c r="AZ52" s="63">
        <v>1.2933800000000001E-2</v>
      </c>
      <c r="BA52" s="63">
        <v>1.38929E-2</v>
      </c>
      <c r="BB52" s="63">
        <v>1.4412899999999999E-2</v>
      </c>
      <c r="BD52" s="63">
        <v>1.50165E-2</v>
      </c>
      <c r="BE52" s="63">
        <v>1.56332E-2</v>
      </c>
      <c r="BF52" s="63">
        <v>1.3144599999999999E-2</v>
      </c>
      <c r="BG52" s="63">
        <v>1.29041E-2</v>
      </c>
      <c r="BI52" s="63">
        <v>1.4460300000000001E-2</v>
      </c>
      <c r="BJ52" s="63">
        <v>1.49447E-2</v>
      </c>
      <c r="BK52" s="63">
        <v>1.3144400000000001E-2</v>
      </c>
      <c r="BL52" s="63">
        <v>1.29035E-2</v>
      </c>
      <c r="BM52" s="63">
        <v>1.29756E-2</v>
      </c>
      <c r="BN52" s="63">
        <v>1.3051399999999999E-2</v>
      </c>
      <c r="BO52" s="63">
        <v>1.29944E-2</v>
      </c>
      <c r="BP52" s="63">
        <v>1.29649E-2</v>
      </c>
    </row>
    <row r="53" spans="1:68">
      <c r="A53">
        <f>base_vacc!L48</f>
        <v>9.7342685714285719E-3</v>
      </c>
      <c r="B53" s="63">
        <f t="shared" si="7"/>
        <v>1.2147700000000001E-2</v>
      </c>
      <c r="C53">
        <f t="shared" si="8"/>
        <v>9.7342685714285719E-3</v>
      </c>
      <c r="D53" s="63">
        <f t="shared" si="9"/>
        <v>1.2203149999999999E-2</v>
      </c>
      <c r="E53" s="63">
        <f t="shared" si="10"/>
        <v>1.22998E-2</v>
      </c>
      <c r="F53" s="63">
        <f t="shared" si="11"/>
        <v>1.2458799999999999E-2</v>
      </c>
      <c r="G53" s="63">
        <f t="shared" si="12"/>
        <v>1.2889299999999999E-2</v>
      </c>
      <c r="H53" s="63">
        <f t="shared" si="13"/>
        <v>1.2889299999999999E-2</v>
      </c>
      <c r="I53" s="63"/>
      <c r="J53" s="63">
        <f t="shared" si="23"/>
        <v>1.2344049999999999E-2</v>
      </c>
      <c r="K53" s="63">
        <f t="shared" si="14"/>
        <v>1.2320350000000001E-2</v>
      </c>
      <c r="L53" s="63">
        <f t="shared" si="24"/>
        <v>9.7342685714285719E-3</v>
      </c>
      <c r="M53" s="63">
        <f t="shared" si="15"/>
        <v>1.3523800000000001E-2</v>
      </c>
      <c r="N53" s="63">
        <f t="shared" si="25"/>
        <v>1.479975E-2</v>
      </c>
      <c r="O53" s="63"/>
      <c r="P53" s="63">
        <f t="shared" si="16"/>
        <v>1.4397400000000001E-2</v>
      </c>
      <c r="Q53" s="63">
        <f t="shared" si="26"/>
        <v>9.7342685714285719E-3</v>
      </c>
      <c r="R53" s="63">
        <f t="shared" si="17"/>
        <v>1.2314450000000001E-2</v>
      </c>
      <c r="S53" s="63">
        <f t="shared" si="18"/>
        <v>1.382775E-2</v>
      </c>
      <c r="T53" s="63">
        <f t="shared" si="19"/>
        <v>1.231455E-2</v>
      </c>
      <c r="U53" s="63">
        <f t="shared" si="20"/>
        <v>1.2163299999999998E-2</v>
      </c>
      <c r="V53" s="63">
        <f t="shared" si="21"/>
        <v>1.21396E-2</v>
      </c>
      <c r="W53" s="63"/>
      <c r="X53" s="63" t="str">
        <f t="shared" si="22"/>
        <v>0.0121,</v>
      </c>
      <c r="AA53" s="63">
        <v>1.2335E-2</v>
      </c>
      <c r="AB53" s="63">
        <v>1.19604E-2</v>
      </c>
      <c r="AC53" s="63">
        <v>1.24321E-2</v>
      </c>
      <c r="AD53" s="63">
        <v>1.1974200000000001E-2</v>
      </c>
      <c r="AE53" s="63">
        <v>1.316E-2</v>
      </c>
      <c r="AF53" s="63">
        <v>1.2604000000000001E-2</v>
      </c>
      <c r="AG53" s="63">
        <v>1.2564499999999999E-2</v>
      </c>
      <c r="AH53" s="63">
        <v>1.20351E-2</v>
      </c>
      <c r="AI53" s="63">
        <v>1.2753E-2</v>
      </c>
      <c r="AJ53" s="63">
        <v>1.2164599999999999E-2</v>
      </c>
      <c r="AK53" s="63">
        <v>1.31664E-2</v>
      </c>
      <c r="AL53" s="63">
        <v>1.26122E-2</v>
      </c>
      <c r="AM53" s="63">
        <v>1.31664E-2</v>
      </c>
      <c r="AN53" s="63">
        <v>1.26122E-2</v>
      </c>
      <c r="AO53" s="63"/>
      <c r="AP53" s="63">
        <v>1.26702E-2</v>
      </c>
      <c r="AQ53" s="63">
        <v>1.20179E-2</v>
      </c>
      <c r="AR53" s="63">
        <v>1.2604799999999999E-2</v>
      </c>
      <c r="AS53" s="63">
        <v>1.20359E-2</v>
      </c>
      <c r="AT53" s="63">
        <v>1.3616400000000001E-2</v>
      </c>
      <c r="AU53" s="63">
        <v>1.3431200000000001E-2</v>
      </c>
      <c r="AV53" s="63">
        <v>1.48223E-2</v>
      </c>
      <c r="AW53" s="63">
        <v>1.4777200000000001E-2</v>
      </c>
      <c r="AX53" s="63"/>
      <c r="AY53" s="63">
        <v>1.26061E-2</v>
      </c>
      <c r="AZ53" s="63">
        <v>1.2037000000000001E-2</v>
      </c>
      <c r="BA53" s="63">
        <v>1.3600299999999999E-2</v>
      </c>
      <c r="BB53" s="63">
        <v>1.34115E-2</v>
      </c>
      <c r="BD53" s="63">
        <v>1.43397E-2</v>
      </c>
      <c r="BE53" s="63">
        <v>1.44551E-2</v>
      </c>
      <c r="BF53" s="63">
        <v>1.26082E-2</v>
      </c>
      <c r="BG53" s="63">
        <v>1.20207E-2</v>
      </c>
      <c r="BI53" s="63">
        <v>1.3809399999999999E-2</v>
      </c>
      <c r="BJ53" s="63">
        <v>1.38461E-2</v>
      </c>
      <c r="BK53" s="63">
        <v>1.2606900000000001E-2</v>
      </c>
      <c r="BL53" s="63">
        <v>1.20222E-2</v>
      </c>
      <c r="BM53" s="63">
        <v>1.2338099999999999E-2</v>
      </c>
      <c r="BN53" s="63">
        <v>1.1988499999999999E-2</v>
      </c>
      <c r="BO53" s="63">
        <v>1.23404E-2</v>
      </c>
      <c r="BP53" s="63">
        <v>1.1938799999999999E-2</v>
      </c>
    </row>
    <row r="54" spans="1:68">
      <c r="A54">
        <f>base_vacc!L49</f>
        <v>8.9208765714285706E-3</v>
      </c>
      <c r="B54" s="63">
        <f t="shared" si="7"/>
        <v>1.1462699999999999E-2</v>
      </c>
      <c r="C54">
        <f t="shared" si="8"/>
        <v>8.9208765714285706E-3</v>
      </c>
      <c r="D54" s="63">
        <f t="shared" si="9"/>
        <v>1.14818E-2</v>
      </c>
      <c r="E54" s="63">
        <f t="shared" si="10"/>
        <v>1.146375E-2</v>
      </c>
      <c r="F54" s="63">
        <f t="shared" si="11"/>
        <v>1.1610849999999999E-2</v>
      </c>
      <c r="G54" s="63">
        <f t="shared" si="12"/>
        <v>1.21058E-2</v>
      </c>
      <c r="H54" s="63">
        <f t="shared" si="13"/>
        <v>1.21058E-2</v>
      </c>
      <c r="I54" s="63"/>
      <c r="J54" s="63">
        <f t="shared" si="23"/>
        <v>1.1549200000000001E-2</v>
      </c>
      <c r="K54" s="63">
        <f t="shared" si="14"/>
        <v>1.150205E-2</v>
      </c>
      <c r="L54" s="63">
        <f t="shared" si="24"/>
        <v>8.9208765714285706E-3</v>
      </c>
      <c r="M54" s="63">
        <f t="shared" si="15"/>
        <v>1.286025E-2</v>
      </c>
      <c r="N54" s="63">
        <f t="shared" si="25"/>
        <v>1.4153249999999999E-2</v>
      </c>
      <c r="O54" s="63"/>
      <c r="P54" s="63">
        <f t="shared" si="16"/>
        <v>1.4088050000000001E-2</v>
      </c>
      <c r="Q54" s="63">
        <f t="shared" si="26"/>
        <v>8.9208765714285706E-3</v>
      </c>
      <c r="R54" s="63">
        <f t="shared" si="17"/>
        <v>1.1508049999999999E-2</v>
      </c>
      <c r="S54" s="63">
        <f t="shared" si="18"/>
        <v>1.3366299999999999E-2</v>
      </c>
      <c r="T54" s="63">
        <f t="shared" si="19"/>
        <v>1.1507E-2</v>
      </c>
      <c r="U54" s="63">
        <f t="shared" si="20"/>
        <v>1.1419499999999999E-2</v>
      </c>
      <c r="V54" s="63">
        <f t="shared" si="21"/>
        <v>1.1411650000000001E-2</v>
      </c>
      <c r="W54" s="63"/>
      <c r="X54" s="63" t="str">
        <f t="shared" si="22"/>
        <v>0.0114,</v>
      </c>
      <c r="AA54" s="63">
        <v>1.17804E-2</v>
      </c>
      <c r="AB54" s="63">
        <v>1.1145E-2</v>
      </c>
      <c r="AC54" s="63">
        <v>1.1827600000000001E-2</v>
      </c>
      <c r="AD54" s="63">
        <v>1.1136E-2</v>
      </c>
      <c r="AE54" s="63">
        <v>1.24703E-2</v>
      </c>
      <c r="AF54" s="63">
        <v>1.17497E-2</v>
      </c>
      <c r="AG54" s="63">
        <v>1.17608E-2</v>
      </c>
      <c r="AH54" s="63">
        <v>1.11667E-2</v>
      </c>
      <c r="AI54" s="63">
        <v>1.19601E-2</v>
      </c>
      <c r="AJ54" s="63">
        <v>1.12616E-2</v>
      </c>
      <c r="AK54" s="63">
        <v>1.24516E-2</v>
      </c>
      <c r="AL54" s="63">
        <v>1.176E-2</v>
      </c>
      <c r="AM54" s="63">
        <v>1.24516E-2</v>
      </c>
      <c r="AN54" s="63">
        <v>1.176E-2</v>
      </c>
      <c r="AO54" s="63"/>
      <c r="AP54" s="63">
        <v>1.1829900000000001E-2</v>
      </c>
      <c r="AQ54" s="63">
        <v>1.1268500000000001E-2</v>
      </c>
      <c r="AR54" s="63">
        <v>1.17918E-2</v>
      </c>
      <c r="AS54" s="63">
        <v>1.12123E-2</v>
      </c>
      <c r="AT54" s="63">
        <v>1.29237E-2</v>
      </c>
      <c r="AU54" s="63">
        <v>1.2796800000000001E-2</v>
      </c>
      <c r="AV54" s="63">
        <v>1.4199099999999999E-2</v>
      </c>
      <c r="AW54" s="63">
        <v>1.4107400000000001E-2</v>
      </c>
      <c r="AX54" s="63"/>
      <c r="AY54" s="63">
        <v>1.17933E-2</v>
      </c>
      <c r="AZ54" s="63">
        <v>1.1210899999999999E-2</v>
      </c>
      <c r="BA54" s="63">
        <v>1.2914699999999999E-2</v>
      </c>
      <c r="BB54" s="63">
        <v>1.2778899999999999E-2</v>
      </c>
      <c r="BD54" s="63">
        <v>1.3811500000000001E-2</v>
      </c>
      <c r="BE54" s="63">
        <v>1.43646E-2</v>
      </c>
      <c r="BF54" s="63">
        <v>1.17936E-2</v>
      </c>
      <c r="BG54" s="63">
        <v>1.12225E-2</v>
      </c>
      <c r="BI54" s="63">
        <v>1.3348799999999999E-2</v>
      </c>
      <c r="BJ54" s="63">
        <v>1.33838E-2</v>
      </c>
      <c r="BK54" s="63">
        <v>1.17926E-2</v>
      </c>
      <c r="BL54" s="63">
        <v>1.1221399999999999E-2</v>
      </c>
      <c r="BM54" s="63">
        <v>1.16626E-2</v>
      </c>
      <c r="BN54" s="63">
        <v>1.11764E-2</v>
      </c>
      <c r="BO54" s="63">
        <v>1.1697600000000001E-2</v>
      </c>
      <c r="BP54" s="63">
        <v>1.1125700000000001E-2</v>
      </c>
    </row>
    <row r="55" spans="1:68">
      <c r="A55">
        <f>base_vacc!L50</f>
        <v>8.1058654285714286E-3</v>
      </c>
      <c r="B55" s="63">
        <f t="shared" si="7"/>
        <v>1.064945E-2</v>
      </c>
      <c r="C55">
        <f t="shared" si="8"/>
        <v>8.1058654285714286E-3</v>
      </c>
      <c r="D55" s="63">
        <f t="shared" si="9"/>
        <v>1.0646900000000001E-2</v>
      </c>
      <c r="E55" s="63">
        <f t="shared" si="10"/>
        <v>1.0770499999999999E-2</v>
      </c>
      <c r="F55" s="63">
        <f t="shared" si="11"/>
        <v>1.089365E-2</v>
      </c>
      <c r="G55" s="63">
        <f t="shared" si="12"/>
        <v>1.1228149999999999E-2</v>
      </c>
      <c r="H55" s="63">
        <f t="shared" si="13"/>
        <v>1.1228149999999999E-2</v>
      </c>
      <c r="I55" s="63"/>
      <c r="J55" s="63">
        <f t="shared" si="23"/>
        <v>1.0793799999999999E-2</v>
      </c>
      <c r="K55" s="63">
        <f t="shared" si="14"/>
        <v>1.07686E-2</v>
      </c>
      <c r="L55" s="63">
        <f t="shared" si="24"/>
        <v>8.1058654285714286E-3</v>
      </c>
      <c r="M55" s="63">
        <f t="shared" si="15"/>
        <v>1.196215E-2</v>
      </c>
      <c r="N55" s="63">
        <f t="shared" si="25"/>
        <v>1.3406950000000001E-2</v>
      </c>
      <c r="O55" s="63"/>
      <c r="P55" s="63">
        <f t="shared" si="16"/>
        <v>1.3059299999999999E-2</v>
      </c>
      <c r="Q55" s="63">
        <f t="shared" si="26"/>
        <v>8.1058654285714286E-3</v>
      </c>
      <c r="R55" s="63">
        <f t="shared" si="17"/>
        <v>1.0773100000000001E-2</v>
      </c>
      <c r="S55" s="63">
        <f t="shared" si="18"/>
        <v>1.2304900000000001E-2</v>
      </c>
      <c r="T55" s="63">
        <f t="shared" si="19"/>
        <v>1.0771900000000001E-2</v>
      </c>
      <c r="U55" s="63">
        <f t="shared" si="20"/>
        <v>1.0666149999999999E-2</v>
      </c>
      <c r="V55" s="63">
        <f t="shared" si="21"/>
        <v>1.0619449999999999E-2</v>
      </c>
      <c r="W55" s="63"/>
      <c r="X55" s="63" t="str">
        <f t="shared" si="22"/>
        <v>0.0106,</v>
      </c>
      <c r="AA55" s="63">
        <v>1.0851599999999999E-2</v>
      </c>
      <c r="AB55" s="63">
        <v>1.04473E-2</v>
      </c>
      <c r="AC55" s="63">
        <v>1.0803699999999999E-2</v>
      </c>
      <c r="AD55" s="63">
        <v>1.04901E-2</v>
      </c>
      <c r="AE55" s="63">
        <v>1.1471E-2</v>
      </c>
      <c r="AF55" s="63">
        <v>1.09832E-2</v>
      </c>
      <c r="AG55" s="63">
        <v>1.10198E-2</v>
      </c>
      <c r="AH55" s="63">
        <v>1.05212E-2</v>
      </c>
      <c r="AI55" s="63">
        <v>1.1182599999999999E-2</v>
      </c>
      <c r="AJ55" s="63">
        <v>1.06047E-2</v>
      </c>
      <c r="AK55" s="63">
        <v>1.1473300000000001E-2</v>
      </c>
      <c r="AL55" s="63">
        <v>1.0983E-2</v>
      </c>
      <c r="AM55" s="63">
        <v>1.1473300000000001E-2</v>
      </c>
      <c r="AN55" s="63">
        <v>1.0983E-2</v>
      </c>
      <c r="AO55" s="63"/>
      <c r="AP55" s="63">
        <v>1.1042700000000001E-2</v>
      </c>
      <c r="AQ55" s="63">
        <v>1.0544899999999999E-2</v>
      </c>
      <c r="AR55" s="63">
        <v>1.10151E-2</v>
      </c>
      <c r="AS55" s="63">
        <v>1.05221E-2</v>
      </c>
      <c r="AT55" s="63">
        <v>1.20115E-2</v>
      </c>
      <c r="AU55" s="63">
        <v>1.1912799999999999E-2</v>
      </c>
      <c r="AV55" s="63">
        <v>1.32785E-2</v>
      </c>
      <c r="AW55" s="63">
        <v>1.35354E-2</v>
      </c>
      <c r="AX55" s="63"/>
      <c r="AY55" s="63">
        <v>1.1014400000000001E-2</v>
      </c>
      <c r="AZ55" s="63">
        <v>1.0519499999999999E-2</v>
      </c>
      <c r="BA55" s="63">
        <v>1.2001299999999999E-2</v>
      </c>
      <c r="BB55" s="63">
        <v>1.18917E-2</v>
      </c>
      <c r="BD55" s="63">
        <v>1.2807199999999999E-2</v>
      </c>
      <c r="BE55" s="63">
        <v>1.3311399999999999E-2</v>
      </c>
      <c r="BF55" s="63">
        <v>1.1010900000000001E-2</v>
      </c>
      <c r="BG55" s="63">
        <v>1.0535299999999999E-2</v>
      </c>
      <c r="BI55" s="63">
        <v>1.21279E-2</v>
      </c>
      <c r="BJ55" s="63">
        <v>1.2481900000000001E-2</v>
      </c>
      <c r="BK55" s="63">
        <v>1.1010300000000001E-2</v>
      </c>
      <c r="BL55" s="63">
        <v>1.0533499999999999E-2</v>
      </c>
      <c r="BM55" s="63">
        <v>1.08439E-2</v>
      </c>
      <c r="BN55" s="63">
        <v>1.04884E-2</v>
      </c>
      <c r="BO55" s="63">
        <v>1.08457E-2</v>
      </c>
      <c r="BP55" s="63">
        <v>1.03932E-2</v>
      </c>
    </row>
    <row r="56" spans="1:68">
      <c r="A56">
        <f>base_vacc!L51</f>
        <v>7.3451868571428576E-3</v>
      </c>
      <c r="B56" s="63">
        <f t="shared" si="7"/>
        <v>9.8556849999999994E-3</v>
      </c>
      <c r="C56">
        <f t="shared" si="8"/>
        <v>7.3451868571428576E-3</v>
      </c>
      <c r="D56" s="63">
        <f t="shared" si="9"/>
        <v>9.8331500000000006E-3</v>
      </c>
      <c r="E56" s="63">
        <f t="shared" si="10"/>
        <v>9.8524249999999997E-3</v>
      </c>
      <c r="F56" s="63">
        <f t="shared" si="11"/>
        <v>9.950839999999999E-3</v>
      </c>
      <c r="G56" s="63">
        <f t="shared" si="12"/>
        <v>1.02173E-2</v>
      </c>
      <c r="H56" s="63">
        <f t="shared" si="13"/>
        <v>1.02173E-2</v>
      </c>
      <c r="I56" s="63"/>
      <c r="J56" s="63">
        <f t="shared" si="23"/>
        <v>9.9155850000000011E-3</v>
      </c>
      <c r="K56" s="63">
        <f t="shared" si="14"/>
        <v>9.8936700000000002E-3</v>
      </c>
      <c r="L56" s="63">
        <f t="shared" si="24"/>
        <v>7.3451868571428576E-3</v>
      </c>
      <c r="M56" s="63">
        <f t="shared" si="15"/>
        <v>1.0867399999999999E-2</v>
      </c>
      <c r="N56" s="63">
        <f t="shared" si="25"/>
        <v>1.206165E-2</v>
      </c>
      <c r="O56" s="63"/>
      <c r="P56" s="63">
        <f t="shared" si="16"/>
        <v>1.1829849999999999E-2</v>
      </c>
      <c r="Q56" s="63">
        <f t="shared" si="26"/>
        <v>7.3451868571428576E-3</v>
      </c>
      <c r="R56" s="63">
        <f t="shared" si="17"/>
        <v>9.8922850000000007E-3</v>
      </c>
      <c r="S56" s="63">
        <f t="shared" si="18"/>
        <v>1.1107249999999999E-2</v>
      </c>
      <c r="T56" s="63">
        <f t="shared" si="19"/>
        <v>9.8922799999999998E-3</v>
      </c>
      <c r="U56" s="63">
        <f t="shared" si="20"/>
        <v>9.8690549999999998E-3</v>
      </c>
      <c r="V56" s="63">
        <f t="shared" si="21"/>
        <v>9.8466949999999991E-3</v>
      </c>
      <c r="W56" s="63"/>
      <c r="X56" s="63" t="str">
        <f t="shared" si="22"/>
        <v>0.0098,</v>
      </c>
      <c r="AA56" s="63">
        <v>9.9572600000000008E-3</v>
      </c>
      <c r="AB56" s="63">
        <v>9.7541099999999999E-3</v>
      </c>
      <c r="AC56" s="63">
        <v>9.9082200000000006E-3</v>
      </c>
      <c r="AD56" s="63">
        <v>9.7580800000000006E-3</v>
      </c>
      <c r="AE56" s="63">
        <v>1.0432200000000001E-2</v>
      </c>
      <c r="AF56" s="63">
        <v>9.9979500000000002E-3</v>
      </c>
      <c r="AG56" s="63">
        <v>9.9617300000000002E-3</v>
      </c>
      <c r="AH56" s="63">
        <v>9.7431199999999992E-3</v>
      </c>
      <c r="AI56" s="63">
        <v>1.01025E-2</v>
      </c>
      <c r="AJ56" s="63">
        <v>9.7991799999999993E-3</v>
      </c>
      <c r="AK56" s="63">
        <v>1.04314E-2</v>
      </c>
      <c r="AL56" s="63">
        <v>1.00032E-2</v>
      </c>
      <c r="AM56" s="63">
        <v>1.04314E-2</v>
      </c>
      <c r="AN56" s="63">
        <v>1.00032E-2</v>
      </c>
      <c r="AO56" s="63"/>
      <c r="AP56" s="63">
        <v>9.9561100000000007E-3</v>
      </c>
      <c r="AQ56" s="63">
        <v>9.8750599999999997E-3</v>
      </c>
      <c r="AR56" s="63">
        <v>9.9233900000000007E-3</v>
      </c>
      <c r="AS56" s="63">
        <v>9.8639499999999998E-3</v>
      </c>
      <c r="AT56" s="63">
        <v>1.0884899999999999E-2</v>
      </c>
      <c r="AU56" s="63">
        <v>1.0849900000000001E-2</v>
      </c>
      <c r="AV56" s="63">
        <v>1.18063E-2</v>
      </c>
      <c r="AW56" s="63">
        <v>1.2317E-2</v>
      </c>
      <c r="AX56" s="63"/>
      <c r="AY56" s="63">
        <v>9.9230499999999992E-3</v>
      </c>
      <c r="AZ56" s="63">
        <v>9.8639499999999998E-3</v>
      </c>
      <c r="BA56" s="63">
        <v>1.0873900000000001E-2</v>
      </c>
      <c r="BB56" s="63">
        <v>1.0834399999999999E-2</v>
      </c>
      <c r="BD56" s="63">
        <v>1.1410399999999999E-2</v>
      </c>
      <c r="BE56" s="63">
        <v>1.2249299999999999E-2</v>
      </c>
      <c r="BF56" s="63">
        <v>9.8990499999999995E-3</v>
      </c>
      <c r="BG56" s="63">
        <v>9.8855200000000001E-3</v>
      </c>
      <c r="BI56" s="63">
        <v>1.1047E-2</v>
      </c>
      <c r="BJ56" s="63">
        <v>1.11675E-2</v>
      </c>
      <c r="BK56" s="63">
        <v>9.8986100000000004E-3</v>
      </c>
      <c r="BL56" s="63">
        <v>9.8859499999999993E-3</v>
      </c>
      <c r="BM56" s="63">
        <v>9.9698900000000003E-3</v>
      </c>
      <c r="BN56" s="63">
        <v>9.7682199999999993E-3</v>
      </c>
      <c r="BO56" s="63">
        <v>9.9474999999999997E-3</v>
      </c>
      <c r="BP56" s="63">
        <v>9.7458900000000001E-3</v>
      </c>
    </row>
    <row r="57" spans="1:68">
      <c r="A57">
        <f>base_vacc!L52</f>
        <v>6.6272517142857146E-3</v>
      </c>
      <c r="B57" s="63">
        <f t="shared" si="7"/>
        <v>8.7234950000000012E-3</v>
      </c>
      <c r="C57">
        <f t="shared" si="8"/>
        <v>6.6272517142857146E-3</v>
      </c>
      <c r="D57" s="63">
        <f t="shared" si="9"/>
        <v>8.6938200000000014E-3</v>
      </c>
      <c r="E57" s="63">
        <f t="shared" si="10"/>
        <v>8.6680999999999998E-3</v>
      </c>
      <c r="F57" s="63">
        <f t="shared" si="11"/>
        <v>8.732489999999999E-3</v>
      </c>
      <c r="G57" s="63">
        <f t="shared" si="12"/>
        <v>9.0733100000000011E-3</v>
      </c>
      <c r="H57" s="63">
        <f t="shared" si="13"/>
        <v>9.0733100000000011E-3</v>
      </c>
      <c r="I57" s="63"/>
      <c r="J57" s="63">
        <f t="shared" si="23"/>
        <v>8.8938400000000001E-3</v>
      </c>
      <c r="K57" s="63">
        <f t="shared" si="14"/>
        <v>8.8536150000000004E-3</v>
      </c>
      <c r="L57" s="63">
        <f t="shared" si="24"/>
        <v>6.6272517142857146E-3</v>
      </c>
      <c r="M57" s="63">
        <f t="shared" si="15"/>
        <v>9.784905E-3</v>
      </c>
      <c r="N57" s="63">
        <f t="shared" si="25"/>
        <v>1.09639E-2</v>
      </c>
      <c r="O57" s="63"/>
      <c r="P57" s="63">
        <f t="shared" si="16"/>
        <v>1.06973E-2</v>
      </c>
      <c r="Q57" s="63">
        <f t="shared" si="26"/>
        <v>6.6272517142857146E-3</v>
      </c>
      <c r="R57" s="63">
        <f t="shared" si="17"/>
        <v>8.8597699999999995E-3</v>
      </c>
      <c r="S57" s="63">
        <f t="shared" si="18"/>
        <v>1.021525E-2</v>
      </c>
      <c r="T57" s="63">
        <f t="shared" si="19"/>
        <v>8.8596999999999999E-3</v>
      </c>
      <c r="U57" s="63">
        <f t="shared" si="20"/>
        <v>8.7199799999999987E-3</v>
      </c>
      <c r="V57" s="63">
        <f t="shared" si="21"/>
        <v>8.728795000000001E-3</v>
      </c>
      <c r="W57" s="63"/>
      <c r="X57" s="63" t="str">
        <f t="shared" si="22"/>
        <v>0.0087,</v>
      </c>
      <c r="AA57" s="63">
        <v>8.6902000000000004E-3</v>
      </c>
      <c r="AB57" s="63">
        <v>8.7567900000000004E-3</v>
      </c>
      <c r="AC57" s="63">
        <v>8.6393100000000007E-3</v>
      </c>
      <c r="AD57" s="63">
        <v>8.7483300000000003E-3</v>
      </c>
      <c r="AE57" s="63">
        <v>9.1479000000000005E-3</v>
      </c>
      <c r="AF57" s="63">
        <v>8.9921099999999993E-3</v>
      </c>
      <c r="AG57" s="63">
        <v>8.5917800000000003E-3</v>
      </c>
      <c r="AH57" s="63">
        <v>8.7444199999999993E-3</v>
      </c>
      <c r="AI57" s="63">
        <v>8.69085E-3</v>
      </c>
      <c r="AJ57" s="63">
        <v>8.7741299999999998E-3</v>
      </c>
      <c r="AK57" s="63">
        <v>9.1485100000000003E-3</v>
      </c>
      <c r="AL57" s="63">
        <v>8.9981100000000001E-3</v>
      </c>
      <c r="AM57" s="63">
        <v>9.1485100000000003E-3</v>
      </c>
      <c r="AN57" s="63">
        <v>8.9981100000000001E-3</v>
      </c>
      <c r="AO57" s="63"/>
      <c r="AP57" s="63">
        <v>8.8561600000000001E-3</v>
      </c>
      <c r="AQ57" s="63">
        <v>8.9315200000000001E-3</v>
      </c>
      <c r="AR57" s="63">
        <v>8.8193000000000004E-3</v>
      </c>
      <c r="AS57" s="63">
        <v>8.8879300000000005E-3</v>
      </c>
      <c r="AT57" s="63">
        <v>9.6341499999999993E-3</v>
      </c>
      <c r="AU57" s="63">
        <v>9.9356600000000007E-3</v>
      </c>
      <c r="AV57" s="63">
        <v>1.06502E-2</v>
      </c>
      <c r="AW57" s="63">
        <v>1.12776E-2</v>
      </c>
      <c r="AX57" s="63"/>
      <c r="AY57" s="63">
        <v>8.8180800000000007E-3</v>
      </c>
      <c r="AZ57" s="63">
        <v>8.8884900000000006E-3</v>
      </c>
      <c r="BA57" s="63">
        <v>9.6197599999999998E-3</v>
      </c>
      <c r="BB57" s="63">
        <v>9.9013599999999997E-3</v>
      </c>
      <c r="BD57" s="63">
        <v>1.0617400000000001E-2</v>
      </c>
      <c r="BE57" s="63">
        <v>1.0777200000000001E-2</v>
      </c>
      <c r="BF57" s="63">
        <v>8.8208100000000001E-3</v>
      </c>
      <c r="BG57" s="63">
        <v>8.8987300000000005E-3</v>
      </c>
      <c r="BI57" s="63">
        <v>1.0156800000000001E-2</v>
      </c>
      <c r="BJ57" s="63">
        <v>1.02737E-2</v>
      </c>
      <c r="BK57" s="63">
        <v>8.82025E-3</v>
      </c>
      <c r="BL57" s="63">
        <v>8.8991499999999998E-3</v>
      </c>
      <c r="BM57" s="63">
        <v>8.6797799999999998E-3</v>
      </c>
      <c r="BN57" s="63">
        <v>8.7601799999999994E-3</v>
      </c>
      <c r="BO57" s="63">
        <v>8.7075699999999995E-3</v>
      </c>
      <c r="BP57" s="63">
        <v>8.7500200000000007E-3</v>
      </c>
    </row>
    <row r="58" spans="1:68">
      <c r="A58">
        <f>base_vacc!L53</f>
        <v>5.9862542857142846E-3</v>
      </c>
      <c r="B58" s="63">
        <f t="shared" si="7"/>
        <v>7.8466049999999996E-3</v>
      </c>
      <c r="C58">
        <f t="shared" si="8"/>
        <v>5.9862542857142846E-3</v>
      </c>
      <c r="D58" s="63">
        <f t="shared" si="9"/>
        <v>7.8434650000000009E-3</v>
      </c>
      <c r="E58" s="63">
        <f t="shared" si="10"/>
        <v>7.8258100000000008E-3</v>
      </c>
      <c r="F58" s="63">
        <f t="shared" si="11"/>
        <v>7.8303999999999995E-3</v>
      </c>
      <c r="G58" s="63">
        <f t="shared" si="12"/>
        <v>8.0965599999999992E-3</v>
      </c>
      <c r="H58" s="63">
        <f t="shared" si="13"/>
        <v>8.0965599999999992E-3</v>
      </c>
      <c r="I58" s="63"/>
      <c r="J58" s="63">
        <f t="shared" si="23"/>
        <v>7.9643850000000009E-3</v>
      </c>
      <c r="K58" s="63">
        <f t="shared" si="14"/>
        <v>7.9308550000000005E-3</v>
      </c>
      <c r="L58" s="63">
        <f t="shared" si="24"/>
        <v>5.9862542857142846E-3</v>
      </c>
      <c r="M58" s="63">
        <f t="shared" si="15"/>
        <v>8.8113250000000001E-3</v>
      </c>
      <c r="N58" s="63">
        <f t="shared" si="25"/>
        <v>9.4153099999999997E-3</v>
      </c>
      <c r="O58" s="63"/>
      <c r="P58" s="63">
        <f t="shared" si="16"/>
        <v>9.6324199999999992E-3</v>
      </c>
      <c r="Q58" s="63">
        <f t="shared" si="26"/>
        <v>5.9862542857142846E-3</v>
      </c>
      <c r="R58" s="63">
        <f t="shared" si="17"/>
        <v>7.9326249999999987E-3</v>
      </c>
      <c r="S58" s="63">
        <f t="shared" si="18"/>
        <v>9.2241249999999997E-3</v>
      </c>
      <c r="T58" s="63">
        <f t="shared" si="19"/>
        <v>7.9327400000000006E-3</v>
      </c>
      <c r="U58" s="63">
        <f t="shared" si="20"/>
        <v>7.8506549999999998E-3</v>
      </c>
      <c r="V58" s="63">
        <f t="shared" si="21"/>
        <v>7.841540000000001E-3</v>
      </c>
      <c r="W58" s="63"/>
      <c r="X58" s="63" t="str">
        <f t="shared" si="22"/>
        <v>0.0078,</v>
      </c>
      <c r="AA58" s="63">
        <v>7.7192700000000003E-3</v>
      </c>
      <c r="AB58" s="63">
        <v>7.9739400000000005E-3</v>
      </c>
      <c r="AC58" s="63">
        <v>7.7006899999999996E-3</v>
      </c>
      <c r="AD58" s="63">
        <v>7.9862400000000004E-3</v>
      </c>
      <c r="AE58" s="63">
        <v>7.9379499999999992E-3</v>
      </c>
      <c r="AF58" s="63">
        <v>8.2470600000000005E-3</v>
      </c>
      <c r="AG58" s="63">
        <v>7.6481700000000001E-3</v>
      </c>
      <c r="AH58" s="63">
        <v>8.0034500000000005E-3</v>
      </c>
      <c r="AI58" s="63">
        <v>7.6116999999999999E-3</v>
      </c>
      <c r="AJ58" s="63">
        <v>8.0491E-3</v>
      </c>
      <c r="AK58" s="63">
        <v>7.9391900000000005E-3</v>
      </c>
      <c r="AL58" s="63">
        <v>8.2539299999999996E-3</v>
      </c>
      <c r="AM58" s="63">
        <v>7.9391900000000005E-3</v>
      </c>
      <c r="AN58" s="63">
        <v>8.2539299999999996E-3</v>
      </c>
      <c r="AO58" s="63"/>
      <c r="AP58" s="63">
        <v>7.8606500000000003E-3</v>
      </c>
      <c r="AQ58" s="63">
        <v>8.0681199999999998E-3</v>
      </c>
      <c r="AR58" s="63">
        <v>7.8193399999999993E-3</v>
      </c>
      <c r="AS58" s="63">
        <v>8.0423700000000001E-3</v>
      </c>
      <c r="AT58" s="63">
        <v>8.4017499999999995E-3</v>
      </c>
      <c r="AU58" s="63">
        <v>9.2209000000000006E-3</v>
      </c>
      <c r="AV58" s="63">
        <v>9.2944700000000009E-3</v>
      </c>
      <c r="AW58" s="63">
        <v>9.5361500000000002E-3</v>
      </c>
      <c r="AX58" s="63"/>
      <c r="AY58" s="63">
        <v>7.8184699999999992E-3</v>
      </c>
      <c r="AZ58" s="63">
        <v>8.0423400000000003E-3</v>
      </c>
      <c r="BA58" s="63">
        <v>8.3873400000000001E-3</v>
      </c>
      <c r="BB58" s="63">
        <v>9.2048200000000007E-3</v>
      </c>
      <c r="BD58" s="63">
        <v>9.4254300000000003E-3</v>
      </c>
      <c r="BE58" s="63">
        <v>9.8394099999999998E-3</v>
      </c>
      <c r="BF58" s="63">
        <v>7.8145799999999998E-3</v>
      </c>
      <c r="BG58" s="63">
        <v>8.0506699999999994E-3</v>
      </c>
      <c r="BI58" s="63">
        <v>9.1318800000000002E-3</v>
      </c>
      <c r="BJ58" s="63">
        <v>9.3163699999999992E-3</v>
      </c>
      <c r="BK58" s="63">
        <v>7.8141600000000005E-3</v>
      </c>
      <c r="BL58" s="63">
        <v>8.0513200000000007E-3</v>
      </c>
      <c r="BM58" s="63">
        <v>7.7175999999999998E-3</v>
      </c>
      <c r="BN58" s="63">
        <v>7.9837099999999998E-3</v>
      </c>
      <c r="BO58" s="63">
        <v>7.7180800000000004E-3</v>
      </c>
      <c r="BP58" s="63">
        <v>7.9649999999999999E-3</v>
      </c>
    </row>
    <row r="59" spans="1:68">
      <c r="A59">
        <f>base_vacc!L54</f>
        <v>5.4336171428571427E-3</v>
      </c>
      <c r="B59" s="63">
        <f t="shared" si="7"/>
        <v>6.9526250000000005E-3</v>
      </c>
      <c r="C59">
        <f t="shared" si="8"/>
        <v>5.4336171428571427E-3</v>
      </c>
      <c r="D59" s="63">
        <f t="shared" si="9"/>
        <v>6.9389199999999995E-3</v>
      </c>
      <c r="E59" s="63">
        <f t="shared" si="10"/>
        <v>6.944085E-3</v>
      </c>
      <c r="F59" s="63">
        <f t="shared" si="11"/>
        <v>7.068665E-3</v>
      </c>
      <c r="G59" s="63">
        <f t="shared" si="12"/>
        <v>7.3661549999999992E-3</v>
      </c>
      <c r="H59" s="63">
        <f t="shared" si="13"/>
        <v>7.3661549999999992E-3</v>
      </c>
      <c r="I59" s="63"/>
      <c r="J59" s="63">
        <f t="shared" si="23"/>
        <v>7.0656399999999998E-3</v>
      </c>
      <c r="K59" s="63">
        <f t="shared" si="14"/>
        <v>7.0385300000000003E-3</v>
      </c>
      <c r="L59" s="63">
        <f t="shared" si="24"/>
        <v>5.4336171428571427E-3</v>
      </c>
      <c r="M59" s="63">
        <f t="shared" si="15"/>
        <v>7.9209750000000002E-3</v>
      </c>
      <c r="N59" s="63">
        <f t="shared" si="25"/>
        <v>8.0066200000000008E-3</v>
      </c>
      <c r="O59" s="63"/>
      <c r="P59" s="63">
        <f t="shared" si="16"/>
        <v>8.6954100000000006E-3</v>
      </c>
      <c r="Q59" s="63">
        <f t="shared" si="26"/>
        <v>5.4336171428571427E-3</v>
      </c>
      <c r="R59" s="63">
        <f t="shared" si="17"/>
        <v>7.0457250000000001E-3</v>
      </c>
      <c r="S59" s="63">
        <f t="shared" si="18"/>
        <v>8.2326599999999993E-3</v>
      </c>
      <c r="T59" s="63">
        <f t="shared" si="19"/>
        <v>7.0460899999999996E-3</v>
      </c>
      <c r="U59" s="63">
        <f t="shared" si="20"/>
        <v>6.9571400000000005E-3</v>
      </c>
      <c r="V59" s="63">
        <f t="shared" si="21"/>
        <v>6.9489199999999999E-3</v>
      </c>
      <c r="W59" s="63"/>
      <c r="X59" s="63" t="str">
        <f t="shared" si="22"/>
        <v>0.0069,</v>
      </c>
      <c r="AA59" s="63">
        <v>6.6923399999999997E-3</v>
      </c>
      <c r="AB59" s="63">
        <v>7.2129100000000003E-3</v>
      </c>
      <c r="AC59" s="63">
        <v>6.6724000000000002E-3</v>
      </c>
      <c r="AD59" s="63">
        <v>7.2054399999999996E-3</v>
      </c>
      <c r="AE59" s="63">
        <v>7.2147699999999997E-3</v>
      </c>
      <c r="AF59" s="63">
        <v>7.5046399999999999E-3</v>
      </c>
      <c r="AG59" s="63">
        <v>6.6784899999999996E-3</v>
      </c>
      <c r="AH59" s="63">
        <v>7.2096800000000004E-3</v>
      </c>
      <c r="AI59" s="63">
        <v>6.8841400000000004E-3</v>
      </c>
      <c r="AJ59" s="63">
        <v>7.2531899999999996E-3</v>
      </c>
      <c r="AK59" s="63">
        <v>7.2205999999999998E-3</v>
      </c>
      <c r="AL59" s="63">
        <v>7.5117099999999996E-3</v>
      </c>
      <c r="AM59" s="63">
        <v>7.2205999999999998E-3</v>
      </c>
      <c r="AN59" s="63">
        <v>7.5117099999999996E-3</v>
      </c>
      <c r="AO59" s="63"/>
      <c r="AP59" s="63">
        <v>6.8272300000000001E-3</v>
      </c>
      <c r="AQ59" s="63">
        <v>7.3040500000000003E-3</v>
      </c>
      <c r="AR59" s="63">
        <v>6.8052900000000003E-3</v>
      </c>
      <c r="AS59" s="63">
        <v>7.2717700000000003E-3</v>
      </c>
      <c r="AT59" s="63">
        <v>7.5335300000000001E-3</v>
      </c>
      <c r="AU59" s="63">
        <v>8.3084200000000004E-3</v>
      </c>
      <c r="AV59" s="63">
        <v>7.8807400000000007E-3</v>
      </c>
      <c r="AW59" s="63">
        <v>8.1325000000000008E-3</v>
      </c>
      <c r="AX59" s="63"/>
      <c r="AY59" s="63">
        <v>6.8054200000000004E-3</v>
      </c>
      <c r="AZ59" s="63">
        <v>7.2716500000000002E-3</v>
      </c>
      <c r="BA59" s="63">
        <v>7.5280099999999999E-3</v>
      </c>
      <c r="BB59" s="63">
        <v>8.2903300000000003E-3</v>
      </c>
      <c r="BD59" s="63">
        <v>8.5482800000000001E-3</v>
      </c>
      <c r="BE59" s="63">
        <v>8.8425399999999994E-3</v>
      </c>
      <c r="BF59" s="63">
        <v>6.8141900000000004E-3</v>
      </c>
      <c r="BG59" s="63">
        <v>7.2772599999999998E-3</v>
      </c>
      <c r="BI59" s="63">
        <v>8.0847799999999997E-3</v>
      </c>
      <c r="BJ59" s="63">
        <v>8.3805400000000006E-3</v>
      </c>
      <c r="BK59" s="63">
        <v>6.8140199999999996E-3</v>
      </c>
      <c r="BL59" s="63">
        <v>7.2781599999999997E-3</v>
      </c>
      <c r="BM59" s="63">
        <v>6.6947500000000002E-3</v>
      </c>
      <c r="BN59" s="63">
        <v>7.21953E-3</v>
      </c>
      <c r="BO59" s="63">
        <v>6.6968000000000001E-3</v>
      </c>
      <c r="BP59" s="63">
        <v>7.2010399999999997E-3</v>
      </c>
    </row>
    <row r="60" spans="1:68">
      <c r="A60">
        <f>base_vacc!L55</f>
        <v>5.0264348571428573E-3</v>
      </c>
      <c r="B60" s="63">
        <f t="shared" si="7"/>
        <v>6.2331699999999997E-3</v>
      </c>
      <c r="C60">
        <f t="shared" si="8"/>
        <v>5.0264348571428573E-3</v>
      </c>
      <c r="D60" s="63">
        <f t="shared" si="9"/>
        <v>6.2211499999999999E-3</v>
      </c>
      <c r="E60" s="63">
        <f t="shared" si="10"/>
        <v>6.2190100000000005E-3</v>
      </c>
      <c r="F60" s="63">
        <f t="shared" si="11"/>
        <v>6.2834850000000001E-3</v>
      </c>
      <c r="G60" s="63">
        <f t="shared" si="12"/>
        <v>6.5204749999999995E-3</v>
      </c>
      <c r="H60" s="63">
        <f t="shared" si="13"/>
        <v>6.5204749999999995E-3</v>
      </c>
      <c r="I60" s="63"/>
      <c r="J60" s="63">
        <f t="shared" si="23"/>
        <v>6.322785E-3</v>
      </c>
      <c r="K60" s="63">
        <f t="shared" si="14"/>
        <v>6.3101400000000005E-3</v>
      </c>
      <c r="L60" s="63">
        <f t="shared" si="24"/>
        <v>5.0264348571428573E-3</v>
      </c>
      <c r="M60" s="63">
        <f t="shared" si="15"/>
        <v>7.09292E-3</v>
      </c>
      <c r="N60" s="63">
        <f t="shared" si="25"/>
        <v>7.3309199999999995E-3</v>
      </c>
      <c r="O60" s="63"/>
      <c r="P60" s="63">
        <f t="shared" si="16"/>
        <v>7.6571699999999996E-3</v>
      </c>
      <c r="Q60" s="63">
        <f t="shared" si="26"/>
        <v>5.0264348571428573E-3</v>
      </c>
      <c r="R60" s="63">
        <f t="shared" si="17"/>
        <v>6.3071949999999998E-3</v>
      </c>
      <c r="S60" s="63">
        <f t="shared" si="18"/>
        <v>7.3055450000000001E-3</v>
      </c>
      <c r="T60" s="63">
        <f t="shared" si="19"/>
        <v>6.3080700000000007E-3</v>
      </c>
      <c r="U60" s="63">
        <f t="shared" si="20"/>
        <v>6.238815E-3</v>
      </c>
      <c r="V60" s="63">
        <f t="shared" si="21"/>
        <v>6.2334699999999996E-3</v>
      </c>
      <c r="W60" s="63"/>
      <c r="X60" s="63" t="str">
        <f t="shared" si="22"/>
        <v>0.0062,</v>
      </c>
      <c r="AA60" s="63">
        <v>6.0070599999999998E-3</v>
      </c>
      <c r="AB60" s="63">
        <v>6.4592800000000004E-3</v>
      </c>
      <c r="AC60" s="63">
        <v>6.0027099999999996E-3</v>
      </c>
      <c r="AD60" s="63">
        <v>6.4395900000000002E-3</v>
      </c>
      <c r="AE60" s="63">
        <v>6.3301700000000004E-3</v>
      </c>
      <c r="AF60" s="63">
        <v>6.6979700000000001E-3</v>
      </c>
      <c r="AG60" s="63">
        <v>5.9832000000000002E-3</v>
      </c>
      <c r="AH60" s="63">
        <v>6.45482E-3</v>
      </c>
      <c r="AI60" s="63">
        <v>6.08867E-3</v>
      </c>
      <c r="AJ60" s="63">
        <v>6.4783000000000002E-3</v>
      </c>
      <c r="AK60" s="63">
        <v>6.3353200000000002E-3</v>
      </c>
      <c r="AL60" s="63">
        <v>6.7056299999999998E-3</v>
      </c>
      <c r="AM60" s="63">
        <v>6.3353200000000002E-3</v>
      </c>
      <c r="AN60" s="63">
        <v>6.7056299999999998E-3</v>
      </c>
      <c r="AO60" s="63"/>
      <c r="AP60" s="63">
        <v>6.0828799999999997E-3</v>
      </c>
      <c r="AQ60" s="63">
        <v>6.5626900000000004E-3</v>
      </c>
      <c r="AR60" s="63">
        <v>6.0705100000000003E-3</v>
      </c>
      <c r="AS60" s="63">
        <v>6.5497699999999999E-3</v>
      </c>
      <c r="AT60" s="63">
        <v>6.7930600000000001E-3</v>
      </c>
      <c r="AU60" s="63">
        <v>7.3927799999999998E-3</v>
      </c>
      <c r="AV60" s="63">
        <v>7.1491100000000002E-3</v>
      </c>
      <c r="AW60" s="63">
        <v>7.5127299999999996E-3</v>
      </c>
      <c r="AX60" s="63"/>
      <c r="AY60" s="63">
        <v>6.0701399999999999E-3</v>
      </c>
      <c r="AZ60" s="63">
        <v>6.5491600000000001E-3</v>
      </c>
      <c r="BA60" s="63">
        <v>6.7850699999999998E-3</v>
      </c>
      <c r="BB60" s="63">
        <v>7.3778200000000002E-3</v>
      </c>
      <c r="BD60" s="63">
        <v>7.4764799999999998E-3</v>
      </c>
      <c r="BE60" s="63">
        <v>7.8378600000000003E-3</v>
      </c>
      <c r="BF60" s="63">
        <v>6.0634900000000004E-3</v>
      </c>
      <c r="BG60" s="63">
        <v>6.5509000000000001E-3</v>
      </c>
      <c r="BI60" s="63">
        <v>7.0980000000000001E-3</v>
      </c>
      <c r="BJ60" s="63">
        <v>7.51309E-3</v>
      </c>
      <c r="BK60" s="63">
        <v>6.0638300000000001E-3</v>
      </c>
      <c r="BL60" s="63">
        <v>6.5523100000000004E-3</v>
      </c>
      <c r="BM60" s="63">
        <v>6.0071500000000002E-3</v>
      </c>
      <c r="BN60" s="63">
        <v>6.4704799999999998E-3</v>
      </c>
      <c r="BO60" s="63">
        <v>6.00601E-3</v>
      </c>
      <c r="BP60" s="63">
        <v>6.4609300000000001E-3</v>
      </c>
    </row>
    <row r="61" spans="1:68">
      <c r="A61">
        <f>base_vacc!L56</f>
        <v>4.7379294285714284E-3</v>
      </c>
      <c r="B61" s="63">
        <f t="shared" si="7"/>
        <v>5.5640299999999993E-3</v>
      </c>
      <c r="C61">
        <f t="shared" si="8"/>
        <v>4.7379294285714284E-3</v>
      </c>
      <c r="D61" s="63">
        <f t="shared" si="9"/>
        <v>5.5710600000000001E-3</v>
      </c>
      <c r="E61" s="63">
        <f t="shared" si="10"/>
        <v>5.5961099999999996E-3</v>
      </c>
      <c r="F61" s="63">
        <f t="shared" si="11"/>
        <v>5.6330349999999998E-3</v>
      </c>
      <c r="G61" s="63">
        <f t="shared" si="12"/>
        <v>5.8337850000000002E-3</v>
      </c>
      <c r="H61" s="63">
        <f t="shared" si="13"/>
        <v>5.8337850000000002E-3</v>
      </c>
      <c r="I61" s="63"/>
      <c r="J61" s="63">
        <f t="shared" si="23"/>
        <v>5.5880299999999999E-3</v>
      </c>
      <c r="K61" s="63">
        <f t="shared" si="14"/>
        <v>5.5727099999999998E-3</v>
      </c>
      <c r="L61" s="63">
        <f t="shared" si="24"/>
        <v>4.7379294285714284E-3</v>
      </c>
      <c r="M61" s="63">
        <f t="shared" si="15"/>
        <v>6.3222699999999996E-3</v>
      </c>
      <c r="N61" s="63">
        <f t="shared" si="25"/>
        <v>6.5736900000000001E-3</v>
      </c>
      <c r="O61" s="63"/>
      <c r="P61" s="63">
        <f t="shared" si="16"/>
        <v>6.7241000000000002E-3</v>
      </c>
      <c r="Q61" s="63">
        <f t="shared" si="26"/>
        <v>4.7379294285714284E-3</v>
      </c>
      <c r="R61" s="63">
        <f t="shared" si="17"/>
        <v>5.5770249999999993E-3</v>
      </c>
      <c r="S61" s="63">
        <f t="shared" si="18"/>
        <v>6.3950350000000003E-3</v>
      </c>
      <c r="T61" s="63">
        <f t="shared" si="19"/>
        <v>5.5768299999999996E-3</v>
      </c>
      <c r="U61" s="63">
        <f t="shared" si="20"/>
        <v>5.5674299999999999E-3</v>
      </c>
      <c r="V61" s="63">
        <f t="shared" si="21"/>
        <v>5.5607900000000004E-3</v>
      </c>
      <c r="W61" s="63"/>
      <c r="X61" s="63" t="str">
        <f t="shared" si="22"/>
        <v>0.0056,</v>
      </c>
      <c r="AA61" s="63">
        <v>5.5641299999999996E-3</v>
      </c>
      <c r="AB61" s="63">
        <v>5.5639299999999999E-3</v>
      </c>
      <c r="AC61" s="63">
        <v>5.5657099999999998E-3</v>
      </c>
      <c r="AD61" s="63">
        <v>5.5764100000000004E-3</v>
      </c>
      <c r="AE61" s="63">
        <v>5.8429800000000002E-3</v>
      </c>
      <c r="AF61" s="63">
        <v>5.81892E-3</v>
      </c>
      <c r="AG61" s="63">
        <v>5.5948300000000003E-3</v>
      </c>
      <c r="AH61" s="63">
        <v>5.5973899999999998E-3</v>
      </c>
      <c r="AI61" s="63">
        <v>5.6312599999999999E-3</v>
      </c>
      <c r="AJ61" s="63">
        <v>5.6348099999999996E-3</v>
      </c>
      <c r="AK61" s="63">
        <v>5.8432400000000004E-3</v>
      </c>
      <c r="AL61" s="63">
        <v>5.82433E-3</v>
      </c>
      <c r="AM61" s="63">
        <v>5.8432400000000004E-3</v>
      </c>
      <c r="AN61" s="63">
        <v>5.82433E-3</v>
      </c>
      <c r="AO61" s="63"/>
      <c r="AP61" s="63">
        <v>5.5602300000000002E-3</v>
      </c>
      <c r="AQ61" s="63">
        <v>5.6158299999999996E-3</v>
      </c>
      <c r="AR61" s="63">
        <v>5.5583899999999999E-3</v>
      </c>
      <c r="AS61" s="63">
        <v>5.5870299999999998E-3</v>
      </c>
      <c r="AT61" s="63">
        <v>6.33126E-3</v>
      </c>
      <c r="AU61" s="63">
        <v>6.3132800000000001E-3</v>
      </c>
      <c r="AV61" s="63">
        <v>6.5126000000000003E-3</v>
      </c>
      <c r="AW61" s="63">
        <v>6.6347799999999998E-3</v>
      </c>
      <c r="AX61" s="63"/>
      <c r="AY61" s="63">
        <v>5.5583100000000003E-3</v>
      </c>
      <c r="AZ61" s="63">
        <v>5.58685E-3</v>
      </c>
      <c r="BA61" s="63">
        <v>6.3216000000000001E-3</v>
      </c>
      <c r="BB61" s="63">
        <v>6.3102899999999996E-3</v>
      </c>
      <c r="BD61" s="63">
        <v>6.7632100000000004E-3</v>
      </c>
      <c r="BE61" s="63">
        <v>6.68499E-3</v>
      </c>
      <c r="BF61" s="63">
        <v>5.5576699999999998E-3</v>
      </c>
      <c r="BG61" s="63">
        <v>5.5963799999999998E-3</v>
      </c>
      <c r="BI61" s="63">
        <v>6.4442500000000003E-3</v>
      </c>
      <c r="BJ61" s="63">
        <v>6.3458200000000003E-3</v>
      </c>
      <c r="BK61" s="63">
        <v>5.5574800000000001E-3</v>
      </c>
      <c r="BL61" s="63">
        <v>5.5961800000000001E-3</v>
      </c>
      <c r="BM61" s="63">
        <v>5.5678000000000004E-3</v>
      </c>
      <c r="BN61" s="63">
        <v>5.5670600000000004E-3</v>
      </c>
      <c r="BO61" s="63">
        <v>5.5584400000000004E-3</v>
      </c>
      <c r="BP61" s="63">
        <v>5.5631400000000003E-3</v>
      </c>
    </row>
    <row r="62" spans="1:68">
      <c r="A62">
        <f>base_vacc!L57</f>
        <v>4.5362314285714283E-3</v>
      </c>
      <c r="B62" s="63">
        <f t="shared" si="7"/>
        <v>5.3128350000000001E-3</v>
      </c>
      <c r="C62">
        <f t="shared" si="8"/>
        <v>4.5362314285714283E-3</v>
      </c>
      <c r="D62" s="63">
        <f t="shared" si="9"/>
        <v>5.3133800000000004E-3</v>
      </c>
      <c r="E62" s="63">
        <f t="shared" si="10"/>
        <v>5.3160899999999999E-3</v>
      </c>
      <c r="F62" s="63">
        <f t="shared" si="11"/>
        <v>5.321615E-3</v>
      </c>
      <c r="G62" s="63">
        <f t="shared" si="12"/>
        <v>5.3934499999999993E-3</v>
      </c>
      <c r="H62" s="63">
        <f t="shared" si="13"/>
        <v>5.3934499999999993E-3</v>
      </c>
      <c r="I62" s="63"/>
      <c r="J62" s="63">
        <f t="shared" si="23"/>
        <v>5.3201400000000001E-3</v>
      </c>
      <c r="K62" s="63">
        <f t="shared" si="14"/>
        <v>5.3179300000000002E-3</v>
      </c>
      <c r="L62" s="63">
        <f t="shared" si="24"/>
        <v>4.5362314285714283E-3</v>
      </c>
      <c r="M62" s="63">
        <f t="shared" si="15"/>
        <v>5.7654049999999995E-3</v>
      </c>
      <c r="N62" s="63">
        <f t="shared" si="25"/>
        <v>6.0186299999999996E-3</v>
      </c>
      <c r="O62" s="63"/>
      <c r="P62" s="63">
        <f t="shared" si="16"/>
        <v>6.0726949999999995E-3</v>
      </c>
      <c r="Q62" s="63">
        <f t="shared" si="26"/>
        <v>4.5362314285714283E-3</v>
      </c>
      <c r="R62" s="63">
        <f t="shared" si="17"/>
        <v>5.3175399999999999E-3</v>
      </c>
      <c r="S62" s="63">
        <f t="shared" si="18"/>
        <v>5.8319449999999998E-3</v>
      </c>
      <c r="T62" s="63">
        <f t="shared" si="19"/>
        <v>5.3175649999999998E-3</v>
      </c>
      <c r="U62" s="63">
        <f t="shared" si="20"/>
        <v>5.3137549999999999E-3</v>
      </c>
      <c r="V62" s="63">
        <f t="shared" si="21"/>
        <v>5.3112250000000001E-3</v>
      </c>
      <c r="W62" s="63"/>
      <c r="X62" s="63" t="str">
        <f t="shared" si="22"/>
        <v>0.0053,</v>
      </c>
      <c r="AA62" s="63">
        <v>5.3060099999999999E-3</v>
      </c>
      <c r="AB62" s="63">
        <v>5.3196600000000004E-3</v>
      </c>
      <c r="AC62" s="63">
        <v>5.3068000000000004E-3</v>
      </c>
      <c r="AD62" s="63">
        <v>5.3199600000000003E-3</v>
      </c>
      <c r="AE62" s="63">
        <v>5.37026E-3</v>
      </c>
      <c r="AF62" s="63">
        <v>5.41159E-3</v>
      </c>
      <c r="AG62" s="63">
        <v>5.3096899999999997E-3</v>
      </c>
      <c r="AH62" s="63">
        <v>5.32249E-3</v>
      </c>
      <c r="AI62" s="63">
        <v>5.3147200000000002E-3</v>
      </c>
      <c r="AJ62" s="63">
        <v>5.3285099999999998E-3</v>
      </c>
      <c r="AK62" s="63">
        <v>5.3719099999999997E-3</v>
      </c>
      <c r="AL62" s="63">
        <v>5.4149899999999997E-3</v>
      </c>
      <c r="AM62" s="63">
        <v>5.3719099999999997E-3</v>
      </c>
      <c r="AN62" s="63">
        <v>5.4149899999999997E-3</v>
      </c>
      <c r="AO62" s="63"/>
      <c r="AP62" s="63">
        <v>5.3106200000000003E-3</v>
      </c>
      <c r="AQ62" s="63">
        <v>5.32966E-3</v>
      </c>
      <c r="AR62" s="63">
        <v>5.3089900000000004E-3</v>
      </c>
      <c r="AS62" s="63">
        <v>5.32687E-3</v>
      </c>
      <c r="AT62" s="63">
        <v>5.7972800000000001E-3</v>
      </c>
      <c r="AU62" s="63">
        <v>5.7335299999999997E-3</v>
      </c>
      <c r="AV62" s="63">
        <v>5.9905999999999996E-3</v>
      </c>
      <c r="AW62" s="63">
        <v>6.0466599999999997E-3</v>
      </c>
      <c r="AX62" s="63"/>
      <c r="AY62" s="63">
        <v>5.3089799999999996E-3</v>
      </c>
      <c r="AZ62" s="63">
        <v>5.3268300000000003E-3</v>
      </c>
      <c r="BA62" s="63">
        <v>5.7838100000000003E-3</v>
      </c>
      <c r="BB62" s="63">
        <v>5.7228699999999997E-3</v>
      </c>
      <c r="BD62" s="63">
        <v>6.1352500000000001E-3</v>
      </c>
      <c r="BE62" s="63">
        <v>6.0101399999999998E-3</v>
      </c>
      <c r="BF62" s="63">
        <v>5.3083999999999996E-3</v>
      </c>
      <c r="BG62" s="63">
        <v>5.3266800000000003E-3</v>
      </c>
      <c r="BI62" s="63">
        <v>5.8704600000000001E-3</v>
      </c>
      <c r="BJ62" s="63">
        <v>5.7934299999999996E-3</v>
      </c>
      <c r="BK62" s="63">
        <v>5.3084300000000003E-3</v>
      </c>
      <c r="BL62" s="63">
        <v>5.3267000000000002E-3</v>
      </c>
      <c r="BM62" s="63">
        <v>5.3063199999999998E-3</v>
      </c>
      <c r="BN62" s="63">
        <v>5.3211899999999999E-3</v>
      </c>
      <c r="BO62" s="63">
        <v>5.3058599999999999E-3</v>
      </c>
      <c r="BP62" s="63">
        <v>5.3165900000000004E-3</v>
      </c>
    </row>
    <row r="63" spans="1:68">
      <c r="A63">
        <f>base_vacc!L58</f>
        <v>4.394045714285714E-3</v>
      </c>
      <c r="B63" s="63">
        <f t="shared" si="7"/>
        <v>5.212085E-3</v>
      </c>
      <c r="C63">
        <f t="shared" si="8"/>
        <v>4.394045714285714E-3</v>
      </c>
      <c r="D63" s="63">
        <f t="shared" si="9"/>
        <v>5.21238E-3</v>
      </c>
      <c r="E63" s="63">
        <f t="shared" si="10"/>
        <v>5.2128650000000006E-3</v>
      </c>
      <c r="F63" s="63">
        <f t="shared" si="11"/>
        <v>5.2143050000000007E-3</v>
      </c>
      <c r="G63" s="63">
        <f t="shared" si="12"/>
        <v>5.2300899999999997E-3</v>
      </c>
      <c r="H63" s="63">
        <f t="shared" si="13"/>
        <v>5.2300899999999997E-3</v>
      </c>
      <c r="I63" s="63"/>
      <c r="J63" s="63">
        <f t="shared" si="23"/>
        <v>5.2150700000000005E-3</v>
      </c>
      <c r="K63" s="63">
        <f t="shared" si="14"/>
        <v>5.2138899999999997E-3</v>
      </c>
      <c r="L63" s="63">
        <f t="shared" si="24"/>
        <v>4.394045714285714E-3</v>
      </c>
      <c r="M63" s="63">
        <f t="shared" si="15"/>
        <v>5.3341550000000001E-3</v>
      </c>
      <c r="N63" s="63">
        <f t="shared" si="25"/>
        <v>5.5031100000000003E-3</v>
      </c>
      <c r="O63" s="63"/>
      <c r="P63" s="63">
        <f t="shared" si="16"/>
        <v>5.5962600000000005E-3</v>
      </c>
      <c r="Q63" s="63">
        <f t="shared" si="26"/>
        <v>4.394045714285714E-3</v>
      </c>
      <c r="R63" s="63">
        <f t="shared" si="17"/>
        <v>5.2140299999999997E-3</v>
      </c>
      <c r="S63" s="63">
        <f t="shared" si="18"/>
        <v>5.4107299999999999E-3</v>
      </c>
      <c r="T63" s="63">
        <f t="shared" si="19"/>
        <v>5.2140199999999998E-3</v>
      </c>
      <c r="U63" s="63">
        <f t="shared" si="20"/>
        <v>5.2122949999999996E-3</v>
      </c>
      <c r="V63" s="63">
        <f t="shared" si="21"/>
        <v>5.2117750000000001E-3</v>
      </c>
      <c r="W63" s="63"/>
      <c r="X63" s="63" t="str">
        <f t="shared" si="22"/>
        <v>0.0052,</v>
      </c>
      <c r="AA63" s="63">
        <v>5.2220399999999998E-3</v>
      </c>
      <c r="AB63" s="63">
        <v>5.2021300000000001E-3</v>
      </c>
      <c r="AC63" s="63">
        <v>5.2224400000000001E-3</v>
      </c>
      <c r="AD63" s="63">
        <v>5.2023199999999999E-3</v>
      </c>
      <c r="AE63" s="63">
        <v>5.2380899999999999E-3</v>
      </c>
      <c r="AF63" s="63">
        <v>5.2207599999999996E-3</v>
      </c>
      <c r="AG63" s="63">
        <v>5.2227599999999999E-3</v>
      </c>
      <c r="AH63" s="63">
        <v>5.2029700000000003E-3</v>
      </c>
      <c r="AI63" s="63">
        <v>5.2234100000000004E-3</v>
      </c>
      <c r="AJ63" s="63">
        <v>5.2052000000000001E-3</v>
      </c>
      <c r="AK63" s="63">
        <v>5.2386200000000003E-3</v>
      </c>
      <c r="AL63" s="63">
        <v>5.2215600000000001E-3</v>
      </c>
      <c r="AM63" s="63">
        <v>5.2386200000000003E-3</v>
      </c>
      <c r="AN63" s="63">
        <v>5.2215600000000001E-3</v>
      </c>
      <c r="AO63" s="63"/>
      <c r="AP63" s="63">
        <v>5.2248299999999998E-3</v>
      </c>
      <c r="AQ63" s="63">
        <v>5.2053100000000003E-3</v>
      </c>
      <c r="AR63" s="63">
        <v>5.2233699999999997E-3</v>
      </c>
      <c r="AS63" s="63">
        <v>5.2044099999999996E-3</v>
      </c>
      <c r="AT63" s="63">
        <v>5.3400100000000001E-3</v>
      </c>
      <c r="AU63" s="63">
        <v>5.3283000000000002E-3</v>
      </c>
      <c r="AV63" s="63">
        <v>5.5014800000000004E-3</v>
      </c>
      <c r="AW63" s="63">
        <v>5.5047400000000002E-3</v>
      </c>
      <c r="AX63" s="63"/>
      <c r="AY63" s="63">
        <v>5.2233599999999998E-3</v>
      </c>
      <c r="AZ63" s="63">
        <v>5.2043899999999997E-3</v>
      </c>
      <c r="BA63" s="63">
        <v>5.33535E-3</v>
      </c>
      <c r="BB63" s="63">
        <v>5.3215700000000003E-3</v>
      </c>
      <c r="BD63" s="63">
        <v>5.73435E-3</v>
      </c>
      <c r="BE63" s="63">
        <v>5.45817E-3</v>
      </c>
      <c r="BF63" s="63">
        <v>5.2237300000000002E-3</v>
      </c>
      <c r="BG63" s="63">
        <v>5.2043300000000001E-3</v>
      </c>
      <c r="BI63" s="63">
        <v>5.4511799999999999E-3</v>
      </c>
      <c r="BJ63" s="63">
        <v>5.3702799999999998E-3</v>
      </c>
      <c r="BK63" s="63">
        <v>5.2237200000000003E-3</v>
      </c>
      <c r="BL63" s="63">
        <v>5.2043200000000001E-3</v>
      </c>
      <c r="BM63" s="63">
        <v>5.2222299999999996E-3</v>
      </c>
      <c r="BN63" s="63">
        <v>5.2023599999999996E-3</v>
      </c>
      <c r="BO63" s="63">
        <v>5.22172E-3</v>
      </c>
      <c r="BP63" s="63">
        <v>5.2018300000000002E-3</v>
      </c>
    </row>
    <row r="64" spans="1:68">
      <c r="A64">
        <f>base_vacc!L59</f>
        <v>4.3120482857142853E-3</v>
      </c>
      <c r="B64" s="63">
        <f t="shared" si="7"/>
        <v>5.1729199999999993E-3</v>
      </c>
      <c r="C64">
        <f t="shared" si="8"/>
        <v>4.3120482857142853E-3</v>
      </c>
      <c r="D64" s="63">
        <f t="shared" si="9"/>
        <v>5.1727249999999995E-3</v>
      </c>
      <c r="E64" s="63">
        <f t="shared" si="10"/>
        <v>5.17265E-3</v>
      </c>
      <c r="F64" s="63">
        <f t="shared" si="11"/>
        <v>5.1730600000000002E-3</v>
      </c>
      <c r="G64" s="63">
        <f t="shared" si="12"/>
        <v>5.1764200000000002E-3</v>
      </c>
      <c r="H64" s="63">
        <f t="shared" si="13"/>
        <v>5.1764200000000002E-3</v>
      </c>
      <c r="I64" s="63"/>
      <c r="J64" s="63">
        <f t="shared" si="23"/>
        <v>5.1739049999999995E-3</v>
      </c>
      <c r="K64" s="63">
        <f t="shared" si="14"/>
        <v>5.1735800000000005E-3</v>
      </c>
      <c r="L64" s="63">
        <f t="shared" si="24"/>
        <v>4.3120482857142853E-3</v>
      </c>
      <c r="M64" s="63">
        <f t="shared" si="15"/>
        <v>5.1812149999999994E-3</v>
      </c>
      <c r="N64" s="63">
        <f t="shared" si="25"/>
        <v>5.1945900000000007E-3</v>
      </c>
      <c r="O64" s="63"/>
      <c r="P64" s="63">
        <f t="shared" si="16"/>
        <v>5.213975E-3</v>
      </c>
      <c r="Q64" s="63">
        <f t="shared" si="26"/>
        <v>4.3120482857142853E-3</v>
      </c>
      <c r="R64" s="63">
        <f t="shared" si="17"/>
        <v>5.1735749999999997E-3</v>
      </c>
      <c r="S64" s="63">
        <f t="shared" si="18"/>
        <v>5.1913949999999997E-3</v>
      </c>
      <c r="T64" s="63">
        <f t="shared" si="19"/>
        <v>5.1735749999999997E-3</v>
      </c>
      <c r="U64" s="63">
        <f t="shared" si="20"/>
        <v>5.172945E-3</v>
      </c>
      <c r="V64" s="63">
        <f t="shared" si="21"/>
        <v>5.1729150000000002E-3</v>
      </c>
      <c r="W64" s="63"/>
      <c r="X64" s="63" t="str">
        <f t="shared" si="22"/>
        <v>0.0052,</v>
      </c>
      <c r="AA64" s="63">
        <v>5.1840799999999998E-3</v>
      </c>
      <c r="AB64" s="63">
        <v>5.1617599999999996E-3</v>
      </c>
      <c r="AC64" s="63">
        <v>5.1839199999999998E-3</v>
      </c>
      <c r="AD64" s="63">
        <v>5.1615300000000001E-3</v>
      </c>
      <c r="AE64" s="63">
        <v>5.1880700000000004E-3</v>
      </c>
      <c r="AF64" s="63">
        <v>5.1645099999999998E-3</v>
      </c>
      <c r="AG64" s="63">
        <v>5.1839299999999998E-3</v>
      </c>
      <c r="AH64" s="63">
        <v>5.1613700000000002E-3</v>
      </c>
      <c r="AI64" s="63">
        <v>5.1843200000000001E-3</v>
      </c>
      <c r="AJ64" s="63">
        <v>5.1618000000000002E-3</v>
      </c>
      <c r="AK64" s="63">
        <v>5.1882100000000004E-3</v>
      </c>
      <c r="AL64" s="63">
        <v>5.1646299999999999E-3</v>
      </c>
      <c r="AM64" s="63">
        <v>5.1882100000000004E-3</v>
      </c>
      <c r="AN64" s="63">
        <v>5.1646299999999999E-3</v>
      </c>
      <c r="AO64" s="63"/>
      <c r="AP64" s="63">
        <v>5.1845299999999997E-3</v>
      </c>
      <c r="AQ64" s="63">
        <v>5.1632800000000001E-3</v>
      </c>
      <c r="AR64" s="63">
        <v>5.1842600000000004E-3</v>
      </c>
      <c r="AS64" s="63">
        <v>5.1628999999999998E-3</v>
      </c>
      <c r="AT64" s="63">
        <v>5.1932599999999999E-3</v>
      </c>
      <c r="AU64" s="63">
        <v>5.1691699999999998E-3</v>
      </c>
      <c r="AV64" s="63">
        <v>5.2043200000000001E-3</v>
      </c>
      <c r="AW64" s="63">
        <v>5.1848600000000003E-3</v>
      </c>
      <c r="AX64" s="63"/>
      <c r="AY64" s="63">
        <v>5.1842600000000004E-3</v>
      </c>
      <c r="AZ64" s="63">
        <v>5.1628999999999998E-3</v>
      </c>
      <c r="BA64" s="63">
        <v>5.1928299999999998E-3</v>
      </c>
      <c r="BB64" s="63">
        <v>5.1687199999999999E-3</v>
      </c>
      <c r="BD64" s="63">
        <v>5.23093E-3</v>
      </c>
      <c r="BE64" s="63">
        <v>5.1970200000000001E-3</v>
      </c>
      <c r="BF64" s="63">
        <v>5.1841400000000003E-3</v>
      </c>
      <c r="BG64" s="63">
        <v>5.16301E-3</v>
      </c>
      <c r="BI64" s="63">
        <v>5.20566E-3</v>
      </c>
      <c r="BJ64" s="63">
        <v>5.1771300000000003E-3</v>
      </c>
      <c r="BK64" s="63">
        <v>5.1841400000000003E-3</v>
      </c>
      <c r="BL64" s="63">
        <v>5.16301E-3</v>
      </c>
      <c r="BM64" s="63">
        <v>5.1840999999999996E-3</v>
      </c>
      <c r="BN64" s="63">
        <v>5.1617900000000003E-3</v>
      </c>
      <c r="BO64" s="63">
        <v>5.1840599999999999E-3</v>
      </c>
      <c r="BP64" s="63">
        <v>5.1617700000000004E-3</v>
      </c>
    </row>
    <row r="65" spans="1:68">
      <c r="A65">
        <f>base_vacc!L60</f>
        <v>4.2746700000000004E-3</v>
      </c>
      <c r="B65" s="63">
        <f t="shared" si="7"/>
        <v>5.1607800000000002E-3</v>
      </c>
      <c r="C65">
        <f t="shared" si="8"/>
        <v>4.2746700000000004E-3</v>
      </c>
      <c r="D65" s="63">
        <f t="shared" si="9"/>
        <v>5.1607649999999995E-3</v>
      </c>
      <c r="E65" s="63">
        <f t="shared" si="10"/>
        <v>5.1607800000000002E-3</v>
      </c>
      <c r="F65" s="63">
        <f t="shared" si="11"/>
        <v>5.1608499999999998E-3</v>
      </c>
      <c r="G65" s="63">
        <f t="shared" si="12"/>
        <v>5.1614999999999994E-3</v>
      </c>
      <c r="H65" s="63">
        <f t="shared" si="13"/>
        <v>5.1614999999999994E-3</v>
      </c>
      <c r="I65" s="63"/>
      <c r="J65" s="63">
        <f t="shared" si="23"/>
        <v>5.1609899999999998E-3</v>
      </c>
      <c r="K65" s="63">
        <f t="shared" si="14"/>
        <v>5.1609300000000002E-3</v>
      </c>
      <c r="L65" s="63">
        <f t="shared" si="24"/>
        <v>4.2746700000000004E-3</v>
      </c>
      <c r="M65" s="63">
        <f t="shared" si="15"/>
        <v>5.1598950000000003E-3</v>
      </c>
      <c r="N65" s="63">
        <f t="shared" si="25"/>
        <v>5.1621000000000002E-3</v>
      </c>
      <c r="O65" s="63"/>
      <c r="P65" s="63">
        <f t="shared" si="16"/>
        <v>5.1610300000000005E-3</v>
      </c>
      <c r="Q65" s="63">
        <f t="shared" si="26"/>
        <v>4.2746700000000004E-3</v>
      </c>
      <c r="R65" s="63">
        <f t="shared" si="17"/>
        <v>5.1609550000000001E-3</v>
      </c>
      <c r="S65" s="63">
        <f t="shared" si="18"/>
        <v>5.1606050000000004E-3</v>
      </c>
      <c r="T65" s="63">
        <f t="shared" si="19"/>
        <v>5.1609550000000001E-3</v>
      </c>
      <c r="U65" s="63">
        <f t="shared" si="20"/>
        <v>5.1607700000000003E-3</v>
      </c>
      <c r="V65" s="63">
        <f t="shared" si="21"/>
        <v>5.1607900000000002E-3</v>
      </c>
      <c r="W65" s="63"/>
      <c r="X65" s="63" t="str">
        <f t="shared" si="22"/>
        <v>0.0052,</v>
      </c>
      <c r="AA65" s="63">
        <v>5.1700699999999997E-3</v>
      </c>
      <c r="AB65" s="63">
        <v>5.1514899999999999E-3</v>
      </c>
      <c r="AC65" s="63">
        <v>5.1700599999999998E-3</v>
      </c>
      <c r="AD65" s="63">
        <v>5.15147E-3</v>
      </c>
      <c r="AE65" s="63">
        <v>5.1707899999999998E-3</v>
      </c>
      <c r="AF65" s="63">
        <v>5.1521500000000003E-3</v>
      </c>
      <c r="AG65" s="63">
        <v>5.1701100000000003E-3</v>
      </c>
      <c r="AH65" s="63">
        <v>5.1514500000000001E-3</v>
      </c>
      <c r="AI65" s="63">
        <v>5.1701799999999999E-3</v>
      </c>
      <c r="AJ65" s="63">
        <v>5.1515199999999997E-3</v>
      </c>
      <c r="AK65" s="63">
        <v>5.1708199999999996E-3</v>
      </c>
      <c r="AL65" s="63">
        <v>5.1521800000000001E-3</v>
      </c>
      <c r="AM65" s="63">
        <v>5.1708199999999996E-3</v>
      </c>
      <c r="AN65" s="63">
        <v>5.1521800000000001E-3</v>
      </c>
      <c r="AO65" s="63"/>
      <c r="AP65" s="63">
        <v>5.17017E-3</v>
      </c>
      <c r="AQ65" s="63">
        <v>5.1518099999999997E-3</v>
      </c>
      <c r="AR65" s="63">
        <v>5.1701400000000002E-3</v>
      </c>
      <c r="AS65" s="63">
        <v>5.1517200000000003E-3</v>
      </c>
      <c r="AT65" s="63">
        <v>5.1689500000000003E-3</v>
      </c>
      <c r="AU65" s="63">
        <v>5.1508400000000003E-3</v>
      </c>
      <c r="AV65" s="63">
        <v>5.1704300000000002E-3</v>
      </c>
      <c r="AW65" s="63">
        <v>5.1537700000000002E-3</v>
      </c>
      <c r="AX65" s="63"/>
      <c r="AY65" s="63">
        <v>5.1701400000000002E-3</v>
      </c>
      <c r="AZ65" s="63">
        <v>5.1517200000000003E-3</v>
      </c>
      <c r="BA65" s="63">
        <v>5.1689500000000003E-3</v>
      </c>
      <c r="BB65" s="63">
        <v>5.1508400000000003E-3</v>
      </c>
      <c r="BD65" s="63">
        <v>5.1707100000000002E-3</v>
      </c>
      <c r="BE65" s="63">
        <v>5.1513499999999999E-3</v>
      </c>
      <c r="BF65" s="63">
        <v>5.1701799999999999E-3</v>
      </c>
      <c r="BG65" s="63">
        <v>5.1517300000000002E-3</v>
      </c>
      <c r="BI65" s="63">
        <v>5.1702500000000004E-3</v>
      </c>
      <c r="BJ65" s="63">
        <v>5.1509599999999996E-3</v>
      </c>
      <c r="BK65" s="63">
        <v>5.1701799999999999E-3</v>
      </c>
      <c r="BL65" s="63">
        <v>5.1517300000000002E-3</v>
      </c>
      <c r="BM65" s="63">
        <v>5.1700599999999998E-3</v>
      </c>
      <c r="BN65" s="63">
        <v>5.1514799999999999E-3</v>
      </c>
      <c r="BO65" s="63">
        <v>5.1700799999999996E-3</v>
      </c>
      <c r="BP65" s="63">
        <v>5.1514999999999998E-3</v>
      </c>
    </row>
    <row r="66" spans="1:68">
      <c r="A66">
        <f>base_vacc!L61</f>
        <v>4.2542368000000001E-3</v>
      </c>
      <c r="B66" s="63">
        <f t="shared" si="7"/>
        <v>5.1586399999999999E-3</v>
      </c>
      <c r="C66">
        <f t="shared" si="8"/>
        <v>4.2542368000000001E-3</v>
      </c>
      <c r="D66" s="63">
        <f t="shared" si="9"/>
        <v>5.1586449999999999E-3</v>
      </c>
      <c r="E66" s="63">
        <f t="shared" si="10"/>
        <v>5.1586500000000007E-3</v>
      </c>
      <c r="F66" s="63">
        <f t="shared" si="11"/>
        <v>5.1587149999999995E-3</v>
      </c>
      <c r="G66" s="63">
        <f t="shared" si="12"/>
        <v>5.158775E-3</v>
      </c>
      <c r="H66" s="63">
        <f t="shared" si="13"/>
        <v>5.158775E-3</v>
      </c>
      <c r="I66" s="63"/>
      <c r="J66" s="63">
        <f t="shared" si="23"/>
        <v>5.1586100000000001E-3</v>
      </c>
      <c r="K66" s="63">
        <f t="shared" si="14"/>
        <v>5.1586050000000001E-3</v>
      </c>
      <c r="L66" s="63">
        <f t="shared" si="24"/>
        <v>4.2542368000000001E-3</v>
      </c>
      <c r="M66" s="63">
        <f t="shared" si="15"/>
        <v>5.1579E-3</v>
      </c>
      <c r="N66" s="63">
        <f t="shared" si="25"/>
        <v>5.1585750000000003E-3</v>
      </c>
      <c r="O66" s="63"/>
      <c r="P66" s="63">
        <f t="shared" si="16"/>
        <v>5.1578300000000004E-3</v>
      </c>
      <c r="Q66" s="63">
        <f t="shared" si="26"/>
        <v>4.2542368000000001E-3</v>
      </c>
      <c r="R66" s="63">
        <f t="shared" si="17"/>
        <v>5.1586000000000002E-3</v>
      </c>
      <c r="S66" s="63">
        <f t="shared" si="18"/>
        <v>5.1578500000000003E-3</v>
      </c>
      <c r="T66" s="63">
        <f t="shared" si="19"/>
        <v>5.1586000000000002E-3</v>
      </c>
      <c r="U66" s="63">
        <f t="shared" si="20"/>
        <v>5.1586399999999999E-3</v>
      </c>
      <c r="V66" s="63">
        <f t="shared" si="21"/>
        <v>5.1586399999999999E-3</v>
      </c>
      <c r="W66" s="63"/>
      <c r="X66" s="63" t="str">
        <f t="shared" si="22"/>
        <v>0.0052,</v>
      </c>
      <c r="AA66" s="63">
        <v>5.1665499999999998E-3</v>
      </c>
      <c r="AB66" s="63">
        <v>5.1507300000000001E-3</v>
      </c>
      <c r="AC66" s="63">
        <v>5.1665799999999996E-3</v>
      </c>
      <c r="AD66" s="63">
        <v>5.1507100000000002E-3</v>
      </c>
      <c r="AE66" s="63">
        <v>5.16681E-3</v>
      </c>
      <c r="AF66" s="63">
        <v>5.15074E-3</v>
      </c>
      <c r="AG66" s="63">
        <v>5.1666200000000002E-3</v>
      </c>
      <c r="AH66" s="63">
        <v>5.1506800000000004E-3</v>
      </c>
      <c r="AI66" s="63">
        <v>5.1667700000000002E-3</v>
      </c>
      <c r="AJ66" s="63">
        <v>5.1506599999999996E-3</v>
      </c>
      <c r="AK66" s="63">
        <v>5.16681E-3</v>
      </c>
      <c r="AL66" s="63">
        <v>5.15074E-3</v>
      </c>
      <c r="AM66" s="63">
        <v>5.16681E-3</v>
      </c>
      <c r="AN66" s="63">
        <v>5.15074E-3</v>
      </c>
      <c r="AO66" s="63"/>
      <c r="AP66" s="63">
        <v>5.1664600000000003E-3</v>
      </c>
      <c r="AQ66" s="63">
        <v>5.1507599999999999E-3</v>
      </c>
      <c r="AR66" s="63">
        <v>5.1664500000000004E-3</v>
      </c>
      <c r="AS66" s="63">
        <v>5.1507599999999999E-3</v>
      </c>
      <c r="AT66" s="63">
        <v>5.1658099999999998E-3</v>
      </c>
      <c r="AU66" s="63">
        <v>5.1499900000000001E-3</v>
      </c>
      <c r="AV66" s="63">
        <v>5.1664399999999996E-3</v>
      </c>
      <c r="AW66" s="63">
        <v>5.1507100000000002E-3</v>
      </c>
      <c r="AX66" s="63"/>
      <c r="AY66" s="63">
        <v>5.1664500000000004E-3</v>
      </c>
      <c r="AZ66" s="63">
        <v>5.1507599999999999E-3</v>
      </c>
      <c r="BA66" s="63">
        <v>5.1658099999999998E-3</v>
      </c>
      <c r="BB66" s="63">
        <v>5.1500000000000001E-3</v>
      </c>
      <c r="BD66" s="63">
        <v>5.16578E-3</v>
      </c>
      <c r="BE66" s="63">
        <v>5.1498799999999999E-3</v>
      </c>
      <c r="BF66" s="63">
        <v>5.1664500000000004E-3</v>
      </c>
      <c r="BG66" s="63">
        <v>5.1507499999999999E-3</v>
      </c>
      <c r="BI66" s="63">
        <v>5.1658299999999997E-3</v>
      </c>
      <c r="BJ66" s="63">
        <v>5.14987E-3</v>
      </c>
      <c r="BK66" s="63">
        <v>5.1664500000000004E-3</v>
      </c>
      <c r="BL66" s="63">
        <v>5.1507499999999999E-3</v>
      </c>
      <c r="BM66" s="63">
        <v>5.1665499999999998E-3</v>
      </c>
      <c r="BN66" s="63">
        <v>5.1507300000000001E-3</v>
      </c>
      <c r="BO66" s="63">
        <v>5.1665499999999998E-3</v>
      </c>
      <c r="BP66" s="63">
        <v>5.1507300000000001E-3</v>
      </c>
    </row>
    <row r="67" spans="1:68">
      <c r="A67">
        <f>base_vacc!L62</f>
        <v>4.2434310000000006E-3</v>
      </c>
      <c r="B67" s="63">
        <f t="shared" si="7"/>
        <v>5.1586699999999997E-3</v>
      </c>
      <c r="C67">
        <f t="shared" si="8"/>
        <v>4.2434310000000006E-3</v>
      </c>
      <c r="D67" s="63">
        <f t="shared" si="9"/>
        <v>5.1586699999999997E-3</v>
      </c>
      <c r="E67" s="63">
        <f t="shared" si="10"/>
        <v>5.1586699999999997E-3</v>
      </c>
      <c r="F67" s="63">
        <f t="shared" si="11"/>
        <v>5.1586699999999997E-3</v>
      </c>
      <c r="G67" s="63">
        <f t="shared" si="12"/>
        <v>5.1586899999999996E-3</v>
      </c>
      <c r="H67" s="63">
        <f t="shared" si="13"/>
        <v>5.1586899999999996E-3</v>
      </c>
      <c r="I67" s="63"/>
      <c r="J67" s="63">
        <f t="shared" si="23"/>
        <v>5.1586150000000001E-3</v>
      </c>
      <c r="K67" s="63">
        <f t="shared" si="14"/>
        <v>5.15863E-3</v>
      </c>
      <c r="L67" s="63">
        <f t="shared" si="24"/>
        <v>4.2434310000000006E-3</v>
      </c>
      <c r="M67" s="63">
        <f t="shared" si="15"/>
        <v>5.1586649999999998E-3</v>
      </c>
      <c r="N67" s="63">
        <f t="shared" si="25"/>
        <v>5.1586599999999998E-3</v>
      </c>
      <c r="O67" s="63"/>
      <c r="P67" s="63">
        <f t="shared" si="16"/>
        <v>5.1586699999999997E-3</v>
      </c>
      <c r="Q67" s="63">
        <f t="shared" si="26"/>
        <v>4.2434310000000006E-3</v>
      </c>
      <c r="R67" s="63">
        <f t="shared" si="17"/>
        <v>5.15862E-3</v>
      </c>
      <c r="S67" s="63">
        <f t="shared" si="18"/>
        <v>5.1586749999999997E-3</v>
      </c>
      <c r="T67" s="63">
        <f t="shared" si="19"/>
        <v>5.15862E-3</v>
      </c>
      <c r="U67" s="63">
        <f t="shared" si="20"/>
        <v>5.1586699999999997E-3</v>
      </c>
      <c r="V67" s="63">
        <f t="shared" si="21"/>
        <v>5.1586699999999997E-3</v>
      </c>
      <c r="W67" s="63"/>
      <c r="X67" s="63" t="str">
        <f t="shared" si="22"/>
        <v>0.0052,</v>
      </c>
      <c r="AA67" s="63">
        <v>5.1665299999999999E-3</v>
      </c>
      <c r="AB67" s="63">
        <v>5.1508099999999996E-3</v>
      </c>
      <c r="AC67" s="63">
        <v>5.1665299999999999E-3</v>
      </c>
      <c r="AD67" s="63">
        <v>5.1508099999999996E-3</v>
      </c>
      <c r="AE67" s="63">
        <v>5.1665699999999997E-3</v>
      </c>
      <c r="AF67" s="63">
        <v>5.1508099999999996E-3</v>
      </c>
      <c r="AG67" s="63">
        <v>5.1665299999999999E-3</v>
      </c>
      <c r="AH67" s="63">
        <v>5.1508099999999996E-3</v>
      </c>
      <c r="AI67" s="63">
        <v>5.1665299999999999E-3</v>
      </c>
      <c r="AJ67" s="63">
        <v>5.1508099999999996E-3</v>
      </c>
      <c r="AK67" s="63">
        <v>5.1665699999999997E-3</v>
      </c>
      <c r="AL67" s="63">
        <v>5.1508099999999996E-3</v>
      </c>
      <c r="AM67" s="63">
        <v>5.1665699999999997E-3</v>
      </c>
      <c r="AN67" s="63">
        <v>5.1508099999999996E-3</v>
      </c>
      <c r="AO67" s="63"/>
      <c r="AP67" s="63">
        <v>5.1664500000000004E-3</v>
      </c>
      <c r="AQ67" s="63">
        <v>5.1507799999999998E-3</v>
      </c>
      <c r="AR67" s="63">
        <v>5.1664700000000003E-3</v>
      </c>
      <c r="AS67" s="63">
        <v>5.1507899999999997E-3</v>
      </c>
      <c r="AT67" s="63">
        <v>5.1665399999999998E-3</v>
      </c>
      <c r="AU67" s="63">
        <v>5.1507899999999997E-3</v>
      </c>
      <c r="AV67" s="63">
        <v>5.1665399999999998E-3</v>
      </c>
      <c r="AW67" s="63">
        <v>5.1507799999999998E-3</v>
      </c>
      <c r="AX67" s="63"/>
      <c r="AY67" s="63">
        <v>5.1664700000000003E-3</v>
      </c>
      <c r="AZ67" s="63">
        <v>5.1507899999999997E-3</v>
      </c>
      <c r="BA67" s="63">
        <v>5.1665299999999999E-3</v>
      </c>
      <c r="BB67" s="63">
        <v>5.1507899999999997E-3</v>
      </c>
      <c r="BD67" s="63">
        <v>5.1665399999999998E-3</v>
      </c>
      <c r="BE67" s="63">
        <v>5.1507999999999996E-3</v>
      </c>
      <c r="BF67" s="63">
        <v>5.1664500000000004E-3</v>
      </c>
      <c r="BG67" s="63">
        <v>5.1507899999999997E-3</v>
      </c>
      <c r="BI67" s="63">
        <v>5.1665499999999998E-3</v>
      </c>
      <c r="BJ67" s="63">
        <v>5.1507999999999996E-3</v>
      </c>
      <c r="BK67" s="63">
        <v>5.1664500000000004E-3</v>
      </c>
      <c r="BL67" s="63">
        <v>5.1507899999999997E-3</v>
      </c>
      <c r="BM67" s="63">
        <v>5.1665299999999999E-3</v>
      </c>
      <c r="BN67" s="63">
        <v>5.1508099999999996E-3</v>
      </c>
      <c r="BO67" s="63">
        <v>5.1665299999999999E-3</v>
      </c>
      <c r="BP67" s="63">
        <v>5.1508099999999996E-3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1F1E-2C81-2647-BD19-8F7BCA870417}">
  <sheetPr codeName="Sheet46">
    <tabColor rgb="FFFF0000"/>
  </sheetPr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7B27-64D6-3541-BF94-96DA0F1D40ED}">
  <dimension ref="A1:BK155"/>
  <sheetViews>
    <sheetView zoomScale="110" zoomScaleNormal="110" workbookViewId="0">
      <selection activeCell="M3" sqref="M3"/>
    </sheetView>
  </sheetViews>
  <sheetFormatPr baseColWidth="10" defaultRowHeight="16"/>
  <cols>
    <col min="1" max="1" width="20.33203125" bestFit="1" customWidth="1"/>
    <col min="2" max="2" width="20.1640625" bestFit="1" customWidth="1"/>
    <col min="5" max="5" width="11" customWidth="1"/>
    <col min="6" max="6" width="10.83203125" style="542"/>
    <col min="9" max="9" width="15.1640625" bestFit="1" customWidth="1"/>
    <col min="11" max="12" width="15.83203125" style="543" bestFit="1" customWidth="1"/>
    <col min="13" max="13" width="10.83203125" style="543"/>
    <col min="14" max="14" width="15.83203125" style="543" bestFit="1" customWidth="1"/>
    <col min="15" max="15" width="11.5" style="543" bestFit="1" customWidth="1"/>
    <col min="17" max="17" width="2.6640625" style="284" customWidth="1"/>
    <col min="19" max="19" width="20.1640625" style="60" bestFit="1" customWidth="1"/>
    <col min="20" max="20" width="12.5" style="60" bestFit="1" customWidth="1"/>
    <col min="21" max="21" width="15.5" style="60" bestFit="1" customWidth="1"/>
    <col min="22" max="27" width="10.83203125" style="60"/>
    <col min="28" max="28" width="15" style="60" customWidth="1"/>
    <col min="29" max="29" width="2.83203125" style="545" customWidth="1"/>
    <col min="41" max="41" width="2.6640625" style="284" customWidth="1"/>
    <col min="53" max="53" width="3.6640625" style="284" customWidth="1"/>
  </cols>
  <sheetData>
    <row r="1" spans="3:35">
      <c r="L1" s="544"/>
    </row>
    <row r="2" spans="3:35">
      <c r="C2" s="544" t="s">
        <v>1052</v>
      </c>
      <c r="K2" s="433" t="s">
        <v>1054</v>
      </c>
      <c r="L2" s="433" t="s">
        <v>1055</v>
      </c>
      <c r="N2" s="543" t="s">
        <v>1056</v>
      </c>
      <c r="O2" s="543" t="s">
        <v>1057</v>
      </c>
      <c r="S2" s="60" t="s">
        <v>71</v>
      </c>
      <c r="T2" s="60" t="s">
        <v>72</v>
      </c>
      <c r="U2" s="532" t="s">
        <v>70</v>
      </c>
      <c r="V2" s="532"/>
      <c r="W2" s="532"/>
      <c r="X2" s="532"/>
      <c r="Y2" s="532"/>
    </row>
    <row r="3" spans="3:35">
      <c r="C3" s="433" t="s">
        <v>1054</v>
      </c>
      <c r="F3" s="542" t="s">
        <v>1058</v>
      </c>
      <c r="I3" s="544" t="s">
        <v>1053</v>
      </c>
      <c r="K3" s="433" t="s">
        <v>1059</v>
      </c>
      <c r="L3" s="433" t="s">
        <v>1060</v>
      </c>
      <c r="M3" s="543" t="s">
        <v>1098</v>
      </c>
      <c r="N3" s="543" t="s">
        <v>1062</v>
      </c>
      <c r="O3" s="543" t="s">
        <v>1063</v>
      </c>
      <c r="S3" s="60" t="s">
        <v>65</v>
      </c>
      <c r="T3" s="60" t="s">
        <v>66</v>
      </c>
      <c r="U3" s="60" t="s">
        <v>64</v>
      </c>
      <c r="V3" s="60" t="s">
        <v>63</v>
      </c>
      <c r="W3" s="60" t="s">
        <v>62</v>
      </c>
      <c r="X3" s="60" t="s">
        <v>61</v>
      </c>
      <c r="Y3" s="60" t="s">
        <v>60</v>
      </c>
      <c r="AB3" s="60" t="s">
        <v>59</v>
      </c>
    </row>
    <row r="4" spans="3:35">
      <c r="C4" s="433" t="s">
        <v>1059</v>
      </c>
      <c r="F4" s="542">
        <v>2.779241E-2</v>
      </c>
      <c r="I4" s="433" t="s">
        <v>1055</v>
      </c>
      <c r="J4" s="433">
        <v>1</v>
      </c>
      <c r="K4" s="543">
        <f>F4</f>
        <v>2.779241E-2</v>
      </c>
      <c r="L4" s="543">
        <v>2.7792359999999999E-2</v>
      </c>
      <c r="M4" s="543">
        <f>AB4</f>
        <v>2.4477239999999997E-2</v>
      </c>
      <c r="N4" s="546">
        <v>2.779235E-2</v>
      </c>
      <c r="O4" s="546">
        <v>2.779241E-2</v>
      </c>
      <c r="S4" s="60" t="str">
        <f t="shared" ref="S4:S63" si="0">$F$3</f>
        <v>vaccination_rate</v>
      </c>
      <c r="T4" s="60">
        <f>[1]Reg_30days!AJ32</f>
        <v>0</v>
      </c>
      <c r="U4" s="63">
        <v>2.45031E-2</v>
      </c>
      <c r="V4" s="63">
        <v>2.44278E-2</v>
      </c>
      <c r="W4" s="63">
        <v>2.4483499999999998E-2</v>
      </c>
      <c r="X4" s="63">
        <v>2.4488599999999999E-2</v>
      </c>
      <c r="Y4" s="63">
        <v>2.44832E-2</v>
      </c>
      <c r="Z4" s="63"/>
      <c r="AA4" s="63"/>
      <c r="AB4" s="62">
        <f t="shared" ref="AB4:AB63" si="1">AVERAGE(U4:Y4)</f>
        <v>2.4477239999999997E-2</v>
      </c>
      <c r="AC4" s="547"/>
    </row>
    <row r="5" spans="3:35">
      <c r="F5" s="542">
        <v>2.779357E-2</v>
      </c>
      <c r="I5" s="433" t="s">
        <v>1060</v>
      </c>
      <c r="J5" s="433">
        <v>2</v>
      </c>
      <c r="K5" s="543">
        <f t="shared" ref="K5:K63" si="2">F5</f>
        <v>2.779357E-2</v>
      </c>
      <c r="L5" s="543">
        <v>2.7793709999999999E-2</v>
      </c>
      <c r="M5" s="543">
        <f t="shared" ref="M5:M63" si="3">AB5</f>
        <v>2.438572E-2</v>
      </c>
      <c r="N5" s="546">
        <v>2.779351E-2</v>
      </c>
      <c r="O5" s="546">
        <v>2.7793760000000001E-2</v>
      </c>
      <c r="S5" s="60" t="str">
        <f t="shared" si="0"/>
        <v>vaccination_rate</v>
      </c>
      <c r="T5" s="60">
        <f>[1]Reg_30days!AJ33</f>
        <v>0</v>
      </c>
      <c r="U5" s="63">
        <v>2.44224E-2</v>
      </c>
      <c r="V5" s="63">
        <v>2.4376499999999999E-2</v>
      </c>
      <c r="W5" s="63">
        <v>2.43693E-2</v>
      </c>
      <c r="X5" s="63">
        <v>2.4377699999999999E-2</v>
      </c>
      <c r="Y5" s="63">
        <v>2.43827E-2</v>
      </c>
      <c r="Z5" s="63"/>
      <c r="AA5" s="63"/>
      <c r="AB5" s="62">
        <f t="shared" si="1"/>
        <v>2.438572E-2</v>
      </c>
      <c r="AC5" s="547"/>
    </row>
    <row r="6" spans="3:35" ht="18">
      <c r="F6" s="542">
        <v>2.7778919999999999E-2</v>
      </c>
      <c r="J6" s="433">
        <v>3</v>
      </c>
      <c r="K6" s="543">
        <f t="shared" si="2"/>
        <v>2.7778919999999999E-2</v>
      </c>
      <c r="L6" s="543">
        <v>2.7779249999999998E-2</v>
      </c>
      <c r="M6" s="543">
        <f t="shared" si="3"/>
        <v>2.4267799999999999E-2</v>
      </c>
      <c r="N6" s="546">
        <v>2.7778859999999999E-2</v>
      </c>
      <c r="O6" s="546">
        <v>2.77793E-2</v>
      </c>
      <c r="S6" s="60" t="str">
        <f t="shared" si="0"/>
        <v>vaccination_rate</v>
      </c>
      <c r="T6" s="60">
        <f>[1]Reg_30days!AJ34</f>
        <v>0</v>
      </c>
      <c r="U6" s="63">
        <v>2.43032E-2</v>
      </c>
      <c r="V6" s="63">
        <v>2.4231300000000001E-2</v>
      </c>
      <c r="W6" s="63">
        <v>2.4268399999999999E-2</v>
      </c>
      <c r="X6" s="63">
        <v>2.4270699999999999E-2</v>
      </c>
      <c r="Y6" s="63">
        <v>2.4265399999999999E-2</v>
      </c>
      <c r="Z6" s="63"/>
      <c r="AA6" s="63"/>
      <c r="AB6" s="62">
        <f t="shared" si="1"/>
        <v>2.4267799999999999E-2</v>
      </c>
      <c r="AC6" s="547"/>
      <c r="AH6" s="548"/>
      <c r="AI6" s="549"/>
    </row>
    <row r="7" spans="3:35" ht="18">
      <c r="F7" s="542">
        <v>2.7764939999999998E-2</v>
      </c>
      <c r="J7" s="433">
        <v>4</v>
      </c>
      <c r="K7" s="543">
        <f t="shared" si="2"/>
        <v>2.7764939999999998E-2</v>
      </c>
      <c r="L7" s="543">
        <v>2.776547E-2</v>
      </c>
      <c r="M7" s="543">
        <f t="shared" si="3"/>
        <v>2.4109560000000002E-2</v>
      </c>
      <c r="N7" s="546">
        <v>2.7764870000000001E-2</v>
      </c>
      <c r="O7" s="546">
        <v>2.776553E-2</v>
      </c>
      <c r="S7" s="60" t="str">
        <f t="shared" si="0"/>
        <v>vaccination_rate</v>
      </c>
      <c r="T7" s="60">
        <f>[1]Reg_30days!AJ35</f>
        <v>0</v>
      </c>
      <c r="U7" s="63">
        <v>2.4128500000000001E-2</v>
      </c>
      <c r="V7" s="63">
        <v>2.41053E-2</v>
      </c>
      <c r="W7" s="63">
        <v>2.4069199999999999E-2</v>
      </c>
      <c r="X7" s="63">
        <v>2.4107E-2</v>
      </c>
      <c r="Y7" s="63">
        <v>2.4137800000000001E-2</v>
      </c>
      <c r="Z7" s="63"/>
      <c r="AA7" s="63"/>
      <c r="AB7" s="62">
        <f>AVERAGE(U7:Y7)</f>
        <v>2.4109560000000002E-2</v>
      </c>
      <c r="AC7" s="547"/>
      <c r="AH7" s="548"/>
      <c r="AI7" s="549"/>
    </row>
    <row r="8" spans="3:35" ht="18">
      <c r="F8" s="542">
        <v>2.7744439999999999E-2</v>
      </c>
      <c r="J8" s="433">
        <v>5</v>
      </c>
      <c r="K8" s="550">
        <f t="shared" si="2"/>
        <v>2.7744439999999999E-2</v>
      </c>
      <c r="L8" s="550">
        <v>2.7745240000000001E-2</v>
      </c>
      <c r="M8" s="543">
        <f t="shared" si="3"/>
        <v>2.3871360000000001E-2</v>
      </c>
      <c r="N8" s="546">
        <v>2.7744359999999999E-2</v>
      </c>
      <c r="O8" s="546">
        <v>2.7745300000000001E-2</v>
      </c>
      <c r="S8" s="60" t="str">
        <f t="shared" si="0"/>
        <v>vaccination_rate</v>
      </c>
      <c r="T8" s="60">
        <f>[1]Reg_30days!AJ36</f>
        <v>0</v>
      </c>
      <c r="U8" s="63">
        <v>2.3990000000000001E-2</v>
      </c>
      <c r="V8" s="63">
        <v>2.3761500000000001E-2</v>
      </c>
      <c r="W8" s="63">
        <v>2.39481E-2</v>
      </c>
      <c r="X8" s="63">
        <v>2.3971599999999999E-2</v>
      </c>
      <c r="Y8" s="63">
        <v>2.3685600000000001E-2</v>
      </c>
      <c r="Z8" s="63"/>
      <c r="AA8" s="63"/>
      <c r="AB8" s="62">
        <f t="shared" si="1"/>
        <v>2.3871360000000001E-2</v>
      </c>
      <c r="AC8" s="547"/>
      <c r="AH8" s="548"/>
      <c r="AI8" s="549"/>
    </row>
    <row r="9" spans="3:35" ht="18">
      <c r="F9" s="542">
        <v>2.7717789999999999E-2</v>
      </c>
      <c r="J9" s="433">
        <v>6</v>
      </c>
      <c r="K9" s="550">
        <f t="shared" si="2"/>
        <v>2.7717789999999999E-2</v>
      </c>
      <c r="L9" s="550">
        <v>2.7719049999999999E-2</v>
      </c>
      <c r="M9" s="543">
        <f t="shared" si="3"/>
        <v>2.3552739999999999E-2</v>
      </c>
      <c r="N9" s="546">
        <v>2.771771E-2</v>
      </c>
      <c r="O9" s="546">
        <v>2.771912E-2</v>
      </c>
      <c r="S9" s="60" t="str">
        <f t="shared" si="0"/>
        <v>vaccination_rate</v>
      </c>
      <c r="T9" s="60">
        <f>[1]Reg_30days!AJ37</f>
        <v>0</v>
      </c>
      <c r="U9" s="63">
        <v>2.39124E-2</v>
      </c>
      <c r="V9" s="63">
        <v>2.3483E-2</v>
      </c>
      <c r="W9" s="63">
        <v>2.3427900000000002E-2</v>
      </c>
      <c r="X9" s="63">
        <v>2.3380100000000001E-2</v>
      </c>
      <c r="Y9" s="63">
        <v>2.3560299999999999E-2</v>
      </c>
      <c r="Z9" s="63"/>
      <c r="AA9" s="63"/>
      <c r="AB9" s="62">
        <f t="shared" si="1"/>
        <v>2.3552739999999999E-2</v>
      </c>
      <c r="AC9" s="547"/>
      <c r="AH9" s="548"/>
      <c r="AI9" s="549"/>
    </row>
    <row r="10" spans="3:35" ht="18">
      <c r="F10" s="542">
        <v>2.769106E-2</v>
      </c>
      <c r="J10" s="433">
        <v>7</v>
      </c>
      <c r="K10" s="543">
        <f t="shared" si="2"/>
        <v>2.769106E-2</v>
      </c>
      <c r="L10" s="543">
        <v>2.769274E-2</v>
      </c>
      <c r="M10" s="543">
        <f t="shared" si="3"/>
        <v>2.338316E-2</v>
      </c>
      <c r="N10" s="546">
        <v>2.7690969999999999E-2</v>
      </c>
      <c r="O10" s="546">
        <v>2.76928E-2</v>
      </c>
      <c r="S10" s="60" t="str">
        <f t="shared" si="0"/>
        <v>vaccination_rate</v>
      </c>
      <c r="T10" s="60">
        <f>[1]Reg_30days!AJ38</f>
        <v>0</v>
      </c>
      <c r="U10" s="63">
        <v>2.3561599999999999E-2</v>
      </c>
      <c r="V10" s="63">
        <v>2.3455799999999999E-2</v>
      </c>
      <c r="W10" s="63">
        <v>2.3410899999999998E-2</v>
      </c>
      <c r="X10" s="63">
        <v>2.3186700000000001E-2</v>
      </c>
      <c r="Y10" s="63">
        <v>2.33008E-2</v>
      </c>
      <c r="Z10" s="63"/>
      <c r="AA10" s="63"/>
      <c r="AB10" s="62">
        <f t="shared" si="1"/>
        <v>2.338316E-2</v>
      </c>
      <c r="AC10" s="547"/>
      <c r="AH10" s="548"/>
      <c r="AI10" s="549"/>
    </row>
    <row r="11" spans="3:35" ht="18">
      <c r="F11" s="542">
        <v>2.765664E-2</v>
      </c>
      <c r="J11" s="433">
        <v>8</v>
      </c>
      <c r="K11" s="543">
        <f t="shared" si="2"/>
        <v>2.765664E-2</v>
      </c>
      <c r="L11" s="543">
        <v>2.7659010000000001E-2</v>
      </c>
      <c r="M11" s="543">
        <f t="shared" si="3"/>
        <v>2.316708E-2</v>
      </c>
      <c r="N11" s="546">
        <v>2.765656E-2</v>
      </c>
      <c r="O11" s="546">
        <v>2.7659070000000001E-2</v>
      </c>
      <c r="S11" s="60" t="str">
        <f t="shared" si="0"/>
        <v>vaccination_rate</v>
      </c>
      <c r="T11" s="60">
        <f>[1]Reg_30days!AJ39</f>
        <v>0</v>
      </c>
      <c r="U11" s="63">
        <v>2.3195299999999999E-2</v>
      </c>
      <c r="V11" s="63">
        <v>2.3148100000000001E-2</v>
      </c>
      <c r="W11" s="63">
        <v>2.3310000000000001E-2</v>
      </c>
      <c r="X11" s="63">
        <v>2.3103200000000001E-2</v>
      </c>
      <c r="Y11" s="63">
        <v>2.30788E-2</v>
      </c>
      <c r="Z11" s="63"/>
      <c r="AA11" s="63"/>
      <c r="AB11" s="62">
        <f t="shared" si="1"/>
        <v>2.316708E-2</v>
      </c>
      <c r="AC11" s="547"/>
      <c r="AH11" s="548"/>
      <c r="AI11" s="549"/>
    </row>
    <row r="12" spans="3:35" ht="18">
      <c r="F12" s="542">
        <v>2.7617969999999999E-2</v>
      </c>
      <c r="J12" s="433">
        <v>9</v>
      </c>
      <c r="K12" s="543">
        <f t="shared" si="2"/>
        <v>2.7617969999999999E-2</v>
      </c>
      <c r="L12" s="543">
        <v>2.7621010000000001E-2</v>
      </c>
      <c r="M12" s="543">
        <f t="shared" si="3"/>
        <v>2.305654E-2</v>
      </c>
      <c r="N12" s="546">
        <v>2.7617840000000001E-2</v>
      </c>
      <c r="O12" s="546">
        <v>2.7621099999999999E-2</v>
      </c>
      <c r="S12" s="60" t="str">
        <f t="shared" si="0"/>
        <v>vaccination_rate</v>
      </c>
      <c r="T12" s="60">
        <f>[1]Reg_30days!AJ40</f>
        <v>0</v>
      </c>
      <c r="U12" s="63">
        <v>2.3080400000000001E-2</v>
      </c>
      <c r="V12" s="63">
        <v>2.2986099999999999E-2</v>
      </c>
      <c r="W12" s="63">
        <v>2.3385099999999999E-2</v>
      </c>
      <c r="X12" s="63">
        <v>2.29123E-2</v>
      </c>
      <c r="Y12" s="63">
        <v>2.29188E-2</v>
      </c>
      <c r="Z12" s="63"/>
      <c r="AA12" s="63"/>
      <c r="AB12" s="62">
        <f t="shared" si="1"/>
        <v>2.305654E-2</v>
      </c>
      <c r="AC12" s="547"/>
      <c r="AH12" s="548"/>
      <c r="AI12" s="549"/>
    </row>
    <row r="13" spans="3:35" ht="18">
      <c r="F13" s="542">
        <v>2.759025E-2</v>
      </c>
      <c r="J13" s="433">
        <v>10</v>
      </c>
      <c r="K13" s="543">
        <f t="shared" si="2"/>
        <v>2.759025E-2</v>
      </c>
      <c r="L13" s="543">
        <v>2.7593980000000001E-2</v>
      </c>
      <c r="M13" s="543">
        <f t="shared" si="3"/>
        <v>2.2856919999999999E-2</v>
      </c>
      <c r="N13" s="546">
        <v>2.7590150000000001E-2</v>
      </c>
      <c r="O13" s="546">
        <v>2.7594029999999999E-2</v>
      </c>
      <c r="S13" s="60" t="str">
        <f t="shared" si="0"/>
        <v>vaccination_rate</v>
      </c>
      <c r="T13" s="60">
        <f>[1]Reg_30days!AJ41</f>
        <v>0</v>
      </c>
      <c r="U13" s="63">
        <v>2.2797000000000001E-2</v>
      </c>
      <c r="V13" s="63">
        <v>2.26103E-2</v>
      </c>
      <c r="W13" s="63">
        <v>2.32388E-2</v>
      </c>
      <c r="X13" s="63">
        <v>2.2947499999999999E-2</v>
      </c>
      <c r="Y13" s="63">
        <v>2.2690999999999999E-2</v>
      </c>
      <c r="Z13" s="63"/>
      <c r="AA13" s="63"/>
      <c r="AB13" s="62">
        <f t="shared" si="1"/>
        <v>2.2856919999999999E-2</v>
      </c>
      <c r="AC13" s="547"/>
      <c r="AH13" s="548"/>
      <c r="AI13" s="549"/>
    </row>
    <row r="14" spans="3:35" ht="18">
      <c r="F14" s="542">
        <v>2.7584129999999998E-2</v>
      </c>
      <c r="J14" s="433">
        <v>11</v>
      </c>
      <c r="K14" s="543">
        <f t="shared" si="2"/>
        <v>2.7584129999999998E-2</v>
      </c>
      <c r="L14" s="543">
        <v>2.7589889999999999E-2</v>
      </c>
      <c r="M14" s="543">
        <f t="shared" si="3"/>
        <v>2.2671359999999998E-2</v>
      </c>
      <c r="N14" s="546">
        <v>2.7586159999999998E-2</v>
      </c>
      <c r="O14" s="546">
        <v>2.7589309999999999E-2</v>
      </c>
      <c r="S14" s="60" t="str">
        <f t="shared" si="0"/>
        <v>vaccination_rate</v>
      </c>
      <c r="T14" s="60">
        <f>[1]Reg_30days!AJ42</f>
        <v>0</v>
      </c>
      <c r="U14" s="63">
        <v>2.2539799999999999E-2</v>
      </c>
      <c r="V14" s="63">
        <v>2.2577799999999999E-2</v>
      </c>
      <c r="W14" s="63">
        <v>2.29953E-2</v>
      </c>
      <c r="X14" s="63">
        <v>2.2618599999999999E-2</v>
      </c>
      <c r="Y14" s="63">
        <v>2.2625300000000001E-2</v>
      </c>
      <c r="Z14" s="63"/>
      <c r="AA14" s="63"/>
      <c r="AB14" s="62">
        <f t="shared" si="1"/>
        <v>2.2671359999999998E-2</v>
      </c>
      <c r="AC14" s="547"/>
      <c r="AH14" s="548"/>
      <c r="AI14" s="549"/>
    </row>
    <row r="15" spans="3:35" ht="18">
      <c r="F15" s="542">
        <v>2.7475880000000001E-2</v>
      </c>
      <c r="J15" s="433">
        <v>12</v>
      </c>
      <c r="K15" s="543">
        <f t="shared" si="2"/>
        <v>2.7475880000000001E-2</v>
      </c>
      <c r="L15" s="543">
        <v>2.7481729999999999E-2</v>
      </c>
      <c r="M15" s="543">
        <f t="shared" si="3"/>
        <v>2.2474340000000002E-2</v>
      </c>
      <c r="N15" s="546">
        <v>2.7475820000000001E-2</v>
      </c>
      <c r="O15" s="546">
        <v>2.7481760000000001E-2</v>
      </c>
      <c r="S15" s="60" t="str">
        <f t="shared" si="0"/>
        <v>vaccination_rate</v>
      </c>
      <c r="T15" s="60">
        <f>[1]Reg_30days!AJ43</f>
        <v>0</v>
      </c>
      <c r="U15" s="63">
        <v>2.2336100000000001E-2</v>
      </c>
      <c r="V15" s="63">
        <v>2.2573800000000002E-2</v>
      </c>
      <c r="W15" s="63">
        <v>2.2726E-2</v>
      </c>
      <c r="X15" s="63">
        <v>2.24946E-2</v>
      </c>
      <c r="Y15" s="63">
        <v>2.2241199999999999E-2</v>
      </c>
      <c r="Z15" s="63"/>
      <c r="AA15" s="63"/>
      <c r="AB15" s="62">
        <f t="shared" si="1"/>
        <v>2.2474340000000002E-2</v>
      </c>
      <c r="AC15" s="547"/>
      <c r="AH15" s="548"/>
      <c r="AI15" s="549"/>
    </row>
    <row r="16" spans="3:35" ht="18">
      <c r="F16" s="542">
        <v>2.7346840000000001E-2</v>
      </c>
      <c r="J16" s="433">
        <v>13</v>
      </c>
      <c r="K16" s="543">
        <f t="shared" si="2"/>
        <v>2.7346840000000001E-2</v>
      </c>
      <c r="L16" s="543">
        <v>2.7356330000000002E-2</v>
      </c>
      <c r="M16" s="543">
        <f t="shared" si="3"/>
        <v>2.2394239999999999E-2</v>
      </c>
      <c r="N16" s="546">
        <v>2.734733E-2</v>
      </c>
      <c r="O16" s="546">
        <v>2.7355999999999998E-2</v>
      </c>
      <c r="S16" s="60" t="str">
        <f t="shared" si="0"/>
        <v>vaccination_rate</v>
      </c>
      <c r="T16" s="60">
        <f>[1]Reg_30days!AJ44</f>
        <v>0</v>
      </c>
      <c r="U16" s="63">
        <v>2.2157300000000001E-2</v>
      </c>
      <c r="V16" s="63">
        <v>2.2285800000000001E-2</v>
      </c>
      <c r="W16" s="63">
        <v>2.2578899999999999E-2</v>
      </c>
      <c r="X16" s="63">
        <v>2.2673599999999999E-2</v>
      </c>
      <c r="Y16" s="63">
        <v>2.22756E-2</v>
      </c>
      <c r="Z16" s="63"/>
      <c r="AA16" s="63"/>
      <c r="AB16" s="62">
        <f t="shared" si="1"/>
        <v>2.2394239999999999E-2</v>
      </c>
      <c r="AC16" s="547"/>
      <c r="AH16" s="548"/>
      <c r="AI16" s="549"/>
    </row>
    <row r="17" spans="6:35" ht="18">
      <c r="F17" s="542">
        <v>2.7242829999999999E-2</v>
      </c>
      <c r="J17" s="433">
        <v>14</v>
      </c>
      <c r="K17" s="543">
        <f t="shared" si="2"/>
        <v>2.7242829999999999E-2</v>
      </c>
      <c r="L17" s="543">
        <v>2.7253300000000001E-2</v>
      </c>
      <c r="M17" s="543">
        <f t="shared" si="3"/>
        <v>2.230826E-2</v>
      </c>
      <c r="N17" s="546">
        <v>2.7242929999999999E-2</v>
      </c>
      <c r="O17" s="546">
        <v>2.7253429999999999E-2</v>
      </c>
      <c r="S17" s="60" t="str">
        <f t="shared" si="0"/>
        <v>vaccination_rate</v>
      </c>
      <c r="T17" s="60">
        <f>[1]Reg_30days!AJ45</f>
        <v>0</v>
      </c>
      <c r="U17" s="63">
        <v>2.2614100000000002E-2</v>
      </c>
      <c r="V17" s="63">
        <v>2.2292900000000001E-2</v>
      </c>
      <c r="W17" s="63">
        <v>2.2557899999999999E-2</v>
      </c>
      <c r="X17" s="63">
        <v>2.2348199999999999E-2</v>
      </c>
      <c r="Y17" s="63">
        <v>2.17282E-2</v>
      </c>
      <c r="Z17" s="63"/>
      <c r="AA17" s="63"/>
      <c r="AB17" s="62">
        <f t="shared" si="1"/>
        <v>2.230826E-2</v>
      </c>
      <c r="AC17" s="547"/>
      <c r="AH17" s="548"/>
      <c r="AI17" s="549"/>
    </row>
    <row r="18" spans="6:35" ht="18">
      <c r="F18" s="542">
        <v>2.6991299999999999E-2</v>
      </c>
      <c r="J18" s="433">
        <v>15</v>
      </c>
      <c r="K18" s="543">
        <f t="shared" si="2"/>
        <v>2.6991299999999999E-2</v>
      </c>
      <c r="L18" s="543">
        <v>2.7008339999999999E-2</v>
      </c>
      <c r="M18" s="543">
        <f t="shared" si="3"/>
        <v>2.2014600000000002E-2</v>
      </c>
      <c r="N18" s="546">
        <v>2.6992209999999999E-2</v>
      </c>
      <c r="O18" s="546">
        <v>2.7008020000000001E-2</v>
      </c>
      <c r="S18" s="60" t="str">
        <f t="shared" si="0"/>
        <v>vaccination_rate</v>
      </c>
      <c r="T18" s="60">
        <f>[1]Reg_30days!AJ46</f>
        <v>0</v>
      </c>
      <c r="U18" s="63">
        <v>2.2101800000000001E-2</v>
      </c>
      <c r="V18" s="63">
        <v>2.1930700000000001E-2</v>
      </c>
      <c r="W18" s="63">
        <v>2.2144500000000001E-2</v>
      </c>
      <c r="X18" s="63">
        <v>2.20238E-2</v>
      </c>
      <c r="Y18" s="63">
        <v>2.1872200000000001E-2</v>
      </c>
      <c r="Z18" s="63"/>
      <c r="AA18" s="63"/>
      <c r="AB18" s="62">
        <f t="shared" si="1"/>
        <v>2.2014600000000002E-2</v>
      </c>
      <c r="AC18" s="547"/>
      <c r="AH18" s="548"/>
      <c r="AI18" s="549"/>
    </row>
    <row r="19" spans="6:35" ht="18">
      <c r="F19" s="542">
        <v>2.6813030000000002E-2</v>
      </c>
      <c r="J19" s="433">
        <v>16</v>
      </c>
      <c r="K19" s="543">
        <f t="shared" si="2"/>
        <v>2.6813030000000002E-2</v>
      </c>
      <c r="L19" s="543">
        <v>2.6829189999999999E-2</v>
      </c>
      <c r="M19" s="543">
        <f t="shared" si="3"/>
        <v>2.2048480000000002E-2</v>
      </c>
      <c r="N19" s="546">
        <v>2.6812510000000001E-2</v>
      </c>
      <c r="O19" s="546">
        <v>2.6829490000000001E-2</v>
      </c>
      <c r="S19" s="60" t="str">
        <f t="shared" si="0"/>
        <v>vaccination_rate</v>
      </c>
      <c r="T19" s="60">
        <f>[1]Reg_30days!AJ47</f>
        <v>0</v>
      </c>
      <c r="U19" s="63">
        <v>2.23381E-2</v>
      </c>
      <c r="V19" s="63">
        <v>2.20728E-2</v>
      </c>
      <c r="W19" s="63">
        <v>2.2429899999999999E-2</v>
      </c>
      <c r="X19" s="63">
        <v>2.1830499999999999E-2</v>
      </c>
      <c r="Y19" s="63">
        <v>2.1571099999999999E-2</v>
      </c>
      <c r="Z19" s="63"/>
      <c r="AA19" s="63"/>
      <c r="AB19" s="62">
        <f t="shared" si="1"/>
        <v>2.2048480000000002E-2</v>
      </c>
      <c r="AC19" s="547"/>
      <c r="AH19" s="548"/>
      <c r="AI19" s="549"/>
    </row>
    <row r="20" spans="6:35" ht="18">
      <c r="F20" s="542">
        <v>2.6678960000000002E-2</v>
      </c>
      <c r="J20" s="433">
        <v>17</v>
      </c>
      <c r="K20" s="543">
        <f t="shared" si="2"/>
        <v>2.6678960000000002E-2</v>
      </c>
      <c r="L20" s="543">
        <v>2.6698050000000001E-2</v>
      </c>
      <c r="M20" s="543">
        <f t="shared" si="3"/>
        <v>2.1923679999999994E-2</v>
      </c>
      <c r="N20" s="546">
        <v>2.667976E-2</v>
      </c>
      <c r="O20" s="546">
        <v>2.6697289999999999E-2</v>
      </c>
      <c r="S20" s="60" t="str">
        <f t="shared" si="0"/>
        <v>vaccination_rate</v>
      </c>
      <c r="T20" s="60">
        <f>[1]Reg_30days!AJ48</f>
        <v>0</v>
      </c>
      <c r="U20" s="63">
        <v>2.2091400000000001E-2</v>
      </c>
      <c r="V20" s="63">
        <v>2.1715499999999999E-2</v>
      </c>
      <c r="W20" s="63">
        <v>2.2202199999999998E-2</v>
      </c>
      <c r="X20" s="63">
        <v>2.2058899999999999E-2</v>
      </c>
      <c r="Y20" s="63">
        <v>2.1550400000000001E-2</v>
      </c>
      <c r="Z20" s="63"/>
      <c r="AA20" s="63"/>
      <c r="AB20" s="62">
        <f t="shared" si="1"/>
        <v>2.1923679999999994E-2</v>
      </c>
      <c r="AC20" s="547"/>
      <c r="AH20" s="548"/>
      <c r="AI20" s="549"/>
    </row>
    <row r="21" spans="6:35" ht="18">
      <c r="F21" s="542">
        <v>2.5999250000000002E-2</v>
      </c>
      <c r="J21" s="433">
        <v>18</v>
      </c>
      <c r="K21" s="543">
        <f t="shared" si="2"/>
        <v>2.5999250000000002E-2</v>
      </c>
      <c r="L21" s="543">
        <v>2.6027700000000001E-2</v>
      </c>
      <c r="M21" s="543">
        <f t="shared" si="3"/>
        <v>2.1694499999999999E-2</v>
      </c>
      <c r="N21" s="546">
        <v>2.60009E-2</v>
      </c>
      <c r="O21" s="546">
        <v>2.6026270000000001E-2</v>
      </c>
      <c r="S21" s="60" t="str">
        <f t="shared" si="0"/>
        <v>vaccination_rate</v>
      </c>
      <c r="T21" s="60">
        <f>[1]Reg_30days!AJ49</f>
        <v>0</v>
      </c>
      <c r="U21" s="63">
        <v>2.1889100000000002E-2</v>
      </c>
      <c r="V21" s="63">
        <v>2.1658500000000001E-2</v>
      </c>
      <c r="W21" s="63">
        <v>2.21353E-2</v>
      </c>
      <c r="X21" s="63">
        <v>2.1409600000000001E-2</v>
      </c>
      <c r="Y21" s="63">
        <v>2.138E-2</v>
      </c>
      <c r="Z21" s="63"/>
      <c r="AA21" s="63"/>
      <c r="AB21" s="62">
        <f t="shared" si="1"/>
        <v>2.1694499999999999E-2</v>
      </c>
      <c r="AC21" s="547"/>
      <c r="AH21" s="548"/>
      <c r="AI21" s="549"/>
    </row>
    <row r="22" spans="6:35" ht="18">
      <c r="F22" s="542">
        <v>2.5885180000000001E-2</v>
      </c>
      <c r="J22" s="433">
        <v>19</v>
      </c>
      <c r="K22" s="543">
        <f t="shared" si="2"/>
        <v>2.5885180000000001E-2</v>
      </c>
      <c r="L22" s="543">
        <v>2.5912109999999999E-2</v>
      </c>
      <c r="M22" s="543">
        <f t="shared" si="3"/>
        <v>2.1512119999999999E-2</v>
      </c>
      <c r="N22" s="546">
        <v>2.58859E-2</v>
      </c>
      <c r="O22" s="546">
        <v>2.5910929999999999E-2</v>
      </c>
      <c r="S22" s="60" t="str">
        <f t="shared" si="0"/>
        <v>vaccination_rate</v>
      </c>
      <c r="T22" s="60">
        <f>[1]Reg_30days!AJ50</f>
        <v>0</v>
      </c>
      <c r="U22" s="63">
        <v>2.15341E-2</v>
      </c>
      <c r="V22" s="63">
        <v>2.1704899999999999E-2</v>
      </c>
      <c r="W22" s="63">
        <v>2.1711399999999999E-2</v>
      </c>
      <c r="X22" s="63">
        <v>2.13454E-2</v>
      </c>
      <c r="Y22" s="63">
        <v>2.12648E-2</v>
      </c>
      <c r="Z22" s="63"/>
      <c r="AA22" s="63"/>
      <c r="AB22" s="62">
        <f t="shared" si="1"/>
        <v>2.1512119999999999E-2</v>
      </c>
      <c r="AC22" s="547"/>
      <c r="AH22" s="548"/>
      <c r="AI22" s="549"/>
    </row>
    <row r="23" spans="6:35" ht="18">
      <c r="F23" s="542">
        <v>2.536855E-2</v>
      </c>
      <c r="J23" s="433">
        <v>20</v>
      </c>
      <c r="K23" s="543">
        <f t="shared" si="2"/>
        <v>2.536855E-2</v>
      </c>
      <c r="L23" s="543">
        <v>2.5388009999999999E-2</v>
      </c>
      <c r="M23" s="543">
        <f t="shared" si="3"/>
        <v>2.1376700000000002E-2</v>
      </c>
      <c r="N23" s="546">
        <v>2.5368760000000001E-2</v>
      </c>
      <c r="O23" s="546">
        <v>2.5387679999999999E-2</v>
      </c>
      <c r="S23" s="60" t="str">
        <f t="shared" si="0"/>
        <v>vaccination_rate</v>
      </c>
      <c r="T23" s="60">
        <f>[1]Reg_30days!AJ51</f>
        <v>0</v>
      </c>
      <c r="U23" s="63">
        <v>2.1412799999999999E-2</v>
      </c>
      <c r="V23" s="63">
        <v>2.1724400000000001E-2</v>
      </c>
      <c r="W23" s="63">
        <v>2.1425699999999999E-2</v>
      </c>
      <c r="X23" s="63">
        <v>2.1098200000000001E-2</v>
      </c>
      <c r="Y23" s="63">
        <v>2.1222399999999999E-2</v>
      </c>
      <c r="Z23" s="63"/>
      <c r="AA23" s="63"/>
      <c r="AB23" s="62">
        <f t="shared" si="1"/>
        <v>2.1376700000000002E-2</v>
      </c>
      <c r="AC23" s="547"/>
      <c r="AH23" s="548"/>
      <c r="AI23" s="549"/>
    </row>
    <row r="24" spans="6:35" ht="18">
      <c r="F24" s="542">
        <v>2.5407889999999999E-2</v>
      </c>
      <c r="J24" s="433">
        <v>21</v>
      </c>
      <c r="K24" s="543">
        <f t="shared" si="2"/>
        <v>2.5407889999999999E-2</v>
      </c>
      <c r="L24" s="543">
        <v>2.5434910000000002E-2</v>
      </c>
      <c r="M24" s="543">
        <f t="shared" si="3"/>
        <v>2.1220200000000002E-2</v>
      </c>
      <c r="N24" s="546">
        <v>2.5409029999999999E-2</v>
      </c>
      <c r="O24" s="546">
        <v>2.5432920000000001E-2</v>
      </c>
      <c r="S24" s="60" t="str">
        <f t="shared" si="0"/>
        <v>vaccination_rate</v>
      </c>
      <c r="T24" s="60">
        <f>[1]Reg_30days!AJ52</f>
        <v>0</v>
      </c>
      <c r="U24" s="63">
        <v>2.1269400000000001E-2</v>
      </c>
      <c r="V24" s="63">
        <v>2.15108E-2</v>
      </c>
      <c r="W24" s="63">
        <v>2.1794399999999998E-2</v>
      </c>
      <c r="X24" s="63">
        <v>2.0603699999999999E-2</v>
      </c>
      <c r="Y24" s="63">
        <v>2.0922699999999999E-2</v>
      </c>
      <c r="Z24" s="63"/>
      <c r="AA24" s="63"/>
      <c r="AB24" s="62">
        <f t="shared" si="1"/>
        <v>2.1220200000000002E-2</v>
      </c>
      <c r="AC24" s="547"/>
      <c r="AH24" s="548"/>
      <c r="AI24" s="549"/>
    </row>
    <row r="25" spans="6:35" ht="18">
      <c r="F25" s="542">
        <v>2.5196440000000001E-2</v>
      </c>
      <c r="J25" s="433">
        <v>22</v>
      </c>
      <c r="K25" s="543">
        <f t="shared" si="2"/>
        <v>2.5196440000000001E-2</v>
      </c>
      <c r="L25" s="543">
        <v>2.521816E-2</v>
      </c>
      <c r="M25" s="543">
        <f t="shared" si="3"/>
        <v>2.125022E-2</v>
      </c>
      <c r="N25" s="546">
        <v>2.519714E-2</v>
      </c>
      <c r="O25" s="546">
        <v>2.5217980000000001E-2</v>
      </c>
      <c r="S25" s="60" t="str">
        <f t="shared" si="0"/>
        <v>vaccination_rate</v>
      </c>
      <c r="T25" s="60">
        <f>[1]Reg_30days!AJ53</f>
        <v>0</v>
      </c>
      <c r="U25" s="63">
        <v>2.1582400000000002E-2</v>
      </c>
      <c r="V25" s="63">
        <v>2.0925300000000001E-2</v>
      </c>
      <c r="W25" s="63">
        <v>2.14688E-2</v>
      </c>
      <c r="X25" s="63">
        <v>2.0754499999999999E-2</v>
      </c>
      <c r="Y25" s="63">
        <v>2.15201E-2</v>
      </c>
      <c r="Z25" s="63"/>
      <c r="AA25" s="63"/>
      <c r="AB25" s="62">
        <f t="shared" si="1"/>
        <v>2.125022E-2</v>
      </c>
      <c r="AC25" s="547"/>
      <c r="AH25" s="548"/>
      <c r="AI25" s="549"/>
    </row>
    <row r="26" spans="6:35" ht="18">
      <c r="F26" s="542">
        <v>2.4810349999999998E-2</v>
      </c>
      <c r="J26" s="433">
        <v>23</v>
      </c>
      <c r="K26" s="543">
        <f t="shared" si="2"/>
        <v>2.4810349999999998E-2</v>
      </c>
      <c r="L26" s="543">
        <v>2.4834559999999999E-2</v>
      </c>
      <c r="M26" s="543">
        <f t="shared" si="3"/>
        <v>2.1163939999999999E-2</v>
      </c>
      <c r="N26" s="546">
        <v>2.481237E-2</v>
      </c>
      <c r="O26" s="546">
        <v>2.483283E-2</v>
      </c>
      <c r="S26" s="60" t="str">
        <f t="shared" si="0"/>
        <v>vaccination_rate</v>
      </c>
      <c r="T26" s="60">
        <f>[1]Reg_30days!AJ54</f>
        <v>0</v>
      </c>
      <c r="U26" s="63">
        <v>2.1435699999999999E-2</v>
      </c>
      <c r="V26" s="63">
        <v>2.0968000000000001E-2</v>
      </c>
      <c r="W26" s="63">
        <v>2.11434E-2</v>
      </c>
      <c r="X26" s="63">
        <v>2.0882700000000001E-2</v>
      </c>
      <c r="Y26" s="63">
        <v>2.13899E-2</v>
      </c>
      <c r="Z26" s="63"/>
      <c r="AA26" s="63"/>
      <c r="AB26" s="62">
        <f t="shared" si="1"/>
        <v>2.1163939999999999E-2</v>
      </c>
      <c r="AC26" s="547"/>
      <c r="AH26" s="548"/>
      <c r="AI26" s="549"/>
    </row>
    <row r="27" spans="6:35" ht="18">
      <c r="F27" s="542">
        <v>2.439854E-2</v>
      </c>
      <c r="J27" s="433">
        <v>24</v>
      </c>
      <c r="K27" s="543">
        <f t="shared" si="2"/>
        <v>2.439854E-2</v>
      </c>
      <c r="L27" s="543">
        <v>2.442329E-2</v>
      </c>
      <c r="M27" s="543">
        <f t="shared" si="3"/>
        <v>2.0736220000000003E-2</v>
      </c>
      <c r="N27" s="546">
        <v>2.439819E-2</v>
      </c>
      <c r="O27" s="546">
        <v>2.442331E-2</v>
      </c>
      <c r="S27" s="60" t="str">
        <f t="shared" si="0"/>
        <v>vaccination_rate</v>
      </c>
      <c r="T27" s="60">
        <f>[1]Reg_30days!AJ55</f>
        <v>0</v>
      </c>
      <c r="U27" s="63">
        <v>2.0958500000000001E-2</v>
      </c>
      <c r="V27" s="63">
        <v>2.06999E-2</v>
      </c>
      <c r="W27" s="63">
        <v>2.0411100000000001E-2</v>
      </c>
      <c r="X27" s="63">
        <v>2.07612E-2</v>
      </c>
      <c r="Y27" s="63">
        <v>2.0850400000000002E-2</v>
      </c>
      <c r="Z27" s="63"/>
      <c r="AA27" s="63"/>
      <c r="AB27" s="62">
        <f t="shared" si="1"/>
        <v>2.0736220000000003E-2</v>
      </c>
      <c r="AC27" s="547"/>
      <c r="AH27" s="548"/>
      <c r="AI27" s="549"/>
    </row>
    <row r="28" spans="6:35" ht="18">
      <c r="F28" s="542">
        <v>2.4091729999999999E-2</v>
      </c>
      <c r="J28" s="433">
        <v>25</v>
      </c>
      <c r="K28" s="543">
        <f t="shared" si="2"/>
        <v>2.4091729999999999E-2</v>
      </c>
      <c r="L28" s="543">
        <v>2.4119169999999999E-2</v>
      </c>
      <c r="M28" s="543">
        <f t="shared" si="3"/>
        <v>2.058952E-2</v>
      </c>
      <c r="N28" s="546">
        <v>2.4092160000000001E-2</v>
      </c>
      <c r="O28" s="546">
        <v>2.4116789999999999E-2</v>
      </c>
      <c r="S28" s="60" t="str">
        <f t="shared" si="0"/>
        <v>vaccination_rate</v>
      </c>
      <c r="T28" s="60">
        <f>[1]Reg_30days!AJ56</f>
        <v>0</v>
      </c>
      <c r="U28" s="63">
        <v>2.0586699999999999E-2</v>
      </c>
      <c r="V28" s="63">
        <v>2.0594000000000001E-2</v>
      </c>
      <c r="W28" s="63">
        <v>2.0423299999999998E-2</v>
      </c>
      <c r="X28" s="63">
        <v>2.05586E-2</v>
      </c>
      <c r="Y28" s="63">
        <v>2.0785000000000001E-2</v>
      </c>
      <c r="Z28" s="63"/>
      <c r="AA28" s="63"/>
      <c r="AB28" s="62">
        <f t="shared" si="1"/>
        <v>2.058952E-2</v>
      </c>
      <c r="AC28" s="547"/>
      <c r="AH28" s="548"/>
      <c r="AI28" s="549"/>
    </row>
    <row r="29" spans="6:35" ht="18">
      <c r="F29" s="542">
        <v>2.3557439999999999E-2</v>
      </c>
      <c r="J29" s="433">
        <v>26</v>
      </c>
      <c r="K29" s="543">
        <f t="shared" si="2"/>
        <v>2.3557439999999999E-2</v>
      </c>
      <c r="L29" s="543">
        <v>2.3594670000000002E-2</v>
      </c>
      <c r="M29" s="543">
        <f t="shared" si="3"/>
        <v>2.0429380000000004E-2</v>
      </c>
      <c r="N29" s="546">
        <v>2.3571780000000001E-2</v>
      </c>
      <c r="O29" s="546">
        <v>2.359027E-2</v>
      </c>
      <c r="S29" s="60" t="str">
        <f t="shared" si="0"/>
        <v>vaccination_rate</v>
      </c>
      <c r="T29" s="60">
        <f>[1]Reg_30days!AJ57</f>
        <v>0</v>
      </c>
      <c r="U29" s="63">
        <v>2.05679E-2</v>
      </c>
      <c r="V29" s="63">
        <v>2.0197300000000001E-2</v>
      </c>
      <c r="W29" s="63">
        <v>2.0458500000000001E-2</v>
      </c>
      <c r="X29" s="63">
        <v>2.0454699999999999E-2</v>
      </c>
      <c r="Y29" s="63">
        <v>2.0468500000000001E-2</v>
      </c>
      <c r="Z29" s="63"/>
      <c r="AA29" s="63"/>
      <c r="AB29" s="62">
        <f t="shared" si="1"/>
        <v>2.0429380000000004E-2</v>
      </c>
      <c r="AC29" s="547"/>
      <c r="AH29" s="548"/>
      <c r="AI29" s="549"/>
    </row>
    <row r="30" spans="6:35" ht="18">
      <c r="F30" s="542">
        <v>2.2592310000000001E-2</v>
      </c>
      <c r="J30" s="433">
        <v>27</v>
      </c>
      <c r="K30" s="543">
        <f t="shared" si="2"/>
        <v>2.2592310000000001E-2</v>
      </c>
      <c r="L30" s="543">
        <v>2.262074E-2</v>
      </c>
      <c r="M30" s="543">
        <f t="shared" si="3"/>
        <v>2.0281319999999999E-2</v>
      </c>
      <c r="N30" s="546">
        <v>2.2592879999999999E-2</v>
      </c>
      <c r="O30" s="546">
        <v>2.261898E-2</v>
      </c>
      <c r="S30" s="60" t="str">
        <f t="shared" si="0"/>
        <v>vaccination_rate</v>
      </c>
      <c r="T30" s="60">
        <f>[1]Reg_30days!AJ58</f>
        <v>0</v>
      </c>
      <c r="U30" s="63">
        <v>2.03968E-2</v>
      </c>
      <c r="V30" s="63">
        <v>2.0055400000000001E-2</v>
      </c>
      <c r="W30" s="63">
        <v>2.0375000000000001E-2</v>
      </c>
      <c r="X30" s="63">
        <v>2.02642E-2</v>
      </c>
      <c r="Y30" s="63">
        <v>2.0315199999999999E-2</v>
      </c>
      <c r="Z30" s="63"/>
      <c r="AA30" s="63"/>
      <c r="AB30" s="62">
        <f t="shared" si="1"/>
        <v>2.0281319999999999E-2</v>
      </c>
      <c r="AC30" s="547"/>
      <c r="AH30" s="548"/>
      <c r="AI30" s="549"/>
    </row>
    <row r="31" spans="6:35" ht="18">
      <c r="F31" s="542">
        <v>2.2365619999999999E-2</v>
      </c>
      <c r="J31" s="433">
        <v>28</v>
      </c>
      <c r="K31" s="543">
        <f t="shared" si="2"/>
        <v>2.2365619999999999E-2</v>
      </c>
      <c r="L31" s="543">
        <v>2.2392169999999999E-2</v>
      </c>
      <c r="M31" s="543">
        <f t="shared" si="3"/>
        <v>2.0141780000000001E-2</v>
      </c>
      <c r="N31" s="546">
        <v>2.2366150000000001E-2</v>
      </c>
      <c r="O31" s="546">
        <v>2.2393449999999999E-2</v>
      </c>
      <c r="S31" s="60" t="str">
        <f t="shared" si="0"/>
        <v>vaccination_rate</v>
      </c>
      <c r="T31" s="60">
        <f>[1]Reg_30days!AJ59</f>
        <v>0</v>
      </c>
      <c r="U31" s="63">
        <v>2.03167E-2</v>
      </c>
      <c r="V31" s="63">
        <v>2.00672E-2</v>
      </c>
      <c r="W31" s="63">
        <v>1.97669E-2</v>
      </c>
      <c r="X31" s="63">
        <v>2.0429300000000001E-2</v>
      </c>
      <c r="Y31" s="63">
        <v>2.0128799999999999E-2</v>
      </c>
      <c r="Z31" s="63"/>
      <c r="AA31" s="63"/>
      <c r="AB31" s="62">
        <f t="shared" si="1"/>
        <v>2.0141780000000001E-2</v>
      </c>
      <c r="AC31" s="547"/>
      <c r="AH31" s="548"/>
      <c r="AI31" s="549"/>
    </row>
    <row r="32" spans="6:35" ht="18">
      <c r="F32" s="542">
        <v>2.138164E-2</v>
      </c>
      <c r="J32" s="433">
        <v>29</v>
      </c>
      <c r="K32" s="543">
        <f t="shared" si="2"/>
        <v>2.138164E-2</v>
      </c>
      <c r="L32" s="543">
        <v>2.1433589999999999E-2</v>
      </c>
      <c r="M32" s="543">
        <f t="shared" si="3"/>
        <v>1.987798E-2</v>
      </c>
      <c r="N32" s="546">
        <v>2.139317E-2</v>
      </c>
      <c r="O32" s="546">
        <v>2.1427410000000001E-2</v>
      </c>
      <c r="S32" s="60" t="str">
        <f t="shared" si="0"/>
        <v>vaccination_rate</v>
      </c>
      <c r="T32" s="60">
        <f>[1]Reg_30days!AJ60</f>
        <v>0</v>
      </c>
      <c r="U32" s="63">
        <v>1.97092E-2</v>
      </c>
      <c r="V32" s="63">
        <v>2.0057499999999999E-2</v>
      </c>
      <c r="W32" s="63">
        <v>1.9266399999999999E-2</v>
      </c>
      <c r="X32" s="63">
        <v>2.0698100000000001E-2</v>
      </c>
      <c r="Y32" s="63">
        <v>1.9658700000000001E-2</v>
      </c>
      <c r="Z32" s="63"/>
      <c r="AA32" s="63"/>
      <c r="AB32" s="62">
        <f t="shared" si="1"/>
        <v>1.987798E-2</v>
      </c>
      <c r="AC32" s="547"/>
      <c r="AH32" s="548"/>
      <c r="AI32" s="549"/>
    </row>
    <row r="33" spans="6:35" ht="18">
      <c r="F33" s="542">
        <v>2.110855E-2</v>
      </c>
      <c r="J33" s="433">
        <v>30</v>
      </c>
      <c r="K33" s="543">
        <f t="shared" si="2"/>
        <v>2.110855E-2</v>
      </c>
      <c r="L33" s="543">
        <v>2.1129510000000001E-2</v>
      </c>
      <c r="M33" s="543">
        <f t="shared" si="3"/>
        <v>1.9561019999999998E-2</v>
      </c>
      <c r="N33" s="546">
        <v>2.111012E-2</v>
      </c>
      <c r="O33" s="546">
        <v>2.113015E-2</v>
      </c>
      <c r="S33" s="60" t="str">
        <f t="shared" si="0"/>
        <v>vaccination_rate</v>
      </c>
      <c r="T33" s="60">
        <f>[1]Reg_30days!AJ61</f>
        <v>0</v>
      </c>
      <c r="U33" s="63">
        <v>1.9217000000000001E-2</v>
      </c>
      <c r="V33" s="63">
        <v>1.9500400000000001E-2</v>
      </c>
      <c r="W33" s="63">
        <v>1.9348600000000001E-2</v>
      </c>
      <c r="X33" s="63">
        <v>2.0265399999999999E-2</v>
      </c>
      <c r="Y33" s="63">
        <v>1.94737E-2</v>
      </c>
      <c r="Z33" s="63"/>
      <c r="AA33" s="63"/>
      <c r="AB33" s="62">
        <f t="shared" si="1"/>
        <v>1.9561019999999998E-2</v>
      </c>
      <c r="AC33" s="547"/>
      <c r="AH33" s="548"/>
      <c r="AI33" s="549"/>
    </row>
    <row r="34" spans="6:35" ht="18">
      <c r="F34" s="542">
        <v>2.047614E-2</v>
      </c>
      <c r="J34" s="433">
        <v>31</v>
      </c>
      <c r="K34" s="543">
        <f t="shared" si="2"/>
        <v>2.047614E-2</v>
      </c>
      <c r="L34" s="543">
        <v>2.05083E-2</v>
      </c>
      <c r="M34" s="543">
        <f t="shared" si="3"/>
        <v>1.9402999999999997E-2</v>
      </c>
      <c r="N34" s="546">
        <v>2.0475420000000001E-2</v>
      </c>
      <c r="O34" s="546">
        <v>2.0510839999999999E-2</v>
      </c>
      <c r="S34" s="60" t="str">
        <f t="shared" si="0"/>
        <v>vaccination_rate</v>
      </c>
      <c r="T34" s="60">
        <f>[1]Reg_30days!AJ62</f>
        <v>0</v>
      </c>
      <c r="U34" s="63">
        <v>1.9248500000000002E-2</v>
      </c>
      <c r="V34" s="63">
        <v>1.9119899999999999E-2</v>
      </c>
      <c r="W34" s="63">
        <v>1.8825600000000001E-2</v>
      </c>
      <c r="X34" s="63">
        <v>1.9683300000000001E-2</v>
      </c>
      <c r="Y34" s="63">
        <v>2.0137700000000001E-2</v>
      </c>
      <c r="Z34" s="63"/>
      <c r="AA34" s="63"/>
      <c r="AB34" s="62">
        <f t="shared" si="1"/>
        <v>1.9402999999999997E-2</v>
      </c>
      <c r="AC34" s="547"/>
      <c r="AH34" s="548"/>
      <c r="AI34" s="549"/>
    </row>
    <row r="35" spans="6:35" ht="18">
      <c r="F35" s="542">
        <v>1.9724950000000002E-2</v>
      </c>
      <c r="J35" s="433">
        <v>32</v>
      </c>
      <c r="K35" s="543">
        <f t="shared" si="2"/>
        <v>1.9724950000000002E-2</v>
      </c>
      <c r="L35" s="543">
        <v>1.9758060000000001E-2</v>
      </c>
      <c r="M35" s="543">
        <f t="shared" si="3"/>
        <v>1.9130379999999999E-2</v>
      </c>
      <c r="N35" s="546">
        <v>1.9725639999999999E-2</v>
      </c>
      <c r="O35" s="546">
        <v>1.9760119999999999E-2</v>
      </c>
      <c r="S35" s="60" t="str">
        <f t="shared" si="0"/>
        <v>vaccination_rate</v>
      </c>
      <c r="T35" s="60">
        <f>[1]Reg_30days!AJ63</f>
        <v>0</v>
      </c>
      <c r="U35" s="63">
        <v>1.90799E-2</v>
      </c>
      <c r="V35" s="63">
        <v>1.8930099999999998E-2</v>
      </c>
      <c r="W35" s="63">
        <v>1.8615099999999999E-2</v>
      </c>
      <c r="X35" s="63">
        <v>1.92272E-2</v>
      </c>
      <c r="Y35" s="63">
        <v>1.9799600000000001E-2</v>
      </c>
      <c r="Z35" s="63"/>
      <c r="AA35" s="63"/>
      <c r="AB35" s="62">
        <f t="shared" si="1"/>
        <v>1.9130379999999999E-2</v>
      </c>
      <c r="AC35" s="547"/>
      <c r="AH35" s="548"/>
      <c r="AI35" s="549"/>
    </row>
    <row r="36" spans="6:35" ht="18">
      <c r="F36" s="542">
        <v>1.8875039999999999E-2</v>
      </c>
      <c r="J36" s="433">
        <v>33</v>
      </c>
      <c r="K36" s="543">
        <f t="shared" si="2"/>
        <v>1.8875039999999999E-2</v>
      </c>
      <c r="L36" s="543">
        <v>1.890472E-2</v>
      </c>
      <c r="M36" s="543">
        <f t="shared" si="3"/>
        <v>1.8783500000000002E-2</v>
      </c>
      <c r="N36" s="546">
        <v>1.8875900000000001E-2</v>
      </c>
      <c r="O36" s="546">
        <v>1.890783E-2</v>
      </c>
      <c r="S36" s="60" t="str">
        <f t="shared" si="0"/>
        <v>vaccination_rate</v>
      </c>
      <c r="T36" s="60">
        <f>[1]Reg_30days!AJ64</f>
        <v>0</v>
      </c>
      <c r="U36" s="63">
        <v>1.86243E-2</v>
      </c>
      <c r="V36" s="63">
        <v>1.8374100000000001E-2</v>
      </c>
      <c r="W36" s="63">
        <v>1.8182500000000001E-2</v>
      </c>
      <c r="X36" s="63">
        <v>1.9091299999999999E-2</v>
      </c>
      <c r="Y36" s="63">
        <v>1.9645300000000001E-2</v>
      </c>
      <c r="Z36" s="63"/>
      <c r="AA36" s="63"/>
      <c r="AB36" s="62">
        <f t="shared" si="1"/>
        <v>1.8783500000000002E-2</v>
      </c>
      <c r="AC36" s="547"/>
      <c r="AH36" s="548"/>
      <c r="AI36" s="549"/>
    </row>
    <row r="37" spans="6:35" ht="18">
      <c r="F37" s="542">
        <v>1.8228270000000001E-2</v>
      </c>
      <c r="J37" s="433">
        <v>34</v>
      </c>
      <c r="K37" s="543">
        <f t="shared" si="2"/>
        <v>1.8228270000000001E-2</v>
      </c>
      <c r="L37" s="543">
        <v>1.8266279999999999E-2</v>
      </c>
      <c r="M37" s="543">
        <f t="shared" si="3"/>
        <v>1.878968E-2</v>
      </c>
      <c r="N37" s="546">
        <v>1.823166E-2</v>
      </c>
      <c r="O37" s="546">
        <v>1.8264590000000001E-2</v>
      </c>
      <c r="S37" s="60" t="str">
        <f t="shared" si="0"/>
        <v>vaccination_rate</v>
      </c>
      <c r="T37" s="60">
        <f>[1]Reg_30days!AJ65</f>
        <v>0</v>
      </c>
      <c r="U37" s="63">
        <v>1.8404400000000001E-2</v>
      </c>
      <c r="V37" s="63">
        <v>1.88503E-2</v>
      </c>
      <c r="W37" s="63">
        <v>1.8325000000000001E-2</v>
      </c>
      <c r="X37" s="63">
        <v>1.8705099999999999E-2</v>
      </c>
      <c r="Y37" s="63">
        <v>1.96636E-2</v>
      </c>
      <c r="Z37" s="63"/>
      <c r="AA37" s="63"/>
      <c r="AB37" s="62">
        <f t="shared" si="1"/>
        <v>1.878968E-2</v>
      </c>
      <c r="AC37" s="547"/>
      <c r="AH37" s="548"/>
      <c r="AI37" s="549"/>
    </row>
    <row r="38" spans="6:35" ht="18">
      <c r="F38" s="542">
        <v>1.755089E-2</v>
      </c>
      <c r="J38" s="433">
        <v>35</v>
      </c>
      <c r="K38" s="543">
        <f t="shared" si="2"/>
        <v>1.755089E-2</v>
      </c>
      <c r="L38" s="543">
        <v>1.7570490000000001E-2</v>
      </c>
      <c r="M38" s="543">
        <f t="shared" si="3"/>
        <v>1.849116E-2</v>
      </c>
      <c r="N38" s="546">
        <v>1.7554150000000001E-2</v>
      </c>
      <c r="O38" s="546">
        <v>1.757061E-2</v>
      </c>
      <c r="S38" s="60" t="str">
        <f t="shared" si="0"/>
        <v>vaccination_rate</v>
      </c>
      <c r="T38" s="60">
        <f>[1]Reg_30days!AJ66</f>
        <v>0</v>
      </c>
      <c r="U38" s="63">
        <v>1.8058500000000002E-2</v>
      </c>
      <c r="V38" s="63">
        <v>1.8510800000000001E-2</v>
      </c>
      <c r="W38" s="63">
        <v>1.8279E-2</v>
      </c>
      <c r="X38" s="63">
        <v>1.85712E-2</v>
      </c>
      <c r="Y38" s="63">
        <v>1.9036299999999999E-2</v>
      </c>
      <c r="Z38" s="63"/>
      <c r="AA38" s="63"/>
      <c r="AB38" s="62">
        <f t="shared" si="1"/>
        <v>1.849116E-2</v>
      </c>
      <c r="AC38" s="547"/>
      <c r="AH38" s="548"/>
      <c r="AI38" s="549"/>
    </row>
    <row r="39" spans="6:35" ht="18">
      <c r="F39" s="542">
        <v>1.683668E-2</v>
      </c>
      <c r="J39" s="433">
        <v>36</v>
      </c>
      <c r="K39" s="543">
        <f t="shared" si="2"/>
        <v>1.683668E-2</v>
      </c>
      <c r="L39" s="543">
        <v>1.6864649999999998E-2</v>
      </c>
      <c r="M39" s="543">
        <f t="shared" si="3"/>
        <v>1.8333499999999999E-2</v>
      </c>
      <c r="N39" s="546">
        <v>1.6842269999999999E-2</v>
      </c>
      <c r="O39" s="546">
        <v>1.6858769999999999E-2</v>
      </c>
      <c r="S39" s="60" t="str">
        <f t="shared" si="0"/>
        <v>vaccination_rate</v>
      </c>
      <c r="T39" s="60">
        <f>[1]Reg_30days!AJ67</f>
        <v>0</v>
      </c>
      <c r="U39" s="63">
        <v>1.8217899999999999E-2</v>
      </c>
      <c r="V39" s="63">
        <v>1.8053E-2</v>
      </c>
      <c r="W39" s="63">
        <v>1.7823100000000001E-2</v>
      </c>
      <c r="X39" s="63">
        <v>1.8501699999999999E-2</v>
      </c>
      <c r="Y39" s="63">
        <v>1.90718E-2</v>
      </c>
      <c r="Z39" s="63"/>
      <c r="AA39" s="63"/>
      <c r="AB39" s="62">
        <f t="shared" si="1"/>
        <v>1.8333499999999999E-2</v>
      </c>
      <c r="AC39" s="547"/>
      <c r="AH39" s="548"/>
      <c r="AI39" s="549"/>
    </row>
    <row r="40" spans="6:35" ht="18">
      <c r="F40" s="542">
        <v>1.5779379999999999E-2</v>
      </c>
      <c r="J40" s="433">
        <v>37</v>
      </c>
      <c r="K40" s="543">
        <f t="shared" si="2"/>
        <v>1.5779379999999999E-2</v>
      </c>
      <c r="L40" s="543">
        <v>1.5827069999999999E-2</v>
      </c>
      <c r="M40" s="543">
        <f t="shared" si="3"/>
        <v>1.8043479999999997E-2</v>
      </c>
      <c r="N40" s="546">
        <v>1.579059E-2</v>
      </c>
      <c r="O40" s="546">
        <v>1.5819509999999998E-2</v>
      </c>
      <c r="S40" s="60" t="str">
        <f t="shared" si="0"/>
        <v>vaccination_rate</v>
      </c>
      <c r="T40" s="60">
        <f>[1]Reg_30days!AJ68</f>
        <v>0</v>
      </c>
      <c r="U40" s="63">
        <v>1.7819100000000001E-2</v>
      </c>
      <c r="V40" s="63">
        <v>1.7738899999999998E-2</v>
      </c>
      <c r="W40" s="63">
        <v>1.7921900000000001E-2</v>
      </c>
      <c r="X40" s="63">
        <v>1.80407E-2</v>
      </c>
      <c r="Y40" s="63">
        <v>1.86968E-2</v>
      </c>
      <c r="Z40" s="63"/>
      <c r="AA40" s="63"/>
      <c r="AB40" s="62">
        <f t="shared" si="1"/>
        <v>1.8043479999999997E-2</v>
      </c>
      <c r="AC40" s="547"/>
      <c r="AH40" s="548"/>
      <c r="AI40" s="549"/>
    </row>
    <row r="41" spans="6:35" ht="18">
      <c r="F41" s="542">
        <v>1.4502879999999999E-2</v>
      </c>
      <c r="J41" s="433">
        <v>38</v>
      </c>
      <c r="K41" s="543">
        <f t="shared" si="2"/>
        <v>1.4502879999999999E-2</v>
      </c>
      <c r="L41" s="543">
        <v>1.4540839999999999E-2</v>
      </c>
      <c r="M41" s="543">
        <f t="shared" si="3"/>
        <v>1.7896139999999998E-2</v>
      </c>
      <c r="N41" s="546">
        <v>1.450591E-2</v>
      </c>
      <c r="O41" s="546">
        <v>1.4536820000000001E-2</v>
      </c>
      <c r="S41" s="60" t="str">
        <f t="shared" si="0"/>
        <v>vaccination_rate</v>
      </c>
      <c r="T41" s="60">
        <f>[1]Reg_30days!AJ69</f>
        <v>0</v>
      </c>
      <c r="U41" s="63">
        <v>1.7590999999999999E-2</v>
      </c>
      <c r="V41" s="63">
        <v>1.7754200000000001E-2</v>
      </c>
      <c r="W41" s="63">
        <v>1.76159E-2</v>
      </c>
      <c r="X41" s="63">
        <v>1.7988500000000001E-2</v>
      </c>
      <c r="Y41" s="63">
        <v>1.8531099999999998E-2</v>
      </c>
      <c r="Z41" s="63"/>
      <c r="AA41" s="63"/>
      <c r="AB41" s="62">
        <f t="shared" si="1"/>
        <v>1.7896139999999998E-2</v>
      </c>
      <c r="AC41" s="547"/>
      <c r="AH41" s="548"/>
      <c r="AI41" s="549"/>
    </row>
    <row r="42" spans="6:35" ht="18">
      <c r="F42" s="542">
        <v>1.4089569999999999E-2</v>
      </c>
      <c r="J42" s="433">
        <v>39</v>
      </c>
      <c r="K42" s="543">
        <f t="shared" si="2"/>
        <v>1.4089569999999999E-2</v>
      </c>
      <c r="L42" s="543">
        <v>1.410717E-2</v>
      </c>
      <c r="M42" s="543">
        <f t="shared" si="3"/>
        <v>1.7299120000000001E-2</v>
      </c>
      <c r="N42" s="546">
        <v>1.408977E-2</v>
      </c>
      <c r="O42" s="546">
        <v>1.411042E-2</v>
      </c>
      <c r="S42" s="60" t="str">
        <f t="shared" si="0"/>
        <v>vaccination_rate</v>
      </c>
      <c r="T42" s="60">
        <f>[1]Reg_30days!AJ70</f>
        <v>0</v>
      </c>
      <c r="U42" s="63">
        <v>1.6867400000000001E-2</v>
      </c>
      <c r="V42" s="63">
        <v>1.7625499999999999E-2</v>
      </c>
      <c r="W42" s="63">
        <v>1.7209800000000001E-2</v>
      </c>
      <c r="X42" s="63">
        <v>1.7497200000000001E-2</v>
      </c>
      <c r="Y42" s="63">
        <v>1.7295700000000001E-2</v>
      </c>
      <c r="Z42" s="63"/>
      <c r="AA42" s="63"/>
      <c r="AB42" s="62">
        <f t="shared" si="1"/>
        <v>1.7299120000000001E-2</v>
      </c>
      <c r="AC42" s="547"/>
      <c r="AH42" s="548"/>
      <c r="AI42" s="549"/>
    </row>
    <row r="43" spans="6:35" ht="18">
      <c r="F43" s="542">
        <v>1.371257E-2</v>
      </c>
      <c r="J43" s="433">
        <v>40</v>
      </c>
      <c r="K43" s="543">
        <f t="shared" si="2"/>
        <v>1.371257E-2</v>
      </c>
      <c r="L43" s="543">
        <v>1.37237E-2</v>
      </c>
      <c r="M43" s="543">
        <f t="shared" si="3"/>
        <v>1.6843879999999999E-2</v>
      </c>
      <c r="N43" s="546">
        <v>1.371208E-2</v>
      </c>
      <c r="O43" s="546">
        <v>1.3725619999999999E-2</v>
      </c>
      <c r="S43" s="60" t="str">
        <f t="shared" si="0"/>
        <v>vaccination_rate</v>
      </c>
      <c r="T43" s="60">
        <f>[1]Reg_30days!AJ71</f>
        <v>0</v>
      </c>
      <c r="U43" s="63">
        <v>1.60397E-2</v>
      </c>
      <c r="V43" s="63">
        <v>1.7159000000000001E-2</v>
      </c>
      <c r="W43" s="63">
        <v>1.6845300000000001E-2</v>
      </c>
      <c r="X43" s="63">
        <v>1.6872000000000002E-2</v>
      </c>
      <c r="Y43" s="63">
        <v>1.73034E-2</v>
      </c>
      <c r="Z43" s="63"/>
      <c r="AA43" s="63"/>
      <c r="AB43" s="62">
        <f t="shared" si="1"/>
        <v>1.6843879999999999E-2</v>
      </c>
      <c r="AC43" s="547"/>
      <c r="AH43" s="548"/>
      <c r="AI43" s="549"/>
    </row>
    <row r="44" spans="6:35" ht="18">
      <c r="F44" s="542">
        <v>1.285064E-2</v>
      </c>
      <c r="J44" s="433">
        <v>41</v>
      </c>
      <c r="K44" s="543">
        <f t="shared" si="2"/>
        <v>1.285064E-2</v>
      </c>
      <c r="L44" s="543">
        <v>1.287079E-2</v>
      </c>
      <c r="M44" s="543">
        <f t="shared" si="3"/>
        <v>1.6298380000000001E-2</v>
      </c>
      <c r="N44" s="546">
        <v>1.285011E-2</v>
      </c>
      <c r="O44" s="546">
        <v>1.2870100000000001E-2</v>
      </c>
      <c r="S44" s="60" t="str">
        <f t="shared" si="0"/>
        <v>vaccination_rate</v>
      </c>
      <c r="T44" s="60">
        <f>[1]Reg_30days!AJ72</f>
        <v>0</v>
      </c>
      <c r="U44" s="63">
        <v>1.57687E-2</v>
      </c>
      <c r="V44" s="63">
        <v>1.6319E-2</v>
      </c>
      <c r="W44" s="63">
        <v>1.63616E-2</v>
      </c>
      <c r="X44" s="63">
        <v>1.6514999999999998E-2</v>
      </c>
      <c r="Y44" s="63">
        <v>1.65276E-2</v>
      </c>
      <c r="Z44" s="63"/>
      <c r="AA44" s="63"/>
      <c r="AB44" s="62">
        <f t="shared" si="1"/>
        <v>1.6298380000000001E-2</v>
      </c>
      <c r="AC44" s="547"/>
      <c r="AH44" s="548"/>
      <c r="AI44" s="549"/>
    </row>
    <row r="45" spans="6:35" ht="18">
      <c r="F45" s="542">
        <v>1.199399E-2</v>
      </c>
      <c r="J45" s="433">
        <v>42</v>
      </c>
      <c r="K45" s="543">
        <f t="shared" si="2"/>
        <v>1.199399E-2</v>
      </c>
      <c r="L45" s="543">
        <v>1.200207E-2</v>
      </c>
      <c r="M45" s="543">
        <f t="shared" si="3"/>
        <v>1.613682E-2</v>
      </c>
      <c r="N45" s="546">
        <v>1.1994929999999999E-2</v>
      </c>
      <c r="O45" s="546">
        <v>1.2000729999999999E-2</v>
      </c>
      <c r="S45" s="60" t="str">
        <f t="shared" si="0"/>
        <v>vaccination_rate</v>
      </c>
      <c r="T45" s="60">
        <f>[1]Reg_30days!AJ73</f>
        <v>0</v>
      </c>
      <c r="U45" s="63">
        <v>1.5537799999999999E-2</v>
      </c>
      <c r="V45" s="63">
        <v>1.6330899999999999E-2</v>
      </c>
      <c r="W45" s="63">
        <v>1.6736500000000001E-2</v>
      </c>
      <c r="X45" s="63">
        <v>1.6246900000000002E-2</v>
      </c>
      <c r="Y45" s="63">
        <v>1.5831999999999999E-2</v>
      </c>
      <c r="Z45" s="63"/>
      <c r="AA45" s="63"/>
      <c r="AB45" s="62">
        <f t="shared" si="1"/>
        <v>1.613682E-2</v>
      </c>
      <c r="AC45" s="547"/>
      <c r="AH45" s="548"/>
      <c r="AI45" s="549"/>
    </row>
    <row r="46" spans="6:35" ht="18">
      <c r="F46" s="542">
        <v>1.169367E-2</v>
      </c>
      <c r="J46" s="433">
        <v>43</v>
      </c>
      <c r="K46" s="543">
        <f t="shared" si="2"/>
        <v>1.169367E-2</v>
      </c>
      <c r="L46" s="543">
        <v>1.1708369999999999E-2</v>
      </c>
      <c r="M46" s="543">
        <f t="shared" si="3"/>
        <v>1.5449800000000003E-2</v>
      </c>
      <c r="N46" s="546">
        <v>1.169413E-2</v>
      </c>
      <c r="O46" s="546">
        <v>1.170764E-2</v>
      </c>
      <c r="S46" s="60" t="str">
        <f t="shared" si="0"/>
        <v>vaccination_rate</v>
      </c>
      <c r="T46" s="60">
        <f>[1]Reg_30days!AJ74</f>
        <v>0</v>
      </c>
      <c r="U46" s="63">
        <v>1.4999999999999999E-2</v>
      </c>
      <c r="V46" s="63">
        <v>1.5300100000000001E-2</v>
      </c>
      <c r="W46" s="63">
        <v>1.53854E-2</v>
      </c>
      <c r="X46" s="63">
        <v>1.61526E-2</v>
      </c>
      <c r="Y46" s="63">
        <v>1.54109E-2</v>
      </c>
      <c r="Z46" s="63"/>
      <c r="AA46" s="63"/>
      <c r="AB46" s="62">
        <f t="shared" si="1"/>
        <v>1.5449800000000003E-2</v>
      </c>
      <c r="AC46" s="547"/>
      <c r="AH46" s="548"/>
      <c r="AI46" s="549"/>
    </row>
    <row r="47" spans="6:35" ht="18">
      <c r="F47" s="542">
        <v>1.1215320000000001E-2</v>
      </c>
      <c r="J47" s="433">
        <v>44</v>
      </c>
      <c r="K47" s="543">
        <f t="shared" si="2"/>
        <v>1.1215320000000001E-2</v>
      </c>
      <c r="L47" s="543">
        <v>1.1224130000000001E-2</v>
      </c>
      <c r="M47" s="543">
        <f t="shared" si="3"/>
        <v>1.51054E-2</v>
      </c>
      <c r="N47" s="546">
        <v>1.1214139999999999E-2</v>
      </c>
      <c r="O47" s="546">
        <v>1.1224339999999999E-2</v>
      </c>
      <c r="S47" s="60" t="str">
        <f t="shared" si="0"/>
        <v>vaccination_rate</v>
      </c>
      <c r="T47" s="60">
        <f>[1]Reg_30days!AJ75</f>
        <v>0</v>
      </c>
      <c r="U47" s="63">
        <v>1.4477200000000001E-2</v>
      </c>
      <c r="V47" s="63">
        <v>1.51194E-2</v>
      </c>
      <c r="W47" s="63">
        <v>1.5136699999999999E-2</v>
      </c>
      <c r="X47" s="63">
        <v>1.5808099999999999E-2</v>
      </c>
      <c r="Y47" s="63">
        <v>1.49856E-2</v>
      </c>
      <c r="Z47" s="63"/>
      <c r="AA47" s="63"/>
      <c r="AB47" s="62">
        <f t="shared" si="1"/>
        <v>1.51054E-2</v>
      </c>
      <c r="AC47" s="547"/>
      <c r="AH47" s="548"/>
      <c r="AI47" s="549"/>
    </row>
    <row r="48" spans="6:35" ht="18">
      <c r="F48" s="542">
        <v>1.0464879999999999E-2</v>
      </c>
      <c r="J48" s="433">
        <v>45</v>
      </c>
      <c r="K48" s="543">
        <f t="shared" si="2"/>
        <v>1.0464879999999999E-2</v>
      </c>
      <c r="L48" s="543">
        <v>1.048612E-2</v>
      </c>
      <c r="M48" s="543">
        <f t="shared" si="3"/>
        <v>1.4566300000000001E-2</v>
      </c>
      <c r="N48" s="546">
        <v>1.0469269999999999E-2</v>
      </c>
      <c r="O48" s="546">
        <v>1.048237E-2</v>
      </c>
      <c r="S48" s="60" t="str">
        <f t="shared" si="0"/>
        <v>vaccination_rate</v>
      </c>
      <c r="T48" s="60">
        <f>[1]Reg_30days!AJ76</f>
        <v>0</v>
      </c>
      <c r="U48" s="63">
        <v>1.38908E-2</v>
      </c>
      <c r="V48" s="63">
        <v>1.48884E-2</v>
      </c>
      <c r="W48" s="63">
        <v>1.44542E-2</v>
      </c>
      <c r="X48" s="63">
        <v>1.50689E-2</v>
      </c>
      <c r="Y48" s="63">
        <v>1.4529200000000001E-2</v>
      </c>
      <c r="Z48" s="63"/>
      <c r="AA48" s="63"/>
      <c r="AB48" s="62">
        <f t="shared" si="1"/>
        <v>1.4566300000000001E-2</v>
      </c>
      <c r="AC48" s="547"/>
      <c r="AH48" s="548"/>
      <c r="AI48" s="549"/>
    </row>
    <row r="49" spans="6:35" ht="18">
      <c r="F49" s="542">
        <v>9.7485499999999999E-3</v>
      </c>
      <c r="J49" s="433">
        <v>46</v>
      </c>
      <c r="K49" s="543">
        <f t="shared" si="2"/>
        <v>9.7485499999999999E-3</v>
      </c>
      <c r="L49" s="543">
        <v>9.7697400000000007E-3</v>
      </c>
      <c r="M49" s="543">
        <f t="shared" si="3"/>
        <v>1.4192740000000001E-2</v>
      </c>
      <c r="N49" s="546">
        <v>9.7480399999999995E-3</v>
      </c>
      <c r="O49" s="546">
        <v>9.7703800000000004E-3</v>
      </c>
      <c r="S49" s="60" t="str">
        <f t="shared" si="0"/>
        <v>vaccination_rate</v>
      </c>
      <c r="T49" s="60">
        <f>[1]Reg_30days!AJ77</f>
        <v>0</v>
      </c>
      <c r="U49" s="63">
        <v>1.3739599999999999E-2</v>
      </c>
      <c r="V49" s="63">
        <v>1.4057999999999999E-2</v>
      </c>
      <c r="W49" s="63">
        <v>1.4201099999999999E-2</v>
      </c>
      <c r="X49" s="63">
        <v>1.4296100000000001E-2</v>
      </c>
      <c r="Y49" s="63">
        <v>1.46689E-2</v>
      </c>
      <c r="Z49" s="63"/>
      <c r="AA49" s="63"/>
      <c r="AB49" s="62">
        <f t="shared" si="1"/>
        <v>1.4192740000000001E-2</v>
      </c>
      <c r="AC49" s="547"/>
      <c r="AH49" s="548"/>
      <c r="AI49" s="549"/>
    </row>
    <row r="50" spans="6:35" ht="18">
      <c r="F50" s="542">
        <v>9.0454300000000001E-3</v>
      </c>
      <c r="J50" s="433">
        <v>47</v>
      </c>
      <c r="K50" s="543">
        <f t="shared" si="2"/>
        <v>9.0454300000000001E-3</v>
      </c>
      <c r="L50" s="543">
        <v>9.0499799999999991E-3</v>
      </c>
      <c r="M50" s="543">
        <f t="shared" si="3"/>
        <v>1.3532439999999998E-2</v>
      </c>
      <c r="N50" s="546">
        <v>9.0461900000000008E-3</v>
      </c>
      <c r="O50" s="546">
        <v>9.0500500000000005E-3</v>
      </c>
      <c r="S50" s="60" t="str">
        <f t="shared" si="0"/>
        <v>vaccination_rate</v>
      </c>
      <c r="T50" s="60">
        <f>[1]Reg_30days!AJ78</f>
        <v>0</v>
      </c>
      <c r="U50" s="63">
        <v>1.34912E-2</v>
      </c>
      <c r="V50" s="63">
        <v>1.37085E-2</v>
      </c>
      <c r="W50" s="63">
        <v>1.36083E-2</v>
      </c>
      <c r="X50" s="63">
        <v>1.3256199999999999E-2</v>
      </c>
      <c r="Y50" s="63">
        <v>1.3598000000000001E-2</v>
      </c>
      <c r="Z50" s="63"/>
      <c r="AA50" s="63"/>
      <c r="AB50" s="62">
        <f t="shared" si="1"/>
        <v>1.3532439999999998E-2</v>
      </c>
      <c r="AC50" s="547"/>
      <c r="AH50" s="548"/>
      <c r="AI50" s="549"/>
    </row>
    <row r="51" spans="6:35" ht="18">
      <c r="F51" s="542">
        <v>8.4025599999999999E-3</v>
      </c>
      <c r="J51" s="433">
        <v>48</v>
      </c>
      <c r="K51" s="543">
        <f t="shared" si="2"/>
        <v>8.4025599999999999E-3</v>
      </c>
      <c r="L51" s="543">
        <v>8.4147200000000005E-3</v>
      </c>
      <c r="M51" s="543">
        <f t="shared" si="3"/>
        <v>1.275744E-2</v>
      </c>
      <c r="N51" s="546">
        <v>8.4034399999999999E-3</v>
      </c>
      <c r="O51" s="546">
        <v>8.4124100000000004E-3</v>
      </c>
      <c r="S51" s="60" t="str">
        <f t="shared" si="0"/>
        <v>vaccination_rate</v>
      </c>
      <c r="T51" s="60">
        <f>[1]Reg_30days!AJ79</f>
        <v>0</v>
      </c>
      <c r="U51" s="63">
        <v>1.32438E-2</v>
      </c>
      <c r="V51" s="63">
        <v>1.2373200000000001E-2</v>
      </c>
      <c r="W51" s="63">
        <v>1.2703799999999999E-2</v>
      </c>
      <c r="X51" s="63">
        <v>1.28871E-2</v>
      </c>
      <c r="Y51" s="63">
        <v>1.25793E-2</v>
      </c>
      <c r="Z51" s="63"/>
      <c r="AA51" s="63"/>
      <c r="AB51" s="62">
        <f t="shared" si="1"/>
        <v>1.275744E-2</v>
      </c>
      <c r="AC51" s="547"/>
      <c r="AH51" s="548"/>
      <c r="AI51" s="549"/>
    </row>
    <row r="52" spans="6:35" ht="18">
      <c r="F52" s="542">
        <v>7.2878099999999996E-3</v>
      </c>
      <c r="J52" s="433">
        <v>49</v>
      </c>
      <c r="K52" s="543">
        <f t="shared" si="2"/>
        <v>7.2878099999999996E-3</v>
      </c>
      <c r="L52" s="543">
        <v>7.2908799999999996E-3</v>
      </c>
      <c r="M52" s="543">
        <f t="shared" si="3"/>
        <v>1.2114919999999998E-2</v>
      </c>
      <c r="N52" s="546">
        <v>7.2885199999999997E-3</v>
      </c>
      <c r="O52" s="546">
        <v>7.2904900000000002E-3</v>
      </c>
      <c r="S52" s="60" t="str">
        <f t="shared" si="0"/>
        <v>vaccination_rate</v>
      </c>
      <c r="T52" s="60">
        <f>[1]Reg_30days!AJ80</f>
        <v>0</v>
      </c>
      <c r="U52" s="63">
        <v>1.2562800000000001E-2</v>
      </c>
      <c r="V52" s="63">
        <v>1.17754E-2</v>
      </c>
      <c r="W52" s="63">
        <v>1.1628299999999999E-2</v>
      </c>
      <c r="X52" s="63">
        <v>1.23494E-2</v>
      </c>
      <c r="Y52" s="63">
        <v>1.2258700000000001E-2</v>
      </c>
      <c r="Z52" s="63"/>
      <c r="AA52" s="63"/>
      <c r="AB52" s="62">
        <f t="shared" si="1"/>
        <v>1.2114919999999998E-2</v>
      </c>
      <c r="AC52" s="547"/>
      <c r="AH52" s="548"/>
      <c r="AI52" s="549"/>
    </row>
    <row r="53" spans="6:35" ht="18">
      <c r="F53" s="542">
        <v>6.3063599999999996E-3</v>
      </c>
      <c r="J53" s="433">
        <v>50</v>
      </c>
      <c r="K53" s="543">
        <f t="shared" si="2"/>
        <v>6.3063599999999996E-3</v>
      </c>
      <c r="L53" s="543">
        <v>6.3182500000000001E-3</v>
      </c>
      <c r="M53" s="543">
        <f t="shared" si="3"/>
        <v>1.1478360000000002E-2</v>
      </c>
      <c r="N53" s="546">
        <v>6.3053199999999997E-3</v>
      </c>
      <c r="O53" s="546">
        <v>6.3160899999999999E-3</v>
      </c>
      <c r="S53" s="60" t="str">
        <f t="shared" si="0"/>
        <v>vaccination_rate</v>
      </c>
      <c r="T53" s="60">
        <f>[1]Reg_30days!AJ81</f>
        <v>0</v>
      </c>
      <c r="U53" s="63">
        <v>1.17806E-2</v>
      </c>
      <c r="V53" s="63">
        <v>1.11746E-2</v>
      </c>
      <c r="W53" s="63">
        <v>1.12374E-2</v>
      </c>
      <c r="X53" s="63">
        <v>1.21029E-2</v>
      </c>
      <c r="Y53" s="63">
        <v>1.10963E-2</v>
      </c>
      <c r="Z53" s="63"/>
      <c r="AA53" s="63"/>
      <c r="AB53" s="62">
        <f t="shared" si="1"/>
        <v>1.1478360000000002E-2</v>
      </c>
      <c r="AC53" s="547"/>
      <c r="AH53" s="548"/>
      <c r="AI53" s="549"/>
    </row>
    <row r="54" spans="6:35" ht="18">
      <c r="F54" s="542">
        <v>5.7677199999999996E-3</v>
      </c>
      <c r="J54" s="433">
        <v>51</v>
      </c>
      <c r="K54" s="543">
        <f t="shared" si="2"/>
        <v>5.7677199999999996E-3</v>
      </c>
      <c r="L54" s="543">
        <v>5.7840000000000001E-3</v>
      </c>
      <c r="M54" s="543">
        <f t="shared" si="3"/>
        <v>1.0443039999999999E-2</v>
      </c>
      <c r="N54" s="546">
        <v>5.7663699999999998E-3</v>
      </c>
      <c r="O54" s="546">
        <v>5.7824599999999997E-3</v>
      </c>
      <c r="S54" s="60" t="str">
        <f t="shared" si="0"/>
        <v>vaccination_rate</v>
      </c>
      <c r="T54" s="60">
        <f>[1]Reg_30days!AJ82</f>
        <v>0</v>
      </c>
      <c r="U54" s="63">
        <v>1.1125400000000001E-2</v>
      </c>
      <c r="V54" s="63">
        <v>1.03474E-2</v>
      </c>
      <c r="W54" s="63">
        <v>9.8046999999999995E-3</v>
      </c>
      <c r="X54" s="63">
        <v>1.0817200000000001E-2</v>
      </c>
      <c r="Y54" s="63">
        <v>1.0120499999999999E-2</v>
      </c>
      <c r="Z54" s="63"/>
      <c r="AA54" s="63"/>
      <c r="AB54" s="62">
        <f t="shared" si="1"/>
        <v>1.0443039999999999E-2</v>
      </c>
      <c r="AC54" s="547"/>
      <c r="AH54" s="548"/>
      <c r="AI54" s="549"/>
    </row>
    <row r="55" spans="6:35" ht="18">
      <c r="F55" s="542">
        <v>5.29737E-3</v>
      </c>
      <c r="J55" s="433">
        <v>52</v>
      </c>
      <c r="K55" s="543">
        <f t="shared" si="2"/>
        <v>5.29737E-3</v>
      </c>
      <c r="L55" s="543">
        <v>5.2980900000000001E-3</v>
      </c>
      <c r="M55" s="543">
        <f t="shared" si="3"/>
        <v>9.9418019999999996E-3</v>
      </c>
      <c r="N55" s="546">
        <v>5.29679E-3</v>
      </c>
      <c r="O55" s="546">
        <v>5.29635E-3</v>
      </c>
      <c r="S55" s="60" t="str">
        <f t="shared" si="0"/>
        <v>vaccination_rate</v>
      </c>
      <c r="T55" s="60">
        <f>[1]Reg_30days!AJ83</f>
        <v>0</v>
      </c>
      <c r="U55" s="63">
        <v>1.07207E-2</v>
      </c>
      <c r="V55" s="63">
        <v>9.8229900000000002E-3</v>
      </c>
      <c r="W55" s="63">
        <v>9.4385000000000007E-3</v>
      </c>
      <c r="X55" s="63">
        <v>1.00515E-2</v>
      </c>
      <c r="Y55" s="63">
        <v>9.6753199999999994E-3</v>
      </c>
      <c r="Z55" s="63"/>
      <c r="AA55" s="63"/>
      <c r="AB55" s="62">
        <f t="shared" si="1"/>
        <v>9.9418019999999996E-3</v>
      </c>
      <c r="AC55" s="547"/>
      <c r="AH55" s="548"/>
      <c r="AI55" s="549"/>
    </row>
    <row r="56" spans="6:35" ht="18">
      <c r="F56" s="542">
        <v>4.8141599999999996E-3</v>
      </c>
      <c r="J56" s="433">
        <v>53</v>
      </c>
      <c r="K56" s="543">
        <f t="shared" si="2"/>
        <v>4.8141599999999996E-3</v>
      </c>
      <c r="L56" s="543">
        <v>4.8159800000000001E-3</v>
      </c>
      <c r="M56" s="543">
        <f t="shared" si="3"/>
        <v>9.1800239999999984E-3</v>
      </c>
      <c r="N56" s="546">
        <v>4.8138699999999996E-3</v>
      </c>
      <c r="O56" s="546">
        <v>4.8160299999999998E-3</v>
      </c>
      <c r="S56" s="60" t="str">
        <f t="shared" si="0"/>
        <v>vaccination_rate</v>
      </c>
      <c r="T56" s="60">
        <f>[1]Reg_30days!AJ84</f>
        <v>0</v>
      </c>
      <c r="U56" s="63">
        <v>9.6493199999999994E-3</v>
      </c>
      <c r="V56" s="63">
        <v>9.5212100000000004E-3</v>
      </c>
      <c r="W56" s="63">
        <v>8.6610599999999999E-3</v>
      </c>
      <c r="X56" s="63">
        <v>8.9746900000000004E-3</v>
      </c>
      <c r="Y56" s="63">
        <v>9.0938400000000006E-3</v>
      </c>
      <c r="Z56" s="63"/>
      <c r="AA56" s="63"/>
      <c r="AB56" s="62">
        <f t="shared" si="1"/>
        <v>9.1800239999999984E-3</v>
      </c>
      <c r="AC56" s="547"/>
      <c r="AH56" s="548"/>
      <c r="AI56" s="549"/>
    </row>
    <row r="57" spans="6:35" ht="18">
      <c r="F57" s="542">
        <v>4.5599400000000002E-3</v>
      </c>
      <c r="J57" s="433">
        <v>54</v>
      </c>
      <c r="K57" s="543">
        <f t="shared" si="2"/>
        <v>4.5599400000000002E-3</v>
      </c>
      <c r="L57" s="543">
        <v>4.5612700000000001E-3</v>
      </c>
      <c r="M57" s="543">
        <f t="shared" si="3"/>
        <v>8.1268420000000004E-3</v>
      </c>
      <c r="N57" s="546">
        <v>4.5599300000000002E-3</v>
      </c>
      <c r="O57" s="546">
        <v>4.5611100000000002E-3</v>
      </c>
      <c r="S57" s="60" t="str">
        <f t="shared" si="0"/>
        <v>vaccination_rate</v>
      </c>
      <c r="T57" s="60">
        <f>[1]Reg_30days!AJ85</f>
        <v>0</v>
      </c>
      <c r="U57" s="63">
        <v>8.7549499999999992E-3</v>
      </c>
      <c r="V57" s="63">
        <v>8.4505899999999991E-3</v>
      </c>
      <c r="W57" s="63">
        <v>7.7818999999999996E-3</v>
      </c>
      <c r="X57" s="63">
        <v>7.8141800000000004E-3</v>
      </c>
      <c r="Y57" s="63">
        <v>7.8325900000000004E-3</v>
      </c>
      <c r="Z57" s="63"/>
      <c r="AA57" s="63"/>
      <c r="AB57" s="62">
        <f t="shared" si="1"/>
        <v>8.1268420000000004E-3</v>
      </c>
      <c r="AC57" s="547"/>
      <c r="AH57" s="548"/>
      <c r="AI57" s="549"/>
    </row>
    <row r="58" spans="6:35" ht="18">
      <c r="F58" s="542">
        <v>4.3889899999999997E-3</v>
      </c>
      <c r="J58" s="433">
        <v>55</v>
      </c>
      <c r="K58" s="543">
        <f t="shared" si="2"/>
        <v>4.3889899999999997E-3</v>
      </c>
      <c r="L58" s="543">
        <v>4.3891700000000004E-3</v>
      </c>
      <c r="M58" s="543">
        <f t="shared" si="3"/>
        <v>7.1727500000000003E-3</v>
      </c>
      <c r="N58" s="546">
        <v>4.3890099999999996E-3</v>
      </c>
      <c r="O58" s="546">
        <v>4.3892100000000002E-3</v>
      </c>
      <c r="S58" s="60" t="str">
        <f t="shared" si="0"/>
        <v>vaccination_rate</v>
      </c>
      <c r="T58" s="60">
        <f>[1]Reg_30days!AJ86</f>
        <v>0</v>
      </c>
      <c r="U58" s="63">
        <v>7.2429299999999999E-3</v>
      </c>
      <c r="V58" s="63">
        <v>7.4216300000000002E-3</v>
      </c>
      <c r="W58" s="63">
        <v>7.03756E-3</v>
      </c>
      <c r="X58" s="63">
        <v>6.8724299999999997E-3</v>
      </c>
      <c r="Y58" s="63">
        <v>7.2892E-3</v>
      </c>
      <c r="Z58" s="63"/>
      <c r="AA58" s="63"/>
      <c r="AB58" s="62">
        <f t="shared" si="1"/>
        <v>7.1727500000000003E-3</v>
      </c>
      <c r="AC58" s="547"/>
      <c r="AH58" s="548"/>
      <c r="AI58" s="549"/>
    </row>
    <row r="59" spans="6:35" ht="18">
      <c r="F59" s="542">
        <v>4.3050099999999997E-3</v>
      </c>
      <c r="J59" s="433">
        <v>56</v>
      </c>
      <c r="K59" s="543">
        <f t="shared" si="2"/>
        <v>4.3050099999999997E-3</v>
      </c>
      <c r="L59" s="543">
        <v>4.3052000000000003E-3</v>
      </c>
      <c r="M59" s="543">
        <f t="shared" si="3"/>
        <v>6.0558739999999993E-3</v>
      </c>
      <c r="N59" s="546">
        <v>4.3050199999999997E-3</v>
      </c>
      <c r="O59" s="546">
        <v>4.3051699999999997E-3</v>
      </c>
      <c r="S59" s="60" t="str">
        <f t="shared" si="0"/>
        <v>vaccination_rate</v>
      </c>
      <c r="T59" s="60">
        <f>[1]Reg_30days!AJ87</f>
        <v>0</v>
      </c>
      <c r="U59" s="63">
        <v>6.1117999999999997E-3</v>
      </c>
      <c r="V59" s="63">
        <v>6.0620200000000004E-3</v>
      </c>
      <c r="W59" s="63">
        <v>5.9606399999999997E-3</v>
      </c>
      <c r="X59" s="63">
        <v>5.9567999999999999E-3</v>
      </c>
      <c r="Y59" s="63">
        <v>6.1881100000000001E-3</v>
      </c>
      <c r="Z59" s="63"/>
      <c r="AA59" s="63"/>
      <c r="AB59" s="62">
        <f t="shared" si="1"/>
        <v>6.0558739999999993E-3</v>
      </c>
      <c r="AC59" s="547"/>
      <c r="AH59" s="548"/>
      <c r="AI59" s="549"/>
    </row>
    <row r="60" spans="6:35" ht="18">
      <c r="F60" s="542">
        <v>4.2684100000000003E-3</v>
      </c>
      <c r="J60" s="433">
        <v>57</v>
      </c>
      <c r="K60" s="543">
        <f t="shared" si="2"/>
        <v>4.2684100000000003E-3</v>
      </c>
      <c r="L60" s="543">
        <v>4.2684300000000001E-3</v>
      </c>
      <c r="M60" s="543">
        <f t="shared" si="3"/>
        <v>5.3128239999999998E-3</v>
      </c>
      <c r="N60" s="546">
        <v>4.2684100000000003E-3</v>
      </c>
      <c r="O60" s="546">
        <v>4.2684300000000001E-3</v>
      </c>
      <c r="S60" s="60" t="str">
        <f t="shared" si="0"/>
        <v>vaccination_rate</v>
      </c>
      <c r="T60" s="60">
        <f>[1]Reg_30days!AJ88</f>
        <v>0</v>
      </c>
      <c r="U60" s="63">
        <v>5.3522200000000004E-3</v>
      </c>
      <c r="V60" s="63">
        <v>5.2836899999999997E-3</v>
      </c>
      <c r="W60" s="63">
        <v>5.3050800000000002E-3</v>
      </c>
      <c r="X60" s="63">
        <v>5.3223599999999999E-3</v>
      </c>
      <c r="Y60" s="63">
        <v>5.3007699999999998E-3</v>
      </c>
      <c r="Z60" s="63"/>
      <c r="AA60" s="63"/>
      <c r="AB60" s="62">
        <f t="shared" si="1"/>
        <v>5.3128239999999998E-3</v>
      </c>
      <c r="AC60" s="547"/>
      <c r="AH60" s="548"/>
      <c r="AI60" s="549"/>
    </row>
    <row r="61" spans="6:35" ht="18">
      <c r="F61" s="542">
        <v>4.2540299999999998E-3</v>
      </c>
      <c r="J61" s="433">
        <v>58</v>
      </c>
      <c r="K61" s="543">
        <f t="shared" si="2"/>
        <v>4.2540299999999998E-3</v>
      </c>
      <c r="L61" s="543">
        <v>4.2540499999999997E-3</v>
      </c>
      <c r="M61" s="543">
        <f t="shared" si="3"/>
        <v>5.1742300000000001E-3</v>
      </c>
      <c r="N61" s="546">
        <v>4.2540299999999998E-3</v>
      </c>
      <c r="O61" s="546">
        <v>4.2540399999999997E-3</v>
      </c>
      <c r="S61" s="60" t="str">
        <f t="shared" si="0"/>
        <v>vaccination_rate</v>
      </c>
      <c r="T61" s="60">
        <f>[1]Reg_30days!AJ89</f>
        <v>0</v>
      </c>
      <c r="U61" s="63">
        <v>5.1832400000000004E-3</v>
      </c>
      <c r="V61" s="63">
        <v>5.1626299999999996E-3</v>
      </c>
      <c r="W61" s="63">
        <v>5.1817E-3</v>
      </c>
      <c r="X61" s="63">
        <v>5.1722499999999998E-3</v>
      </c>
      <c r="Y61" s="63">
        <v>5.17133E-3</v>
      </c>
      <c r="Z61" s="63"/>
      <c r="AA61" s="63"/>
      <c r="AB61" s="62">
        <f t="shared" si="1"/>
        <v>5.1742300000000001E-3</v>
      </c>
      <c r="AC61" s="547"/>
      <c r="AH61" s="548"/>
      <c r="AI61" s="549"/>
    </row>
    <row r="62" spans="6:35" ht="18">
      <c r="F62" s="542">
        <v>4.2523400000000003E-3</v>
      </c>
      <c r="J62" s="433">
        <v>59</v>
      </c>
      <c r="K62" s="543">
        <f t="shared" si="2"/>
        <v>4.2523400000000003E-3</v>
      </c>
      <c r="L62" s="543">
        <v>4.2523200000000004E-3</v>
      </c>
      <c r="M62" s="543">
        <f t="shared" si="3"/>
        <v>5.1578739999999998E-3</v>
      </c>
      <c r="N62" s="546">
        <v>4.2523300000000003E-3</v>
      </c>
      <c r="O62" s="546">
        <v>4.2523300000000003E-3</v>
      </c>
      <c r="S62" s="60" t="str">
        <f t="shared" si="0"/>
        <v>vaccination_rate</v>
      </c>
      <c r="T62" s="60">
        <f>[1]Reg_30days!AJ90</f>
        <v>0</v>
      </c>
      <c r="U62" s="63">
        <v>5.1659000000000002E-3</v>
      </c>
      <c r="V62" s="63">
        <v>5.1497899999999996E-3</v>
      </c>
      <c r="W62" s="63">
        <v>5.1610500000000004E-3</v>
      </c>
      <c r="X62" s="63">
        <v>5.1557699999999996E-3</v>
      </c>
      <c r="Y62" s="63">
        <v>5.1568600000000001E-3</v>
      </c>
      <c r="Z62" s="63"/>
      <c r="AA62" s="63"/>
      <c r="AB62" s="62">
        <f t="shared" si="1"/>
        <v>5.1578739999999998E-3</v>
      </c>
      <c r="AC62" s="547"/>
      <c r="AH62" s="548"/>
      <c r="AI62" s="549"/>
    </row>
    <row r="63" spans="6:35" ht="18">
      <c r="F63" s="542">
        <v>4.2485600000000002E-3</v>
      </c>
      <c r="J63" s="433">
        <v>60</v>
      </c>
      <c r="K63" s="543">
        <f t="shared" si="2"/>
        <v>4.2485600000000002E-3</v>
      </c>
      <c r="L63" s="543">
        <v>4.2485099999999996E-3</v>
      </c>
      <c r="M63" s="543">
        <f t="shared" si="3"/>
        <v>5.1594039999999994E-3</v>
      </c>
      <c r="N63" s="546">
        <v>4.2485400000000003E-3</v>
      </c>
      <c r="O63" s="546">
        <v>4.2485400000000003E-3</v>
      </c>
      <c r="S63" s="60" t="str">
        <f t="shared" si="0"/>
        <v>vaccination_rate</v>
      </c>
      <c r="T63" s="60">
        <f>[1]Reg_30days!AJ91</f>
        <v>0</v>
      </c>
      <c r="U63" s="63">
        <v>5.1664299999999996E-3</v>
      </c>
      <c r="V63" s="63">
        <v>5.1508099999999996E-3</v>
      </c>
      <c r="W63" s="63">
        <v>5.1647100000000003E-3</v>
      </c>
      <c r="X63" s="63">
        <v>5.1566800000000003E-3</v>
      </c>
      <c r="Y63" s="63">
        <v>5.1583899999999997E-3</v>
      </c>
      <c r="Z63" s="63"/>
      <c r="AA63" s="63"/>
      <c r="AB63" s="62">
        <f t="shared" si="1"/>
        <v>5.1594039999999994E-3</v>
      </c>
      <c r="AC63" s="547"/>
      <c r="AH63" s="548"/>
      <c r="AI63" s="549"/>
    </row>
    <row r="64" spans="6:35" ht="18">
      <c r="U64" s="62"/>
      <c r="V64" s="62"/>
      <c r="W64" s="62"/>
      <c r="X64" s="62"/>
      <c r="Y64" s="62"/>
      <c r="Z64" s="62"/>
      <c r="AA64" s="62"/>
      <c r="AB64" s="62"/>
      <c r="AC64" s="547"/>
      <c r="AH64" s="548"/>
      <c r="AI64" s="549"/>
    </row>
    <row r="65" spans="5:55" ht="18">
      <c r="U65" s="62"/>
      <c r="V65" s="62"/>
      <c r="W65" s="62"/>
      <c r="X65" s="62"/>
      <c r="Y65" s="62"/>
      <c r="Z65" s="62"/>
      <c r="AA65" s="62"/>
      <c r="AB65" s="62"/>
      <c r="AC65" s="547"/>
      <c r="AH65" s="548"/>
      <c r="AI65" s="549"/>
    </row>
    <row r="66" spans="5:55">
      <c r="U66" s="62"/>
      <c r="V66" s="62"/>
      <c r="W66" s="62"/>
      <c r="X66" s="62"/>
      <c r="Y66" s="62"/>
      <c r="Z66" s="62"/>
      <c r="AA66" s="62"/>
      <c r="AB66" s="62"/>
      <c r="AC66" s="547"/>
    </row>
    <row r="67" spans="5:55">
      <c r="U67" s="62"/>
      <c r="V67" s="62"/>
      <c r="W67" s="62"/>
      <c r="X67" s="62"/>
      <c r="Y67" s="62"/>
      <c r="Z67" s="62"/>
      <c r="AA67" s="62"/>
      <c r="AB67" s="62"/>
      <c r="AC67" s="547"/>
    </row>
    <row r="68" spans="5:55">
      <c r="U68" s="62"/>
      <c r="V68" s="62"/>
      <c r="W68" s="62"/>
      <c r="X68" s="62"/>
      <c r="Y68" s="62"/>
      <c r="Z68" s="62"/>
      <c r="AA68" s="62"/>
      <c r="AB68" s="62"/>
      <c r="AC68" s="547"/>
    </row>
    <row r="69" spans="5:55">
      <c r="U69" s="62"/>
      <c r="V69" s="62"/>
      <c r="W69" s="62"/>
      <c r="X69" s="62"/>
      <c r="Y69" s="62"/>
      <c r="Z69" s="62"/>
      <c r="AA69" s="62"/>
      <c r="AB69" s="62"/>
      <c r="AC69" s="547"/>
    </row>
    <row r="70" spans="5:55">
      <c r="S70" s="60" t="s">
        <v>1064</v>
      </c>
      <c r="U70" s="62"/>
      <c r="V70" s="62"/>
      <c r="W70" s="62"/>
      <c r="X70" s="62"/>
      <c r="Y70" s="62"/>
      <c r="Z70" s="62"/>
      <c r="AA70" s="62"/>
      <c r="AB70" s="62"/>
      <c r="AC70" s="547"/>
    </row>
    <row r="71" spans="5:55">
      <c r="E71" t="s">
        <v>1065</v>
      </c>
      <c r="U71" s="62"/>
      <c r="V71" s="62"/>
      <c r="W71" s="62"/>
      <c r="X71" s="62"/>
      <c r="Y71" s="62"/>
      <c r="Z71" s="62"/>
      <c r="AA71" s="62"/>
      <c r="AB71" s="62"/>
      <c r="AC71" s="547"/>
      <c r="AE71" t="s">
        <v>1066</v>
      </c>
      <c r="AQ71" t="s">
        <v>1067</v>
      </c>
      <c r="BC71" t="s">
        <v>1068</v>
      </c>
    </row>
    <row r="72" spans="5:55">
      <c r="U72" s="62"/>
      <c r="V72" s="62"/>
      <c r="W72" s="62"/>
      <c r="X72" s="62"/>
      <c r="Y72" s="62"/>
      <c r="Z72" s="62"/>
      <c r="AA72" s="62"/>
      <c r="AB72" s="62"/>
      <c r="AC72" s="547"/>
      <c r="AQ72" t="s">
        <v>1069</v>
      </c>
      <c r="BC72" t="s">
        <v>1070</v>
      </c>
    </row>
    <row r="73" spans="5:55">
      <c r="U73" s="62"/>
      <c r="V73" s="62"/>
      <c r="W73" s="62"/>
      <c r="X73" s="62"/>
      <c r="Y73" s="62"/>
      <c r="Z73" s="62"/>
      <c r="AA73" s="62"/>
      <c r="AB73" s="62"/>
      <c r="AC73" s="547"/>
    </row>
    <row r="74" spans="5:55">
      <c r="U74" s="62"/>
      <c r="V74" s="62"/>
      <c r="W74" s="62"/>
      <c r="X74" s="62"/>
      <c r="Y74" s="62"/>
      <c r="Z74" s="62"/>
      <c r="AA74" s="62"/>
      <c r="AB74" s="62"/>
      <c r="AC74" s="547"/>
    </row>
    <row r="75" spans="5:55">
      <c r="U75" s="62"/>
      <c r="V75" s="62"/>
      <c r="W75" s="62"/>
      <c r="X75" s="62"/>
      <c r="Y75" s="62"/>
      <c r="Z75" s="62"/>
      <c r="AA75" s="62"/>
      <c r="AB75" s="62"/>
      <c r="AC75" s="547"/>
    </row>
    <row r="76" spans="5:55">
      <c r="U76" s="62"/>
      <c r="V76" s="62"/>
      <c r="W76" s="62"/>
      <c r="X76" s="62"/>
      <c r="Y76" s="62"/>
      <c r="Z76" s="62"/>
      <c r="AA76" s="62"/>
      <c r="AB76" s="62"/>
      <c r="AC76" s="547"/>
    </row>
    <row r="77" spans="5:55">
      <c r="U77" s="62"/>
      <c r="V77" s="62"/>
      <c r="W77" s="62"/>
      <c r="X77" s="62"/>
      <c r="Y77" s="62"/>
      <c r="Z77" s="62"/>
      <c r="AA77" s="62"/>
      <c r="AB77" s="62"/>
      <c r="AC77" s="547"/>
    </row>
    <row r="78" spans="5:55">
      <c r="U78" s="62"/>
      <c r="V78" s="62"/>
      <c r="W78" s="62"/>
      <c r="X78" s="62"/>
      <c r="Y78" s="62"/>
      <c r="Z78" s="62"/>
      <c r="AA78" s="62"/>
      <c r="AB78" s="62"/>
      <c r="AC78" s="547"/>
    </row>
    <row r="79" spans="5:55">
      <c r="U79" s="62"/>
      <c r="V79" s="62"/>
      <c r="W79" s="62"/>
      <c r="X79" s="62"/>
      <c r="Y79" s="62"/>
      <c r="Z79" s="62"/>
      <c r="AA79" s="62"/>
      <c r="AB79" s="62"/>
      <c r="AC79" s="547"/>
    </row>
    <row r="80" spans="5:55">
      <c r="U80" s="62"/>
      <c r="V80" s="62"/>
      <c r="W80" s="62"/>
      <c r="X80" s="62"/>
      <c r="Y80" s="62"/>
      <c r="Z80" s="62"/>
      <c r="AA80" s="62"/>
      <c r="AB80" s="62"/>
      <c r="AC80" s="547"/>
    </row>
    <row r="81" spans="7:29">
      <c r="U81" s="62"/>
      <c r="V81" s="62"/>
      <c r="W81" s="62"/>
      <c r="X81" s="62"/>
      <c r="Y81" s="62"/>
      <c r="Z81" s="62"/>
      <c r="AA81" s="62"/>
      <c r="AB81" s="62"/>
      <c r="AC81" s="547"/>
    </row>
    <row r="82" spans="7:29">
      <c r="U82" s="62"/>
      <c r="V82" s="62"/>
      <c r="W82" s="62"/>
      <c r="X82" s="62"/>
      <c r="Y82" s="62"/>
      <c r="Z82" s="62"/>
      <c r="AA82" s="62"/>
      <c r="AB82" s="62"/>
      <c r="AC82" s="547"/>
    </row>
    <row r="83" spans="7:29">
      <c r="U83" s="62"/>
      <c r="V83" s="62"/>
      <c r="W83" s="62"/>
      <c r="X83" s="62"/>
      <c r="Y83" s="62"/>
      <c r="Z83" s="62"/>
      <c r="AA83" s="62"/>
      <c r="AB83" s="62"/>
      <c r="AC83" s="547"/>
    </row>
    <row r="84" spans="7:29">
      <c r="G84" t="s">
        <v>1071</v>
      </c>
      <c r="H84" t="s">
        <v>417</v>
      </c>
      <c r="I84" t="s">
        <v>1072</v>
      </c>
      <c r="J84" t="s">
        <v>7</v>
      </c>
      <c r="K84" s="543" t="s">
        <v>1073</v>
      </c>
      <c r="L84" s="543" t="s">
        <v>1074</v>
      </c>
      <c r="U84" s="62"/>
      <c r="V84" s="62"/>
      <c r="W84" s="62"/>
      <c r="X84" s="62"/>
      <c r="Y84" s="62"/>
      <c r="Z84" s="62"/>
      <c r="AA84" s="62"/>
      <c r="AB84" s="62"/>
      <c r="AC84" s="547"/>
    </row>
    <row r="85" spans="7:29">
      <c r="G85" t="s">
        <v>262</v>
      </c>
      <c r="H85" s="391">
        <v>38.72</v>
      </c>
      <c r="I85" s="391">
        <v>9.5</v>
      </c>
      <c r="J85" s="391">
        <v>1.66</v>
      </c>
      <c r="K85" s="551">
        <v>27.56</v>
      </c>
      <c r="L85" s="552">
        <f>1-H88/H85</f>
        <v>0.17742768595041314</v>
      </c>
      <c r="U85" s="62"/>
      <c r="V85" s="62"/>
      <c r="W85" s="62"/>
      <c r="X85" s="62"/>
      <c r="Y85" s="62"/>
      <c r="Z85" s="62"/>
      <c r="AA85" s="62"/>
      <c r="AB85" s="62"/>
      <c r="AC85" s="547"/>
    </row>
    <row r="86" spans="7:29">
      <c r="G86" t="s">
        <v>65</v>
      </c>
      <c r="H86" s="391">
        <v>34.28</v>
      </c>
      <c r="I86" s="391">
        <v>8.1300000000000008</v>
      </c>
      <c r="J86" s="391">
        <v>3.08</v>
      </c>
      <c r="K86" s="551">
        <v>23.07</v>
      </c>
      <c r="L86" s="552">
        <f>1-H88/H86</f>
        <v>7.0886814469078185E-2</v>
      </c>
      <c r="U86" s="62"/>
      <c r="V86" s="62"/>
      <c r="W86" s="62"/>
      <c r="X86" s="62"/>
      <c r="Y86" s="62"/>
      <c r="Z86" s="62"/>
      <c r="AA86" s="62"/>
      <c r="AB86" s="62"/>
      <c r="AC86" s="547"/>
    </row>
    <row r="87" spans="7:29">
      <c r="G87" t="s">
        <v>1075</v>
      </c>
      <c r="H87" s="391">
        <v>31.4</v>
      </c>
      <c r="I87" s="391">
        <v>4.93</v>
      </c>
      <c r="J87" s="391">
        <v>3.35</v>
      </c>
      <c r="K87" s="551">
        <v>23.12</v>
      </c>
      <c r="U87" s="62"/>
      <c r="V87" s="62"/>
      <c r="W87" s="62"/>
      <c r="X87" s="62"/>
      <c r="Y87" s="62"/>
      <c r="Z87" s="62"/>
      <c r="AA87" s="62"/>
      <c r="AB87" s="62"/>
      <c r="AC87" s="547"/>
    </row>
    <row r="88" spans="7:29">
      <c r="G88" t="s">
        <v>1051</v>
      </c>
      <c r="H88" s="391">
        <v>31.85</v>
      </c>
      <c r="I88" s="391">
        <v>4.42</v>
      </c>
      <c r="J88" s="391">
        <v>5.89</v>
      </c>
      <c r="K88" s="551">
        <v>21.54</v>
      </c>
      <c r="L88" s="552"/>
      <c r="U88" s="62"/>
      <c r="V88" s="62"/>
      <c r="W88" s="62"/>
      <c r="X88" s="62"/>
      <c r="Y88" s="62"/>
      <c r="Z88" s="62"/>
      <c r="AA88" s="62"/>
      <c r="AB88" s="62"/>
      <c r="AC88" s="547"/>
    </row>
    <row r="89" spans="7:29">
      <c r="U89" s="62"/>
      <c r="V89" s="62"/>
      <c r="W89" s="62"/>
      <c r="X89" s="62"/>
      <c r="Y89" s="62"/>
      <c r="Z89" s="62"/>
      <c r="AA89" s="62"/>
      <c r="AB89" s="62"/>
      <c r="AC89" s="547"/>
    </row>
    <row r="90" spans="7:29">
      <c r="U90" s="62"/>
      <c r="V90" s="62"/>
      <c r="W90" s="62"/>
      <c r="X90" s="62"/>
      <c r="Y90" s="62"/>
      <c r="Z90" s="62"/>
      <c r="AA90" s="62"/>
      <c r="AB90" s="62"/>
      <c r="AC90" s="547"/>
    </row>
    <row r="91" spans="7:29">
      <c r="U91" s="62"/>
      <c r="V91" s="62"/>
      <c r="W91" s="62"/>
      <c r="X91" s="62"/>
      <c r="Y91" s="62"/>
      <c r="Z91" s="62"/>
      <c r="AA91" s="62"/>
      <c r="AB91" s="62"/>
      <c r="AC91" s="547"/>
    </row>
    <row r="92" spans="7:29">
      <c r="U92" s="62"/>
      <c r="V92" s="62"/>
      <c r="W92" s="62"/>
      <c r="X92" s="62"/>
      <c r="Y92" s="62"/>
      <c r="Z92" s="62"/>
      <c r="AA92" s="62"/>
      <c r="AB92" s="62"/>
      <c r="AC92" s="547"/>
    </row>
    <row r="93" spans="7:29">
      <c r="U93" s="62"/>
      <c r="V93" s="62"/>
      <c r="W93" s="62"/>
      <c r="X93" s="62"/>
      <c r="Y93" s="62"/>
      <c r="Z93" s="62"/>
      <c r="AA93" s="62"/>
      <c r="AB93" s="62"/>
      <c r="AC93" s="547"/>
    </row>
    <row r="94" spans="7:29">
      <c r="U94" s="62"/>
      <c r="V94" s="62"/>
      <c r="W94" s="62"/>
      <c r="X94" s="62"/>
      <c r="Y94" s="62"/>
      <c r="Z94" s="62"/>
      <c r="AA94" s="62"/>
      <c r="AB94" s="62"/>
      <c r="AC94" s="547"/>
    </row>
    <row r="95" spans="7:29">
      <c r="U95" s="62"/>
      <c r="V95" s="62"/>
      <c r="W95" s="62"/>
      <c r="X95" s="62"/>
      <c r="Y95" s="62"/>
      <c r="Z95" s="62"/>
      <c r="AA95" s="62"/>
      <c r="AB95" s="62"/>
      <c r="AC95" s="547"/>
    </row>
    <row r="96" spans="7:29">
      <c r="U96" s="62"/>
      <c r="V96" s="62"/>
      <c r="W96" s="62"/>
      <c r="X96" s="62"/>
      <c r="Y96" s="62"/>
      <c r="Z96" s="62"/>
      <c r="AA96" s="62"/>
      <c r="AB96" s="62"/>
      <c r="AC96" s="547"/>
    </row>
    <row r="97" spans="4:63">
      <c r="U97" s="62"/>
      <c r="V97" s="62"/>
      <c r="W97" s="62"/>
      <c r="X97" s="62"/>
      <c r="Y97" s="62"/>
      <c r="Z97" s="62"/>
      <c r="AA97" s="62"/>
      <c r="AB97" s="62"/>
      <c r="AC97" s="547"/>
    </row>
    <row r="98" spans="4:63">
      <c r="U98" s="62"/>
      <c r="V98" s="62"/>
      <c r="W98" s="62"/>
      <c r="X98" s="62"/>
      <c r="Y98" s="62"/>
      <c r="Z98" s="62"/>
      <c r="AA98" s="62"/>
      <c r="AB98" s="62"/>
      <c r="AC98" s="547"/>
    </row>
    <row r="99" spans="4:63">
      <c r="U99" s="62"/>
      <c r="V99" s="62"/>
      <c r="W99" s="62"/>
      <c r="X99" s="62"/>
      <c r="Y99" s="62"/>
      <c r="Z99" s="62"/>
      <c r="AA99" s="62"/>
      <c r="AB99" s="62"/>
      <c r="AC99" s="547"/>
    </row>
    <row r="100" spans="4:63">
      <c r="U100" s="62"/>
      <c r="V100" s="62"/>
      <c r="W100" s="62"/>
      <c r="X100" s="62"/>
      <c r="Y100" s="62"/>
      <c r="Z100" s="62"/>
      <c r="AA100" s="62"/>
      <c r="AB100" s="62"/>
      <c r="AC100" s="547"/>
    </row>
    <row r="101" spans="4:63">
      <c r="E101" t="s">
        <v>1076</v>
      </c>
      <c r="U101" s="62"/>
      <c r="V101" s="62"/>
      <c r="W101" s="62"/>
      <c r="X101" s="62"/>
      <c r="Y101" s="62"/>
      <c r="Z101" s="62"/>
      <c r="AA101" s="62"/>
      <c r="AB101" s="62"/>
      <c r="AC101" s="547"/>
    </row>
    <row r="102" spans="4:63">
      <c r="U102" s="62"/>
      <c r="V102" s="62"/>
      <c r="W102" s="62"/>
      <c r="X102" s="62"/>
      <c r="Y102" s="62"/>
      <c r="Z102" s="62"/>
      <c r="AA102" s="62"/>
      <c r="AB102" s="62"/>
      <c r="AC102" s="547"/>
    </row>
    <row r="103" spans="4:63">
      <c r="U103" s="62"/>
      <c r="V103" s="62"/>
      <c r="W103" s="62"/>
      <c r="X103" s="62"/>
      <c r="Y103" s="62"/>
      <c r="Z103" s="62"/>
      <c r="AA103" s="62"/>
      <c r="AB103" s="62"/>
      <c r="AC103" s="547"/>
    </row>
    <row r="104" spans="4:63">
      <c r="U104" s="62"/>
      <c r="V104" s="62"/>
      <c r="W104" s="62"/>
      <c r="X104" s="62"/>
      <c r="Y104" s="62"/>
      <c r="Z104" s="62"/>
      <c r="AA104" s="62"/>
      <c r="AB104" s="62"/>
      <c r="AC104" s="547"/>
    </row>
    <row r="105" spans="4:63">
      <c r="U105" s="62"/>
      <c r="V105" s="62"/>
      <c r="W105" s="62"/>
      <c r="X105" s="62"/>
      <c r="Y105" s="62"/>
      <c r="Z105" s="62"/>
      <c r="AA105" s="62"/>
      <c r="AB105" s="62"/>
      <c r="AC105" s="547"/>
    </row>
    <row r="106" spans="4:63">
      <c r="U106" s="62"/>
      <c r="V106" s="62"/>
      <c r="W106" s="62"/>
      <c r="X106" s="62"/>
      <c r="Y106" s="62"/>
      <c r="Z106" s="62"/>
      <c r="AA106" s="62"/>
      <c r="AB106" s="62"/>
      <c r="AC106" s="547"/>
    </row>
    <row r="107" spans="4:63">
      <c r="U107" s="62"/>
      <c r="V107" s="62"/>
      <c r="W107" s="62"/>
      <c r="X107" s="62"/>
      <c r="Y107" s="62"/>
      <c r="Z107" s="62"/>
      <c r="AA107" s="62"/>
      <c r="AB107" s="62"/>
      <c r="AC107" s="547"/>
    </row>
    <row r="108" spans="4:63">
      <c r="U108" s="62"/>
      <c r="V108" s="62"/>
      <c r="W108" s="62"/>
      <c r="X108" s="62"/>
      <c r="Y108" s="62"/>
      <c r="Z108" s="62"/>
      <c r="AA108" s="62"/>
      <c r="AB108" s="62"/>
      <c r="AC108" s="547"/>
    </row>
    <row r="109" spans="4:63">
      <c r="U109" s="62"/>
      <c r="V109" s="62"/>
      <c r="W109" s="62"/>
      <c r="X109" s="62"/>
      <c r="Y109" s="62"/>
      <c r="Z109" s="62"/>
      <c r="AA109" s="62"/>
      <c r="AB109" s="62"/>
      <c r="AC109" s="547"/>
    </row>
    <row r="110" spans="4:63">
      <c r="U110" s="62"/>
      <c r="V110" s="62"/>
      <c r="W110" s="62"/>
      <c r="X110" s="62"/>
      <c r="Y110" s="62"/>
      <c r="Z110" s="62"/>
      <c r="AA110" s="62"/>
      <c r="AB110" s="62"/>
      <c r="AC110" s="547"/>
    </row>
    <row r="111" spans="4:63">
      <c r="E111" t="s">
        <v>1077</v>
      </c>
      <c r="F111" s="542" t="s">
        <v>1078</v>
      </c>
      <c r="G111" t="s">
        <v>1079</v>
      </c>
      <c r="U111" s="62"/>
      <c r="V111" s="62"/>
      <c r="W111" s="62"/>
      <c r="X111" s="62"/>
      <c r="Y111" s="62"/>
      <c r="Z111" s="62"/>
      <c r="AA111" s="62"/>
      <c r="AB111" s="62"/>
      <c r="AC111" s="547"/>
    </row>
    <row r="112" spans="4:63">
      <c r="D112" t="s">
        <v>1080</v>
      </c>
      <c r="U112" s="62"/>
      <c r="V112" s="62"/>
      <c r="W112" s="62"/>
      <c r="X112" s="62"/>
      <c r="Y112" s="62"/>
      <c r="Z112" s="62"/>
      <c r="AA112" s="62"/>
      <c r="AB112" s="62"/>
      <c r="AC112" s="547"/>
      <c r="AQ112" t="s">
        <v>1071</v>
      </c>
      <c r="AR112" t="s">
        <v>1081</v>
      </c>
      <c r="AS112" t="s">
        <v>1082</v>
      </c>
      <c r="AT112" t="s">
        <v>1083</v>
      </c>
      <c r="AU112" t="s">
        <v>1084</v>
      </c>
      <c r="AV112" t="s">
        <v>1081</v>
      </c>
      <c r="AW112" t="s">
        <v>1082</v>
      </c>
      <c r="AX112" t="s">
        <v>1083</v>
      </c>
      <c r="AY112" t="s">
        <v>1084</v>
      </c>
      <c r="BC112" t="s">
        <v>1071</v>
      </c>
      <c r="BD112" t="s">
        <v>1081</v>
      </c>
      <c r="BE112" t="s">
        <v>1082</v>
      </c>
      <c r="BF112" t="s">
        <v>1083</v>
      </c>
      <c r="BG112" t="s">
        <v>1084</v>
      </c>
      <c r="BH112" t="s">
        <v>1081</v>
      </c>
      <c r="BI112" t="s">
        <v>1082</v>
      </c>
      <c r="BJ112" t="s">
        <v>1083</v>
      </c>
      <c r="BK112" t="s">
        <v>1084</v>
      </c>
    </row>
    <row r="113" spans="4:63">
      <c r="D113" t="s">
        <v>1085</v>
      </c>
      <c r="U113" s="62"/>
      <c r="V113" s="62"/>
      <c r="W113" s="62"/>
      <c r="X113" s="62"/>
      <c r="Y113" s="62"/>
      <c r="Z113" s="62"/>
      <c r="AA113" s="62"/>
      <c r="AB113" s="62"/>
      <c r="AC113" s="547"/>
      <c r="AQ113" t="s">
        <v>262</v>
      </c>
      <c r="AR113">
        <v>0.56620000000000004</v>
      </c>
      <c r="AS113">
        <v>0.54210000000000003</v>
      </c>
      <c r="AT113">
        <v>2.1850000000000001E-2</v>
      </c>
      <c r="AU113">
        <v>1.5980000000000001E-2</v>
      </c>
      <c r="AV113" s="552">
        <f>1-AR116/AR113</f>
        <v>6.0049452490287258E-3</v>
      </c>
      <c r="AW113" s="552">
        <f t="shared" ref="AW113:AY113" si="4">1-AS116/AS113</f>
        <v>-2.7116768123962354E-2</v>
      </c>
      <c r="AX113" s="552">
        <f t="shared" si="4"/>
        <v>0.65629290617848968</v>
      </c>
      <c r="AY113" s="552">
        <f t="shared" si="4"/>
        <v>0.8097622027534418</v>
      </c>
      <c r="BC113" t="s">
        <v>262</v>
      </c>
      <c r="BD113">
        <v>0.56620000000000004</v>
      </c>
      <c r="BE113">
        <v>0.54210000000000003</v>
      </c>
      <c r="BF113">
        <v>2.1850000000000001E-2</v>
      </c>
      <c r="BG113">
        <v>1.5980000000000001E-2</v>
      </c>
      <c r="BH113" s="552">
        <f>1-BD116/BD113</f>
        <v>6.0049452490287258E-3</v>
      </c>
      <c r="BI113" s="552">
        <f t="shared" ref="BI113:BK113" si="5">1-BE116/BE113</f>
        <v>-2.619442907212699E-2</v>
      </c>
      <c r="BJ113" s="552">
        <f t="shared" si="5"/>
        <v>0.65629290617848968</v>
      </c>
      <c r="BK113" s="552">
        <f t="shared" si="5"/>
        <v>0.79411764705882359</v>
      </c>
    </row>
    <row r="114" spans="4:63">
      <c r="D114" t="s">
        <v>1086</v>
      </c>
      <c r="S114" s="60" t="s">
        <v>1071</v>
      </c>
      <c r="T114" s="60" t="s">
        <v>1081</v>
      </c>
      <c r="U114" s="62" t="s">
        <v>1082</v>
      </c>
      <c r="V114" s="62" t="s">
        <v>1083</v>
      </c>
      <c r="W114" s="62" t="s">
        <v>1084</v>
      </c>
      <c r="X114" t="s">
        <v>1081</v>
      </c>
      <c r="Y114" t="s">
        <v>1082</v>
      </c>
      <c r="Z114" t="s">
        <v>1083</v>
      </c>
      <c r="AA114" t="s">
        <v>1084</v>
      </c>
      <c r="AB114" s="62"/>
      <c r="AC114" s="547"/>
      <c r="AQ114" t="s">
        <v>65</v>
      </c>
      <c r="AR114">
        <v>0.56320000000000003</v>
      </c>
      <c r="AS114">
        <v>0.53949999999999998</v>
      </c>
      <c r="AT114">
        <v>2.1610000000000001E-2</v>
      </c>
      <c r="AU114">
        <v>1.5509999999999999E-2</v>
      </c>
      <c r="AV114" s="552">
        <f>1-AR116/AR114</f>
        <v>7.1022727272740394E-4</v>
      </c>
      <c r="AW114" s="552">
        <f t="shared" ref="AW114:AY114" si="6">1-AS116/AS114</f>
        <v>-3.2066728452270654E-2</v>
      </c>
      <c r="AX114" s="552">
        <f t="shared" si="6"/>
        <v>0.65247570569180935</v>
      </c>
      <c r="AY114" s="552">
        <f t="shared" si="6"/>
        <v>0.80399742101869753</v>
      </c>
      <c r="BC114" t="s">
        <v>65</v>
      </c>
      <c r="BD114">
        <v>0.56320000000000003</v>
      </c>
      <c r="BE114">
        <v>0.53949999999999998</v>
      </c>
      <c r="BF114">
        <v>2.1610000000000001E-2</v>
      </c>
      <c r="BG114">
        <v>1.5509999999999999E-2</v>
      </c>
      <c r="BH114" s="552">
        <f>1-BD116/BD114</f>
        <v>7.1022727272740394E-4</v>
      </c>
      <c r="BI114" s="552">
        <f t="shared" ref="BI114:BK114" si="7">1-BE116/BE114</f>
        <v>-3.1139944392956531E-2</v>
      </c>
      <c r="BJ114" s="552">
        <f t="shared" si="7"/>
        <v>0.65247570569180935</v>
      </c>
      <c r="BK114" s="552">
        <f t="shared" si="7"/>
        <v>0.78787878787878785</v>
      </c>
    </row>
    <row r="115" spans="4:63">
      <c r="F115" s="542" t="s">
        <v>1071</v>
      </c>
      <c r="G115" t="s">
        <v>1081</v>
      </c>
      <c r="H115" t="s">
        <v>1082</v>
      </c>
      <c r="I115" t="s">
        <v>1083</v>
      </c>
      <c r="J115" t="s">
        <v>1084</v>
      </c>
      <c r="K115" t="s">
        <v>1081</v>
      </c>
      <c r="L115" t="s">
        <v>1082</v>
      </c>
      <c r="M115" t="s">
        <v>1083</v>
      </c>
      <c r="N115" t="s">
        <v>1084</v>
      </c>
      <c r="S115" s="60" t="s">
        <v>262</v>
      </c>
      <c r="T115" s="60">
        <v>0.56620000000000004</v>
      </c>
      <c r="U115" s="62">
        <v>0.54210000000000003</v>
      </c>
      <c r="V115" s="62">
        <v>2.1850000000000001E-2</v>
      </c>
      <c r="W115" s="62">
        <v>1.5980000000000001E-2</v>
      </c>
      <c r="X115" s="552">
        <f>1-T118/T115</f>
        <v>6.1815612857648583E-3</v>
      </c>
      <c r="Y115" s="552">
        <f t="shared" ref="Y115:AA115" si="8">1-U118/U115</f>
        <v>-2.305847629588631E-2</v>
      </c>
      <c r="Z115" s="552">
        <f t="shared" si="8"/>
        <v>0.6558352402745995</v>
      </c>
      <c r="AA115" s="552">
        <f t="shared" si="8"/>
        <v>0.73404255319148937</v>
      </c>
      <c r="AB115" s="62"/>
      <c r="AC115" s="547"/>
      <c r="AE115" t="s">
        <v>1071</v>
      </c>
      <c r="AF115" t="s">
        <v>1081</v>
      </c>
      <c r="AG115" t="s">
        <v>1082</v>
      </c>
      <c r="AH115" t="s">
        <v>1083</v>
      </c>
      <c r="AI115" t="s">
        <v>1084</v>
      </c>
      <c r="AJ115" t="s">
        <v>1081</v>
      </c>
      <c r="AK115" t="s">
        <v>1082</v>
      </c>
      <c r="AL115" t="s">
        <v>1083</v>
      </c>
      <c r="AM115" t="s">
        <v>1084</v>
      </c>
      <c r="AQ115" t="s">
        <v>1075</v>
      </c>
      <c r="AR115">
        <v>0.56489999999999996</v>
      </c>
      <c r="AS115">
        <v>0.55640000000000001</v>
      </c>
      <c r="AT115">
        <v>7.5199999999999998E-3</v>
      </c>
      <c r="AU115">
        <v>4.3E-3</v>
      </c>
      <c r="BC115" t="s">
        <v>1075</v>
      </c>
      <c r="BD115">
        <v>0.56489999999999996</v>
      </c>
      <c r="BE115">
        <v>0.55689999999999995</v>
      </c>
      <c r="BF115">
        <v>7.5199999999999998E-3</v>
      </c>
      <c r="BG115">
        <v>4.0800000000000003E-3</v>
      </c>
    </row>
    <row r="116" spans="4:63">
      <c r="F116" s="542" t="s">
        <v>262</v>
      </c>
      <c r="G116">
        <v>0.56620000000000004</v>
      </c>
      <c r="H116">
        <v>0.54210000000000003</v>
      </c>
      <c r="I116">
        <v>2.1850000000000001E-2</v>
      </c>
      <c r="J116">
        <v>1.5980000000000001E-2</v>
      </c>
      <c r="K116" s="552">
        <f>1-G119/G116</f>
        <v>5.8283292122925934E-3</v>
      </c>
      <c r="L116" s="552">
        <f t="shared" ref="L116:N116" si="9">1-H119/H116</f>
        <v>-2.9514849658734521E-2</v>
      </c>
      <c r="M116" s="552">
        <f t="shared" si="9"/>
        <v>0.65629290617848968</v>
      </c>
      <c r="N116" s="552">
        <f t="shared" si="9"/>
        <v>0.83291614518147683</v>
      </c>
      <c r="S116" s="60" t="s">
        <v>65</v>
      </c>
      <c r="T116" s="60">
        <v>0.56320000000000003</v>
      </c>
      <c r="U116" s="62">
        <v>0.53949999999999998</v>
      </c>
      <c r="V116" s="62">
        <v>2.1610000000000001E-2</v>
      </c>
      <c r="W116" s="62">
        <v>1.5509999999999999E-2</v>
      </c>
      <c r="X116" s="552">
        <f>1-T118/T116</f>
        <v>8.8778409090917165E-4</v>
      </c>
      <c r="Y116" s="552">
        <f t="shared" ref="Y116:AA116" si="10">1-U118/U116</f>
        <v>-2.7988878591288291E-2</v>
      </c>
      <c r="Z116" s="552">
        <f t="shared" si="10"/>
        <v>0.65201295696436845</v>
      </c>
      <c r="AA116" s="552">
        <f t="shared" si="10"/>
        <v>0.72598323662153441</v>
      </c>
      <c r="AB116" s="62"/>
      <c r="AC116" s="547"/>
      <c r="AE116" t="s">
        <v>262</v>
      </c>
      <c r="AF116">
        <v>0.56620000000000004</v>
      </c>
      <c r="AG116">
        <v>0.54210000000000003</v>
      </c>
      <c r="AH116">
        <v>2.1850000000000001E-2</v>
      </c>
      <c r="AI116">
        <v>1.5980000000000001E-2</v>
      </c>
      <c r="AJ116" s="552">
        <f>1-AF119/AF116</f>
        <v>6.0049452490287258E-3</v>
      </c>
      <c r="AK116" s="552">
        <f t="shared" ref="AK116:AM116" si="11">1-AG119/AG116</f>
        <v>-2.6563364692861136E-2</v>
      </c>
      <c r="AL116" s="552">
        <f t="shared" si="11"/>
        <v>0.65629290617848968</v>
      </c>
      <c r="AM116" s="552">
        <f t="shared" si="11"/>
        <v>0.80162703379224032</v>
      </c>
      <c r="AQ116" t="s">
        <v>1051</v>
      </c>
      <c r="AR116">
        <v>0.56279999999999997</v>
      </c>
      <c r="AS116">
        <v>0.55679999999999996</v>
      </c>
      <c r="AT116">
        <v>7.5100000000000002E-3</v>
      </c>
      <c r="AU116">
        <v>3.0400000000000002E-3</v>
      </c>
      <c r="BC116" t="s">
        <v>1051</v>
      </c>
      <c r="BD116">
        <v>0.56279999999999997</v>
      </c>
      <c r="BE116">
        <v>0.55630000000000002</v>
      </c>
      <c r="BF116">
        <v>7.5100000000000002E-3</v>
      </c>
      <c r="BG116">
        <v>3.29E-3</v>
      </c>
    </row>
    <row r="117" spans="4:63">
      <c r="F117" s="542" t="s">
        <v>65</v>
      </c>
      <c r="G117">
        <v>0.56320000000000003</v>
      </c>
      <c r="H117">
        <v>0.53949999999999998</v>
      </c>
      <c r="I117">
        <v>2.1610000000000001E-2</v>
      </c>
      <c r="J117">
        <v>1.5509999999999999E-2</v>
      </c>
      <c r="K117" s="552">
        <f>1-G119/G117</f>
        <v>5.3267045454563622E-4</v>
      </c>
      <c r="L117" s="552">
        <f t="shared" ref="L117:N117" si="12">1-H119/H117</f>
        <v>-3.4476367006487596E-2</v>
      </c>
      <c r="M117" s="552">
        <f t="shared" si="12"/>
        <v>0.65247570569180935</v>
      </c>
      <c r="N117" s="552">
        <f t="shared" si="12"/>
        <v>0.82785299806576407</v>
      </c>
      <c r="S117" s="60" t="s">
        <v>1075</v>
      </c>
      <c r="T117" s="60">
        <v>0.56479999999999997</v>
      </c>
      <c r="U117" s="62">
        <v>0.55520000000000003</v>
      </c>
      <c r="V117" s="62">
        <v>7.5700000000000003E-3</v>
      </c>
      <c r="W117" s="62">
        <v>5.1200000000000004E-3</v>
      </c>
      <c r="X117" s="62"/>
      <c r="Y117" s="62"/>
      <c r="Z117" s="62"/>
      <c r="AA117" s="62"/>
      <c r="AB117" s="62"/>
      <c r="AC117" s="547"/>
      <c r="AE117" t="s">
        <v>65</v>
      </c>
      <c r="AF117">
        <v>0.56320000000000003</v>
      </c>
      <c r="AG117">
        <v>0.53949999999999998</v>
      </c>
      <c r="AH117">
        <v>2.1610000000000001E-2</v>
      </c>
      <c r="AI117">
        <v>1.5509999999999999E-2</v>
      </c>
      <c r="AJ117" s="552">
        <f>1-AF119/AF117</f>
        <v>7.1022727272740394E-4</v>
      </c>
      <c r="AK117" s="552">
        <f t="shared" ref="AK117:AM117" si="13">1-AG119/AG117</f>
        <v>-3.151065801668218E-2</v>
      </c>
      <c r="AL117" s="552">
        <f t="shared" si="13"/>
        <v>0.65247570569180935</v>
      </c>
      <c r="AM117" s="552">
        <f t="shared" si="13"/>
        <v>0.79561573178594458</v>
      </c>
    </row>
    <row r="118" spans="4:63">
      <c r="F118" s="542" t="s">
        <v>1075</v>
      </c>
      <c r="G118">
        <v>0.56499999999999995</v>
      </c>
      <c r="H118">
        <v>0.55810000000000004</v>
      </c>
      <c r="I118">
        <v>7.5100000000000002E-3</v>
      </c>
      <c r="J118">
        <v>3.3999999999999998E-3</v>
      </c>
      <c r="S118" s="60" t="s">
        <v>1051</v>
      </c>
      <c r="T118" s="60">
        <v>0.56269999999999998</v>
      </c>
      <c r="U118" s="62">
        <v>0.55459999999999998</v>
      </c>
      <c r="V118" s="62">
        <v>7.5199999999999998E-3</v>
      </c>
      <c r="W118" s="62">
        <v>4.2500000000000003E-3</v>
      </c>
      <c r="X118" s="62"/>
      <c r="Y118" s="62"/>
      <c r="Z118" s="62"/>
      <c r="AA118" s="62"/>
      <c r="AB118" s="62"/>
      <c r="AC118" s="547"/>
      <c r="AE118" t="s">
        <v>1075</v>
      </c>
      <c r="AF118">
        <v>0.56489999999999996</v>
      </c>
      <c r="AG118">
        <v>0.55669999999999997</v>
      </c>
      <c r="AH118">
        <v>7.5199999999999998E-3</v>
      </c>
      <c r="AI118">
        <v>4.1900000000000001E-3</v>
      </c>
    </row>
    <row r="119" spans="4:63">
      <c r="F119" s="542" t="s">
        <v>1051</v>
      </c>
      <c r="G119">
        <v>0.56289999999999996</v>
      </c>
      <c r="H119">
        <v>0.55810000000000004</v>
      </c>
      <c r="I119">
        <v>7.5100000000000002E-3</v>
      </c>
      <c r="J119">
        <v>2.6700000000000001E-3</v>
      </c>
      <c r="U119" s="62"/>
      <c r="V119" s="62"/>
      <c r="W119" s="62"/>
      <c r="X119" s="62"/>
      <c r="Y119" s="62"/>
      <c r="Z119" s="62"/>
      <c r="AA119" s="62"/>
      <c r="AB119" s="62"/>
      <c r="AC119" s="547"/>
      <c r="AE119" t="s">
        <v>1051</v>
      </c>
      <c r="AF119">
        <v>0.56279999999999997</v>
      </c>
      <c r="AG119">
        <v>0.55649999999999999</v>
      </c>
      <c r="AH119">
        <v>7.5100000000000002E-3</v>
      </c>
      <c r="AI119">
        <v>3.1700000000000001E-3</v>
      </c>
      <c r="AQ119" t="s">
        <v>1087</v>
      </c>
      <c r="BC119" t="s">
        <v>1087</v>
      </c>
    </row>
    <row r="120" spans="4:63">
      <c r="U120" s="62"/>
      <c r="V120" s="62"/>
      <c r="W120" s="62"/>
      <c r="X120" s="62"/>
      <c r="Y120" s="62"/>
      <c r="Z120" s="62"/>
      <c r="AA120" s="62"/>
      <c r="AB120" s="62"/>
      <c r="AC120" s="547"/>
    </row>
    <row r="121" spans="4:63">
      <c r="F121" s="542" t="s">
        <v>1071</v>
      </c>
      <c r="G121" t="s">
        <v>1081</v>
      </c>
      <c r="H121" t="s">
        <v>1082</v>
      </c>
      <c r="I121" t="s">
        <v>1083</v>
      </c>
      <c r="J121" t="s">
        <v>1084</v>
      </c>
      <c r="K121" t="s">
        <v>1081</v>
      </c>
      <c r="L121" t="s">
        <v>1082</v>
      </c>
      <c r="M121" t="s">
        <v>1083</v>
      </c>
      <c r="N121" t="s">
        <v>1084</v>
      </c>
      <c r="U121" s="62"/>
      <c r="V121" s="62"/>
      <c r="W121" s="62"/>
      <c r="X121" s="62"/>
      <c r="Y121" s="62"/>
      <c r="Z121" s="62"/>
      <c r="AA121" s="62"/>
      <c r="AB121" s="62"/>
      <c r="AC121" s="547"/>
      <c r="AQ121" t="s">
        <v>1071</v>
      </c>
      <c r="AR121" t="s">
        <v>1081</v>
      </c>
      <c r="AS121" t="s">
        <v>1082</v>
      </c>
      <c r="AT121" t="s">
        <v>1083</v>
      </c>
      <c r="AU121" t="s">
        <v>1084</v>
      </c>
      <c r="BC121" t="s">
        <v>1071</v>
      </c>
      <c r="BD121" t="s">
        <v>1081</v>
      </c>
      <c r="BE121" t="s">
        <v>1082</v>
      </c>
      <c r="BF121" t="s">
        <v>1083</v>
      </c>
      <c r="BG121" t="s">
        <v>1084</v>
      </c>
    </row>
    <row r="122" spans="4:63">
      <c r="F122" s="542" t="s">
        <v>262</v>
      </c>
      <c r="G122" s="553">
        <v>37539</v>
      </c>
      <c r="H122" s="553">
        <v>35941</v>
      </c>
      <c r="I122" s="553">
        <v>1448</v>
      </c>
      <c r="J122" s="553">
        <v>1059</v>
      </c>
      <c r="K122" s="552">
        <f>1-G125/G122</f>
        <v>5.8072937478356179E-3</v>
      </c>
      <c r="L122" s="552">
        <f t="shared" ref="L122:N122" si="14">1-H125/H122</f>
        <v>-2.943713307921314E-2</v>
      </c>
      <c r="M122" s="552">
        <f t="shared" si="14"/>
        <v>0.65607734806629836</v>
      </c>
      <c r="N122" s="552">
        <f t="shared" si="14"/>
        <v>0.83286118980169976</v>
      </c>
      <c r="U122" s="62"/>
      <c r="V122" s="62"/>
      <c r="W122" s="62"/>
      <c r="X122" s="62"/>
      <c r="Y122" s="62"/>
      <c r="Z122" s="62"/>
      <c r="AA122" s="62"/>
      <c r="AB122" s="62"/>
      <c r="AC122" s="547"/>
      <c r="AE122" t="s">
        <v>1087</v>
      </c>
      <c r="AQ122" t="s">
        <v>262</v>
      </c>
      <c r="AR122" s="553">
        <v>37539</v>
      </c>
      <c r="AS122" s="553">
        <v>35941</v>
      </c>
      <c r="AT122" s="553">
        <v>1448</v>
      </c>
      <c r="AU122" s="553">
        <v>1059</v>
      </c>
      <c r="BC122" t="s">
        <v>262</v>
      </c>
      <c r="BD122" s="553">
        <v>37539</v>
      </c>
      <c r="BE122" s="553">
        <v>35941</v>
      </c>
      <c r="BF122" s="553">
        <v>1448</v>
      </c>
      <c r="BG122" s="553">
        <v>1059</v>
      </c>
    </row>
    <row r="123" spans="4:63">
      <c r="F123" s="542" t="s">
        <v>65</v>
      </c>
      <c r="G123" s="553">
        <v>37338</v>
      </c>
      <c r="H123" s="553">
        <v>35769</v>
      </c>
      <c r="I123" s="553">
        <v>1433</v>
      </c>
      <c r="J123" s="553">
        <v>1028</v>
      </c>
      <c r="K123" s="552">
        <f>1-G125/G123</f>
        <v>4.5530023032835931E-4</v>
      </c>
      <c r="L123" s="552">
        <f t="shared" ref="L123:N123" si="15">1-H125/H123</f>
        <v>-3.438731862786204E-2</v>
      </c>
      <c r="M123" s="552">
        <f t="shared" si="15"/>
        <v>0.65247732030704819</v>
      </c>
      <c r="N123" s="552">
        <f t="shared" si="15"/>
        <v>0.8278210116731517</v>
      </c>
      <c r="S123" s="60" t="s">
        <v>1071</v>
      </c>
      <c r="T123" s="60" t="s">
        <v>1081</v>
      </c>
      <c r="U123" s="62" t="s">
        <v>1082</v>
      </c>
      <c r="V123" s="62" t="s">
        <v>1083</v>
      </c>
      <c r="W123" s="62" t="s">
        <v>1084</v>
      </c>
      <c r="X123" s="62"/>
      <c r="Y123" s="62"/>
      <c r="Z123" s="62"/>
      <c r="AA123" s="62"/>
      <c r="AB123" s="62"/>
      <c r="AC123" s="547"/>
      <c r="AQ123" t="s">
        <v>65</v>
      </c>
      <c r="AR123" s="553">
        <v>37338</v>
      </c>
      <c r="AS123" s="553">
        <v>35769</v>
      </c>
      <c r="AT123" s="553">
        <v>1433</v>
      </c>
      <c r="AU123" s="553">
        <v>1028</v>
      </c>
      <c r="BC123" t="s">
        <v>65</v>
      </c>
      <c r="BD123" s="553">
        <v>37338</v>
      </c>
      <c r="BE123" s="553">
        <v>35769</v>
      </c>
      <c r="BF123" s="553">
        <v>1433</v>
      </c>
      <c r="BG123" s="553">
        <v>1028</v>
      </c>
    </row>
    <row r="124" spans="4:63">
      <c r="F124" s="542" t="s">
        <v>1075</v>
      </c>
      <c r="G124" s="553">
        <v>37460</v>
      </c>
      <c r="H124" s="553">
        <v>37002</v>
      </c>
      <c r="I124">
        <v>498</v>
      </c>
      <c r="J124">
        <v>225</v>
      </c>
      <c r="S124" s="60" t="s">
        <v>262</v>
      </c>
      <c r="T124" s="60">
        <v>37539</v>
      </c>
      <c r="U124" s="60">
        <v>35941</v>
      </c>
      <c r="V124" s="60">
        <v>1448</v>
      </c>
      <c r="W124" s="60">
        <v>1059</v>
      </c>
      <c r="AE124" t="s">
        <v>1071</v>
      </c>
      <c r="AF124" t="s">
        <v>1081</v>
      </c>
      <c r="AG124" t="s">
        <v>1082</v>
      </c>
      <c r="AH124" t="s">
        <v>1083</v>
      </c>
      <c r="AI124" t="s">
        <v>1084</v>
      </c>
      <c r="AQ124" t="s">
        <v>1075</v>
      </c>
      <c r="AR124" s="553">
        <v>37452</v>
      </c>
      <c r="AS124" s="553">
        <v>36889</v>
      </c>
      <c r="AT124">
        <v>498</v>
      </c>
      <c r="AU124">
        <v>285</v>
      </c>
      <c r="BC124" t="s">
        <v>1075</v>
      </c>
      <c r="BD124" s="553">
        <v>37454</v>
      </c>
      <c r="BE124" s="553">
        <v>36923</v>
      </c>
      <c r="BF124">
        <v>498</v>
      </c>
      <c r="BG124">
        <v>271</v>
      </c>
    </row>
    <row r="125" spans="4:63">
      <c r="F125" s="542" t="s">
        <v>1051</v>
      </c>
      <c r="G125" s="553">
        <v>37321</v>
      </c>
      <c r="H125" s="553">
        <v>36999</v>
      </c>
      <c r="I125">
        <v>498</v>
      </c>
      <c r="J125">
        <v>177</v>
      </c>
      <c r="S125" s="60" t="s">
        <v>65</v>
      </c>
      <c r="T125" s="60">
        <v>37338</v>
      </c>
      <c r="U125" s="60">
        <v>35769</v>
      </c>
      <c r="V125" s="60">
        <v>1433</v>
      </c>
      <c r="W125" s="60">
        <v>1028</v>
      </c>
      <c r="AE125" t="s">
        <v>262</v>
      </c>
      <c r="AF125" s="553">
        <v>37539</v>
      </c>
      <c r="AG125" s="553">
        <v>35941</v>
      </c>
      <c r="AH125" s="553">
        <v>1448</v>
      </c>
      <c r="AI125" s="553">
        <v>1059</v>
      </c>
      <c r="AQ125" t="s">
        <v>1051</v>
      </c>
      <c r="AR125" s="553">
        <v>37315</v>
      </c>
      <c r="AS125" s="553">
        <v>36916</v>
      </c>
      <c r="AT125">
        <v>498</v>
      </c>
      <c r="AU125">
        <v>202</v>
      </c>
      <c r="BC125" t="s">
        <v>1051</v>
      </c>
      <c r="BD125" s="553">
        <v>37313</v>
      </c>
      <c r="BE125" s="553">
        <v>36879</v>
      </c>
      <c r="BF125">
        <v>498</v>
      </c>
      <c r="BG125">
        <v>218</v>
      </c>
    </row>
    <row r="126" spans="4:63">
      <c r="S126" s="60" t="s">
        <v>1075</v>
      </c>
      <c r="T126" s="60">
        <v>37446</v>
      </c>
      <c r="U126" s="60">
        <v>36811</v>
      </c>
      <c r="V126" s="60">
        <v>502</v>
      </c>
      <c r="W126" s="60">
        <v>339</v>
      </c>
      <c r="AE126" t="s">
        <v>65</v>
      </c>
      <c r="AF126" s="553">
        <v>37338</v>
      </c>
      <c r="AG126" s="553">
        <v>35769</v>
      </c>
      <c r="AH126" s="553">
        <v>1433</v>
      </c>
      <c r="AI126" s="553">
        <v>1028</v>
      </c>
    </row>
    <row r="127" spans="4:63">
      <c r="S127" s="60" t="s">
        <v>1051</v>
      </c>
      <c r="T127" s="60">
        <v>37305</v>
      </c>
      <c r="U127" s="60">
        <v>36769</v>
      </c>
      <c r="V127" s="60">
        <v>498</v>
      </c>
      <c r="W127" s="60">
        <v>282</v>
      </c>
      <c r="AE127" t="s">
        <v>1075</v>
      </c>
      <c r="AF127" s="553">
        <v>37453</v>
      </c>
      <c r="AG127" s="553">
        <v>36906</v>
      </c>
      <c r="AH127">
        <v>498</v>
      </c>
      <c r="AI127">
        <v>278</v>
      </c>
    </row>
    <row r="128" spans="4:63">
      <c r="AE128" t="s">
        <v>1051</v>
      </c>
      <c r="AF128" s="553">
        <v>37314</v>
      </c>
      <c r="AG128" s="553">
        <v>36898</v>
      </c>
      <c r="AH128">
        <v>498</v>
      </c>
      <c r="AI128">
        <v>210</v>
      </c>
    </row>
    <row r="129" spans="6:61">
      <c r="AG129" s="402"/>
      <c r="AH129" s="402"/>
      <c r="AI129" s="402"/>
      <c r="AJ129" s="402"/>
    </row>
    <row r="138" spans="6:61">
      <c r="F138" s="542" t="s">
        <v>1071</v>
      </c>
      <c r="G138" t="s">
        <v>1088</v>
      </c>
      <c r="H138" t="s">
        <v>1089</v>
      </c>
      <c r="I138" t="s">
        <v>1090</v>
      </c>
      <c r="J138" t="s">
        <v>1073</v>
      </c>
      <c r="K138" s="543" t="s">
        <v>5</v>
      </c>
      <c r="L138" s="543" t="s">
        <v>1074</v>
      </c>
    </row>
    <row r="139" spans="6:61">
      <c r="F139" s="542" t="s">
        <v>262</v>
      </c>
      <c r="G139">
        <v>9.5</v>
      </c>
      <c r="H139">
        <v>0</v>
      </c>
      <c r="I139">
        <v>1.66</v>
      </c>
      <c r="J139">
        <v>27.56</v>
      </c>
      <c r="K139" s="543">
        <v>38.72</v>
      </c>
      <c r="L139" s="552">
        <f>1-K142/K139</f>
        <v>0.17665289256198347</v>
      </c>
      <c r="S139" s="60" t="s">
        <v>1071</v>
      </c>
      <c r="T139" s="60" t="s">
        <v>1088</v>
      </c>
      <c r="U139" s="60" t="s">
        <v>1089</v>
      </c>
      <c r="V139" s="60" t="s">
        <v>1090</v>
      </c>
      <c r="W139" s="60" t="s">
        <v>1073</v>
      </c>
      <c r="X139" s="60" t="s">
        <v>5</v>
      </c>
      <c r="Y139" s="543" t="s">
        <v>1074</v>
      </c>
      <c r="Z139" s="543"/>
      <c r="AA139" s="543"/>
    </row>
    <row r="140" spans="6:61">
      <c r="F140" s="542" t="s">
        <v>65</v>
      </c>
      <c r="G140">
        <v>8.1300000000000008</v>
      </c>
      <c r="H140">
        <v>1.71</v>
      </c>
      <c r="I140">
        <v>1.37</v>
      </c>
      <c r="J140">
        <v>23.07</v>
      </c>
      <c r="K140" s="543">
        <v>34.28</v>
      </c>
      <c r="L140" s="552">
        <f>1-K142/K140</f>
        <v>7.0011668611435263E-2</v>
      </c>
      <c r="S140" s="60" t="s">
        <v>262</v>
      </c>
      <c r="T140" s="67">
        <v>9.5</v>
      </c>
      <c r="U140" s="67">
        <v>0</v>
      </c>
      <c r="V140" s="67">
        <v>1.66</v>
      </c>
      <c r="W140" s="67">
        <v>27.56</v>
      </c>
      <c r="X140" s="60">
        <v>38.72</v>
      </c>
      <c r="Y140" s="552">
        <f>1-X143/X140</f>
        <v>0.16296487603305787</v>
      </c>
      <c r="Z140" s="552"/>
      <c r="AA140" s="552"/>
    </row>
    <row r="141" spans="6:61">
      <c r="F141" s="542" t="s">
        <v>1075</v>
      </c>
      <c r="G141">
        <v>4.93</v>
      </c>
      <c r="H141">
        <v>1.96</v>
      </c>
      <c r="I141">
        <v>1.39</v>
      </c>
      <c r="J141">
        <v>23.12</v>
      </c>
      <c r="K141" s="543">
        <v>31.4</v>
      </c>
      <c r="S141" s="60" t="s">
        <v>65</v>
      </c>
      <c r="T141" s="67">
        <v>8.1300000000000008</v>
      </c>
      <c r="U141" s="67">
        <v>1.71</v>
      </c>
      <c r="V141" s="67">
        <v>1.37</v>
      </c>
      <c r="W141" s="67">
        <v>23.07</v>
      </c>
      <c r="X141" s="60">
        <v>34.28</v>
      </c>
      <c r="Y141" s="552">
        <f>1-X143/X141</f>
        <v>5.4550758459743443E-2</v>
      </c>
      <c r="Z141" s="552"/>
      <c r="AA141" s="552"/>
    </row>
    <row r="142" spans="6:61">
      <c r="F142" s="542" t="s">
        <v>1051</v>
      </c>
      <c r="G142">
        <v>4.42</v>
      </c>
      <c r="H142">
        <v>4.63</v>
      </c>
      <c r="I142">
        <v>1.29</v>
      </c>
      <c r="J142">
        <v>21.54</v>
      </c>
      <c r="K142" s="543">
        <v>31.88</v>
      </c>
      <c r="S142" s="60" t="s">
        <v>1075</v>
      </c>
      <c r="T142" s="67">
        <v>5.48</v>
      </c>
      <c r="U142" s="67">
        <v>1.96</v>
      </c>
      <c r="V142" s="67">
        <v>1.39</v>
      </c>
      <c r="W142" s="67">
        <v>23.07</v>
      </c>
      <c r="X142" s="60">
        <v>31.89</v>
      </c>
      <c r="AE142" s="400" t="s">
        <v>1071</v>
      </c>
      <c r="AF142" s="400" t="s">
        <v>1088</v>
      </c>
      <c r="AG142" s="400" t="s">
        <v>1089</v>
      </c>
      <c r="AH142" s="400" t="s">
        <v>1090</v>
      </c>
      <c r="AI142" s="400" t="s">
        <v>1073</v>
      </c>
      <c r="AJ142" s="400" t="s">
        <v>5</v>
      </c>
      <c r="AK142" s="543" t="s">
        <v>1074</v>
      </c>
      <c r="BC142" t="s">
        <v>1071</v>
      </c>
      <c r="BD142" t="s">
        <v>1088</v>
      </c>
      <c r="BE142" t="s">
        <v>1089</v>
      </c>
      <c r="BF142" t="s">
        <v>1090</v>
      </c>
      <c r="BG142" t="s">
        <v>1073</v>
      </c>
      <c r="BH142" t="s">
        <v>5</v>
      </c>
      <c r="BI142" s="543" t="s">
        <v>1074</v>
      </c>
    </row>
    <row r="143" spans="6:61">
      <c r="S143" s="60" t="s">
        <v>1051</v>
      </c>
      <c r="T143" s="67">
        <v>4.99</v>
      </c>
      <c r="U143" s="67">
        <v>4.6399999999999997</v>
      </c>
      <c r="V143" s="67">
        <v>1.29</v>
      </c>
      <c r="W143" s="67">
        <v>21.5</v>
      </c>
      <c r="X143" s="60">
        <v>32.409999999999997</v>
      </c>
      <c r="AE143" s="400" t="s">
        <v>262</v>
      </c>
      <c r="AF143" s="400">
        <v>9.5</v>
      </c>
      <c r="AG143" s="400">
        <v>0</v>
      </c>
      <c r="AH143" s="400">
        <v>1.66</v>
      </c>
      <c r="AI143" s="400">
        <v>27.56</v>
      </c>
      <c r="AJ143" s="400">
        <v>38.72</v>
      </c>
      <c r="AK143" s="552">
        <f>1-AJ146/AJ143</f>
        <v>0.22314049586776863</v>
      </c>
      <c r="AQ143" t="s">
        <v>1071</v>
      </c>
      <c r="AR143" t="s">
        <v>1088</v>
      </c>
      <c r="AS143" t="s">
        <v>1089</v>
      </c>
      <c r="AT143" t="s">
        <v>1090</v>
      </c>
      <c r="AU143" t="s">
        <v>1073</v>
      </c>
      <c r="AV143" t="s">
        <v>5</v>
      </c>
      <c r="AW143" s="543" t="s">
        <v>1074</v>
      </c>
      <c r="BC143" t="s">
        <v>262</v>
      </c>
      <c r="BD143">
        <v>9.5</v>
      </c>
      <c r="BE143">
        <v>0</v>
      </c>
      <c r="BF143">
        <v>1.66</v>
      </c>
      <c r="BG143">
        <v>27.56</v>
      </c>
      <c r="BH143">
        <v>38.72</v>
      </c>
      <c r="BI143" s="552">
        <f>1-BH146/BH143</f>
        <v>0.16942148760330589</v>
      </c>
    </row>
    <row r="144" spans="6:61">
      <c r="AE144" s="400" t="s">
        <v>65</v>
      </c>
      <c r="AF144" s="400">
        <v>8.1300000000000008</v>
      </c>
      <c r="AG144" s="400">
        <v>1.71</v>
      </c>
      <c r="AH144" s="400">
        <v>1.37</v>
      </c>
      <c r="AI144" s="400">
        <v>23.07</v>
      </c>
      <c r="AJ144" s="400">
        <v>34.28</v>
      </c>
      <c r="AK144" s="552">
        <f>1-AJ146/AJ144</f>
        <v>0.12252042007001174</v>
      </c>
      <c r="AQ144" t="s">
        <v>262</v>
      </c>
      <c r="AR144">
        <v>9.5</v>
      </c>
      <c r="AS144">
        <v>0</v>
      </c>
      <c r="AT144">
        <v>1.66</v>
      </c>
      <c r="AU144">
        <v>27.56</v>
      </c>
      <c r="AV144">
        <v>38.72</v>
      </c>
      <c r="AW144" s="552">
        <f>1-AV147/AV144</f>
        <v>0.17174586776859502</v>
      </c>
      <c r="BC144" t="s">
        <v>65</v>
      </c>
      <c r="BD144">
        <v>8.1300000000000008</v>
      </c>
      <c r="BE144">
        <v>1.71</v>
      </c>
      <c r="BF144">
        <v>1.37</v>
      </c>
      <c r="BG144">
        <v>23.07</v>
      </c>
      <c r="BH144">
        <v>34.28</v>
      </c>
      <c r="BI144" s="552">
        <f>1-BH146/BH144</f>
        <v>6.1843640606767947E-2</v>
      </c>
    </row>
    <row r="145" spans="1:60">
      <c r="AE145" s="400" t="s">
        <v>1075</v>
      </c>
      <c r="AF145" s="400">
        <v>5.21</v>
      </c>
      <c r="AG145" s="400">
        <v>1.96</v>
      </c>
      <c r="AH145" s="400">
        <v>1.39</v>
      </c>
      <c r="AI145" s="400">
        <v>23.09</v>
      </c>
      <c r="AJ145" s="400">
        <v>31.65</v>
      </c>
      <c r="AQ145" t="s">
        <v>65</v>
      </c>
      <c r="AR145">
        <v>8.1300000000000008</v>
      </c>
      <c r="AS145">
        <v>1.71</v>
      </c>
      <c r="AT145">
        <v>1.37</v>
      </c>
      <c r="AU145">
        <v>23.07</v>
      </c>
      <c r="AV145">
        <v>34.28</v>
      </c>
      <c r="AW145" s="552">
        <f>1-AV147/AV145</f>
        <v>6.4469078179696604E-2</v>
      </c>
      <c r="BC145" t="s">
        <v>1075</v>
      </c>
      <c r="BD145">
        <v>5.2</v>
      </c>
      <c r="BE145">
        <v>1.96</v>
      </c>
      <c r="BF145">
        <v>1.39</v>
      </c>
      <c r="BG145">
        <v>23.1</v>
      </c>
      <c r="BH145">
        <v>31.64</v>
      </c>
    </row>
    <row r="146" spans="1:60">
      <c r="AE146" s="400" t="s">
        <v>1051</v>
      </c>
      <c r="AF146" s="400">
        <v>4.72</v>
      </c>
      <c r="AG146" s="400">
        <v>2.4500000000000002</v>
      </c>
      <c r="AH146" s="400">
        <v>1.3</v>
      </c>
      <c r="AI146" s="400">
        <v>21.62</v>
      </c>
      <c r="AJ146" s="400">
        <v>30.08</v>
      </c>
      <c r="AQ146" t="s">
        <v>1075</v>
      </c>
      <c r="AR146">
        <v>5.21</v>
      </c>
      <c r="AS146">
        <v>1.96</v>
      </c>
      <c r="AT146">
        <v>1.39</v>
      </c>
      <c r="AU146">
        <v>23.09</v>
      </c>
      <c r="AV146">
        <v>31.65</v>
      </c>
      <c r="BC146" t="s">
        <v>1051</v>
      </c>
      <c r="BD146">
        <v>4.72</v>
      </c>
      <c r="BE146">
        <v>4.63</v>
      </c>
      <c r="BF146">
        <v>1.29</v>
      </c>
      <c r="BG146">
        <v>21.52</v>
      </c>
      <c r="BH146">
        <v>32.159999999999997</v>
      </c>
    </row>
    <row r="147" spans="1:60">
      <c r="C147" s="543"/>
      <c r="D147" s="543"/>
      <c r="E147" s="543"/>
      <c r="F147" s="543" t="s">
        <v>1056</v>
      </c>
      <c r="G147" s="543" t="s">
        <v>1057</v>
      </c>
      <c r="AQ147" t="s">
        <v>1051</v>
      </c>
      <c r="AR147">
        <v>4.63</v>
      </c>
      <c r="AS147">
        <v>4.63</v>
      </c>
      <c r="AT147">
        <v>1.29</v>
      </c>
      <c r="AU147">
        <v>21.52</v>
      </c>
      <c r="AV147">
        <v>32.07</v>
      </c>
    </row>
    <row r="148" spans="1:60">
      <c r="B148" t="s">
        <v>1091</v>
      </c>
      <c r="C148" s="543" t="s">
        <v>1052</v>
      </c>
      <c r="D148" s="543" t="s">
        <v>1053</v>
      </c>
      <c r="E148" s="543" t="s">
        <v>1061</v>
      </c>
      <c r="F148" s="543" t="s">
        <v>1062</v>
      </c>
      <c r="G148" s="543" t="s">
        <v>1063</v>
      </c>
    </row>
    <row r="149" spans="1:60">
      <c r="A149" s="543" t="s">
        <v>1074</v>
      </c>
      <c r="B149" s="542" t="s">
        <v>262</v>
      </c>
      <c r="C149" s="554">
        <f>L139</f>
        <v>0.17665289256198347</v>
      </c>
      <c r="D149" s="554">
        <f>Y140</f>
        <v>0.16296487603305787</v>
      </c>
      <c r="E149" s="554">
        <f>AK143</f>
        <v>0.22314049586776863</v>
      </c>
      <c r="F149" s="555">
        <f>AW144</f>
        <v>0.17174586776859502</v>
      </c>
      <c r="G149" s="554">
        <f>BI143</f>
        <v>0.16942148760330589</v>
      </c>
    </row>
    <row r="150" spans="1:60">
      <c r="B150" s="542" t="s">
        <v>65</v>
      </c>
      <c r="C150" s="556">
        <f>L140</f>
        <v>7.0011668611435263E-2</v>
      </c>
      <c r="D150" s="556">
        <f>Y141</f>
        <v>5.4550758459743443E-2</v>
      </c>
      <c r="E150" s="556">
        <f>AK144</f>
        <v>0.12252042007001174</v>
      </c>
      <c r="F150" s="557">
        <f>AW145</f>
        <v>6.4469078179696604E-2</v>
      </c>
      <c r="G150" s="556">
        <f>BI144</f>
        <v>6.1843640606767947E-2</v>
      </c>
    </row>
    <row r="151" spans="1:60">
      <c r="A151" t="s">
        <v>1092</v>
      </c>
      <c r="B151" s="542" t="s">
        <v>262</v>
      </c>
      <c r="C151" s="554">
        <f>M116</f>
        <v>0.65629290617848968</v>
      </c>
      <c r="D151" s="554">
        <f>Z115</f>
        <v>0.6558352402745995</v>
      </c>
      <c r="E151" s="554">
        <f>AL116</f>
        <v>0.65629290617848968</v>
      </c>
      <c r="F151" s="558">
        <f>AX113</f>
        <v>0.65629290617848968</v>
      </c>
      <c r="G151" s="554">
        <f>BJ113</f>
        <v>0.65629290617848968</v>
      </c>
    </row>
    <row r="152" spans="1:60">
      <c r="B152" s="542" t="s">
        <v>65</v>
      </c>
      <c r="C152" s="556">
        <f>M117</f>
        <v>0.65247570569180935</v>
      </c>
      <c r="D152" s="556">
        <f>Z116</f>
        <v>0.65201295696436845</v>
      </c>
      <c r="E152" s="556">
        <f>AL117</f>
        <v>0.65247570569180935</v>
      </c>
      <c r="F152" s="557">
        <f>AX114</f>
        <v>0.65247570569180935</v>
      </c>
      <c r="G152" s="556">
        <f>BJ114</f>
        <v>0.65247570569180935</v>
      </c>
    </row>
    <row r="153" spans="1:60">
      <c r="A153" t="s">
        <v>1093</v>
      </c>
      <c r="B153" s="542" t="s">
        <v>262</v>
      </c>
      <c r="C153" s="554">
        <f>N116</f>
        <v>0.83291614518147683</v>
      </c>
      <c r="D153" s="554">
        <f>AA115</f>
        <v>0.73404255319148937</v>
      </c>
      <c r="E153" s="554">
        <f>AM116</f>
        <v>0.80162703379224032</v>
      </c>
      <c r="F153" s="555">
        <f>AY113</f>
        <v>0.8097622027534418</v>
      </c>
      <c r="G153" s="554">
        <f>BK113</f>
        <v>0.79411764705882359</v>
      </c>
    </row>
    <row r="154" spans="1:60">
      <c r="B154" s="542" t="s">
        <v>65</v>
      </c>
      <c r="C154" s="556">
        <f>N117</f>
        <v>0.82785299806576407</v>
      </c>
      <c r="D154" s="556">
        <f>AA116</f>
        <v>0.72598323662153441</v>
      </c>
      <c r="E154" s="556">
        <f>AM117</f>
        <v>0.79561573178594458</v>
      </c>
      <c r="F154" s="557">
        <f>AY114</f>
        <v>0.80399742101869753</v>
      </c>
      <c r="G154" s="556">
        <f>BK114</f>
        <v>0.78787878787878785</v>
      </c>
    </row>
    <row r="155" spans="1:60">
      <c r="C155" s="559"/>
      <c r="D155" s="559"/>
      <c r="E155" s="559"/>
      <c r="G155" s="559"/>
    </row>
  </sheetData>
  <mergeCells count="1">
    <mergeCell ref="U2:Y2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2CBF-81D8-3B4E-AF7A-C207FC24D182}">
  <sheetPr>
    <tabColor rgb="FFFFC000"/>
  </sheetPr>
  <dimension ref="B1:AP27"/>
  <sheetViews>
    <sheetView tabSelected="1" topLeftCell="C1" workbookViewId="0">
      <selection activeCell="J5" sqref="J5"/>
    </sheetView>
  </sheetViews>
  <sheetFormatPr baseColWidth="10" defaultRowHeight="16"/>
  <cols>
    <col min="3" max="3" width="25.33203125" bestFit="1" customWidth="1"/>
    <col min="4" max="4" width="15.1640625" bestFit="1" customWidth="1"/>
    <col min="6" max="6" width="15.1640625" bestFit="1" customWidth="1"/>
    <col min="7" max="7" width="14.6640625" bestFit="1" customWidth="1"/>
    <col min="8" max="8" width="11" customWidth="1"/>
    <col min="9" max="9" width="12.33203125" bestFit="1" customWidth="1"/>
    <col min="11" max="11" width="25.33203125" bestFit="1" customWidth="1"/>
    <col min="16" max="16" width="11" customWidth="1"/>
    <col min="17" max="17" width="12.33203125" bestFit="1" customWidth="1"/>
    <col min="33" max="33" width="12.33203125" bestFit="1" customWidth="1"/>
    <col min="35" max="35" width="25.33203125" bestFit="1" customWidth="1"/>
  </cols>
  <sheetData>
    <row r="1" spans="2:42">
      <c r="C1" s="543" t="s">
        <v>1094</v>
      </c>
      <c r="D1" s="544" t="s">
        <v>1095</v>
      </c>
      <c r="E1" s="543"/>
      <c r="F1" s="543" t="s">
        <v>1096</v>
      </c>
      <c r="G1" s="543" t="s">
        <v>1097</v>
      </c>
    </row>
    <row r="2" spans="2:42">
      <c r="C2" s="433" t="s">
        <v>1054</v>
      </c>
      <c r="D2" s="433" t="s">
        <v>1055</v>
      </c>
      <c r="E2" s="543"/>
      <c r="F2" s="543" t="s">
        <v>1056</v>
      </c>
      <c r="G2" s="543" t="s">
        <v>1057</v>
      </c>
    </row>
    <row r="3" spans="2:42">
      <c r="C3" s="433" t="s">
        <v>1059</v>
      </c>
      <c r="D3" s="433" t="s">
        <v>1060</v>
      </c>
      <c r="E3" s="543"/>
      <c r="F3" s="543" t="s">
        <v>1062</v>
      </c>
      <c r="G3" s="543" t="s">
        <v>1063</v>
      </c>
      <c r="J3">
        <f>0.0009+0.00009*5</f>
        <v>1.3500000000000001E-3</v>
      </c>
    </row>
    <row r="4" spans="2:42">
      <c r="J4">
        <f>0.0123+0.00123*5</f>
        <v>1.8450000000000001E-2</v>
      </c>
    </row>
    <row r="9" spans="2:42" s="400" customFormat="1">
      <c r="C9" s="550" t="s">
        <v>1094</v>
      </c>
      <c r="K9" s="562" t="s">
        <v>1095</v>
      </c>
      <c r="S9" s="550" t="s">
        <v>1096</v>
      </c>
      <c r="AA9" s="550" t="s">
        <v>1097</v>
      </c>
      <c r="AI9" s="550" t="s">
        <v>1098</v>
      </c>
    </row>
    <row r="10" spans="2:42">
      <c r="B10" s="543"/>
      <c r="C10" t="s">
        <v>1099</v>
      </c>
      <c r="D10" t="s">
        <v>1049</v>
      </c>
      <c r="E10" t="s">
        <v>1050</v>
      </c>
      <c r="F10" t="s">
        <v>203</v>
      </c>
      <c r="G10" t="s">
        <v>1051</v>
      </c>
      <c r="H10" t="s">
        <v>1100</v>
      </c>
      <c r="I10" t="s">
        <v>1101</v>
      </c>
      <c r="K10" t="s">
        <v>1099</v>
      </c>
      <c r="L10" t="s">
        <v>1049</v>
      </c>
      <c r="M10" t="s">
        <v>1050</v>
      </c>
      <c r="N10" t="s">
        <v>203</v>
      </c>
      <c r="O10" t="s">
        <v>1051</v>
      </c>
      <c r="P10" t="s">
        <v>1100</v>
      </c>
      <c r="Q10" t="s">
        <v>1101</v>
      </c>
      <c r="S10" t="s">
        <v>1099</v>
      </c>
      <c r="T10" t="s">
        <v>1049</v>
      </c>
      <c r="U10" t="s">
        <v>1050</v>
      </c>
      <c r="V10" t="s">
        <v>203</v>
      </c>
      <c r="W10" t="s">
        <v>1051</v>
      </c>
      <c r="X10" t="s">
        <v>1100</v>
      </c>
      <c r="Y10" t="s">
        <v>1101</v>
      </c>
      <c r="AA10" t="s">
        <v>1099</v>
      </c>
      <c r="AB10" t="s">
        <v>1049</v>
      </c>
      <c r="AC10" t="s">
        <v>1050</v>
      </c>
      <c r="AD10" t="s">
        <v>203</v>
      </c>
      <c r="AE10" t="s">
        <v>1051</v>
      </c>
      <c r="AF10" t="s">
        <v>1100</v>
      </c>
      <c r="AG10" t="s">
        <v>1101</v>
      </c>
      <c r="AI10" t="s">
        <v>1099</v>
      </c>
      <c r="AJ10" t="s">
        <v>1049</v>
      </c>
      <c r="AK10" t="s">
        <v>1050</v>
      </c>
      <c r="AL10" t="s">
        <v>203</v>
      </c>
      <c r="AM10" t="s">
        <v>1051</v>
      </c>
      <c r="AN10" t="s">
        <v>1100</v>
      </c>
      <c r="AO10" t="s">
        <v>1101</v>
      </c>
    </row>
    <row r="12" spans="2:42">
      <c r="C12" t="s">
        <v>1102</v>
      </c>
      <c r="K12" t="s">
        <v>1102</v>
      </c>
      <c r="S12" t="s">
        <v>1102</v>
      </c>
      <c r="AA12" t="s">
        <v>1102</v>
      </c>
      <c r="AI12" t="s">
        <v>1102</v>
      </c>
    </row>
    <row r="13" spans="2:42">
      <c r="C13" t="s">
        <v>1103</v>
      </c>
      <c r="D13">
        <v>0.56599999999999995</v>
      </c>
      <c r="E13">
        <v>0.56299999999999994</v>
      </c>
      <c r="F13">
        <v>0.56499999999999995</v>
      </c>
      <c r="G13">
        <v>0.56299999999999994</v>
      </c>
      <c r="H13" s="384">
        <v>-2E-3</v>
      </c>
      <c r="I13" s="384">
        <v>-6.0000000000000001E-3</v>
      </c>
      <c r="K13" t="s">
        <v>1103</v>
      </c>
      <c r="L13">
        <v>0.56599999999999995</v>
      </c>
      <c r="M13">
        <v>0.56299999999999994</v>
      </c>
      <c r="N13">
        <v>0.56499999999999995</v>
      </c>
      <c r="O13">
        <v>0.56299999999999994</v>
      </c>
      <c r="P13" s="384">
        <v>-2E-3</v>
      </c>
      <c r="Q13" s="384">
        <v>-6.0000000000000001E-3</v>
      </c>
      <c r="S13" t="s">
        <v>1103</v>
      </c>
      <c r="T13">
        <v>0.56599999999999995</v>
      </c>
      <c r="U13">
        <v>0.56299999999999994</v>
      </c>
      <c r="V13">
        <v>0.56499999999999995</v>
      </c>
      <c r="W13">
        <v>0.56299999999999994</v>
      </c>
      <c r="X13" s="384">
        <v>-2E-3</v>
      </c>
      <c r="Y13" s="384">
        <v>-6.0000000000000001E-3</v>
      </c>
      <c r="AA13" t="s">
        <v>1103</v>
      </c>
      <c r="AB13">
        <v>0.56599999999999995</v>
      </c>
      <c r="AC13">
        <v>0.56299999999999994</v>
      </c>
      <c r="AD13">
        <v>0.56499999999999995</v>
      </c>
      <c r="AE13">
        <v>0.56299999999999994</v>
      </c>
      <c r="AF13" s="384">
        <v>-2E-3</v>
      </c>
      <c r="AG13" s="384">
        <v>-6.0000000000000001E-3</v>
      </c>
      <c r="AI13" t="s">
        <v>1103</v>
      </c>
      <c r="AJ13">
        <v>0.56599999999999995</v>
      </c>
      <c r="AK13">
        <v>0.56299999999999994</v>
      </c>
      <c r="AL13">
        <v>0.56499999999999995</v>
      </c>
      <c r="AM13">
        <v>0.56299999999999994</v>
      </c>
      <c r="AN13" s="384">
        <v>-2E-3</v>
      </c>
      <c r="AO13" s="384">
        <v>-6.0000000000000001E-3</v>
      </c>
    </row>
    <row r="14" spans="2:42">
      <c r="C14" t="s">
        <v>1104</v>
      </c>
      <c r="D14" s="553">
        <v>1448</v>
      </c>
      <c r="E14" s="553">
        <v>1433</v>
      </c>
      <c r="F14">
        <v>502</v>
      </c>
      <c r="G14">
        <v>498</v>
      </c>
      <c r="H14" s="384">
        <v>-0.65300000000000002</v>
      </c>
      <c r="I14" s="384">
        <v>-0.65600000000000003</v>
      </c>
      <c r="K14" t="s">
        <v>1104</v>
      </c>
      <c r="L14" s="553">
        <v>1448</v>
      </c>
      <c r="M14" s="553">
        <v>1433</v>
      </c>
      <c r="N14">
        <v>498</v>
      </c>
      <c r="O14">
        <v>498</v>
      </c>
      <c r="P14" s="384">
        <v>-0.65600000000000003</v>
      </c>
      <c r="Q14" s="384">
        <v>-0.65600000000000003</v>
      </c>
      <c r="S14" t="s">
        <v>1104</v>
      </c>
      <c r="T14" s="553">
        <v>1448</v>
      </c>
      <c r="U14" s="553">
        <v>1433</v>
      </c>
      <c r="V14">
        <v>498</v>
      </c>
      <c r="W14">
        <v>498</v>
      </c>
      <c r="X14" s="384">
        <v>-0.65600000000000003</v>
      </c>
      <c r="Y14" s="384">
        <v>-0.65600000000000003</v>
      </c>
      <c r="AA14" t="s">
        <v>1104</v>
      </c>
      <c r="AB14" s="553">
        <v>1448</v>
      </c>
      <c r="AC14" s="553">
        <v>1433</v>
      </c>
      <c r="AD14">
        <v>498</v>
      </c>
      <c r="AE14">
        <v>498</v>
      </c>
      <c r="AF14" s="384">
        <v>-0.65600000000000003</v>
      </c>
      <c r="AG14" s="384">
        <v>-0.65600000000000003</v>
      </c>
      <c r="AI14" t="s">
        <v>1104</v>
      </c>
      <c r="AJ14" s="553">
        <v>1448</v>
      </c>
      <c r="AK14" s="553">
        <v>1433</v>
      </c>
      <c r="AL14">
        <v>498</v>
      </c>
      <c r="AM14">
        <v>498</v>
      </c>
      <c r="AN14" s="384">
        <v>-0.65600000000000003</v>
      </c>
      <c r="AO14" s="384">
        <v>-0.65600000000000003</v>
      </c>
    </row>
    <row r="15" spans="2:42" s="392" customFormat="1">
      <c r="C15" s="392" t="s">
        <v>1105</v>
      </c>
      <c r="D15" s="560">
        <v>1059</v>
      </c>
      <c r="E15" s="560">
        <v>1028</v>
      </c>
      <c r="F15" s="392">
        <v>339</v>
      </c>
      <c r="G15" s="392">
        <v>282</v>
      </c>
      <c r="H15" s="561">
        <v>-0.68</v>
      </c>
      <c r="I15" s="561">
        <v>-0.73399999999999999</v>
      </c>
      <c r="K15" s="392" t="s">
        <v>1105</v>
      </c>
      <c r="L15" s="560">
        <v>1059</v>
      </c>
      <c r="M15" s="560">
        <v>1028</v>
      </c>
      <c r="N15" s="392">
        <v>225</v>
      </c>
      <c r="O15" s="392">
        <v>177</v>
      </c>
      <c r="P15" s="561">
        <v>-0.78700000000000003</v>
      </c>
      <c r="Q15" s="561">
        <v>-0.83299999999999996</v>
      </c>
      <c r="S15" s="392" t="s">
        <v>1105</v>
      </c>
      <c r="T15" s="560">
        <v>1059</v>
      </c>
      <c r="U15" s="560">
        <v>1028</v>
      </c>
      <c r="V15" s="392">
        <v>271</v>
      </c>
      <c r="W15" s="392">
        <v>219</v>
      </c>
      <c r="X15" s="561">
        <v>-0.74399999999999999</v>
      </c>
      <c r="Y15" s="561">
        <v>-0.79400000000000004</v>
      </c>
      <c r="AA15" s="392" t="s">
        <v>1105</v>
      </c>
      <c r="AB15" s="560">
        <v>1059</v>
      </c>
      <c r="AC15" s="560">
        <v>1028</v>
      </c>
      <c r="AD15" s="392">
        <v>285</v>
      </c>
      <c r="AE15" s="392">
        <v>202</v>
      </c>
      <c r="AF15" s="561">
        <v>-0.73099999999999998</v>
      </c>
      <c r="AG15" s="561">
        <v>-0.80900000000000005</v>
      </c>
      <c r="AI15" s="392" t="s">
        <v>1105</v>
      </c>
      <c r="AJ15" s="560">
        <v>1059</v>
      </c>
      <c r="AK15" s="560">
        <v>1028</v>
      </c>
      <c r="AL15" s="392">
        <v>278</v>
      </c>
      <c r="AM15" s="392">
        <v>210</v>
      </c>
      <c r="AN15" s="561">
        <v>-0.73799999999999999</v>
      </c>
      <c r="AO15" s="561">
        <v>-0.80200000000000005</v>
      </c>
      <c r="AP15" s="561">
        <f>AO15-AN15</f>
        <v>-6.4000000000000057E-2</v>
      </c>
    </row>
    <row r="16" spans="2:42">
      <c r="C16" t="s">
        <v>1106</v>
      </c>
      <c r="D16" s="553">
        <v>27456</v>
      </c>
      <c r="E16" s="553">
        <v>23439</v>
      </c>
      <c r="F16" s="553">
        <v>7155</v>
      </c>
      <c r="G16" s="553">
        <v>5944</v>
      </c>
      <c r="H16" s="384">
        <v>-0.73899999999999999</v>
      </c>
      <c r="I16" s="384">
        <v>-0.78400000000000003</v>
      </c>
      <c r="K16" t="s">
        <v>1106</v>
      </c>
      <c r="L16" s="553">
        <v>27456</v>
      </c>
      <c r="M16" s="553">
        <v>23439</v>
      </c>
      <c r="N16" s="553">
        <v>3750</v>
      </c>
      <c r="O16" s="553">
        <v>2432</v>
      </c>
      <c r="P16" s="384">
        <v>-0.86299999999999999</v>
      </c>
      <c r="Q16" s="384">
        <v>-0.91100000000000003</v>
      </c>
      <c r="S16" t="s">
        <v>1106</v>
      </c>
      <c r="T16" s="553">
        <v>27456</v>
      </c>
      <c r="U16" s="553">
        <v>23439</v>
      </c>
      <c r="V16" s="553">
        <v>5388</v>
      </c>
      <c r="W16" s="553">
        <v>4274</v>
      </c>
      <c r="X16" s="384">
        <v>-0.80400000000000005</v>
      </c>
      <c r="Y16" s="384">
        <v>-0.84399999999999997</v>
      </c>
      <c r="AA16" t="s">
        <v>1106</v>
      </c>
      <c r="AB16" s="553">
        <v>27456</v>
      </c>
      <c r="AC16" s="553">
        <v>23439</v>
      </c>
      <c r="AD16" s="553">
        <v>5511</v>
      </c>
      <c r="AE16" s="553">
        <v>3819</v>
      </c>
      <c r="AF16" s="384">
        <v>-0.79900000000000004</v>
      </c>
      <c r="AG16" s="384">
        <v>-0.86099999999999999</v>
      </c>
      <c r="AI16" t="s">
        <v>1106</v>
      </c>
      <c r="AJ16" s="553">
        <v>27456</v>
      </c>
      <c r="AK16" s="553">
        <v>23439</v>
      </c>
      <c r="AL16" s="553">
        <v>5450</v>
      </c>
      <c r="AM16" s="553">
        <v>4042</v>
      </c>
      <c r="AN16" s="384">
        <v>-0.80200000000000005</v>
      </c>
      <c r="AO16" s="561">
        <v>-0.85299999999999998</v>
      </c>
      <c r="AP16" s="561">
        <f>AO16-AN16</f>
        <v>-5.0999999999999934E-2</v>
      </c>
    </row>
    <row r="17" spans="3:41">
      <c r="C17" t="s">
        <v>1107</v>
      </c>
      <c r="D17" s="553">
        <v>27063</v>
      </c>
      <c r="E17" s="553">
        <v>23496</v>
      </c>
      <c r="F17" s="553">
        <v>7689</v>
      </c>
      <c r="G17" s="553">
        <v>6517</v>
      </c>
      <c r="H17" s="384">
        <v>-0.71599999999999997</v>
      </c>
      <c r="I17" s="384">
        <v>-0.75900000000000001</v>
      </c>
      <c r="K17" t="s">
        <v>1107</v>
      </c>
      <c r="L17" s="553">
        <v>27063</v>
      </c>
      <c r="M17" s="553">
        <v>23496</v>
      </c>
      <c r="N17" s="553">
        <v>4379</v>
      </c>
      <c r="O17" s="553">
        <v>3095</v>
      </c>
      <c r="P17" s="384">
        <v>-0.83799999999999997</v>
      </c>
      <c r="Q17" s="384">
        <v>-0.88600000000000001</v>
      </c>
      <c r="S17" t="s">
        <v>1107</v>
      </c>
      <c r="T17" s="553">
        <v>27063</v>
      </c>
      <c r="U17" s="553">
        <v>23496</v>
      </c>
      <c r="V17" s="553">
        <v>5973</v>
      </c>
      <c r="W17" s="553">
        <v>4892</v>
      </c>
      <c r="X17" s="384">
        <v>-0.77900000000000003</v>
      </c>
      <c r="Y17" s="384">
        <v>-0.81899999999999995</v>
      </c>
      <c r="AA17" t="s">
        <v>1107</v>
      </c>
      <c r="AB17" s="553">
        <v>27063</v>
      </c>
      <c r="AC17" s="553">
        <v>23496</v>
      </c>
      <c r="AD17" s="553">
        <v>6089</v>
      </c>
      <c r="AE17" s="553">
        <v>4444</v>
      </c>
      <c r="AF17" s="384">
        <v>-0.77500000000000002</v>
      </c>
      <c r="AG17" s="384">
        <v>-0.83599999999999997</v>
      </c>
      <c r="AI17" t="s">
        <v>1107</v>
      </c>
      <c r="AJ17" s="553">
        <v>27063</v>
      </c>
      <c r="AK17" s="553">
        <v>23496</v>
      </c>
      <c r="AL17" s="553">
        <v>6031</v>
      </c>
      <c r="AM17" s="553">
        <v>4663</v>
      </c>
      <c r="AN17" s="384">
        <v>-0.77700000000000002</v>
      </c>
      <c r="AO17" s="384">
        <v>-0.82799999999999996</v>
      </c>
    </row>
    <row r="18" spans="3:41">
      <c r="C18" t="s">
        <v>1108</v>
      </c>
      <c r="D18">
        <v>110.9</v>
      </c>
      <c r="E18">
        <v>96</v>
      </c>
      <c r="F18">
        <v>29.9</v>
      </c>
      <c r="G18">
        <v>25</v>
      </c>
      <c r="H18" s="384">
        <v>-0.73</v>
      </c>
      <c r="I18" s="384">
        <v>-0.77400000000000002</v>
      </c>
      <c r="K18" t="s">
        <v>1108</v>
      </c>
      <c r="L18">
        <v>110.9</v>
      </c>
      <c r="M18">
        <v>96</v>
      </c>
      <c r="N18">
        <v>16.100000000000001</v>
      </c>
      <c r="O18">
        <v>10.7</v>
      </c>
      <c r="P18" s="384">
        <v>-0.85499999999999998</v>
      </c>
      <c r="Q18" s="384">
        <v>-0.90300000000000002</v>
      </c>
      <c r="S18" t="s">
        <v>1108</v>
      </c>
      <c r="T18">
        <v>110.9</v>
      </c>
      <c r="U18">
        <v>96</v>
      </c>
      <c r="V18">
        <v>22.8</v>
      </c>
      <c r="W18">
        <v>18.2</v>
      </c>
      <c r="X18" s="384">
        <v>-0.79500000000000004</v>
      </c>
      <c r="Y18" s="384">
        <v>-0.83599999999999997</v>
      </c>
      <c r="AA18" t="s">
        <v>1108</v>
      </c>
      <c r="AB18">
        <v>110.9</v>
      </c>
      <c r="AC18">
        <v>96</v>
      </c>
      <c r="AD18">
        <v>23.2</v>
      </c>
      <c r="AE18">
        <v>16.399999999999999</v>
      </c>
      <c r="AF18" s="384">
        <v>-0.79</v>
      </c>
      <c r="AG18" s="384">
        <v>-0.85199999999999998</v>
      </c>
      <c r="AI18" t="s">
        <v>1108</v>
      </c>
      <c r="AJ18" s="553">
        <v>110.9</v>
      </c>
      <c r="AK18" s="553">
        <v>96</v>
      </c>
      <c r="AL18" s="553">
        <v>23</v>
      </c>
      <c r="AM18" s="553">
        <v>17.3</v>
      </c>
      <c r="AN18" s="384">
        <v>-0.79300000000000004</v>
      </c>
      <c r="AO18" s="384">
        <v>-0.84399999999999997</v>
      </c>
    </row>
    <row r="19" spans="3:41">
      <c r="AJ19" s="553"/>
      <c r="AK19" s="553"/>
      <c r="AL19" s="553"/>
      <c r="AM19" s="553"/>
      <c r="AN19" s="384"/>
      <c r="AO19" s="384"/>
    </row>
    <row r="20" spans="3:41">
      <c r="C20" t="s">
        <v>1109</v>
      </c>
      <c r="K20" t="s">
        <v>1109</v>
      </c>
      <c r="S20" t="s">
        <v>1109</v>
      </c>
      <c r="AA20" t="s">
        <v>1109</v>
      </c>
      <c r="AI20" t="s">
        <v>1109</v>
      </c>
      <c r="AN20" s="384"/>
      <c r="AO20" s="384"/>
    </row>
    <row r="21" spans="3:41">
      <c r="C21" t="s">
        <v>1044</v>
      </c>
      <c r="D21">
        <v>0</v>
      </c>
      <c r="E21">
        <v>1.71</v>
      </c>
      <c r="F21">
        <v>1.96</v>
      </c>
      <c r="G21">
        <v>2.42</v>
      </c>
      <c r="H21" t="s">
        <v>1110</v>
      </c>
      <c r="I21" t="s">
        <v>1110</v>
      </c>
      <c r="K21" t="s">
        <v>1044</v>
      </c>
      <c r="L21">
        <v>0</v>
      </c>
      <c r="M21">
        <v>1.71</v>
      </c>
      <c r="N21">
        <v>1.96</v>
      </c>
      <c r="O21">
        <v>2.4300000000000002</v>
      </c>
      <c r="P21" t="s">
        <v>1110</v>
      </c>
      <c r="Q21" t="s">
        <v>1110</v>
      </c>
      <c r="S21" t="s">
        <v>1044</v>
      </c>
      <c r="T21">
        <v>0</v>
      </c>
      <c r="U21">
        <v>1.71</v>
      </c>
      <c r="V21">
        <v>1.96</v>
      </c>
      <c r="W21">
        <v>2.42</v>
      </c>
      <c r="X21" t="s">
        <v>1110</v>
      </c>
      <c r="Y21" t="s">
        <v>1110</v>
      </c>
      <c r="AA21" t="s">
        <v>1044</v>
      </c>
      <c r="AB21">
        <v>0</v>
      </c>
      <c r="AC21">
        <v>1.71</v>
      </c>
      <c r="AD21">
        <v>1.96</v>
      </c>
      <c r="AE21">
        <v>2.4300000000000002</v>
      </c>
      <c r="AF21" t="s">
        <v>1110</v>
      </c>
      <c r="AG21" t="s">
        <v>1110</v>
      </c>
      <c r="AI21" t="s">
        <v>1044</v>
      </c>
      <c r="AJ21">
        <v>0</v>
      </c>
      <c r="AK21">
        <v>1.71</v>
      </c>
      <c r="AL21">
        <v>1.96</v>
      </c>
      <c r="AM21">
        <v>2.4500000000000002</v>
      </c>
      <c r="AN21" t="s">
        <v>1110</v>
      </c>
      <c r="AO21" t="s">
        <v>1110</v>
      </c>
    </row>
    <row r="22" spans="3:41">
      <c r="C22" t="s">
        <v>1045</v>
      </c>
      <c r="D22">
        <v>1.66</v>
      </c>
      <c r="E22">
        <v>1.37</v>
      </c>
      <c r="F22">
        <v>1.39</v>
      </c>
      <c r="G22">
        <v>1.29</v>
      </c>
      <c r="H22" s="384">
        <v>-0.16500000000000001</v>
      </c>
      <c r="I22" s="384">
        <v>-0.221</v>
      </c>
      <c r="K22" t="s">
        <v>1045</v>
      </c>
      <c r="L22">
        <v>1.66</v>
      </c>
      <c r="M22">
        <v>1.37</v>
      </c>
      <c r="N22">
        <v>1.39</v>
      </c>
      <c r="O22">
        <v>1.3</v>
      </c>
      <c r="P22" s="384">
        <v>-0.161</v>
      </c>
      <c r="Q22" s="384">
        <v>-0.218</v>
      </c>
      <c r="S22" t="s">
        <v>1045</v>
      </c>
      <c r="T22">
        <v>1.66</v>
      </c>
      <c r="U22">
        <v>1.37</v>
      </c>
      <c r="V22">
        <v>1.39</v>
      </c>
      <c r="W22">
        <v>1.3</v>
      </c>
      <c r="X22" s="384">
        <v>-0.16300000000000001</v>
      </c>
      <c r="Y22" s="384">
        <v>-0.219</v>
      </c>
      <c r="AA22" t="s">
        <v>1045</v>
      </c>
      <c r="AB22">
        <v>1.66</v>
      </c>
      <c r="AC22">
        <v>1.37</v>
      </c>
      <c r="AD22">
        <v>1.39</v>
      </c>
      <c r="AE22">
        <v>1.3</v>
      </c>
      <c r="AF22" s="384">
        <v>-0.16300000000000001</v>
      </c>
      <c r="AG22" s="384">
        <v>-0.219</v>
      </c>
      <c r="AI22" t="s">
        <v>1045</v>
      </c>
      <c r="AJ22">
        <v>1.66</v>
      </c>
      <c r="AK22">
        <v>1.37</v>
      </c>
      <c r="AL22">
        <v>1.39</v>
      </c>
      <c r="AM22">
        <v>1.3</v>
      </c>
      <c r="AN22" s="384">
        <v>-0.16300000000000001</v>
      </c>
      <c r="AO22" s="384">
        <v>-0.219</v>
      </c>
    </row>
    <row r="23" spans="3:41" s="392" customFormat="1">
      <c r="C23" s="392" t="s">
        <v>1046</v>
      </c>
      <c r="D23" s="392">
        <v>9.5</v>
      </c>
      <c r="E23" s="392">
        <v>8.1300000000000008</v>
      </c>
      <c r="F23" s="392">
        <v>5.48</v>
      </c>
      <c r="G23" s="392">
        <v>5.03</v>
      </c>
      <c r="H23" s="561">
        <v>-0.42399999999999999</v>
      </c>
      <c r="I23" s="561">
        <v>-0.47099999999999997</v>
      </c>
      <c r="K23" s="392" t="s">
        <v>1046</v>
      </c>
      <c r="L23" s="392">
        <v>9.5</v>
      </c>
      <c r="M23" s="392">
        <v>8.1300000000000008</v>
      </c>
      <c r="N23" s="392">
        <v>4.93</v>
      </c>
      <c r="O23" s="392">
        <v>4.46</v>
      </c>
      <c r="P23" s="561">
        <v>-0.48099999999999998</v>
      </c>
      <c r="Q23" s="561">
        <v>-0.53100000000000003</v>
      </c>
      <c r="S23" s="392" t="s">
        <v>1046</v>
      </c>
      <c r="T23" s="392">
        <v>9.5</v>
      </c>
      <c r="U23" s="392">
        <v>8.1300000000000008</v>
      </c>
      <c r="V23" s="392">
        <v>5.2</v>
      </c>
      <c r="W23" s="392">
        <v>4.76</v>
      </c>
      <c r="X23" s="561">
        <v>-0.45300000000000001</v>
      </c>
      <c r="Y23" s="561">
        <v>-0.499</v>
      </c>
      <c r="AA23" s="392" t="s">
        <v>1046</v>
      </c>
      <c r="AB23" s="392">
        <v>9.5</v>
      </c>
      <c r="AC23" s="392">
        <v>8.1300000000000008</v>
      </c>
      <c r="AD23" s="392">
        <v>5.21</v>
      </c>
      <c r="AE23" s="392">
        <v>4.68</v>
      </c>
      <c r="AF23" s="561">
        <v>-0.45100000000000001</v>
      </c>
      <c r="AG23" s="561">
        <v>-0.50700000000000001</v>
      </c>
      <c r="AI23" s="392" t="s">
        <v>1046</v>
      </c>
      <c r="AJ23" s="392">
        <v>9.5</v>
      </c>
      <c r="AK23" s="392">
        <v>8.1300000000000008</v>
      </c>
      <c r="AL23" s="392">
        <v>5.21</v>
      </c>
      <c r="AM23" s="392">
        <v>4.72</v>
      </c>
      <c r="AN23" s="561">
        <v>-0.45200000000000001</v>
      </c>
      <c r="AO23" s="561">
        <v>-0.503</v>
      </c>
    </row>
    <row r="24" spans="3:41">
      <c r="C24" t="s">
        <v>1047</v>
      </c>
      <c r="D24">
        <v>27.56</v>
      </c>
      <c r="E24">
        <v>23.07</v>
      </c>
      <c r="F24">
        <v>23.07</v>
      </c>
      <c r="G24">
        <v>21.6</v>
      </c>
      <c r="H24" s="384">
        <v>-0.16300000000000001</v>
      </c>
      <c r="I24" s="384">
        <v>-0.216</v>
      </c>
      <c r="K24" t="s">
        <v>1047</v>
      </c>
      <c r="L24">
        <v>27.56</v>
      </c>
      <c r="M24">
        <v>23.07</v>
      </c>
      <c r="N24">
        <v>23.12</v>
      </c>
      <c r="O24">
        <v>21.64</v>
      </c>
      <c r="P24" s="384">
        <v>-0.161</v>
      </c>
      <c r="Q24" s="384">
        <v>-0.215</v>
      </c>
      <c r="S24" t="s">
        <v>1047</v>
      </c>
      <c r="T24">
        <v>27.56</v>
      </c>
      <c r="U24">
        <v>23.07</v>
      </c>
      <c r="V24">
        <v>23.1</v>
      </c>
      <c r="W24">
        <v>21.62</v>
      </c>
      <c r="X24" s="384">
        <v>-0.16200000000000001</v>
      </c>
      <c r="Y24" s="384">
        <v>-0.215</v>
      </c>
      <c r="AA24" t="s">
        <v>1047</v>
      </c>
      <c r="AB24">
        <v>27.56</v>
      </c>
      <c r="AC24">
        <v>23.07</v>
      </c>
      <c r="AD24">
        <v>23.09</v>
      </c>
      <c r="AE24">
        <v>21.62</v>
      </c>
      <c r="AF24" s="384">
        <v>-0.16200000000000001</v>
      </c>
      <c r="AG24" s="384">
        <v>-0.215</v>
      </c>
      <c r="AI24" t="s">
        <v>1047</v>
      </c>
      <c r="AJ24">
        <v>27.56</v>
      </c>
      <c r="AK24">
        <v>23.07</v>
      </c>
      <c r="AL24">
        <v>23.09</v>
      </c>
      <c r="AM24">
        <v>21.62</v>
      </c>
      <c r="AN24" s="384">
        <v>-0.16200000000000001</v>
      </c>
      <c r="AO24" s="384">
        <v>-0.216</v>
      </c>
    </row>
    <row r="25" spans="3:41" s="392" customFormat="1">
      <c r="C25" s="392" t="s">
        <v>1048</v>
      </c>
      <c r="D25" s="392">
        <v>38.72</v>
      </c>
      <c r="E25" s="392">
        <v>34.28</v>
      </c>
      <c r="F25" s="392">
        <v>31.89</v>
      </c>
      <c r="G25" s="392">
        <v>30.35</v>
      </c>
      <c r="H25" s="561">
        <v>-0.17599999999999999</v>
      </c>
      <c r="I25" s="561">
        <v>-0.216</v>
      </c>
      <c r="K25" s="392" t="s">
        <v>1048</v>
      </c>
      <c r="L25" s="392">
        <v>38.72</v>
      </c>
      <c r="M25" s="392">
        <v>34.28</v>
      </c>
      <c r="N25" s="392">
        <v>31.4</v>
      </c>
      <c r="O25" s="392">
        <v>29.82</v>
      </c>
      <c r="P25" s="561">
        <v>-0.189</v>
      </c>
      <c r="Q25" s="561">
        <v>-0.23</v>
      </c>
      <c r="S25" s="392" t="s">
        <v>1048</v>
      </c>
      <c r="T25" s="392">
        <v>38.72</v>
      </c>
      <c r="U25" s="392">
        <v>34.28</v>
      </c>
      <c r="V25" s="392">
        <v>31.64</v>
      </c>
      <c r="W25" s="392">
        <v>30.1</v>
      </c>
      <c r="X25" s="561">
        <v>-0.183</v>
      </c>
      <c r="Y25" s="561">
        <v>-0.223</v>
      </c>
      <c r="AA25" s="392" t="s">
        <v>1048</v>
      </c>
      <c r="AB25" s="392">
        <v>38.72</v>
      </c>
      <c r="AC25" s="392">
        <v>34.28</v>
      </c>
      <c r="AD25" s="392">
        <v>31.65</v>
      </c>
      <c r="AE25" s="392">
        <v>30.03</v>
      </c>
      <c r="AF25" s="561">
        <v>-0.182</v>
      </c>
      <c r="AG25" s="561">
        <v>-0.224</v>
      </c>
      <c r="AI25" s="392" t="s">
        <v>1048</v>
      </c>
      <c r="AJ25" s="392">
        <v>38.72</v>
      </c>
      <c r="AK25" s="392">
        <v>34.28</v>
      </c>
      <c r="AL25" s="392">
        <v>31.65</v>
      </c>
      <c r="AM25" s="392">
        <v>30.08</v>
      </c>
      <c r="AN25" s="561">
        <v>-0.183</v>
      </c>
      <c r="AO25" s="561">
        <v>-0.223</v>
      </c>
    </row>
    <row r="26" spans="3:41">
      <c r="AN26" s="384"/>
      <c r="AO26" s="384"/>
    </row>
    <row r="27" spans="3:41">
      <c r="AN27" s="384"/>
      <c r="AO27" s="3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E1AE-CAAD-A143-99EF-A5E5046737BC}">
  <sheetPr codeName="Sheet53">
    <tabColor rgb="FFFFFF00"/>
  </sheetPr>
  <dimension ref="A1:BF73"/>
  <sheetViews>
    <sheetView topLeftCell="C1" workbookViewId="0">
      <selection activeCell="G14" sqref="G14:G73"/>
    </sheetView>
  </sheetViews>
  <sheetFormatPr baseColWidth="10" defaultRowHeight="16"/>
  <cols>
    <col min="2" max="2" width="17.33203125" bestFit="1" customWidth="1"/>
    <col min="3" max="5" width="17.33203125" customWidth="1"/>
    <col min="6" max="6" width="15.6640625" bestFit="1" customWidth="1"/>
    <col min="7" max="7" width="15.6640625" customWidth="1"/>
    <col min="8" max="8" width="16.33203125" bestFit="1" customWidth="1"/>
    <col min="10" max="10" width="3.33203125" style="284" customWidth="1"/>
    <col min="28" max="29" width="9.83203125" customWidth="1"/>
    <col min="32" max="32" width="13.83203125" bestFit="1" customWidth="1"/>
    <col min="38" max="38" width="13.83203125" bestFit="1" customWidth="1"/>
    <col min="44" max="44" width="13.83203125" bestFit="1" customWidth="1"/>
    <col min="48" max="48" width="9.83203125" customWidth="1"/>
    <col min="49" max="49" width="3.5" style="284" customWidth="1"/>
    <col min="50" max="51" width="13.6640625" customWidth="1"/>
    <col min="55" max="57" width="12.6640625" bestFit="1" customWidth="1"/>
    <col min="58" max="58" width="15.83203125" bestFit="1" customWidth="1"/>
  </cols>
  <sheetData>
    <row r="1" spans="1:58">
      <c r="B1" s="381" t="s">
        <v>409</v>
      </c>
      <c r="C1" s="381" t="s">
        <v>395</v>
      </c>
      <c r="D1" s="381"/>
      <c r="E1" s="381" t="s">
        <v>394</v>
      </c>
      <c r="F1" s="381" t="s">
        <v>529</v>
      </c>
      <c r="G1" s="381"/>
      <c r="L1" s="381" t="s">
        <v>409</v>
      </c>
      <c r="M1" s="381"/>
      <c r="N1" s="381"/>
      <c r="O1" s="381"/>
      <c r="P1" s="381"/>
      <c r="R1" s="381" t="s">
        <v>395</v>
      </c>
      <c r="S1" s="381"/>
      <c r="T1" s="381"/>
      <c r="U1" s="381"/>
      <c r="V1" s="381"/>
      <c r="X1" s="381" t="s">
        <v>394</v>
      </c>
      <c r="Y1" s="381"/>
      <c r="Z1" s="381"/>
      <c r="AA1" s="381"/>
      <c r="AB1" s="381"/>
      <c r="AD1" s="381" t="s">
        <v>529</v>
      </c>
      <c r="AE1" s="381"/>
      <c r="AF1" s="381"/>
      <c r="AG1" s="381"/>
      <c r="AH1" s="381"/>
      <c r="AJ1" s="381" t="s">
        <v>1041</v>
      </c>
      <c r="AK1" s="381"/>
      <c r="AL1" s="381"/>
      <c r="AM1" s="381"/>
      <c r="AN1" s="381"/>
      <c r="AP1" s="381" t="s">
        <v>1040</v>
      </c>
      <c r="AQ1" s="381"/>
      <c r="AR1" s="381"/>
      <c r="AS1" s="381"/>
      <c r="AT1" s="381"/>
      <c r="AZ1" s="391" t="s">
        <v>190</v>
      </c>
      <c r="BA1" s="391" t="s">
        <v>281</v>
      </c>
      <c r="BB1" s="391" t="s">
        <v>282</v>
      </c>
      <c r="BC1" s="381" t="s">
        <v>409</v>
      </c>
      <c r="BD1" s="381" t="s">
        <v>395</v>
      </c>
      <c r="BE1" s="381" t="s">
        <v>394</v>
      </c>
      <c r="BF1" s="381" t="s">
        <v>529</v>
      </c>
    </row>
    <row r="2" spans="1:58" ht="17">
      <c r="A2" t="s">
        <v>415</v>
      </c>
      <c r="B2" s="391">
        <f>P3</f>
        <v>6.2680829999999998</v>
      </c>
      <c r="C2" s="391">
        <f>V3</f>
        <v>6.0878269999999999</v>
      </c>
      <c r="D2" s="391"/>
      <c r="E2" s="391">
        <f>AB3</f>
        <v>5.7586310000000003</v>
      </c>
      <c r="F2" s="396">
        <f>AH3</f>
        <v>5.6106680000000004</v>
      </c>
      <c r="G2" s="396"/>
      <c r="H2" s="396"/>
      <c r="I2" s="391"/>
      <c r="L2" s="198"/>
      <c r="M2" s="391" t="s">
        <v>190</v>
      </c>
      <c r="N2" s="391" t="s">
        <v>281</v>
      </c>
      <c r="O2" s="391" t="s">
        <v>282</v>
      </c>
      <c r="P2" s="391" t="s">
        <v>492</v>
      </c>
      <c r="R2" s="198" t="s">
        <v>493</v>
      </c>
      <c r="S2" s="391" t="s">
        <v>190</v>
      </c>
      <c r="T2" s="391" t="s">
        <v>281</v>
      </c>
      <c r="U2" s="391" t="s">
        <v>282</v>
      </c>
      <c r="V2" s="391" t="s">
        <v>492</v>
      </c>
      <c r="X2" s="198" t="s">
        <v>493</v>
      </c>
      <c r="Y2" s="391" t="s">
        <v>190</v>
      </c>
      <c r="Z2" s="391" t="s">
        <v>281</v>
      </c>
      <c r="AA2" s="391" t="s">
        <v>282</v>
      </c>
      <c r="AB2" s="391" t="s">
        <v>492</v>
      </c>
      <c r="AC2" s="396"/>
      <c r="AD2" s="198"/>
      <c r="AE2" s="391" t="s">
        <v>190</v>
      </c>
      <c r="AF2" s="391" t="s">
        <v>281</v>
      </c>
      <c r="AG2" s="391" t="s">
        <v>282</v>
      </c>
      <c r="AH2" s="391" t="s">
        <v>492</v>
      </c>
      <c r="AI2" s="396"/>
      <c r="AJ2" s="198"/>
      <c r="AK2" s="391" t="s">
        <v>190</v>
      </c>
      <c r="AL2" s="391" t="s">
        <v>281</v>
      </c>
      <c r="AM2" s="391" t="s">
        <v>282</v>
      </c>
      <c r="AN2" s="391" t="s">
        <v>492</v>
      </c>
      <c r="AO2" s="396"/>
      <c r="AP2" s="198"/>
      <c r="AQ2" s="391" t="s">
        <v>190</v>
      </c>
      <c r="AR2" s="391" t="s">
        <v>281</v>
      </c>
      <c r="AS2" s="391" t="s">
        <v>282</v>
      </c>
      <c r="AT2" s="391" t="s">
        <v>492</v>
      </c>
      <c r="AU2" s="396"/>
      <c r="AV2" s="396"/>
      <c r="AZ2" s="391"/>
      <c r="BA2" s="391"/>
      <c r="BB2" s="391"/>
      <c r="BC2" s="391" t="s">
        <v>492</v>
      </c>
      <c r="BF2" s="391"/>
    </row>
    <row r="3" spans="1:58" ht="17">
      <c r="A3" t="s">
        <v>278</v>
      </c>
      <c r="B3" s="391">
        <f t="shared" ref="B3:B5" si="0">P4</f>
        <v>3.5744129999999998</v>
      </c>
      <c r="C3" s="391">
        <f t="shared" ref="C3:C5" si="1">V4</f>
        <v>3.796195</v>
      </c>
      <c r="D3" s="391"/>
      <c r="E3" s="391">
        <f t="shared" ref="E3:E5" si="2">AB4</f>
        <v>4.26938</v>
      </c>
      <c r="F3" s="396">
        <f>AH4</f>
        <v>4.5139250000000004</v>
      </c>
      <c r="G3" s="396"/>
      <c r="H3" s="396"/>
      <c r="I3" s="391"/>
      <c r="L3" s="198" t="s">
        <v>415</v>
      </c>
      <c r="M3" s="391">
        <v>11.616842</v>
      </c>
      <c r="N3" s="391">
        <v>9.2494650000000007</v>
      </c>
      <c r="O3" s="391">
        <v>5.6272830000000003</v>
      </c>
      <c r="P3" s="391">
        <v>6.2680829999999998</v>
      </c>
      <c r="R3" s="198" t="s">
        <v>411</v>
      </c>
      <c r="S3" s="391">
        <v>11.616842</v>
      </c>
      <c r="T3" s="391">
        <v>9.2494650000000007</v>
      </c>
      <c r="U3" s="391">
        <v>5.6272830000000003</v>
      </c>
      <c r="V3" s="391">
        <v>6.0878269999999999</v>
      </c>
      <c r="X3" s="198" t="s">
        <v>411</v>
      </c>
      <c r="Y3" s="391">
        <v>11.616842</v>
      </c>
      <c r="Z3" s="391">
        <v>9.2494650000000007</v>
      </c>
      <c r="AA3" s="391">
        <v>5.6272830000000003</v>
      </c>
      <c r="AB3" s="391">
        <v>5.7586310000000003</v>
      </c>
      <c r="AC3" s="396"/>
      <c r="AE3" s="391">
        <v>11.616842</v>
      </c>
      <c r="AF3" s="391">
        <v>9.2494650000000007</v>
      </c>
      <c r="AG3" s="391">
        <v>6.374409</v>
      </c>
      <c r="AH3" s="391">
        <v>5.6106680000000004</v>
      </c>
      <c r="AI3" s="396"/>
      <c r="AK3" s="391">
        <v>11.616842</v>
      </c>
      <c r="AL3" s="391">
        <v>9.2494650000000007</v>
      </c>
      <c r="AM3" s="391">
        <v>6.374409</v>
      </c>
      <c r="AN3" s="391">
        <v>5.6106680000000004</v>
      </c>
      <c r="AO3" s="396"/>
      <c r="AQ3" s="391">
        <v>11.616842</v>
      </c>
      <c r="AR3" s="391">
        <v>9.2494650000000007</v>
      </c>
      <c r="AS3" s="391">
        <v>6.374409</v>
      </c>
      <c r="AT3" s="391">
        <v>5.6106680000000004</v>
      </c>
      <c r="AU3" s="396"/>
      <c r="AV3" s="396"/>
      <c r="AY3" s="198" t="s">
        <v>415</v>
      </c>
      <c r="AZ3" s="423">
        <f>M3</f>
        <v>11.616842</v>
      </c>
      <c r="BA3" s="423">
        <f>N3</f>
        <v>9.2494650000000007</v>
      </c>
      <c r="BB3" s="423">
        <f>O3</f>
        <v>5.6272830000000003</v>
      </c>
      <c r="BC3" s="423">
        <f>P3</f>
        <v>6.2680829999999998</v>
      </c>
      <c r="BD3" s="423">
        <f>V3</f>
        <v>6.0878269999999999</v>
      </c>
      <c r="BE3" s="423">
        <f>AB3</f>
        <v>5.7586310000000003</v>
      </c>
      <c r="BF3" s="423">
        <f>AH3</f>
        <v>5.6106680000000004</v>
      </c>
    </row>
    <row r="4" spans="1:58" ht="17">
      <c r="A4" t="s">
        <v>416</v>
      </c>
      <c r="B4" s="391">
        <f t="shared" si="0"/>
        <v>31.211227999999998</v>
      </c>
      <c r="C4" s="391">
        <f t="shared" si="1"/>
        <v>30.573664999999998</v>
      </c>
      <c r="D4" s="391"/>
      <c r="E4" s="391">
        <f t="shared" si="2"/>
        <v>29.429175999999998</v>
      </c>
      <c r="F4" s="396">
        <f>AH5</f>
        <v>28.924866999999999</v>
      </c>
      <c r="G4" s="396"/>
      <c r="H4" s="396"/>
      <c r="I4" s="391"/>
      <c r="L4" s="198" t="s">
        <v>278</v>
      </c>
      <c r="M4" s="391">
        <v>2.7574879999999999</v>
      </c>
      <c r="N4" s="391">
        <v>3.0778560000000001</v>
      </c>
      <c r="O4" s="391">
        <v>4.4606199999999996</v>
      </c>
      <c r="P4" s="391">
        <v>3.5744129999999998</v>
      </c>
      <c r="R4" s="198" t="s">
        <v>412</v>
      </c>
      <c r="S4" s="391">
        <v>2.7574879999999999</v>
      </c>
      <c r="T4" s="391">
        <v>3.0778560000000001</v>
      </c>
      <c r="U4" s="391">
        <v>4.4606199999999996</v>
      </c>
      <c r="V4" s="391">
        <v>3.796195</v>
      </c>
      <c r="X4" s="198" t="s">
        <v>412</v>
      </c>
      <c r="Y4" s="391">
        <v>2.7574879999999999</v>
      </c>
      <c r="Z4" s="391">
        <v>3.0778560000000001</v>
      </c>
      <c r="AA4" s="391">
        <v>4.4606199999999996</v>
      </c>
      <c r="AB4" s="391">
        <v>4.26938</v>
      </c>
      <c r="AC4" s="396"/>
      <c r="AE4" s="391">
        <v>2.7574879999999999</v>
      </c>
      <c r="AF4" s="391">
        <v>3.0778560000000001</v>
      </c>
      <c r="AG4" s="391">
        <v>3.979546</v>
      </c>
      <c r="AH4" s="391">
        <v>4.5139250000000004</v>
      </c>
      <c r="AI4" s="396"/>
      <c r="AK4" s="391">
        <v>2.7574879999999999</v>
      </c>
      <c r="AL4" s="391">
        <v>3.0778560000000001</v>
      </c>
      <c r="AM4" s="391">
        <v>3.979546</v>
      </c>
      <c r="AN4" s="391">
        <v>4.5139250000000004</v>
      </c>
      <c r="AO4" s="396"/>
      <c r="AQ4" s="391">
        <v>2.7574879999999999</v>
      </c>
      <c r="AR4" s="391">
        <v>3.0778560000000001</v>
      </c>
      <c r="AS4" s="391">
        <v>3.979546</v>
      </c>
      <c r="AT4" s="391">
        <v>4.5139250000000004</v>
      </c>
      <c r="AU4" s="396"/>
      <c r="AV4" s="396"/>
      <c r="AY4" s="198" t="s">
        <v>278</v>
      </c>
      <c r="AZ4" s="423">
        <f t="shared" ref="AZ4:BB6" si="3">M4</f>
        <v>2.7574879999999999</v>
      </c>
      <c r="BA4" s="423">
        <f t="shared" si="3"/>
        <v>3.0778560000000001</v>
      </c>
      <c r="BB4" s="423">
        <f t="shared" si="3"/>
        <v>4.4606199999999996</v>
      </c>
      <c r="BC4" s="423">
        <f t="shared" ref="BC4:BC6" si="4">P4</f>
        <v>3.5744129999999998</v>
      </c>
      <c r="BD4" s="423">
        <f t="shared" ref="BD4:BD6" si="5">V4</f>
        <v>3.796195</v>
      </c>
      <c r="BE4" s="423">
        <f t="shared" ref="BE4:BE6" si="6">AB4</f>
        <v>4.26938</v>
      </c>
      <c r="BF4" s="423">
        <f>AH4</f>
        <v>4.5139250000000004</v>
      </c>
    </row>
    <row r="5" spans="1:58" ht="17">
      <c r="A5" s="395" t="s">
        <v>417</v>
      </c>
      <c r="B5" s="398">
        <f t="shared" si="0"/>
        <v>41.053725</v>
      </c>
      <c r="C5" s="398">
        <f t="shared" si="1"/>
        <v>40.457687999999997</v>
      </c>
      <c r="D5" s="398"/>
      <c r="E5" s="398">
        <f t="shared" si="2"/>
        <v>39.457186</v>
      </c>
      <c r="F5" s="397">
        <f>AH6</f>
        <v>39.049458999999999</v>
      </c>
      <c r="G5" s="397"/>
      <c r="H5" s="397"/>
      <c r="I5" s="391"/>
      <c r="L5" s="198" t="s">
        <v>416</v>
      </c>
      <c r="M5" s="391">
        <v>42.917935</v>
      </c>
      <c r="N5" s="391">
        <v>33.642296000000002</v>
      </c>
      <c r="O5" s="391">
        <v>28.965807999999999</v>
      </c>
      <c r="P5" s="391">
        <v>31.211227999999998</v>
      </c>
      <c r="R5" s="198" t="s">
        <v>413</v>
      </c>
      <c r="S5" s="391">
        <v>42.917935</v>
      </c>
      <c r="T5" s="391">
        <v>33.642296000000002</v>
      </c>
      <c r="U5" s="391">
        <v>28.965807999999999</v>
      </c>
      <c r="V5" s="391">
        <v>30.573664999999998</v>
      </c>
      <c r="X5" s="198" t="s">
        <v>413</v>
      </c>
      <c r="Y5" s="391">
        <v>42.917935</v>
      </c>
      <c r="Z5" s="391">
        <v>33.642296000000002</v>
      </c>
      <c r="AA5" s="391">
        <v>28.965807999999999</v>
      </c>
      <c r="AB5" s="391">
        <v>29.429175999999998</v>
      </c>
      <c r="AC5" s="396"/>
      <c r="AE5" s="391">
        <v>42.917935</v>
      </c>
      <c r="AF5" s="391">
        <v>33.642296000000002</v>
      </c>
      <c r="AG5" s="391">
        <v>31.839379999999998</v>
      </c>
      <c r="AH5" s="391">
        <v>28.924866999999999</v>
      </c>
      <c r="AI5" s="396"/>
      <c r="AK5" s="391">
        <v>42.917935</v>
      </c>
      <c r="AL5" s="391">
        <v>33.642296000000002</v>
      </c>
      <c r="AM5" s="391">
        <v>31.839379999999998</v>
      </c>
      <c r="AN5" s="391">
        <v>28.924866999999999</v>
      </c>
      <c r="AO5" s="396"/>
      <c r="AQ5" s="391">
        <v>42.917935</v>
      </c>
      <c r="AR5" s="391">
        <v>33.642296000000002</v>
      </c>
      <c r="AS5" s="391">
        <v>31.839379999999998</v>
      </c>
      <c r="AT5" s="391">
        <v>28.924866999999999</v>
      </c>
      <c r="AU5" s="396"/>
      <c r="AV5" s="396"/>
      <c r="AY5" s="198" t="s">
        <v>416</v>
      </c>
      <c r="AZ5" s="423">
        <f t="shared" si="3"/>
        <v>42.917935</v>
      </c>
      <c r="BA5" s="423">
        <f t="shared" si="3"/>
        <v>33.642296000000002</v>
      </c>
      <c r="BB5" s="423">
        <f t="shared" si="3"/>
        <v>28.965807999999999</v>
      </c>
      <c r="BC5" s="423">
        <f t="shared" si="4"/>
        <v>31.211227999999998</v>
      </c>
      <c r="BD5" s="423">
        <f t="shared" si="5"/>
        <v>30.573664999999998</v>
      </c>
      <c r="BE5" s="423">
        <f t="shared" si="6"/>
        <v>29.429175999999998</v>
      </c>
      <c r="BF5" s="423">
        <f>AH5</f>
        <v>28.924866999999999</v>
      </c>
    </row>
    <row r="6" spans="1:58" ht="17">
      <c r="L6" s="198" t="s">
        <v>417</v>
      </c>
      <c r="M6" s="406">
        <v>57.292265</v>
      </c>
      <c r="N6" s="406">
        <v>45.969617</v>
      </c>
      <c r="O6" s="406">
        <v>39.053711</v>
      </c>
      <c r="P6" s="406">
        <v>41.053725</v>
      </c>
      <c r="R6" s="198" t="s">
        <v>414</v>
      </c>
      <c r="S6" s="406">
        <v>57.292265</v>
      </c>
      <c r="T6" s="406">
        <v>45.969617</v>
      </c>
      <c r="U6" s="406">
        <v>39.053711</v>
      </c>
      <c r="V6" s="406">
        <v>40.457687999999997</v>
      </c>
      <c r="X6" s="198" t="s">
        <v>414</v>
      </c>
      <c r="Y6" s="406">
        <v>57.292265</v>
      </c>
      <c r="Z6" s="406">
        <v>45.969617</v>
      </c>
      <c r="AA6" s="406">
        <v>39.053711</v>
      </c>
      <c r="AB6" s="406">
        <v>39.457186</v>
      </c>
      <c r="AC6" s="420"/>
      <c r="AE6" s="406">
        <v>57.292265</v>
      </c>
      <c r="AF6" s="406">
        <v>45.969617</v>
      </c>
      <c r="AG6" s="406">
        <v>42.193334999999998</v>
      </c>
      <c r="AH6" s="406">
        <v>39.049458999999999</v>
      </c>
      <c r="AI6" s="420"/>
      <c r="AK6" s="406">
        <v>57.292265</v>
      </c>
      <c r="AL6" s="406">
        <v>45.969617</v>
      </c>
      <c r="AM6" s="406">
        <v>42.193334999999998</v>
      </c>
      <c r="AN6" s="406">
        <v>39.049458999999999</v>
      </c>
      <c r="AO6" s="420"/>
      <c r="AQ6" s="406">
        <v>57.292265</v>
      </c>
      <c r="AR6" s="406">
        <v>45.969617</v>
      </c>
      <c r="AS6" s="406">
        <v>42.193334999999998</v>
      </c>
      <c r="AT6" s="406">
        <v>39.049458999999999</v>
      </c>
      <c r="AU6" s="420"/>
      <c r="AV6" s="420"/>
      <c r="AY6" s="426" t="s">
        <v>417</v>
      </c>
      <c r="AZ6" s="429">
        <f t="shared" si="3"/>
        <v>57.292265</v>
      </c>
      <c r="BA6" s="429">
        <f t="shared" si="3"/>
        <v>45.969617</v>
      </c>
      <c r="BB6" s="429">
        <f t="shared" si="3"/>
        <v>39.053711</v>
      </c>
      <c r="BC6" s="429">
        <f t="shared" si="4"/>
        <v>41.053725</v>
      </c>
      <c r="BD6" s="429">
        <f t="shared" si="5"/>
        <v>40.457687999999997</v>
      </c>
      <c r="BE6" s="429">
        <f t="shared" si="6"/>
        <v>39.457186</v>
      </c>
      <c r="BF6" s="429">
        <f>AH6</f>
        <v>39.049458999999999</v>
      </c>
    </row>
    <row r="7" spans="1:58" ht="17">
      <c r="L7" s="416"/>
      <c r="M7" s="406"/>
      <c r="N7" s="406"/>
      <c r="O7" s="406"/>
      <c r="P7" s="406"/>
      <c r="R7" s="405"/>
      <c r="S7" s="406"/>
      <c r="T7" s="406"/>
      <c r="U7" s="406"/>
      <c r="V7" s="406"/>
      <c r="X7" s="405"/>
      <c r="Y7" s="406"/>
      <c r="Z7" s="406"/>
      <c r="AA7" s="406"/>
      <c r="AB7" s="406"/>
      <c r="AC7" s="420"/>
      <c r="AE7" s="406"/>
      <c r="AF7" s="406"/>
      <c r="AG7" s="406"/>
      <c r="AH7" s="406"/>
      <c r="AI7" s="420"/>
      <c r="AK7" s="406"/>
      <c r="AL7" s="406"/>
      <c r="AM7" s="406"/>
      <c r="AN7" s="406"/>
      <c r="AO7" s="420"/>
      <c r="AQ7" s="406"/>
      <c r="AR7" s="406"/>
      <c r="AS7" s="406"/>
      <c r="AT7" s="406"/>
      <c r="AU7" s="420"/>
      <c r="AV7" s="420"/>
    </row>
    <row r="8" spans="1:58" ht="17">
      <c r="A8" s="59"/>
      <c r="L8" s="414" t="s">
        <v>496</v>
      </c>
      <c r="M8" s="410">
        <f t="shared" ref="M8:O11" si="7">1-$P3/M3</f>
        <v>0.46043141500934592</v>
      </c>
      <c r="N8" s="410">
        <f t="shared" si="7"/>
        <v>0.32233021045000987</v>
      </c>
      <c r="O8" s="410">
        <f t="shared" si="7"/>
        <v>-0.11387378242750534</v>
      </c>
      <c r="P8" s="406"/>
      <c r="R8" s="405"/>
      <c r="S8" s="410">
        <f t="shared" ref="S8:U11" si="8">1-$P3/S3</f>
        <v>0.46043141500934592</v>
      </c>
      <c r="T8" s="410">
        <f t="shared" si="8"/>
        <v>0.32233021045000987</v>
      </c>
      <c r="U8" s="410">
        <f t="shared" si="8"/>
        <v>-0.11387378242750534</v>
      </c>
      <c r="V8" s="406"/>
      <c r="X8" s="405"/>
      <c r="Y8" s="410">
        <f t="shared" ref="Y8:AA11" si="9">1-$P3/Y3</f>
        <v>0.46043141500934592</v>
      </c>
      <c r="Z8" s="410">
        <f t="shared" si="9"/>
        <v>0.32233021045000987</v>
      </c>
      <c r="AA8" s="410">
        <f t="shared" si="9"/>
        <v>-0.11387378242750534</v>
      </c>
      <c r="AB8" s="406"/>
      <c r="AC8" s="420"/>
      <c r="AE8" s="410">
        <f t="shared" ref="AE8:AG11" si="10">1-$AH3/AE3</f>
        <v>0.51702295684145483</v>
      </c>
      <c r="AF8" s="410">
        <f t="shared" si="10"/>
        <v>0.39340621322422431</v>
      </c>
      <c r="AG8" s="410">
        <f t="shared" si="10"/>
        <v>0.11981361723102479</v>
      </c>
      <c r="AH8" s="406"/>
      <c r="AI8" s="420"/>
      <c r="AK8" s="410">
        <f t="shared" ref="AK8:AM8" si="11">1-$AH3/AK3</f>
        <v>0.51702295684145483</v>
      </c>
      <c r="AL8" s="410">
        <f t="shared" si="11"/>
        <v>0.39340621322422431</v>
      </c>
      <c r="AM8" s="410">
        <f t="shared" si="11"/>
        <v>0.11981361723102479</v>
      </c>
      <c r="AN8" s="406"/>
      <c r="AO8" s="420"/>
      <c r="AQ8" s="410">
        <f t="shared" ref="AQ8:AS8" si="12">1-$AH3/AQ3</f>
        <v>0.51702295684145483</v>
      </c>
      <c r="AR8" s="410">
        <f t="shared" si="12"/>
        <v>0.39340621322422431</v>
      </c>
      <c r="AS8" s="410">
        <f t="shared" si="12"/>
        <v>0.11981361723102479</v>
      </c>
      <c r="AT8" s="406"/>
      <c r="AU8" s="420"/>
      <c r="AV8" s="420"/>
      <c r="AZ8" s="410"/>
      <c r="BA8" s="410"/>
      <c r="BB8" s="410"/>
      <c r="BC8" s="410"/>
      <c r="BD8" s="410"/>
      <c r="BE8" s="410"/>
      <c r="BF8" s="410"/>
    </row>
    <row r="9" spans="1:58" ht="17">
      <c r="L9" s="414" t="s">
        <v>497</v>
      </c>
      <c r="M9" s="410">
        <f t="shared" si="7"/>
        <v>-0.29625695560597176</v>
      </c>
      <c r="N9" s="410">
        <f t="shared" si="7"/>
        <v>-0.16133210910451945</v>
      </c>
      <c r="O9" s="410">
        <f t="shared" si="7"/>
        <v>0.19867350278660811</v>
      </c>
      <c r="P9" s="406"/>
      <c r="R9" s="405"/>
      <c r="S9" s="410">
        <f t="shared" si="8"/>
        <v>-0.29625695560597176</v>
      </c>
      <c r="T9" s="410">
        <f t="shared" si="8"/>
        <v>-0.16133210910451945</v>
      </c>
      <c r="U9" s="410">
        <f t="shared" si="8"/>
        <v>0.19867350278660811</v>
      </c>
      <c r="V9" s="406"/>
      <c r="X9" s="405"/>
      <c r="Y9" s="410">
        <f t="shared" si="9"/>
        <v>-0.29625695560597176</v>
      </c>
      <c r="Z9" s="410">
        <f t="shared" si="9"/>
        <v>-0.16133210910451945</v>
      </c>
      <c r="AA9" s="410">
        <f t="shared" si="9"/>
        <v>0.19867350278660811</v>
      </c>
      <c r="AB9" s="406"/>
      <c r="AC9" s="420"/>
      <c r="AE9" s="410">
        <f t="shared" si="10"/>
        <v>-0.63696995236244014</v>
      </c>
      <c r="AF9" s="410">
        <f t="shared" si="10"/>
        <v>-0.46658095765363949</v>
      </c>
      <c r="AG9" s="410">
        <f t="shared" si="10"/>
        <v>-0.1342813979283064</v>
      </c>
      <c r="AH9" s="406"/>
      <c r="AI9" s="420"/>
      <c r="AK9" s="410">
        <f t="shared" ref="AK9:AM9" si="13">1-$AH4/AK4</f>
        <v>-0.63696995236244014</v>
      </c>
      <c r="AL9" s="410">
        <f t="shared" si="13"/>
        <v>-0.46658095765363949</v>
      </c>
      <c r="AM9" s="410">
        <f t="shared" si="13"/>
        <v>-0.1342813979283064</v>
      </c>
      <c r="AN9" s="406"/>
      <c r="AO9" s="420"/>
      <c r="AQ9" s="410">
        <f t="shared" ref="AQ9:AS9" si="14">1-$AH4/AQ4</f>
        <v>-0.63696995236244014</v>
      </c>
      <c r="AR9" s="410">
        <f t="shared" si="14"/>
        <v>-0.46658095765363949</v>
      </c>
      <c r="AS9" s="410">
        <f t="shared" si="14"/>
        <v>-0.1342813979283064</v>
      </c>
      <c r="AT9" s="406"/>
      <c r="AU9" s="420"/>
      <c r="AV9" s="420"/>
      <c r="AZ9" s="410"/>
      <c r="BA9" s="410"/>
      <c r="BB9" s="410"/>
      <c r="BC9" s="410"/>
      <c r="BD9" s="410"/>
      <c r="BE9" s="410"/>
      <c r="BF9" s="410"/>
    </row>
    <row r="10" spans="1:58" ht="17">
      <c r="A10" s="59"/>
      <c r="L10" s="414" t="s">
        <v>498</v>
      </c>
      <c r="M10" s="410">
        <f t="shared" si="7"/>
        <v>0.27276957756704745</v>
      </c>
      <c r="N10" s="410">
        <f t="shared" si="7"/>
        <v>7.2262249877356854E-2</v>
      </c>
      <c r="O10" s="410">
        <f t="shared" si="7"/>
        <v>-7.7519674231079527E-2</v>
      </c>
      <c r="P10" s="406"/>
      <c r="R10" s="405"/>
      <c r="S10" s="410">
        <f t="shared" si="8"/>
        <v>0.27276957756704745</v>
      </c>
      <c r="T10" s="410">
        <f t="shared" si="8"/>
        <v>7.2262249877356854E-2</v>
      </c>
      <c r="U10" s="410">
        <f t="shared" si="8"/>
        <v>-7.7519674231079527E-2</v>
      </c>
      <c r="V10" s="406"/>
      <c r="X10" s="405"/>
      <c r="Y10" s="410">
        <f t="shared" si="9"/>
        <v>0.27276957756704745</v>
      </c>
      <c r="Z10" s="410">
        <f t="shared" si="9"/>
        <v>7.2262249877356854E-2</v>
      </c>
      <c r="AA10" s="410">
        <f t="shared" si="9"/>
        <v>-7.7519674231079527E-2</v>
      </c>
      <c r="AB10" s="406"/>
      <c r="AC10" s="420"/>
      <c r="AE10" s="410">
        <f t="shared" si="10"/>
        <v>0.3260424342410696</v>
      </c>
      <c r="AF10" s="410">
        <f t="shared" si="10"/>
        <v>0.14022315837183064</v>
      </c>
      <c r="AG10" s="410">
        <f t="shared" si="10"/>
        <v>9.1537994772511233E-2</v>
      </c>
      <c r="AH10" s="406"/>
      <c r="AI10" s="420"/>
      <c r="AK10" s="410">
        <f t="shared" ref="AK10:AM10" si="15">1-$AH5/AK5</f>
        <v>0.3260424342410696</v>
      </c>
      <c r="AL10" s="410">
        <f t="shared" si="15"/>
        <v>0.14022315837183064</v>
      </c>
      <c r="AM10" s="410">
        <f t="shared" si="15"/>
        <v>9.1537994772511233E-2</v>
      </c>
      <c r="AN10" s="406"/>
      <c r="AO10" s="420"/>
      <c r="AQ10" s="410">
        <f t="shared" ref="AQ10:AS10" si="16">1-$AH5/AQ5</f>
        <v>0.3260424342410696</v>
      </c>
      <c r="AR10" s="410">
        <f t="shared" si="16"/>
        <v>0.14022315837183064</v>
      </c>
      <c r="AS10" s="410">
        <f t="shared" si="16"/>
        <v>9.1537994772511233E-2</v>
      </c>
      <c r="AT10" s="406"/>
      <c r="AU10" s="420"/>
      <c r="AV10" s="420"/>
      <c r="AZ10" s="410"/>
      <c r="BA10" s="410"/>
      <c r="BB10" s="410"/>
      <c r="BC10" s="410"/>
      <c r="BD10" s="410"/>
      <c r="BE10" s="410"/>
      <c r="BF10" s="410"/>
    </row>
    <row r="11" spans="1:58" ht="17">
      <c r="A11" s="59" t="s">
        <v>388</v>
      </c>
      <c r="B11" s="283">
        <v>1.2E-2</v>
      </c>
      <c r="C11" s="283">
        <v>9.2000000000000016E-3</v>
      </c>
      <c r="D11" s="283"/>
      <c r="E11" s="283">
        <v>1.06E-2</v>
      </c>
      <c r="F11" s="283">
        <v>7.7999999999999996E-3</v>
      </c>
      <c r="G11" s="283"/>
      <c r="L11" s="416" t="s">
        <v>499</v>
      </c>
      <c r="M11" s="412">
        <f t="shared" si="7"/>
        <v>0.28343337447035821</v>
      </c>
      <c r="N11" s="412">
        <f t="shared" si="7"/>
        <v>0.10693784984112442</v>
      </c>
      <c r="O11" s="412">
        <f>1-$P6/O6</f>
        <v>-5.1211880991284042E-2</v>
      </c>
      <c r="P11" s="410"/>
      <c r="R11" s="413"/>
      <c r="S11" s="412">
        <f t="shared" si="8"/>
        <v>0.28343337447035821</v>
      </c>
      <c r="T11" s="412">
        <f t="shared" si="8"/>
        <v>0.10693784984112442</v>
      </c>
      <c r="U11" s="412">
        <f>1-$P6/U6</f>
        <v>-5.1211880991284042E-2</v>
      </c>
      <c r="V11" s="410"/>
      <c r="X11" s="413"/>
      <c r="Y11" s="412">
        <f t="shared" si="9"/>
        <v>0.28343337447035821</v>
      </c>
      <c r="Z11" s="412">
        <f t="shared" si="9"/>
        <v>0.10693784984112442</v>
      </c>
      <c r="AA11" s="412">
        <f>1-$P6/AA6</f>
        <v>-5.1211880991284042E-2</v>
      </c>
      <c r="AB11" s="410"/>
      <c r="AC11" s="422"/>
      <c r="AE11" s="412">
        <f t="shared" si="10"/>
        <v>0.31841656111867811</v>
      </c>
      <c r="AF11" s="412">
        <f t="shared" si="10"/>
        <v>0.15053764750748311</v>
      </c>
      <c r="AG11" s="412">
        <f t="shared" si="10"/>
        <v>7.4511199458397903E-2</v>
      </c>
      <c r="AH11" s="412"/>
      <c r="AI11" s="421"/>
      <c r="AK11" s="412">
        <f t="shared" ref="AK11:AM11" si="17">1-$AH6/AK6</f>
        <v>0.31841656111867811</v>
      </c>
      <c r="AL11" s="412">
        <f t="shared" si="17"/>
        <v>0.15053764750748311</v>
      </c>
      <c r="AM11" s="412">
        <f t="shared" si="17"/>
        <v>7.4511199458397903E-2</v>
      </c>
      <c r="AN11" s="412"/>
      <c r="AO11" s="421"/>
      <c r="AQ11" s="412">
        <f t="shared" ref="AQ11:AS11" si="18">1-$AH6/AQ6</f>
        <v>0.31841656111867811</v>
      </c>
      <c r="AR11" s="412">
        <f t="shared" si="18"/>
        <v>0.15053764750748311</v>
      </c>
      <c r="AS11" s="412">
        <f t="shared" si="18"/>
        <v>7.4511199458397903E-2</v>
      </c>
      <c r="AT11" s="412"/>
      <c r="AU11" s="421"/>
      <c r="AV11" s="422"/>
      <c r="AZ11" s="410"/>
      <c r="BA11" s="410"/>
      <c r="BB11" s="410"/>
      <c r="BC11" s="410"/>
      <c r="BD11" s="410"/>
      <c r="BE11" s="410"/>
      <c r="BF11" s="410"/>
    </row>
    <row r="12" spans="1:58">
      <c r="A12" s="59" t="s">
        <v>389</v>
      </c>
      <c r="B12" s="283">
        <v>1.6E-2</v>
      </c>
      <c r="C12" s="283">
        <v>1.3200000000000002E-2</v>
      </c>
      <c r="D12" s="283"/>
      <c r="E12" s="283">
        <v>1.46E-2</v>
      </c>
      <c r="F12" s="283">
        <v>1.18E-2</v>
      </c>
      <c r="G12" s="283"/>
      <c r="L12" t="s">
        <v>410</v>
      </c>
      <c r="M12" s="410"/>
      <c r="N12" s="410"/>
      <c r="O12" s="410"/>
      <c r="P12" s="410"/>
      <c r="R12" t="s">
        <v>396</v>
      </c>
      <c r="S12" s="410"/>
      <c r="T12" s="410"/>
      <c r="U12" s="410"/>
      <c r="V12" s="410"/>
      <c r="X12" t="s">
        <v>397</v>
      </c>
      <c r="Y12" s="410"/>
      <c r="Z12" s="410"/>
      <c r="AA12" s="410"/>
      <c r="AB12" s="410"/>
      <c r="AC12" s="422"/>
      <c r="AD12" t="s">
        <v>385</v>
      </c>
      <c r="AE12" s="410"/>
      <c r="AF12" s="410"/>
      <c r="AG12" s="410"/>
      <c r="AH12" s="410"/>
      <c r="AI12" s="422"/>
      <c r="AJ12" t="s">
        <v>385</v>
      </c>
      <c r="AK12" s="410"/>
      <c r="AL12" s="410"/>
      <c r="AM12" s="410"/>
      <c r="AN12" s="410"/>
      <c r="AO12" s="422"/>
      <c r="AP12" t="s">
        <v>385</v>
      </c>
      <c r="AQ12" s="410"/>
      <c r="AR12" s="410"/>
      <c r="AS12" s="410"/>
      <c r="AT12" s="410"/>
      <c r="AU12" s="422"/>
      <c r="AV12" s="422"/>
      <c r="AZ12" s="402"/>
      <c r="BA12" s="402"/>
      <c r="BB12" s="402"/>
      <c r="BC12" s="402"/>
      <c r="BD12" s="402"/>
      <c r="BE12" s="402"/>
      <c r="BF12" s="402"/>
    </row>
    <row r="13" spans="1:58">
      <c r="B13" s="514" t="s">
        <v>409</v>
      </c>
      <c r="C13" s="381" t="s">
        <v>395</v>
      </c>
      <c r="D13" s="514" t="s">
        <v>1042</v>
      </c>
      <c r="E13" s="381" t="s">
        <v>394</v>
      </c>
      <c r="F13" s="381" t="s">
        <v>529</v>
      </c>
      <c r="G13" s="514" t="s">
        <v>1043</v>
      </c>
      <c r="L13" s="381" t="s">
        <v>409</v>
      </c>
      <c r="M13" s="381"/>
      <c r="N13" s="381"/>
      <c r="O13" s="381"/>
      <c r="P13" s="381"/>
      <c r="R13" s="381" t="s">
        <v>395</v>
      </c>
      <c r="S13" s="381"/>
      <c r="T13" s="381"/>
      <c r="U13" s="381"/>
      <c r="V13" s="381"/>
      <c r="X13" s="381" t="s">
        <v>394</v>
      </c>
      <c r="Y13" s="381"/>
      <c r="Z13" s="381"/>
      <c r="AA13" s="381"/>
      <c r="AB13" s="381"/>
      <c r="AD13" s="381" t="s">
        <v>529</v>
      </c>
      <c r="AE13" s="381"/>
      <c r="AF13" s="381"/>
      <c r="AG13" s="381"/>
      <c r="AH13" s="381"/>
      <c r="AJ13" s="381" t="s">
        <v>1041</v>
      </c>
      <c r="AK13" s="381"/>
      <c r="AL13" s="381"/>
      <c r="AM13" s="381"/>
      <c r="AN13" s="381"/>
      <c r="AP13" s="381" t="s">
        <v>1040</v>
      </c>
      <c r="AQ13" s="381"/>
      <c r="AR13" s="381"/>
      <c r="AS13" s="381"/>
      <c r="AT13" s="381"/>
    </row>
    <row r="14" spans="1:58">
      <c r="A14" s="63"/>
      <c r="B14" s="63">
        <f t="shared" ref="B14:B45" si="19">AVERAGE(L14:P14)</f>
        <v>1.9865100000000004E-2</v>
      </c>
      <c r="C14" s="63">
        <f>AVERAGE(R14:V14)</f>
        <v>2.1845799999999999E-2</v>
      </c>
      <c r="D14" s="63">
        <f>AVERAGE(AJ14:AN14)</f>
        <v>2.3831360000000003E-2</v>
      </c>
      <c r="E14" s="63">
        <f>AVERAGE(X14:AB14)</f>
        <v>2.58058E-2</v>
      </c>
      <c r="F14" s="63">
        <f t="shared" ref="F14:F45" si="20">AVERAGE(AD14:AH14)</f>
        <v>2.778504E-2</v>
      </c>
      <c r="G14" s="63">
        <f>AVERAGE(AP14:AT14)</f>
        <v>3.1746499999999997E-2</v>
      </c>
      <c r="H14" s="63" t="str">
        <f>ROUND(E14,4)&amp;","</f>
        <v>0.0258,</v>
      </c>
      <c r="I14" s="63"/>
      <c r="K14" s="63"/>
      <c r="L14" s="63">
        <v>1.98709E-2</v>
      </c>
      <c r="M14" s="63">
        <v>1.9855299999999999E-2</v>
      </c>
      <c r="N14" s="63">
        <v>1.9869600000000001E-2</v>
      </c>
      <c r="O14" s="63">
        <v>1.9861899999999998E-2</v>
      </c>
      <c r="P14" s="63">
        <v>1.9867800000000001E-2</v>
      </c>
      <c r="R14" s="63">
        <v>2.18525E-2</v>
      </c>
      <c r="S14" s="63">
        <v>2.18344E-2</v>
      </c>
      <c r="T14" s="63">
        <v>2.1850999999999999E-2</v>
      </c>
      <c r="U14" s="63">
        <v>2.18421E-2</v>
      </c>
      <c r="V14" s="63">
        <v>2.1849E-2</v>
      </c>
      <c r="X14" s="63">
        <v>2.5814299999999998E-2</v>
      </c>
      <c r="Y14" s="63">
        <v>2.5791100000000001E-2</v>
      </c>
      <c r="Z14" s="63">
        <v>2.5812399999999999E-2</v>
      </c>
      <c r="AA14" s="63">
        <v>2.58011E-2</v>
      </c>
      <c r="AB14" s="63">
        <v>2.5810099999999999E-2</v>
      </c>
      <c r="AC14" s="63"/>
      <c r="AD14" s="63">
        <v>2.7794599999999999E-2</v>
      </c>
      <c r="AE14" s="63">
        <v>2.7768600000000001E-2</v>
      </c>
      <c r="AF14" s="63">
        <v>2.7792399999999998E-2</v>
      </c>
      <c r="AG14" s="63">
        <v>2.7779700000000001E-2</v>
      </c>
      <c r="AH14" s="63">
        <v>2.7789899999999999E-2</v>
      </c>
      <c r="AI14" s="63"/>
      <c r="AJ14" s="63">
        <v>2.3820600000000001E-2</v>
      </c>
      <c r="AK14" s="63">
        <v>2.3833099999999999E-2</v>
      </c>
      <c r="AL14" s="63">
        <v>2.3825200000000001E-2</v>
      </c>
      <c r="AM14" s="63">
        <v>2.3820399999999999E-2</v>
      </c>
      <c r="AN14" s="63">
        <v>2.38575E-2</v>
      </c>
      <c r="AO14" s="63"/>
      <c r="AP14" s="63">
        <v>3.1729899999999998E-2</v>
      </c>
      <c r="AQ14" s="63">
        <v>3.17495E-2</v>
      </c>
      <c r="AR14" s="63">
        <v>3.17367E-2</v>
      </c>
      <c r="AS14" s="63">
        <v>3.1729399999999998E-2</v>
      </c>
      <c r="AT14" s="63">
        <v>3.1787000000000003E-2</v>
      </c>
      <c r="AU14" s="63"/>
      <c r="AV14" s="63"/>
    </row>
    <row r="15" spans="1:58">
      <c r="A15" s="63"/>
      <c r="B15" s="63">
        <f t="shared" si="19"/>
        <v>1.9868320000000002E-2</v>
      </c>
      <c r="C15" s="63">
        <f t="shared" ref="C15:C73" si="21">AVERAGE(R15:V15)</f>
        <v>2.184908E-2</v>
      </c>
      <c r="D15" s="63">
        <f t="shared" ref="D15:D73" si="22">AVERAGE(AJ15:AN15)</f>
        <v>2.3837179999999999E-2</v>
      </c>
      <c r="E15" s="63">
        <f t="shared" ref="E15:E73" si="23">AVERAGE(X15:AB15)</f>
        <v>2.580882E-2</v>
      </c>
      <c r="F15" s="63">
        <f t="shared" si="20"/>
        <v>2.7787739999999998E-2</v>
      </c>
      <c r="G15" s="63">
        <f t="shared" ref="G15:G73" si="24">AVERAGE(AP15:AT15)</f>
        <v>3.1750879999999995E-2</v>
      </c>
      <c r="H15" s="63" t="str">
        <f t="shared" ref="H15:H73" si="25">ROUND(E15,4)&amp;","</f>
        <v>0.0258,</v>
      </c>
      <c r="I15" s="63"/>
      <c r="K15" s="63"/>
      <c r="L15" s="63">
        <v>1.98745E-2</v>
      </c>
      <c r="M15" s="63">
        <v>1.9855600000000001E-2</v>
      </c>
      <c r="N15" s="63">
        <v>1.98763E-2</v>
      </c>
      <c r="O15" s="63">
        <v>1.9864E-2</v>
      </c>
      <c r="P15" s="63">
        <v>1.9871199999999999E-2</v>
      </c>
      <c r="R15" s="63">
        <v>2.1856299999999999E-2</v>
      </c>
      <c r="S15" s="63">
        <v>2.1834300000000001E-2</v>
      </c>
      <c r="T15" s="63">
        <v>2.1858200000000001E-2</v>
      </c>
      <c r="U15" s="63">
        <v>2.1844100000000002E-2</v>
      </c>
      <c r="V15" s="63">
        <v>2.18525E-2</v>
      </c>
      <c r="X15" s="63">
        <v>2.5818199999999999E-2</v>
      </c>
      <c r="Y15" s="63">
        <v>2.5789800000000002E-2</v>
      </c>
      <c r="Z15" s="63">
        <v>2.5820200000000001E-2</v>
      </c>
      <c r="AA15" s="63">
        <v>2.5802599999999998E-2</v>
      </c>
      <c r="AB15" s="63">
        <v>2.5813300000000001E-2</v>
      </c>
      <c r="AC15" s="63"/>
      <c r="AD15" s="63">
        <v>2.7798199999999999E-2</v>
      </c>
      <c r="AE15" s="63">
        <v>2.7766599999999999E-2</v>
      </c>
      <c r="AF15" s="63">
        <v>2.78003E-2</v>
      </c>
      <c r="AG15" s="63">
        <v>2.7780800000000001E-2</v>
      </c>
      <c r="AH15" s="63">
        <v>2.7792799999999999E-2</v>
      </c>
      <c r="AI15" s="63"/>
      <c r="AJ15" s="63">
        <v>2.3822800000000002E-2</v>
      </c>
      <c r="AK15" s="63">
        <v>2.3835499999999999E-2</v>
      </c>
      <c r="AL15" s="63">
        <v>2.38365E-2</v>
      </c>
      <c r="AM15" s="63">
        <v>2.3836300000000001E-2</v>
      </c>
      <c r="AN15" s="63">
        <v>2.3854799999999999E-2</v>
      </c>
      <c r="AO15" s="63"/>
      <c r="AP15" s="63">
        <v>3.1728399999999997E-2</v>
      </c>
      <c r="AQ15" s="63">
        <v>3.1748699999999998E-2</v>
      </c>
      <c r="AR15" s="63">
        <v>3.1748999999999999E-2</v>
      </c>
      <c r="AS15" s="63">
        <v>3.1747999999999998E-2</v>
      </c>
      <c r="AT15" s="63">
        <v>3.1780299999999997E-2</v>
      </c>
      <c r="AU15" s="63"/>
      <c r="AV15" s="63"/>
    </row>
    <row r="16" spans="1:58">
      <c r="A16" s="63"/>
      <c r="B16" s="63">
        <f t="shared" si="19"/>
        <v>1.9863659999999998E-2</v>
      </c>
      <c r="C16" s="63">
        <f t="shared" si="21"/>
        <v>2.184328E-2</v>
      </c>
      <c r="D16" s="63">
        <f t="shared" si="22"/>
        <v>2.3826679999999999E-2</v>
      </c>
      <c r="E16" s="63">
        <f>AVERAGE(X16:AB16)</f>
        <v>2.5800319999999998E-2</v>
      </c>
      <c r="F16" s="63">
        <f t="shared" si="20"/>
        <v>2.7777639999999999E-2</v>
      </c>
      <c r="G16" s="63">
        <f t="shared" si="24"/>
        <v>3.1730300000000003E-2</v>
      </c>
      <c r="H16" s="63" t="str">
        <f t="shared" si="25"/>
        <v>0.0258,</v>
      </c>
      <c r="I16" s="63"/>
      <c r="K16" s="63"/>
      <c r="L16" s="63">
        <v>1.9868500000000001E-2</v>
      </c>
      <c r="M16" s="63">
        <v>1.9852000000000002E-2</v>
      </c>
      <c r="N16" s="63">
        <v>1.9872399999999998E-2</v>
      </c>
      <c r="O16" s="63">
        <v>1.98598E-2</v>
      </c>
      <c r="P16" s="63">
        <v>1.9865600000000001E-2</v>
      </c>
      <c r="R16" s="63">
        <v>2.1849E-2</v>
      </c>
      <c r="S16" s="63">
        <v>2.18297E-2</v>
      </c>
      <c r="T16" s="63">
        <v>2.18532E-2</v>
      </c>
      <c r="U16" s="63">
        <v>2.1838799999999998E-2</v>
      </c>
      <c r="V16" s="63">
        <v>2.1845699999999999E-2</v>
      </c>
      <c r="X16" s="63">
        <v>2.5808000000000001E-2</v>
      </c>
      <c r="Y16" s="63">
        <v>2.57825E-2</v>
      </c>
      <c r="Z16" s="63">
        <v>2.5812600000000002E-2</v>
      </c>
      <c r="AA16" s="63">
        <v>2.57948E-2</v>
      </c>
      <c r="AB16" s="63">
        <v>2.5803699999999999E-2</v>
      </c>
      <c r="AC16" s="63"/>
      <c r="AD16" s="63">
        <v>2.7786399999999999E-2</v>
      </c>
      <c r="AE16" s="63">
        <v>2.77577E-2</v>
      </c>
      <c r="AF16" s="63">
        <v>2.7791099999999999E-2</v>
      </c>
      <c r="AG16" s="63">
        <v>2.7771400000000002E-2</v>
      </c>
      <c r="AH16" s="63">
        <v>2.77816E-2</v>
      </c>
      <c r="AI16" s="63"/>
      <c r="AJ16" s="63">
        <v>2.3812300000000002E-2</v>
      </c>
      <c r="AK16" s="63">
        <v>2.3825099999999998E-2</v>
      </c>
      <c r="AL16" s="63">
        <v>2.3826E-2</v>
      </c>
      <c r="AM16" s="63">
        <v>2.38225E-2</v>
      </c>
      <c r="AN16" s="63">
        <v>2.3847500000000001E-2</v>
      </c>
      <c r="AO16" s="63"/>
      <c r="AP16" s="63">
        <v>3.1708199999999999E-2</v>
      </c>
      <c r="AQ16" s="63">
        <v>3.1729E-2</v>
      </c>
      <c r="AR16" s="63">
        <v>3.1726999999999998E-2</v>
      </c>
      <c r="AS16" s="63">
        <v>3.17227E-2</v>
      </c>
      <c r="AT16" s="63">
        <v>3.1764599999999997E-2</v>
      </c>
      <c r="AU16" s="63"/>
      <c r="AV16" s="63"/>
    </row>
    <row r="17" spans="1:48">
      <c r="A17" s="63"/>
      <c r="B17" s="63">
        <f t="shared" si="19"/>
        <v>1.985994E-2</v>
      </c>
      <c r="C17" s="63">
        <f t="shared" si="21"/>
        <v>2.1838420000000004E-2</v>
      </c>
      <c r="D17" s="63">
        <f t="shared" si="22"/>
        <v>2.381724E-2</v>
      </c>
      <c r="E17" s="63">
        <f t="shared" si="23"/>
        <v>2.5792539999999996E-2</v>
      </c>
      <c r="F17" s="63">
        <f t="shared" si="20"/>
        <v>2.7768060000000001E-2</v>
      </c>
      <c r="G17" s="63">
        <f t="shared" si="24"/>
        <v>3.1709319999999999E-2</v>
      </c>
      <c r="H17" s="63" t="str">
        <f t="shared" si="25"/>
        <v>0.0258,</v>
      </c>
      <c r="I17" s="63"/>
      <c r="K17" s="63"/>
      <c r="L17" s="63">
        <v>1.9864799999999998E-2</v>
      </c>
      <c r="M17" s="63">
        <v>1.9846800000000001E-2</v>
      </c>
      <c r="N17" s="63">
        <v>1.9869899999999999E-2</v>
      </c>
      <c r="O17" s="63">
        <v>1.9854500000000001E-2</v>
      </c>
      <c r="P17" s="63">
        <v>1.9863700000000001E-2</v>
      </c>
      <c r="R17" s="63">
        <v>2.1844200000000001E-2</v>
      </c>
      <c r="S17" s="63">
        <v>2.1823100000000002E-2</v>
      </c>
      <c r="T17" s="63">
        <v>2.18497E-2</v>
      </c>
      <c r="U17" s="63">
        <v>2.18321E-2</v>
      </c>
      <c r="V17" s="63">
        <v>2.1843000000000001E-2</v>
      </c>
      <c r="X17" s="63">
        <v>2.5800500000000001E-2</v>
      </c>
      <c r="Y17" s="63">
        <v>2.5772699999999999E-2</v>
      </c>
      <c r="Z17" s="63">
        <v>2.58065E-2</v>
      </c>
      <c r="AA17" s="63">
        <v>2.5784399999999999E-2</v>
      </c>
      <c r="AB17" s="63">
        <v>2.5798600000000001E-2</v>
      </c>
      <c r="AC17" s="63"/>
      <c r="AD17" s="63">
        <v>2.7777199999999998E-2</v>
      </c>
      <c r="AE17" s="63">
        <v>2.7745700000000002E-2</v>
      </c>
      <c r="AF17" s="63">
        <v>2.7783499999999999E-2</v>
      </c>
      <c r="AG17" s="63">
        <v>2.77589E-2</v>
      </c>
      <c r="AH17" s="63">
        <v>2.7775000000000001E-2</v>
      </c>
      <c r="AI17" s="63"/>
      <c r="AJ17" s="63">
        <v>2.3803700000000001E-2</v>
      </c>
      <c r="AK17" s="63">
        <v>2.3816500000000001E-2</v>
      </c>
      <c r="AL17" s="63">
        <v>2.38131E-2</v>
      </c>
      <c r="AM17" s="63">
        <v>2.3814100000000001E-2</v>
      </c>
      <c r="AN17" s="63">
        <v>2.38388E-2</v>
      </c>
      <c r="AO17" s="63"/>
      <c r="AP17" s="63">
        <v>3.1688399999999999E-2</v>
      </c>
      <c r="AQ17" s="63">
        <v>3.1707800000000001E-2</v>
      </c>
      <c r="AR17" s="63">
        <v>3.1701199999999999E-2</v>
      </c>
      <c r="AS17" s="63">
        <v>3.1704000000000003E-2</v>
      </c>
      <c r="AT17" s="63">
        <v>3.1745200000000001E-2</v>
      </c>
      <c r="AU17" s="63"/>
      <c r="AV17" s="63"/>
    </row>
    <row r="18" spans="1:48">
      <c r="A18" s="63"/>
      <c r="B18" s="63">
        <f t="shared" si="19"/>
        <v>1.9854359999999998E-2</v>
      </c>
      <c r="C18" s="63">
        <f t="shared" si="21"/>
        <v>2.1831380000000001E-2</v>
      </c>
      <c r="D18" s="63">
        <f t="shared" si="22"/>
        <v>2.3806560000000001E-2</v>
      </c>
      <c r="E18" s="63">
        <f t="shared" si="23"/>
        <v>2.5781739999999997E-2</v>
      </c>
      <c r="F18" s="63">
        <f t="shared" si="20"/>
        <v>2.7754919999999999E-2</v>
      </c>
      <c r="G18" s="63">
        <f t="shared" si="24"/>
        <v>3.1683160000000002E-2</v>
      </c>
      <c r="H18" s="63" t="str">
        <f t="shared" si="25"/>
        <v>0.0258,</v>
      </c>
      <c r="I18" s="63"/>
      <c r="K18" s="63"/>
      <c r="L18" s="63">
        <v>1.9858600000000001E-2</v>
      </c>
      <c r="M18" s="63">
        <v>1.9842800000000001E-2</v>
      </c>
      <c r="N18" s="63">
        <v>1.98651E-2</v>
      </c>
      <c r="O18" s="63">
        <v>1.9847199999999999E-2</v>
      </c>
      <c r="P18" s="63">
        <v>1.98581E-2</v>
      </c>
      <c r="R18" s="63">
        <v>2.1836700000000001E-2</v>
      </c>
      <c r="S18" s="63">
        <v>2.1817799999999998E-2</v>
      </c>
      <c r="T18" s="63">
        <v>2.1843600000000001E-2</v>
      </c>
      <c r="U18" s="63">
        <v>2.1822999999999999E-2</v>
      </c>
      <c r="V18" s="63">
        <v>2.1835799999999999E-2</v>
      </c>
      <c r="X18" s="63">
        <v>2.5789200000000002E-2</v>
      </c>
      <c r="Y18" s="63">
        <v>2.5764200000000001E-2</v>
      </c>
      <c r="Z18" s="63">
        <v>2.5796900000000001E-2</v>
      </c>
      <c r="AA18" s="63">
        <v>2.57708E-2</v>
      </c>
      <c r="AB18" s="63">
        <v>2.5787600000000001E-2</v>
      </c>
      <c r="AC18" s="63"/>
      <c r="AD18" s="63">
        <v>2.7763800000000002E-2</v>
      </c>
      <c r="AE18" s="63">
        <v>2.7735300000000001E-2</v>
      </c>
      <c r="AF18" s="63">
        <v>2.77716E-2</v>
      </c>
      <c r="AG18" s="63">
        <v>2.77424E-2</v>
      </c>
      <c r="AH18" s="63">
        <v>2.7761500000000001E-2</v>
      </c>
      <c r="AI18" s="63"/>
      <c r="AJ18" s="63">
        <v>2.3792000000000001E-2</v>
      </c>
      <c r="AK18" s="63">
        <v>2.38032E-2</v>
      </c>
      <c r="AL18" s="63">
        <v>2.38026E-2</v>
      </c>
      <c r="AM18" s="63">
        <v>2.3805199999999999E-2</v>
      </c>
      <c r="AN18" s="63">
        <v>2.3829800000000002E-2</v>
      </c>
      <c r="AO18" s="63"/>
      <c r="AP18" s="63">
        <v>3.1662700000000002E-2</v>
      </c>
      <c r="AQ18" s="63">
        <v>3.1677799999999999E-2</v>
      </c>
      <c r="AR18" s="63">
        <v>3.1675399999999999E-2</v>
      </c>
      <c r="AS18" s="63">
        <v>3.1676599999999999E-2</v>
      </c>
      <c r="AT18" s="63">
        <v>3.1723300000000003E-2</v>
      </c>
      <c r="AU18" s="63"/>
      <c r="AV18" s="63"/>
    </row>
    <row r="19" spans="1:48">
      <c r="A19" s="63"/>
      <c r="B19" s="63">
        <f t="shared" si="19"/>
        <v>1.9847119999999999E-2</v>
      </c>
      <c r="C19" s="63">
        <f t="shared" si="21"/>
        <v>2.1822359999999999E-2</v>
      </c>
      <c r="D19" s="63">
        <f t="shared" si="22"/>
        <v>2.3793460000000002E-2</v>
      </c>
      <c r="E19" s="63">
        <f t="shared" si="23"/>
        <v>2.5768119999999999E-2</v>
      </c>
      <c r="F19" s="63">
        <f t="shared" si="20"/>
        <v>2.7738420000000003E-2</v>
      </c>
      <c r="G19" s="63">
        <f t="shared" si="24"/>
        <v>3.1651600000000002E-2</v>
      </c>
      <c r="H19" s="63" t="str">
        <f t="shared" si="25"/>
        <v>0.0258,</v>
      </c>
      <c r="I19" s="63"/>
      <c r="K19" s="63"/>
      <c r="L19" s="63">
        <v>1.9853699999999998E-2</v>
      </c>
      <c r="M19" s="63">
        <v>1.9832599999999999E-2</v>
      </c>
      <c r="N19" s="63">
        <v>1.9859700000000001E-2</v>
      </c>
      <c r="O19" s="63">
        <v>1.9840300000000002E-2</v>
      </c>
      <c r="P19" s="63">
        <v>1.98493E-2</v>
      </c>
      <c r="R19" s="63">
        <v>2.18304E-2</v>
      </c>
      <c r="S19" s="63">
        <v>2.18052E-2</v>
      </c>
      <c r="T19" s="63">
        <v>2.1836999999999999E-2</v>
      </c>
      <c r="U19" s="63">
        <v>2.1814E-2</v>
      </c>
      <c r="V19" s="63">
        <v>2.1825199999999999E-2</v>
      </c>
      <c r="X19" s="63">
        <v>2.5779400000000001E-2</v>
      </c>
      <c r="Y19" s="63">
        <v>2.5745199999999999E-2</v>
      </c>
      <c r="Z19" s="63">
        <v>2.57872E-2</v>
      </c>
      <c r="AA19" s="63">
        <v>2.5756399999999999E-2</v>
      </c>
      <c r="AB19" s="63">
        <v>2.5772400000000001E-2</v>
      </c>
      <c r="AC19" s="63"/>
      <c r="AD19" s="63">
        <v>2.77518E-2</v>
      </c>
      <c r="AE19" s="63">
        <v>2.7712299999999999E-2</v>
      </c>
      <c r="AF19" s="63">
        <v>2.7759900000000001E-2</v>
      </c>
      <c r="AG19" s="63">
        <v>2.7724700000000001E-2</v>
      </c>
      <c r="AH19" s="63">
        <v>2.7743400000000001E-2</v>
      </c>
      <c r="AI19" s="63"/>
      <c r="AJ19" s="63">
        <v>2.3781699999999999E-2</v>
      </c>
      <c r="AK19" s="63">
        <v>2.3786499999999999E-2</v>
      </c>
      <c r="AL19" s="63">
        <v>2.3790800000000001E-2</v>
      </c>
      <c r="AM19" s="63">
        <v>2.3789100000000001E-2</v>
      </c>
      <c r="AN19" s="63">
        <v>2.3819199999999999E-2</v>
      </c>
      <c r="AO19" s="63"/>
      <c r="AP19" s="63">
        <v>3.1637899999999997E-2</v>
      </c>
      <c r="AQ19" s="63">
        <v>3.1637199999999997E-2</v>
      </c>
      <c r="AR19" s="63">
        <v>3.1644600000000002E-2</v>
      </c>
      <c r="AS19" s="63">
        <v>3.1639300000000002E-2</v>
      </c>
      <c r="AT19" s="63">
        <v>3.1698999999999998E-2</v>
      </c>
      <c r="AU19" s="63"/>
      <c r="AV19" s="63"/>
    </row>
    <row r="20" spans="1:48">
      <c r="A20" s="63"/>
      <c r="B20" s="63">
        <f t="shared" si="19"/>
        <v>1.9838560000000002E-2</v>
      </c>
      <c r="C20" s="63">
        <f t="shared" si="21"/>
        <v>2.1811480000000001E-2</v>
      </c>
      <c r="D20" s="63">
        <f t="shared" si="22"/>
        <v>2.3774159999999999E-2</v>
      </c>
      <c r="E20" s="63">
        <f t="shared" si="23"/>
        <v>2.5751259999999998E-2</v>
      </c>
      <c r="F20" s="63">
        <f t="shared" si="20"/>
        <v>2.7717840000000004E-2</v>
      </c>
      <c r="G20" s="63">
        <f t="shared" si="24"/>
        <v>3.1605179999999997E-2</v>
      </c>
      <c r="H20" s="63" t="str">
        <f t="shared" si="25"/>
        <v>0.0258,</v>
      </c>
      <c r="I20" s="63"/>
      <c r="K20" s="63"/>
      <c r="L20" s="63">
        <v>1.98435E-2</v>
      </c>
      <c r="M20" s="63">
        <v>1.9825800000000001E-2</v>
      </c>
      <c r="N20" s="63">
        <v>1.985E-2</v>
      </c>
      <c r="O20" s="63">
        <v>1.9830899999999999E-2</v>
      </c>
      <c r="P20" s="63">
        <v>1.9842599999999998E-2</v>
      </c>
      <c r="R20" s="63">
        <v>2.1817699999999999E-2</v>
      </c>
      <c r="S20" s="63">
        <v>2.17964E-2</v>
      </c>
      <c r="T20" s="63">
        <v>2.1824799999999998E-2</v>
      </c>
      <c r="U20" s="63">
        <v>2.1801999999999998E-2</v>
      </c>
      <c r="V20" s="63">
        <v>2.1816499999999999E-2</v>
      </c>
      <c r="X20" s="63">
        <v>2.5760399999999999E-2</v>
      </c>
      <c r="Y20" s="63">
        <v>2.5731400000000001E-2</v>
      </c>
      <c r="Z20" s="63">
        <v>2.5768099999999999E-2</v>
      </c>
      <c r="AA20" s="63">
        <v>2.5737900000000001E-2</v>
      </c>
      <c r="AB20" s="63">
        <v>2.57585E-2</v>
      </c>
      <c r="AC20" s="63"/>
      <c r="AD20" s="63">
        <v>2.7728800000000001E-2</v>
      </c>
      <c r="AE20" s="63">
        <v>2.7695299999999999E-2</v>
      </c>
      <c r="AF20" s="63">
        <v>2.77367E-2</v>
      </c>
      <c r="AG20" s="63">
        <v>2.7702000000000001E-2</v>
      </c>
      <c r="AH20" s="63">
        <v>2.7726399999999998E-2</v>
      </c>
      <c r="AI20" s="63"/>
      <c r="AJ20" s="63">
        <v>2.37611E-2</v>
      </c>
      <c r="AK20" s="63">
        <v>2.3770400000000001E-2</v>
      </c>
      <c r="AL20" s="63">
        <v>2.3772000000000001E-2</v>
      </c>
      <c r="AM20" s="63">
        <v>2.3760799999999999E-2</v>
      </c>
      <c r="AN20" s="63">
        <v>2.3806500000000001E-2</v>
      </c>
      <c r="AO20" s="63"/>
      <c r="AP20" s="63">
        <v>3.1590699999999999E-2</v>
      </c>
      <c r="AQ20" s="63">
        <v>3.1594999999999998E-2</v>
      </c>
      <c r="AR20" s="63">
        <v>3.1596899999999997E-2</v>
      </c>
      <c r="AS20" s="63">
        <v>3.1574999999999999E-2</v>
      </c>
      <c r="AT20" s="63">
        <v>3.1668300000000003E-2</v>
      </c>
      <c r="AU20" s="63"/>
      <c r="AV20" s="63"/>
    </row>
    <row r="21" spans="1:48">
      <c r="A21" s="63"/>
      <c r="B21" s="63">
        <f t="shared" si="19"/>
        <v>1.9828359999999996E-2</v>
      </c>
      <c r="C21" s="63">
        <f t="shared" si="21"/>
        <v>2.1798620000000001E-2</v>
      </c>
      <c r="D21" s="63">
        <f t="shared" si="22"/>
        <v>2.3753739999999999E-2</v>
      </c>
      <c r="E21" s="63">
        <f t="shared" si="23"/>
        <v>2.5731940000000002E-2</v>
      </c>
      <c r="F21" s="63">
        <f t="shared" si="20"/>
        <v>2.76945E-2</v>
      </c>
      <c r="G21" s="63">
        <f t="shared" si="24"/>
        <v>3.1552179999999999E-2</v>
      </c>
      <c r="H21" s="63" t="str">
        <f t="shared" si="25"/>
        <v>0.0257,</v>
      </c>
      <c r="I21" s="63"/>
      <c r="K21" s="63"/>
      <c r="L21" s="63">
        <v>1.9832499999999999E-2</v>
      </c>
      <c r="M21" s="63">
        <v>1.9815099999999999E-2</v>
      </c>
      <c r="N21" s="63">
        <v>1.9844199999999999E-2</v>
      </c>
      <c r="O21" s="63">
        <v>1.98201E-2</v>
      </c>
      <c r="P21" s="63">
        <v>1.9829900000000001E-2</v>
      </c>
      <c r="R21" s="63">
        <v>2.1803599999999999E-2</v>
      </c>
      <c r="S21" s="63">
        <v>2.1782800000000001E-2</v>
      </c>
      <c r="T21" s="63">
        <v>2.1817400000000001E-2</v>
      </c>
      <c r="U21" s="63">
        <v>2.1788600000000002E-2</v>
      </c>
      <c r="V21" s="63">
        <v>2.1800699999999999E-2</v>
      </c>
      <c r="X21" s="63">
        <v>2.5738299999999999E-2</v>
      </c>
      <c r="Y21" s="63">
        <v>2.5711000000000001E-2</v>
      </c>
      <c r="Z21" s="63">
        <v>2.5757200000000001E-2</v>
      </c>
      <c r="AA21" s="63">
        <v>2.5717899999999998E-2</v>
      </c>
      <c r="AB21" s="63">
        <v>2.5735299999999999E-2</v>
      </c>
      <c r="AC21" s="63"/>
      <c r="AD21" s="63">
        <v>2.77015E-2</v>
      </c>
      <c r="AE21" s="63">
        <v>2.7670699999999999E-2</v>
      </c>
      <c r="AF21" s="63">
        <v>2.7723500000000002E-2</v>
      </c>
      <c r="AG21" s="63">
        <v>2.7677799999999999E-2</v>
      </c>
      <c r="AH21" s="63">
        <v>2.7699000000000001E-2</v>
      </c>
      <c r="AI21" s="63"/>
      <c r="AJ21" s="63">
        <v>2.3737299999999999E-2</v>
      </c>
      <c r="AK21" s="63">
        <v>2.3749699999999999E-2</v>
      </c>
      <c r="AL21" s="63">
        <v>2.3748200000000001E-2</v>
      </c>
      <c r="AM21" s="63">
        <v>2.3740899999999999E-2</v>
      </c>
      <c r="AN21" s="63">
        <v>2.3792600000000001E-2</v>
      </c>
      <c r="AO21" s="63"/>
      <c r="AP21" s="63">
        <v>3.1531299999999998E-2</v>
      </c>
      <c r="AQ21" s="63">
        <v>3.15403E-2</v>
      </c>
      <c r="AR21" s="63">
        <v>3.1529799999999997E-2</v>
      </c>
      <c r="AS21" s="63">
        <v>3.1525600000000001E-2</v>
      </c>
      <c r="AT21" s="63">
        <v>3.16339E-2</v>
      </c>
      <c r="AU21" s="63"/>
      <c r="AV21" s="63"/>
    </row>
    <row r="22" spans="1:48">
      <c r="A22" s="63"/>
      <c r="B22" s="63">
        <f t="shared" si="19"/>
        <v>1.981658E-2</v>
      </c>
      <c r="C22" s="63">
        <f t="shared" si="21"/>
        <v>2.178366E-2</v>
      </c>
      <c r="D22" s="63">
        <f t="shared" si="22"/>
        <v>2.3728220000000001E-2</v>
      </c>
      <c r="E22" s="63">
        <f t="shared" si="23"/>
        <v>2.5708540000000002E-2</v>
      </c>
      <c r="F22" s="63">
        <f t="shared" si="20"/>
        <v>2.7665699999999998E-2</v>
      </c>
      <c r="G22" s="63">
        <f t="shared" si="24"/>
        <v>3.1481700000000001E-2</v>
      </c>
      <c r="H22" s="63" t="str">
        <f t="shared" si="25"/>
        <v>0.0257,</v>
      </c>
      <c r="I22" s="63"/>
      <c r="K22" s="63"/>
      <c r="L22" s="63">
        <v>1.9817100000000001E-2</v>
      </c>
      <c r="M22" s="63">
        <v>1.9809E-2</v>
      </c>
      <c r="N22" s="63">
        <v>1.9835499999999999E-2</v>
      </c>
      <c r="O22" s="63">
        <v>1.9805300000000001E-2</v>
      </c>
      <c r="P22" s="63">
        <v>1.9816E-2</v>
      </c>
      <c r="R22" s="63">
        <v>2.17836E-2</v>
      </c>
      <c r="S22" s="63">
        <v>2.1775099999999999E-2</v>
      </c>
      <c r="T22" s="63">
        <v>2.1806800000000001E-2</v>
      </c>
      <c r="U22" s="63">
        <v>2.1770100000000001E-2</v>
      </c>
      <c r="V22" s="63">
        <v>2.1782699999999999E-2</v>
      </c>
      <c r="X22" s="63">
        <v>2.57054E-2</v>
      </c>
      <c r="Y22" s="63">
        <v>2.5698700000000001E-2</v>
      </c>
      <c r="Z22" s="63">
        <v>2.5741400000000001E-2</v>
      </c>
      <c r="AA22" s="63">
        <v>2.56907E-2</v>
      </c>
      <c r="AB22" s="63">
        <v>2.57065E-2</v>
      </c>
      <c r="AC22" s="63"/>
      <c r="AD22" s="63">
        <v>2.7660400000000002E-2</v>
      </c>
      <c r="AE22" s="63">
        <v>2.7655599999999999E-2</v>
      </c>
      <c r="AF22" s="63">
        <v>2.7704699999999999E-2</v>
      </c>
      <c r="AG22" s="63">
        <v>2.7644800000000001E-2</v>
      </c>
      <c r="AH22" s="63">
        <v>2.7663E-2</v>
      </c>
      <c r="AI22" s="63"/>
      <c r="AJ22" s="63">
        <v>2.37033E-2</v>
      </c>
      <c r="AK22" s="63">
        <v>2.37273E-2</v>
      </c>
      <c r="AL22" s="63">
        <v>2.3717999999999999E-2</v>
      </c>
      <c r="AM22" s="63">
        <v>2.3717499999999999E-2</v>
      </c>
      <c r="AN22" s="63">
        <v>2.3775000000000001E-2</v>
      </c>
      <c r="AO22" s="63"/>
      <c r="AP22" s="63">
        <v>3.14404E-2</v>
      </c>
      <c r="AQ22" s="63">
        <v>3.1477699999999997E-2</v>
      </c>
      <c r="AR22" s="63">
        <v>3.1448400000000001E-2</v>
      </c>
      <c r="AS22" s="63">
        <v>3.1458899999999998E-2</v>
      </c>
      <c r="AT22" s="63">
        <v>3.1583100000000003E-2</v>
      </c>
      <c r="AU22" s="63"/>
      <c r="AV22" s="63"/>
    </row>
    <row r="23" spans="1:48">
      <c r="A23" s="63"/>
      <c r="B23" s="63">
        <f t="shared" si="19"/>
        <v>1.9797519999999999E-2</v>
      </c>
      <c r="C23" s="63">
        <f t="shared" si="21"/>
        <v>2.1759079999999997E-2</v>
      </c>
      <c r="D23" s="63">
        <f t="shared" si="22"/>
        <v>2.3703439999999999E-2</v>
      </c>
      <c r="E23" s="63">
        <f t="shared" si="23"/>
        <v>2.5668699999999999E-2</v>
      </c>
      <c r="F23" s="63">
        <f t="shared" si="20"/>
        <v>2.761574E-2</v>
      </c>
      <c r="G23" s="63">
        <f t="shared" si="24"/>
        <v>3.1413000000000003E-2</v>
      </c>
      <c r="H23" s="63" t="str">
        <f t="shared" si="25"/>
        <v>0.0257,</v>
      </c>
      <c r="I23" s="63"/>
      <c r="K23" s="63"/>
      <c r="L23" s="63">
        <v>1.9807999999999999E-2</v>
      </c>
      <c r="M23" s="63">
        <v>1.9790499999999999E-2</v>
      </c>
      <c r="N23" s="63">
        <v>1.98184E-2</v>
      </c>
      <c r="O23" s="63">
        <v>1.97816E-2</v>
      </c>
      <c r="P23" s="63">
        <v>1.97891E-2</v>
      </c>
      <c r="R23" s="63">
        <v>2.1772300000000001E-2</v>
      </c>
      <c r="S23" s="63">
        <v>2.1751E-2</v>
      </c>
      <c r="T23" s="63">
        <v>2.1784399999999999E-2</v>
      </c>
      <c r="U23" s="63">
        <v>2.1739399999999999E-2</v>
      </c>
      <c r="V23" s="63">
        <v>2.1748300000000002E-2</v>
      </c>
      <c r="X23" s="63">
        <v>2.5687999999999999E-2</v>
      </c>
      <c r="Y23" s="63">
        <v>2.5659100000000001E-2</v>
      </c>
      <c r="Z23" s="63">
        <v>2.5703699999999999E-2</v>
      </c>
      <c r="AA23" s="63">
        <v>2.5641299999999999E-2</v>
      </c>
      <c r="AB23" s="63">
        <v>2.5651400000000001E-2</v>
      </c>
      <c r="AC23" s="63"/>
      <c r="AD23" s="63">
        <v>2.7638800000000002E-2</v>
      </c>
      <c r="AE23" s="63">
        <v>2.76058E-2</v>
      </c>
      <c r="AF23" s="63">
        <v>2.7656900000000002E-2</v>
      </c>
      <c r="AG23" s="63">
        <v>2.7582599999999999E-2</v>
      </c>
      <c r="AH23" s="63">
        <v>2.75946E-2</v>
      </c>
      <c r="AI23" s="63"/>
      <c r="AJ23" s="63">
        <v>2.3683300000000001E-2</v>
      </c>
      <c r="AK23" s="63">
        <v>2.3713000000000001E-2</v>
      </c>
      <c r="AL23" s="63">
        <v>2.3677299999999998E-2</v>
      </c>
      <c r="AM23" s="63">
        <v>2.3676300000000001E-2</v>
      </c>
      <c r="AN23" s="63">
        <v>2.3767300000000002E-2</v>
      </c>
      <c r="AO23" s="63"/>
      <c r="AP23" s="63">
        <v>3.1383800000000003E-2</v>
      </c>
      <c r="AQ23" s="63">
        <v>3.1430100000000002E-2</v>
      </c>
      <c r="AR23" s="63">
        <v>3.1325800000000001E-2</v>
      </c>
      <c r="AS23" s="63">
        <v>3.1365400000000002E-2</v>
      </c>
      <c r="AT23" s="63">
        <v>3.1559900000000002E-2</v>
      </c>
      <c r="AU23" s="63"/>
      <c r="AV23" s="63"/>
    </row>
    <row r="24" spans="1:48">
      <c r="A24" s="63"/>
      <c r="B24" s="63">
        <f t="shared" si="19"/>
        <v>1.9770500000000003E-2</v>
      </c>
      <c r="C24" s="63">
        <f t="shared" si="21"/>
        <v>2.1724759999999999E-2</v>
      </c>
      <c r="D24" s="63">
        <f t="shared" si="22"/>
        <v>2.3665380000000003E-2</v>
      </c>
      <c r="E24" s="63">
        <f t="shared" si="23"/>
        <v>2.561426E-2</v>
      </c>
      <c r="F24" s="63">
        <f t="shared" si="20"/>
        <v>2.7547800000000001E-2</v>
      </c>
      <c r="G24" s="63">
        <f t="shared" si="24"/>
        <v>3.1315280000000001E-2</v>
      </c>
      <c r="H24" s="63" t="str">
        <f t="shared" si="25"/>
        <v>0.0256,</v>
      </c>
      <c r="I24" s="63"/>
      <c r="K24" s="63"/>
      <c r="L24" s="63">
        <v>1.9782399999999999E-2</v>
      </c>
      <c r="M24" s="63">
        <v>1.9762100000000001E-2</v>
      </c>
      <c r="N24" s="63">
        <v>1.9768899999999999E-2</v>
      </c>
      <c r="O24" s="63">
        <v>1.9764400000000001E-2</v>
      </c>
      <c r="P24" s="63">
        <v>1.9774699999999999E-2</v>
      </c>
      <c r="R24" s="63">
        <v>2.1738299999999999E-2</v>
      </c>
      <c r="S24" s="63">
        <v>2.1714899999999999E-2</v>
      </c>
      <c r="T24" s="63">
        <v>2.1723800000000001E-2</v>
      </c>
      <c r="U24" s="63">
        <v>2.1717400000000001E-2</v>
      </c>
      <c r="V24" s="63">
        <v>2.1729399999999999E-2</v>
      </c>
      <c r="X24" s="63">
        <v>2.5630099999999999E-2</v>
      </c>
      <c r="Y24" s="63">
        <v>2.5603999999999998E-2</v>
      </c>
      <c r="Z24" s="63">
        <v>2.5610399999999998E-2</v>
      </c>
      <c r="AA24" s="63">
        <v>2.56073E-2</v>
      </c>
      <c r="AB24" s="63">
        <v>2.56195E-2</v>
      </c>
      <c r="AC24" s="63"/>
      <c r="AD24" s="63">
        <v>2.75643E-2</v>
      </c>
      <c r="AE24" s="63">
        <v>2.75391E-2</v>
      </c>
      <c r="AF24" s="63">
        <v>2.7539999999999999E-2</v>
      </c>
      <c r="AG24" s="63">
        <v>2.7539999999999999E-2</v>
      </c>
      <c r="AH24" s="63">
        <v>2.75556E-2</v>
      </c>
      <c r="AI24" s="63"/>
      <c r="AJ24" s="63">
        <v>2.36169E-2</v>
      </c>
      <c r="AK24" s="63">
        <v>2.3708E-2</v>
      </c>
      <c r="AL24" s="63">
        <v>2.3658200000000001E-2</v>
      </c>
      <c r="AM24" s="63">
        <v>2.3612299999999999E-2</v>
      </c>
      <c r="AN24" s="63">
        <v>2.3731499999999999E-2</v>
      </c>
      <c r="AO24" s="63"/>
      <c r="AP24" s="63">
        <v>3.1191699999999999E-2</v>
      </c>
      <c r="AQ24" s="63">
        <v>3.1434400000000001E-2</v>
      </c>
      <c r="AR24" s="63">
        <v>3.1296600000000001E-2</v>
      </c>
      <c r="AS24" s="63">
        <v>3.11904E-2</v>
      </c>
      <c r="AT24" s="63">
        <v>3.14633E-2</v>
      </c>
      <c r="AU24" s="63"/>
      <c r="AV24" s="63"/>
    </row>
    <row r="25" spans="1:48">
      <c r="A25" s="63"/>
      <c r="B25" s="63">
        <f t="shared" si="19"/>
        <v>1.9749460000000003E-2</v>
      </c>
      <c r="C25" s="63">
        <f t="shared" si="21"/>
        <v>2.16972E-2</v>
      </c>
      <c r="D25" s="63">
        <f t="shared" si="22"/>
        <v>2.3611979999999998E-2</v>
      </c>
      <c r="E25" s="63">
        <f t="shared" si="23"/>
        <v>2.5569120000000001E-2</v>
      </c>
      <c r="F25" s="63">
        <f t="shared" si="20"/>
        <v>2.7492800000000001E-2</v>
      </c>
      <c r="G25" s="63">
        <f t="shared" si="24"/>
        <v>3.1152539999999999E-2</v>
      </c>
      <c r="H25" s="63" t="str">
        <f t="shared" si="25"/>
        <v>0.0256,</v>
      </c>
      <c r="I25" s="63"/>
      <c r="K25" s="63"/>
      <c r="L25" s="63">
        <v>1.9772700000000001E-2</v>
      </c>
      <c r="M25" s="63">
        <v>1.9724700000000001E-2</v>
      </c>
      <c r="N25" s="63">
        <v>1.97799E-2</v>
      </c>
      <c r="O25" s="63">
        <v>1.9730500000000002E-2</v>
      </c>
      <c r="P25" s="63">
        <v>1.97395E-2</v>
      </c>
      <c r="R25" s="63">
        <v>2.1725499999999998E-2</v>
      </c>
      <c r="S25" s="63">
        <v>2.1667700000000002E-2</v>
      </c>
      <c r="T25" s="63">
        <v>2.1736100000000001E-2</v>
      </c>
      <c r="U25" s="63">
        <v>2.1674599999999999E-2</v>
      </c>
      <c r="V25" s="63">
        <v>2.1682099999999999E-2</v>
      </c>
      <c r="X25" s="63">
        <v>2.5609099999999999E-2</v>
      </c>
      <c r="Y25" s="63">
        <v>2.5530799999999999E-2</v>
      </c>
      <c r="Z25" s="63">
        <v>2.56277E-2</v>
      </c>
      <c r="AA25" s="63">
        <v>2.5538000000000002E-2</v>
      </c>
      <c r="AB25" s="63">
        <v>2.554E-2</v>
      </c>
      <c r="AC25" s="63"/>
      <c r="AD25" s="63">
        <v>2.7538099999999999E-2</v>
      </c>
      <c r="AE25" s="63">
        <v>2.74522E-2</v>
      </c>
      <c r="AF25" s="63">
        <v>2.7563299999999999E-2</v>
      </c>
      <c r="AG25" s="63">
        <v>2.74556E-2</v>
      </c>
      <c r="AH25" s="63">
        <v>2.7454800000000001E-2</v>
      </c>
      <c r="AI25" s="63"/>
      <c r="AJ25" s="63">
        <v>2.35906E-2</v>
      </c>
      <c r="AK25" s="63">
        <v>2.3650899999999999E-2</v>
      </c>
      <c r="AL25" s="63">
        <v>2.35976E-2</v>
      </c>
      <c r="AM25" s="63">
        <v>2.3527300000000001E-2</v>
      </c>
      <c r="AN25" s="63">
        <v>2.3693499999999999E-2</v>
      </c>
      <c r="AO25" s="63"/>
      <c r="AP25" s="63">
        <v>3.1114200000000002E-2</v>
      </c>
      <c r="AQ25" s="63">
        <v>3.12325E-2</v>
      </c>
      <c r="AR25" s="63">
        <v>3.11104E-2</v>
      </c>
      <c r="AS25" s="63">
        <v>3.0959400000000002E-2</v>
      </c>
      <c r="AT25" s="63">
        <v>3.1346199999999998E-2</v>
      </c>
      <c r="AU25" s="63"/>
      <c r="AV25" s="63"/>
    </row>
    <row r="26" spans="1:48">
      <c r="A26" s="63"/>
      <c r="B26" s="63">
        <f t="shared" si="19"/>
        <v>1.9712219999999999E-2</v>
      </c>
      <c r="C26" s="63">
        <f t="shared" si="21"/>
        <v>2.1651460000000001E-2</v>
      </c>
      <c r="D26" s="63">
        <f t="shared" si="22"/>
        <v>2.350466E-2</v>
      </c>
      <c r="E26" s="63">
        <f t="shared" si="23"/>
        <v>2.5501420000000004E-2</v>
      </c>
      <c r="F26" s="63">
        <f t="shared" si="20"/>
        <v>2.7411360000000003E-2</v>
      </c>
      <c r="G26" s="63">
        <f t="shared" si="24"/>
        <v>3.0885760000000002E-2</v>
      </c>
      <c r="H26" s="63" t="str">
        <f t="shared" si="25"/>
        <v>0.0255,</v>
      </c>
      <c r="I26" s="63"/>
      <c r="K26" s="63"/>
      <c r="L26" s="63">
        <v>1.9763099999999999E-2</v>
      </c>
      <c r="M26" s="63">
        <v>1.9675100000000001E-2</v>
      </c>
      <c r="N26" s="63">
        <v>1.9693599999999999E-2</v>
      </c>
      <c r="O26" s="63">
        <v>1.9706899999999999E-2</v>
      </c>
      <c r="P26" s="63">
        <v>1.9722400000000001E-2</v>
      </c>
      <c r="R26" s="63">
        <v>2.1714600000000001E-2</v>
      </c>
      <c r="S26" s="63">
        <v>2.1602099999999999E-2</v>
      </c>
      <c r="T26" s="63">
        <v>2.1630300000000002E-2</v>
      </c>
      <c r="U26" s="63">
        <v>2.16487E-2</v>
      </c>
      <c r="V26" s="63">
        <v>2.16616E-2</v>
      </c>
      <c r="X26" s="63">
        <v>2.5594200000000001E-2</v>
      </c>
      <c r="Y26" s="63">
        <v>2.54197E-2</v>
      </c>
      <c r="Z26" s="63">
        <v>2.5470400000000001E-2</v>
      </c>
      <c r="AA26" s="63">
        <v>2.5509199999999999E-2</v>
      </c>
      <c r="AB26" s="63">
        <v>2.5513600000000001E-2</v>
      </c>
      <c r="AC26" s="63"/>
      <c r="AD26" s="63">
        <v>2.7521799999999999E-2</v>
      </c>
      <c r="AE26" s="63">
        <v>2.73073E-2</v>
      </c>
      <c r="AF26" s="63">
        <v>2.7383600000000001E-2</v>
      </c>
      <c r="AG26" s="63">
        <v>2.7420799999999999E-2</v>
      </c>
      <c r="AH26" s="63">
        <v>2.7423300000000001E-2</v>
      </c>
      <c r="AI26" s="63"/>
      <c r="AJ26" s="63">
        <v>2.3573E-2</v>
      </c>
      <c r="AK26" s="63">
        <v>2.35783E-2</v>
      </c>
      <c r="AL26" s="63">
        <v>2.3579900000000001E-2</v>
      </c>
      <c r="AM26" s="63">
        <v>2.3163699999999999E-2</v>
      </c>
      <c r="AN26" s="63">
        <v>2.3628400000000001E-2</v>
      </c>
      <c r="AO26" s="63"/>
      <c r="AP26" s="63">
        <v>3.1053500000000001E-2</v>
      </c>
      <c r="AQ26" s="63">
        <v>3.10158E-2</v>
      </c>
      <c r="AR26" s="63">
        <v>3.1048099999999999E-2</v>
      </c>
      <c r="AS26" s="63">
        <v>3.0178300000000002E-2</v>
      </c>
      <c r="AT26" s="63">
        <v>3.11331E-2</v>
      </c>
      <c r="AU26" s="63"/>
      <c r="AV26" s="63"/>
    </row>
    <row r="27" spans="1:48">
      <c r="A27" s="63"/>
      <c r="B27" s="63">
        <f t="shared" si="19"/>
        <v>1.9662999999999996E-2</v>
      </c>
      <c r="C27" s="63">
        <f t="shared" si="21"/>
        <v>2.1588920000000001E-2</v>
      </c>
      <c r="D27" s="63">
        <f t="shared" si="22"/>
        <v>2.3473420000000002E-2</v>
      </c>
      <c r="E27" s="63">
        <f t="shared" si="23"/>
        <v>2.5403220000000004E-2</v>
      </c>
      <c r="F27" s="63">
        <f t="shared" si="20"/>
        <v>2.7286419999999999E-2</v>
      </c>
      <c r="G27" s="63">
        <f t="shared" si="24"/>
        <v>3.0736780000000002E-2</v>
      </c>
      <c r="H27" s="63" t="str">
        <f t="shared" si="25"/>
        <v>0.0254,</v>
      </c>
      <c r="I27" s="63"/>
      <c r="K27" s="63"/>
      <c r="L27" s="63">
        <v>1.9681799999999999E-2</v>
      </c>
      <c r="M27" s="63">
        <v>1.96226E-2</v>
      </c>
      <c r="N27" s="63">
        <v>1.9733400000000002E-2</v>
      </c>
      <c r="O27" s="63">
        <v>1.95783E-2</v>
      </c>
      <c r="P27" s="63">
        <v>1.9698899999999998E-2</v>
      </c>
      <c r="R27" s="63">
        <v>2.1607999999999999E-2</v>
      </c>
      <c r="S27" s="63">
        <v>2.1540799999999999E-2</v>
      </c>
      <c r="T27" s="63">
        <v>2.1676399999999998E-2</v>
      </c>
      <c r="U27" s="63">
        <v>2.1485199999999999E-2</v>
      </c>
      <c r="V27" s="63">
        <v>2.1634199999999999E-2</v>
      </c>
      <c r="X27" s="63">
        <v>2.5424700000000001E-2</v>
      </c>
      <c r="Y27" s="63">
        <v>2.5337599999999998E-2</v>
      </c>
      <c r="Z27" s="63">
        <v>2.55307E-2</v>
      </c>
      <c r="AA27" s="63">
        <v>2.52514E-2</v>
      </c>
      <c r="AB27" s="63">
        <v>2.54717E-2</v>
      </c>
      <c r="AC27" s="63"/>
      <c r="AD27" s="63">
        <v>2.73113E-2</v>
      </c>
      <c r="AE27" s="63">
        <v>2.7214100000000001E-2</v>
      </c>
      <c r="AF27" s="63">
        <v>2.7441900000000002E-2</v>
      </c>
      <c r="AG27" s="63">
        <v>2.7093699999999998E-2</v>
      </c>
      <c r="AH27" s="63">
        <v>2.7371099999999999E-2</v>
      </c>
      <c r="AI27" s="63"/>
      <c r="AJ27" s="63">
        <v>2.3395300000000001E-2</v>
      </c>
      <c r="AK27" s="63">
        <v>2.35233E-2</v>
      </c>
      <c r="AL27" s="63">
        <v>2.3467700000000001E-2</v>
      </c>
      <c r="AM27" s="63">
        <v>2.3387499999999999E-2</v>
      </c>
      <c r="AN27" s="63">
        <v>2.3593300000000001E-2</v>
      </c>
      <c r="AO27" s="63"/>
      <c r="AP27" s="63">
        <v>3.0582100000000001E-2</v>
      </c>
      <c r="AQ27" s="63">
        <v>3.0828600000000001E-2</v>
      </c>
      <c r="AR27" s="63">
        <v>3.0727600000000001E-2</v>
      </c>
      <c r="AS27" s="63">
        <v>3.0519000000000001E-2</v>
      </c>
      <c r="AT27" s="63">
        <v>3.1026600000000001E-2</v>
      </c>
      <c r="AU27" s="63"/>
      <c r="AV27" s="63"/>
    </row>
    <row r="28" spans="1:48">
      <c r="A28" s="63"/>
      <c r="B28" s="63">
        <f t="shared" si="19"/>
        <v>1.9613819999999997E-2</v>
      </c>
      <c r="C28" s="63">
        <f t="shared" si="21"/>
        <v>2.1523900000000002E-2</v>
      </c>
      <c r="D28" s="63">
        <f t="shared" si="22"/>
        <v>2.3410199999999999E-2</v>
      </c>
      <c r="E28" s="63">
        <f t="shared" si="23"/>
        <v>2.5299820000000001E-2</v>
      </c>
      <c r="F28" s="63">
        <f t="shared" si="20"/>
        <v>2.7160200000000002E-2</v>
      </c>
      <c r="G28" s="63">
        <f t="shared" si="24"/>
        <v>3.0561519999999998E-2</v>
      </c>
      <c r="H28" s="63" t="str">
        <f t="shared" si="25"/>
        <v>0.0253,</v>
      </c>
      <c r="I28" s="63"/>
      <c r="K28" s="63"/>
      <c r="L28" s="63">
        <v>1.9674299999999999E-2</v>
      </c>
      <c r="M28" s="63">
        <v>1.9501600000000001E-2</v>
      </c>
      <c r="N28" s="63">
        <v>1.9668000000000001E-2</v>
      </c>
      <c r="O28" s="63">
        <v>1.95561E-2</v>
      </c>
      <c r="P28" s="63">
        <v>1.9669099999999998E-2</v>
      </c>
      <c r="R28" s="63">
        <v>2.1597100000000001E-2</v>
      </c>
      <c r="S28" s="63">
        <v>2.13806E-2</v>
      </c>
      <c r="T28" s="63">
        <v>2.1592900000000002E-2</v>
      </c>
      <c r="U28" s="63">
        <v>2.1451700000000001E-2</v>
      </c>
      <c r="V28" s="63">
        <v>2.15972E-2</v>
      </c>
      <c r="X28" s="63">
        <v>2.5406000000000001E-2</v>
      </c>
      <c r="Y28" s="63">
        <v>2.50762E-2</v>
      </c>
      <c r="Z28" s="63">
        <v>2.5396700000000001E-2</v>
      </c>
      <c r="AA28" s="63">
        <v>2.5196900000000001E-2</v>
      </c>
      <c r="AB28" s="63">
        <v>2.5423299999999999E-2</v>
      </c>
      <c r="AC28" s="63"/>
      <c r="AD28" s="63">
        <v>2.7285E-2</v>
      </c>
      <c r="AE28" s="63">
        <v>2.6898499999999999E-2</v>
      </c>
      <c r="AF28" s="63">
        <v>2.7274900000000001E-2</v>
      </c>
      <c r="AG28" s="63">
        <v>2.70251E-2</v>
      </c>
      <c r="AH28" s="63">
        <v>2.7317500000000002E-2</v>
      </c>
      <c r="AI28" s="63"/>
      <c r="AJ28" s="63">
        <v>2.33761E-2</v>
      </c>
      <c r="AK28" s="63">
        <v>2.3382E-2</v>
      </c>
      <c r="AL28" s="63">
        <v>2.35082E-2</v>
      </c>
      <c r="AM28" s="63">
        <v>2.3262499999999998E-2</v>
      </c>
      <c r="AN28" s="63">
        <v>2.35222E-2</v>
      </c>
      <c r="AO28" s="63"/>
      <c r="AP28" s="63">
        <v>3.04975E-2</v>
      </c>
      <c r="AQ28" s="63">
        <v>3.03948E-2</v>
      </c>
      <c r="AR28" s="63">
        <v>3.0763800000000001E-2</v>
      </c>
      <c r="AS28" s="63">
        <v>3.0350800000000001E-2</v>
      </c>
      <c r="AT28" s="63">
        <v>3.08007E-2</v>
      </c>
      <c r="AU28" s="63"/>
      <c r="AV28" s="63"/>
    </row>
    <row r="29" spans="1:48">
      <c r="A29" s="63"/>
      <c r="B29" s="63">
        <f t="shared" si="19"/>
        <v>1.958998E-2</v>
      </c>
      <c r="C29" s="63">
        <f t="shared" si="21"/>
        <v>2.1492879999999999E-2</v>
      </c>
      <c r="D29" s="63">
        <f t="shared" si="22"/>
        <v>2.3277479999999996E-2</v>
      </c>
      <c r="E29" s="63">
        <f t="shared" si="23"/>
        <v>2.5254739999999998E-2</v>
      </c>
      <c r="F29" s="63">
        <f t="shared" si="20"/>
        <v>2.7105079999999997E-2</v>
      </c>
      <c r="G29" s="63">
        <f t="shared" si="24"/>
        <v>3.019372E-2</v>
      </c>
      <c r="H29" s="63" t="str">
        <f t="shared" si="25"/>
        <v>0.0253,</v>
      </c>
      <c r="I29" s="63"/>
      <c r="K29" s="63"/>
      <c r="L29" s="63">
        <v>1.9557999999999999E-2</v>
      </c>
      <c r="M29" s="63">
        <v>1.95211E-2</v>
      </c>
      <c r="N29" s="63">
        <v>1.9671399999999999E-2</v>
      </c>
      <c r="O29" s="63">
        <v>1.9541300000000001E-2</v>
      </c>
      <c r="P29" s="63">
        <v>1.9658100000000001E-2</v>
      </c>
      <c r="R29" s="63">
        <v>2.1457899999999999E-2</v>
      </c>
      <c r="S29" s="63">
        <v>2.13887E-2</v>
      </c>
      <c r="T29" s="63">
        <v>2.1603399999999998E-2</v>
      </c>
      <c r="U29" s="63">
        <v>2.1432400000000001E-2</v>
      </c>
      <c r="V29" s="63">
        <v>2.1582E-2</v>
      </c>
      <c r="X29" s="63">
        <v>2.5222100000000001E-2</v>
      </c>
      <c r="Y29" s="63">
        <v>2.5090100000000001E-2</v>
      </c>
      <c r="Z29" s="63">
        <v>2.5406100000000001E-2</v>
      </c>
      <c r="AA29" s="63">
        <v>2.5160399999999999E-2</v>
      </c>
      <c r="AB29" s="63">
        <v>2.5395000000000001E-2</v>
      </c>
      <c r="AC29" s="63"/>
      <c r="AD29" s="63">
        <v>2.70742E-2</v>
      </c>
      <c r="AE29" s="63">
        <v>2.6906900000000001E-2</v>
      </c>
      <c r="AF29" s="63">
        <v>2.7283700000000001E-2</v>
      </c>
      <c r="AG29" s="63">
        <v>2.6979900000000001E-2</v>
      </c>
      <c r="AH29" s="63">
        <v>2.7280700000000001E-2</v>
      </c>
      <c r="AI29" s="63"/>
      <c r="AJ29" s="63">
        <v>2.3187800000000001E-2</v>
      </c>
      <c r="AK29" s="63">
        <v>2.32914E-2</v>
      </c>
      <c r="AL29" s="63">
        <v>2.3248100000000001E-2</v>
      </c>
      <c r="AM29" s="63">
        <v>2.3127499999999999E-2</v>
      </c>
      <c r="AN29" s="63">
        <v>2.3532600000000001E-2</v>
      </c>
      <c r="AO29" s="63"/>
      <c r="AP29" s="63">
        <v>3.0109899999999998E-2</v>
      </c>
      <c r="AQ29" s="63">
        <v>3.0087200000000001E-2</v>
      </c>
      <c r="AR29" s="63">
        <v>3.0216900000000001E-2</v>
      </c>
      <c r="AS29" s="63">
        <v>2.9787999999999999E-2</v>
      </c>
      <c r="AT29" s="63">
        <v>3.0766600000000002E-2</v>
      </c>
      <c r="AU29" s="63"/>
      <c r="AV29" s="63"/>
    </row>
    <row r="30" spans="1:48">
      <c r="A30" s="63"/>
      <c r="B30" s="63">
        <f t="shared" si="19"/>
        <v>1.9544059999999999E-2</v>
      </c>
      <c r="C30" s="63">
        <f t="shared" si="21"/>
        <v>2.1432839999999998E-2</v>
      </c>
      <c r="D30" s="63">
        <f t="shared" si="22"/>
        <v>2.3192800000000003E-2</v>
      </c>
      <c r="E30" s="63">
        <f t="shared" si="23"/>
        <v>2.515272E-2</v>
      </c>
      <c r="F30" s="63">
        <f t="shared" si="20"/>
        <v>2.6971459999999996E-2</v>
      </c>
      <c r="G30" s="63">
        <f t="shared" si="24"/>
        <v>2.9953560000000001E-2</v>
      </c>
      <c r="H30" s="63" t="str">
        <f t="shared" si="25"/>
        <v>0.0252,</v>
      </c>
      <c r="I30" s="63"/>
      <c r="K30" s="63"/>
      <c r="L30" s="63">
        <v>1.94684E-2</v>
      </c>
      <c r="M30" s="63">
        <v>1.9529899999999999E-2</v>
      </c>
      <c r="N30" s="63">
        <v>1.95911E-2</v>
      </c>
      <c r="O30" s="63">
        <v>1.95123E-2</v>
      </c>
      <c r="P30" s="63">
        <v>1.96186E-2</v>
      </c>
      <c r="R30" s="63">
        <v>2.1332899999999998E-2</v>
      </c>
      <c r="S30" s="63">
        <v>2.1411900000000001E-2</v>
      </c>
      <c r="T30" s="63">
        <v>2.1495899999999998E-2</v>
      </c>
      <c r="U30" s="63">
        <v>2.1395299999999999E-2</v>
      </c>
      <c r="V30" s="63">
        <v>2.1528200000000001E-2</v>
      </c>
      <c r="X30" s="63">
        <v>2.4999500000000001E-2</v>
      </c>
      <c r="Y30" s="63">
        <v>2.5103899999999998E-2</v>
      </c>
      <c r="Z30" s="63">
        <v>2.5241400000000001E-2</v>
      </c>
      <c r="AA30" s="63">
        <v>2.5115499999999999E-2</v>
      </c>
      <c r="AB30" s="63">
        <v>2.5303300000000001E-2</v>
      </c>
      <c r="AC30" s="63"/>
      <c r="AD30" s="63">
        <v>2.6785E-2</v>
      </c>
      <c r="AE30" s="63">
        <v>2.6905200000000001E-2</v>
      </c>
      <c r="AF30" s="63">
        <v>2.7077299999999999E-2</v>
      </c>
      <c r="AG30" s="63">
        <v>2.69305E-2</v>
      </c>
      <c r="AH30" s="63">
        <v>2.7159300000000001E-2</v>
      </c>
      <c r="AI30" s="63"/>
      <c r="AJ30" s="63">
        <v>2.2930200000000001E-2</v>
      </c>
      <c r="AK30" s="63">
        <v>2.3211499999999999E-2</v>
      </c>
      <c r="AL30" s="63">
        <v>2.32622E-2</v>
      </c>
      <c r="AM30" s="63">
        <v>2.3132E-2</v>
      </c>
      <c r="AN30" s="63">
        <v>2.34281E-2</v>
      </c>
      <c r="AO30" s="63"/>
      <c r="AP30" s="63">
        <v>2.94454E-2</v>
      </c>
      <c r="AQ30" s="63">
        <v>2.9867100000000001E-2</v>
      </c>
      <c r="AR30" s="63">
        <v>3.02581E-2</v>
      </c>
      <c r="AS30" s="63">
        <v>2.9834699999999999E-2</v>
      </c>
      <c r="AT30" s="63">
        <v>3.0362500000000001E-2</v>
      </c>
      <c r="AU30" s="63"/>
      <c r="AV30" s="63"/>
    </row>
    <row r="31" spans="1:48">
      <c r="A31" s="63"/>
      <c r="B31" s="63">
        <f t="shared" si="19"/>
        <v>1.9440880000000001E-2</v>
      </c>
      <c r="C31" s="63">
        <f t="shared" si="21"/>
        <v>2.1310680000000002E-2</v>
      </c>
      <c r="D31" s="63">
        <f t="shared" si="22"/>
        <v>2.3013239999999997E-2</v>
      </c>
      <c r="E31" s="63">
        <f t="shared" si="23"/>
        <v>2.4978880000000002E-2</v>
      </c>
      <c r="F31" s="63">
        <f t="shared" si="20"/>
        <v>2.6764639999999996E-2</v>
      </c>
      <c r="G31" s="63">
        <f t="shared" si="24"/>
        <v>2.946242E-2</v>
      </c>
      <c r="H31" s="63" t="str">
        <f t="shared" si="25"/>
        <v>0.025,</v>
      </c>
      <c r="I31" s="63"/>
      <c r="K31" s="63"/>
      <c r="L31" s="63">
        <v>1.95911E-2</v>
      </c>
      <c r="M31" s="63">
        <v>1.92914E-2</v>
      </c>
      <c r="N31" s="63">
        <v>1.94789E-2</v>
      </c>
      <c r="O31" s="63">
        <v>1.94246E-2</v>
      </c>
      <c r="P31" s="63">
        <v>1.9418399999999999E-2</v>
      </c>
      <c r="R31" s="63">
        <v>2.1484E-2</v>
      </c>
      <c r="S31" s="63">
        <v>2.1137699999999999E-2</v>
      </c>
      <c r="T31" s="63">
        <v>2.1366900000000001E-2</v>
      </c>
      <c r="U31" s="63">
        <v>2.1282100000000002E-2</v>
      </c>
      <c r="V31" s="63">
        <v>2.1282700000000002E-2</v>
      </c>
      <c r="X31" s="63">
        <v>2.5194899999999999E-2</v>
      </c>
      <c r="Y31" s="63">
        <v>2.4753899999999999E-2</v>
      </c>
      <c r="Z31" s="63">
        <v>2.5068500000000001E-2</v>
      </c>
      <c r="AA31" s="63">
        <v>2.4932800000000001E-2</v>
      </c>
      <c r="AB31" s="63">
        <v>2.4944299999999999E-2</v>
      </c>
      <c r="AC31" s="63"/>
      <c r="AD31" s="63">
        <v>2.70076E-2</v>
      </c>
      <c r="AE31" s="63">
        <v>2.6512600000000001E-2</v>
      </c>
      <c r="AF31" s="63">
        <v>2.6870999999999999E-2</v>
      </c>
      <c r="AG31" s="63">
        <v>2.67026E-2</v>
      </c>
      <c r="AH31" s="63">
        <v>2.67294E-2</v>
      </c>
      <c r="AI31" s="63"/>
      <c r="AJ31" s="63">
        <v>2.3071000000000001E-2</v>
      </c>
      <c r="AK31" s="63">
        <v>2.27879E-2</v>
      </c>
      <c r="AL31" s="63">
        <v>2.3065499999999999E-2</v>
      </c>
      <c r="AM31" s="63">
        <v>2.2824899999999999E-2</v>
      </c>
      <c r="AN31" s="63">
        <v>2.3316900000000002E-2</v>
      </c>
      <c r="AO31" s="63"/>
      <c r="AP31" s="63">
        <v>2.9475500000000002E-2</v>
      </c>
      <c r="AQ31" s="63">
        <v>2.88776E-2</v>
      </c>
      <c r="AR31" s="63">
        <v>2.95862E-2</v>
      </c>
      <c r="AS31" s="63">
        <v>2.9265300000000001E-2</v>
      </c>
      <c r="AT31" s="63">
        <v>3.0107499999999999E-2</v>
      </c>
      <c r="AU31" s="63"/>
      <c r="AV31" s="63"/>
    </row>
    <row r="32" spans="1:48">
      <c r="A32" s="63"/>
      <c r="B32" s="63">
        <f t="shared" si="19"/>
        <v>1.9323739999999999E-2</v>
      </c>
      <c r="C32" s="63">
        <f t="shared" si="21"/>
        <v>2.1175579999999999E-2</v>
      </c>
      <c r="D32" s="63">
        <f t="shared" si="22"/>
        <v>2.2841320000000002E-2</v>
      </c>
      <c r="E32" s="63">
        <f t="shared" si="23"/>
        <v>2.4785479999999999E-2</v>
      </c>
      <c r="F32" s="63">
        <f t="shared" si="20"/>
        <v>2.6543840000000003E-2</v>
      </c>
      <c r="G32" s="63">
        <f t="shared" si="24"/>
        <v>2.9042259999999997E-2</v>
      </c>
      <c r="H32" s="63" t="str">
        <f t="shared" si="25"/>
        <v>0.0248,</v>
      </c>
      <c r="I32" s="63"/>
      <c r="K32" s="63"/>
      <c r="L32" s="63">
        <v>1.9432999999999999E-2</v>
      </c>
      <c r="M32" s="63">
        <v>1.9338600000000001E-2</v>
      </c>
      <c r="N32" s="63">
        <v>1.9097099999999999E-2</v>
      </c>
      <c r="O32" s="63">
        <v>1.9363499999999999E-2</v>
      </c>
      <c r="P32" s="63">
        <v>1.9386500000000001E-2</v>
      </c>
      <c r="R32" s="63">
        <v>2.1304799999999999E-2</v>
      </c>
      <c r="S32" s="63">
        <v>2.1176899999999999E-2</v>
      </c>
      <c r="T32" s="63">
        <v>2.0949800000000001E-2</v>
      </c>
      <c r="U32" s="63">
        <v>2.1208600000000001E-2</v>
      </c>
      <c r="V32" s="63">
        <v>2.1237800000000001E-2</v>
      </c>
      <c r="X32" s="63">
        <v>2.49407E-2</v>
      </c>
      <c r="Y32" s="63">
        <v>2.4758800000000001E-2</v>
      </c>
      <c r="Z32" s="63">
        <v>2.4532499999999999E-2</v>
      </c>
      <c r="AA32" s="63">
        <v>2.4819299999999999E-2</v>
      </c>
      <c r="AB32" s="63">
        <v>2.4876100000000002E-2</v>
      </c>
      <c r="AC32" s="63"/>
      <c r="AD32" s="63">
        <v>2.6732100000000002E-2</v>
      </c>
      <c r="AE32" s="63">
        <v>2.6503100000000002E-2</v>
      </c>
      <c r="AF32" s="63">
        <v>2.6268799999999998E-2</v>
      </c>
      <c r="AG32" s="63">
        <v>2.65688E-2</v>
      </c>
      <c r="AH32" s="63">
        <v>2.6646400000000001E-2</v>
      </c>
      <c r="AI32" s="63"/>
      <c r="AJ32" s="63">
        <v>2.2837400000000001E-2</v>
      </c>
      <c r="AK32" s="63">
        <v>2.27399E-2</v>
      </c>
      <c r="AL32" s="63">
        <v>2.2698800000000002E-2</v>
      </c>
      <c r="AM32" s="63">
        <v>2.2678500000000001E-2</v>
      </c>
      <c r="AN32" s="63">
        <v>2.3251999999999998E-2</v>
      </c>
      <c r="AO32" s="63"/>
      <c r="AP32" s="63">
        <v>2.8980499999999999E-2</v>
      </c>
      <c r="AQ32" s="63">
        <v>2.86748E-2</v>
      </c>
      <c r="AR32" s="63">
        <v>2.8758100000000002E-2</v>
      </c>
      <c r="AS32" s="63">
        <v>2.9066999999999999E-2</v>
      </c>
      <c r="AT32" s="63">
        <v>2.9730900000000001E-2</v>
      </c>
      <c r="AU32" s="63"/>
      <c r="AV32" s="63"/>
    </row>
    <row r="33" spans="1:48">
      <c r="A33" s="63"/>
      <c r="B33" s="63">
        <f t="shared" si="19"/>
        <v>1.9246619999999999E-2</v>
      </c>
      <c r="C33" s="63">
        <f t="shared" si="21"/>
        <v>2.10704E-2</v>
      </c>
      <c r="D33" s="63">
        <f t="shared" si="22"/>
        <v>2.2552279999999997E-2</v>
      </c>
      <c r="E33" s="63">
        <f t="shared" si="23"/>
        <v>2.4617080000000003E-2</v>
      </c>
      <c r="F33" s="63">
        <f t="shared" si="20"/>
        <v>2.6326319999999997E-2</v>
      </c>
      <c r="G33" s="63">
        <f t="shared" si="24"/>
        <v>2.8354859999999999E-2</v>
      </c>
      <c r="H33" s="63" t="str">
        <f t="shared" si="25"/>
        <v>0.0246,</v>
      </c>
      <c r="I33" s="63"/>
      <c r="K33" s="63"/>
      <c r="L33" s="63">
        <v>1.93949E-2</v>
      </c>
      <c r="M33" s="63">
        <v>1.9342000000000002E-2</v>
      </c>
      <c r="N33" s="63">
        <v>1.9207200000000001E-2</v>
      </c>
      <c r="O33" s="63">
        <v>1.90274E-2</v>
      </c>
      <c r="P33" s="63">
        <v>1.92616E-2</v>
      </c>
      <c r="R33" s="63">
        <v>2.12344E-2</v>
      </c>
      <c r="S33" s="63">
        <v>2.1170999999999999E-2</v>
      </c>
      <c r="T33" s="63">
        <v>2.1025200000000001E-2</v>
      </c>
      <c r="U33" s="63">
        <v>2.08506E-2</v>
      </c>
      <c r="V33" s="63">
        <v>2.1070800000000001E-2</v>
      </c>
      <c r="X33" s="63">
        <v>2.4807099999999999E-2</v>
      </c>
      <c r="Y33" s="63">
        <v>2.47368E-2</v>
      </c>
      <c r="Z33" s="63">
        <v>2.45224E-2</v>
      </c>
      <c r="AA33" s="63">
        <v>2.4410500000000002E-2</v>
      </c>
      <c r="AB33" s="63">
        <v>2.4608600000000001E-2</v>
      </c>
      <c r="AC33" s="63"/>
      <c r="AD33" s="63">
        <v>2.6521900000000001E-2</v>
      </c>
      <c r="AE33" s="63">
        <v>2.6455699999999999E-2</v>
      </c>
      <c r="AF33" s="63">
        <v>2.6210799999999999E-2</v>
      </c>
      <c r="AG33" s="63">
        <v>2.6119799999999999E-2</v>
      </c>
      <c r="AH33" s="63">
        <v>2.63234E-2</v>
      </c>
      <c r="AI33" s="63"/>
      <c r="AJ33" s="63">
        <v>2.2647799999999999E-2</v>
      </c>
      <c r="AK33" s="63">
        <v>2.2236300000000001E-2</v>
      </c>
      <c r="AL33" s="63">
        <v>2.2254400000000001E-2</v>
      </c>
      <c r="AM33" s="63">
        <v>2.2568299999999999E-2</v>
      </c>
      <c r="AN33" s="63">
        <v>2.3054600000000001E-2</v>
      </c>
      <c r="AO33" s="63"/>
      <c r="AP33" s="63">
        <v>2.8276900000000001E-2</v>
      </c>
      <c r="AQ33" s="63">
        <v>2.81823E-2</v>
      </c>
      <c r="AR33" s="63">
        <v>2.78249E-2</v>
      </c>
      <c r="AS33" s="63">
        <v>2.84668E-2</v>
      </c>
      <c r="AT33" s="63">
        <v>2.9023400000000001E-2</v>
      </c>
      <c r="AU33" s="63"/>
      <c r="AV33" s="63"/>
    </row>
    <row r="34" spans="1:48">
      <c r="A34" s="63"/>
      <c r="B34" s="63">
        <f t="shared" si="19"/>
        <v>1.9112840000000002E-2</v>
      </c>
      <c r="C34" s="63">
        <f t="shared" si="21"/>
        <v>2.0915719999999999E-2</v>
      </c>
      <c r="D34" s="63">
        <f t="shared" si="22"/>
        <v>2.249168E-2</v>
      </c>
      <c r="E34" s="63">
        <f t="shared" si="23"/>
        <v>2.4408119999999998E-2</v>
      </c>
      <c r="F34" s="63">
        <f t="shared" si="20"/>
        <v>2.6075880000000003E-2</v>
      </c>
      <c r="G34" s="63">
        <f t="shared" si="24"/>
        <v>2.8093019999999996E-2</v>
      </c>
      <c r="H34" s="63" t="str">
        <f t="shared" si="25"/>
        <v>0.0244,</v>
      </c>
      <c r="I34" s="63"/>
      <c r="K34" s="63"/>
      <c r="L34" s="63">
        <v>1.93832E-2</v>
      </c>
      <c r="M34" s="63">
        <v>1.92914E-2</v>
      </c>
      <c r="N34" s="63">
        <v>1.8964200000000001E-2</v>
      </c>
      <c r="O34" s="63">
        <v>1.90397E-2</v>
      </c>
      <c r="P34" s="63">
        <v>1.8885699999999998E-2</v>
      </c>
      <c r="R34" s="63">
        <v>2.1213300000000001E-2</v>
      </c>
      <c r="S34" s="63">
        <v>2.10996E-2</v>
      </c>
      <c r="T34" s="63">
        <v>2.0759900000000001E-2</v>
      </c>
      <c r="U34" s="63">
        <v>2.0816299999999999E-2</v>
      </c>
      <c r="V34" s="63">
        <v>2.06895E-2</v>
      </c>
      <c r="X34" s="63">
        <v>2.4769599999999999E-2</v>
      </c>
      <c r="Y34" s="63">
        <v>2.4593500000000001E-2</v>
      </c>
      <c r="Z34" s="63">
        <v>2.4227200000000001E-2</v>
      </c>
      <c r="AA34" s="63">
        <v>2.4251999999999999E-2</v>
      </c>
      <c r="AB34" s="63">
        <v>2.4198299999999999E-2</v>
      </c>
      <c r="AC34" s="63"/>
      <c r="AD34" s="63">
        <v>2.64601E-2</v>
      </c>
      <c r="AE34" s="63">
        <v>2.6264699999999998E-2</v>
      </c>
      <c r="AF34" s="63">
        <v>2.59075E-2</v>
      </c>
      <c r="AG34" s="63">
        <v>2.5871399999999999E-2</v>
      </c>
      <c r="AH34" s="63">
        <v>2.5875700000000001E-2</v>
      </c>
      <c r="AI34" s="63"/>
      <c r="AJ34" s="63">
        <v>2.2609799999999999E-2</v>
      </c>
      <c r="AK34" s="63">
        <v>2.2372300000000001E-2</v>
      </c>
      <c r="AL34" s="63">
        <v>2.20564E-2</v>
      </c>
      <c r="AM34" s="63">
        <v>2.24438E-2</v>
      </c>
      <c r="AN34" s="63">
        <v>2.2976099999999999E-2</v>
      </c>
      <c r="AO34" s="63"/>
      <c r="AP34" s="63">
        <v>2.7992199999999998E-2</v>
      </c>
      <c r="AQ34" s="63">
        <v>2.7957599999999999E-2</v>
      </c>
      <c r="AR34" s="63">
        <v>2.7479199999999999E-2</v>
      </c>
      <c r="AS34" s="63">
        <v>2.8378899999999999E-2</v>
      </c>
      <c r="AT34" s="63">
        <v>2.8657200000000001E-2</v>
      </c>
      <c r="AU34" s="63"/>
      <c r="AV34" s="63"/>
    </row>
    <row r="35" spans="1:48">
      <c r="A35" s="63"/>
      <c r="B35" s="63">
        <f t="shared" si="19"/>
        <v>1.9160099999999999E-2</v>
      </c>
      <c r="C35" s="63">
        <f t="shared" si="21"/>
        <v>2.0974019999999999E-2</v>
      </c>
      <c r="D35" s="63">
        <f t="shared" si="22"/>
        <v>2.2355400000000001E-2</v>
      </c>
      <c r="E35" s="63">
        <f t="shared" si="23"/>
        <v>2.4482179999999999E-2</v>
      </c>
      <c r="F35" s="63">
        <f t="shared" si="20"/>
        <v>2.6151139999999996E-2</v>
      </c>
      <c r="G35" s="63">
        <f t="shared" si="24"/>
        <v>2.7537200000000001E-2</v>
      </c>
      <c r="H35" s="63" t="str">
        <f t="shared" si="25"/>
        <v>0.0245,</v>
      </c>
      <c r="I35" s="63"/>
      <c r="K35" s="63"/>
      <c r="L35" s="63">
        <v>1.9416300000000001E-2</v>
      </c>
      <c r="M35" s="63">
        <v>1.9310600000000001E-2</v>
      </c>
      <c r="N35" s="63">
        <v>1.89496E-2</v>
      </c>
      <c r="O35" s="63">
        <v>1.9133399999999998E-2</v>
      </c>
      <c r="P35" s="63">
        <v>1.89906E-2</v>
      </c>
      <c r="R35" s="63">
        <v>2.1260100000000001E-2</v>
      </c>
      <c r="S35" s="63">
        <v>2.1134099999999999E-2</v>
      </c>
      <c r="T35" s="63">
        <v>2.0754000000000002E-2</v>
      </c>
      <c r="U35" s="63">
        <v>2.09366E-2</v>
      </c>
      <c r="V35" s="63">
        <v>2.07853E-2</v>
      </c>
      <c r="X35" s="63">
        <v>2.4830999999999999E-2</v>
      </c>
      <c r="Y35" s="63">
        <v>2.4642899999999999E-2</v>
      </c>
      <c r="Z35" s="63">
        <v>2.4234800000000001E-2</v>
      </c>
      <c r="AA35" s="63">
        <v>2.4405699999999999E-2</v>
      </c>
      <c r="AB35" s="63">
        <v>2.4296499999999999E-2</v>
      </c>
      <c r="AC35" s="63"/>
      <c r="AD35" s="63">
        <v>2.6525199999999999E-2</v>
      </c>
      <c r="AE35" s="63">
        <v>2.6296799999999999E-2</v>
      </c>
      <c r="AF35" s="63">
        <v>2.5903599999999999E-2</v>
      </c>
      <c r="AG35" s="63">
        <v>2.60361E-2</v>
      </c>
      <c r="AH35" s="63">
        <v>2.5994E-2</v>
      </c>
      <c r="AI35" s="63"/>
      <c r="AJ35" s="63">
        <v>2.2596000000000002E-2</v>
      </c>
      <c r="AK35" s="63">
        <v>2.2273899999999999E-2</v>
      </c>
      <c r="AL35" s="63">
        <v>2.19519E-2</v>
      </c>
      <c r="AM35" s="63">
        <v>2.21903E-2</v>
      </c>
      <c r="AN35" s="63">
        <v>2.2764900000000001E-2</v>
      </c>
      <c r="AO35" s="63"/>
      <c r="AP35" s="63">
        <v>2.77039E-2</v>
      </c>
      <c r="AQ35" s="63">
        <v>2.7583E-2</v>
      </c>
      <c r="AR35" s="63">
        <v>2.7019700000000001E-2</v>
      </c>
      <c r="AS35" s="63">
        <v>2.74767E-2</v>
      </c>
      <c r="AT35" s="63">
        <v>2.7902699999999999E-2</v>
      </c>
      <c r="AU35" s="63"/>
      <c r="AV35" s="63"/>
    </row>
    <row r="36" spans="1:48">
      <c r="A36" s="63"/>
      <c r="B36" s="63">
        <f t="shared" si="19"/>
        <v>1.9088420000000002E-2</v>
      </c>
      <c r="C36" s="63">
        <f t="shared" si="21"/>
        <v>2.0870860000000001E-2</v>
      </c>
      <c r="D36" s="63">
        <f t="shared" si="22"/>
        <v>2.2086420000000002E-2</v>
      </c>
      <c r="E36" s="63">
        <f t="shared" si="23"/>
        <v>2.4297160000000002E-2</v>
      </c>
      <c r="F36" s="63">
        <f t="shared" si="20"/>
        <v>2.5904720000000003E-2</v>
      </c>
      <c r="G36" s="63">
        <f t="shared" si="24"/>
        <v>2.6794519999999999E-2</v>
      </c>
      <c r="H36" s="63" t="str">
        <f t="shared" si="25"/>
        <v>0.0243,</v>
      </c>
      <c r="I36" s="63"/>
      <c r="K36" s="63"/>
      <c r="L36" s="63">
        <v>1.9241000000000001E-2</v>
      </c>
      <c r="M36" s="63">
        <v>1.9121900000000001E-2</v>
      </c>
      <c r="N36" s="63">
        <v>1.9115300000000002E-2</v>
      </c>
      <c r="O36" s="63">
        <v>1.9074600000000001E-2</v>
      </c>
      <c r="P36" s="63">
        <v>1.8889300000000001E-2</v>
      </c>
      <c r="R36" s="63">
        <v>2.1060099999999998E-2</v>
      </c>
      <c r="S36" s="63">
        <v>2.0895199999999999E-2</v>
      </c>
      <c r="T36" s="63">
        <v>2.0915400000000001E-2</v>
      </c>
      <c r="U36" s="63">
        <v>2.0848100000000001E-2</v>
      </c>
      <c r="V36" s="63">
        <v>2.0635500000000001E-2</v>
      </c>
      <c r="X36" s="63">
        <v>2.45645E-2</v>
      </c>
      <c r="Y36" s="63">
        <v>2.4261399999999999E-2</v>
      </c>
      <c r="Z36" s="63">
        <v>2.4345200000000001E-2</v>
      </c>
      <c r="AA36" s="63">
        <v>2.4297900000000001E-2</v>
      </c>
      <c r="AB36" s="63">
        <v>2.4016800000000001E-2</v>
      </c>
      <c r="AC36" s="63"/>
      <c r="AD36" s="63">
        <v>2.6219599999999999E-2</v>
      </c>
      <c r="AE36" s="63">
        <v>2.5832399999999998E-2</v>
      </c>
      <c r="AF36" s="63">
        <v>2.5963300000000002E-2</v>
      </c>
      <c r="AG36" s="63">
        <v>2.5899499999999999E-2</v>
      </c>
      <c r="AH36" s="63">
        <v>2.5608800000000001E-2</v>
      </c>
      <c r="AI36" s="63"/>
      <c r="AJ36" s="63">
        <v>2.2284700000000001E-2</v>
      </c>
      <c r="AK36" s="63">
        <v>2.1995500000000001E-2</v>
      </c>
      <c r="AL36" s="63">
        <v>2.1553300000000001E-2</v>
      </c>
      <c r="AM36" s="63">
        <v>2.20062E-2</v>
      </c>
      <c r="AN36" s="63">
        <v>2.2592399999999999E-2</v>
      </c>
      <c r="AO36" s="63"/>
      <c r="AP36" s="63">
        <v>2.6769000000000001E-2</v>
      </c>
      <c r="AQ36" s="63">
        <v>2.6942299999999999E-2</v>
      </c>
      <c r="AR36" s="63">
        <v>2.6036400000000001E-2</v>
      </c>
      <c r="AS36" s="63">
        <v>2.7030200000000001E-2</v>
      </c>
      <c r="AT36" s="63">
        <v>2.7194699999999999E-2</v>
      </c>
      <c r="AU36" s="63"/>
      <c r="AV36" s="63"/>
    </row>
    <row r="37" spans="1:48">
      <c r="A37" s="63"/>
      <c r="B37" s="63">
        <f t="shared" si="19"/>
        <v>1.8842000000000001E-2</v>
      </c>
      <c r="C37" s="63">
        <f t="shared" si="21"/>
        <v>2.058138E-2</v>
      </c>
      <c r="D37" s="63">
        <f t="shared" si="22"/>
        <v>2.1698200000000001E-2</v>
      </c>
      <c r="E37" s="63">
        <f t="shared" si="23"/>
        <v>2.3891879999999997E-2</v>
      </c>
      <c r="F37" s="63">
        <f t="shared" si="20"/>
        <v>2.5424800000000004E-2</v>
      </c>
      <c r="G37" s="63">
        <f t="shared" si="24"/>
        <v>2.6169660000000001E-2</v>
      </c>
      <c r="H37" s="63" t="str">
        <f t="shared" si="25"/>
        <v>0.0239,</v>
      </c>
      <c r="I37" s="63"/>
      <c r="K37" s="63"/>
      <c r="L37" s="63">
        <v>1.9060799999999999E-2</v>
      </c>
      <c r="M37" s="63">
        <v>1.90531E-2</v>
      </c>
      <c r="N37" s="63">
        <v>1.8718100000000001E-2</v>
      </c>
      <c r="O37" s="63">
        <v>1.8532400000000001E-2</v>
      </c>
      <c r="P37" s="63">
        <v>1.8845600000000001E-2</v>
      </c>
      <c r="R37" s="63">
        <v>2.0823999999999999E-2</v>
      </c>
      <c r="S37" s="63">
        <v>2.08045E-2</v>
      </c>
      <c r="T37" s="63">
        <v>2.0476299999999999E-2</v>
      </c>
      <c r="U37" s="63">
        <v>2.0202399999999999E-2</v>
      </c>
      <c r="V37" s="63">
        <v>2.0599699999999999E-2</v>
      </c>
      <c r="X37" s="63">
        <v>2.4174399999999999E-2</v>
      </c>
      <c r="Y37" s="63">
        <v>2.41018E-2</v>
      </c>
      <c r="Z37" s="63">
        <v>2.3816500000000001E-2</v>
      </c>
      <c r="AA37" s="63">
        <v>2.33855E-2</v>
      </c>
      <c r="AB37" s="63">
        <v>2.3981200000000001E-2</v>
      </c>
      <c r="AC37" s="63"/>
      <c r="AD37" s="63">
        <v>2.5723099999999999E-2</v>
      </c>
      <c r="AE37" s="63">
        <v>2.56224E-2</v>
      </c>
      <c r="AF37" s="63">
        <v>2.5368600000000002E-2</v>
      </c>
      <c r="AG37" s="63">
        <v>2.4839E-2</v>
      </c>
      <c r="AH37" s="63">
        <v>2.5570900000000001E-2</v>
      </c>
      <c r="AI37" s="63"/>
      <c r="AJ37" s="63">
        <v>2.1831300000000001E-2</v>
      </c>
      <c r="AK37" s="63">
        <v>2.1759400000000002E-2</v>
      </c>
      <c r="AL37" s="63">
        <v>2.1460099999999999E-2</v>
      </c>
      <c r="AM37" s="63">
        <v>2.1085E-2</v>
      </c>
      <c r="AN37" s="63">
        <v>2.2355199999999999E-2</v>
      </c>
      <c r="AO37" s="63"/>
      <c r="AP37" s="63">
        <v>2.5873400000000001E-2</v>
      </c>
      <c r="AQ37" s="63">
        <v>2.6191099999999998E-2</v>
      </c>
      <c r="AR37" s="63">
        <v>2.5965499999999999E-2</v>
      </c>
      <c r="AS37" s="63">
        <v>2.6011300000000001E-2</v>
      </c>
      <c r="AT37" s="63">
        <v>2.6807000000000001E-2</v>
      </c>
      <c r="AU37" s="63"/>
      <c r="AV37" s="63"/>
    </row>
    <row r="38" spans="1:48">
      <c r="A38" s="63"/>
      <c r="B38" s="63">
        <f t="shared" si="19"/>
        <v>1.8921919999999998E-2</v>
      </c>
      <c r="C38" s="63">
        <f t="shared" si="21"/>
        <v>2.0667999999999999E-2</v>
      </c>
      <c r="D38" s="63">
        <f t="shared" si="22"/>
        <v>2.1532080000000002E-2</v>
      </c>
      <c r="E38" s="63">
        <f t="shared" si="23"/>
        <v>2.3956439999999999E-2</v>
      </c>
      <c r="F38" s="63">
        <f t="shared" si="20"/>
        <v>2.5462400000000003E-2</v>
      </c>
      <c r="G38" s="63">
        <f t="shared" si="24"/>
        <v>2.5460980000000001E-2</v>
      </c>
      <c r="H38" s="63" t="str">
        <f t="shared" si="25"/>
        <v>0.024,</v>
      </c>
      <c r="I38" s="63"/>
      <c r="K38" s="63"/>
      <c r="L38" s="63">
        <v>1.9292299999999998E-2</v>
      </c>
      <c r="M38" s="63">
        <v>1.9027499999999999E-2</v>
      </c>
      <c r="N38" s="63">
        <v>1.87546E-2</v>
      </c>
      <c r="O38" s="63">
        <v>1.8821600000000001E-2</v>
      </c>
      <c r="P38" s="63">
        <v>1.87136E-2</v>
      </c>
      <c r="R38" s="63">
        <v>2.1086500000000001E-2</v>
      </c>
      <c r="S38" s="63">
        <v>2.0770500000000001E-2</v>
      </c>
      <c r="T38" s="63">
        <v>2.0487100000000001E-2</v>
      </c>
      <c r="U38" s="63">
        <v>2.05323E-2</v>
      </c>
      <c r="V38" s="63">
        <v>2.0463599999999998E-2</v>
      </c>
      <c r="X38" s="63">
        <v>2.4487800000000001E-2</v>
      </c>
      <c r="Y38" s="63">
        <v>2.4041E-2</v>
      </c>
      <c r="Z38" s="63">
        <v>2.37214E-2</v>
      </c>
      <c r="AA38" s="63">
        <v>2.3710499999999999E-2</v>
      </c>
      <c r="AB38" s="63">
        <v>2.3821499999999999E-2</v>
      </c>
      <c r="AC38" s="63"/>
      <c r="AD38" s="63">
        <v>2.60418E-2</v>
      </c>
      <c r="AE38" s="63">
        <v>2.5520399999999999E-2</v>
      </c>
      <c r="AF38" s="63">
        <v>2.51883E-2</v>
      </c>
      <c r="AG38" s="63">
        <v>2.5180899999999999E-2</v>
      </c>
      <c r="AH38" s="63">
        <v>2.53806E-2</v>
      </c>
      <c r="AI38" s="63"/>
      <c r="AJ38" s="63">
        <v>2.2042800000000001E-2</v>
      </c>
      <c r="AK38" s="63">
        <v>2.1702599999999999E-2</v>
      </c>
      <c r="AL38" s="63">
        <v>2.1074499999999999E-2</v>
      </c>
      <c r="AM38" s="63">
        <v>2.0961199999999999E-2</v>
      </c>
      <c r="AN38" s="63">
        <v>2.1879300000000001E-2</v>
      </c>
      <c r="AO38" s="63"/>
      <c r="AP38" s="63">
        <v>2.6057799999999999E-2</v>
      </c>
      <c r="AQ38" s="63">
        <v>2.5568299999999999E-2</v>
      </c>
      <c r="AR38" s="63">
        <v>2.5019799999999998E-2</v>
      </c>
      <c r="AS38" s="63">
        <v>2.4911699999999998E-2</v>
      </c>
      <c r="AT38" s="63">
        <v>2.5747300000000001E-2</v>
      </c>
      <c r="AU38" s="63"/>
      <c r="AV38" s="63"/>
    </row>
    <row r="39" spans="1:48">
      <c r="A39" s="63"/>
      <c r="B39" s="63">
        <f t="shared" si="19"/>
        <v>1.8722240000000001E-2</v>
      </c>
      <c r="C39" s="63">
        <f t="shared" si="21"/>
        <v>2.0420319999999999E-2</v>
      </c>
      <c r="D39" s="63">
        <f t="shared" si="22"/>
        <v>2.1334860000000004E-2</v>
      </c>
      <c r="E39" s="63">
        <f t="shared" si="23"/>
        <v>2.361106E-2</v>
      </c>
      <c r="F39" s="63">
        <f t="shared" si="20"/>
        <v>2.5042719999999997E-2</v>
      </c>
      <c r="G39" s="63">
        <f t="shared" si="24"/>
        <v>2.499324E-2</v>
      </c>
      <c r="H39" s="63" t="str">
        <f t="shared" si="25"/>
        <v>0.0236,</v>
      </c>
      <c r="I39" s="63"/>
      <c r="K39" s="63"/>
      <c r="L39" s="63">
        <v>1.89327E-2</v>
      </c>
      <c r="M39" s="63">
        <v>1.90846E-2</v>
      </c>
      <c r="N39" s="63">
        <v>1.8674900000000001E-2</v>
      </c>
      <c r="O39" s="63">
        <v>1.8280899999999999E-2</v>
      </c>
      <c r="P39" s="63">
        <v>1.8638100000000001E-2</v>
      </c>
      <c r="R39" s="63">
        <v>2.0655099999999999E-2</v>
      </c>
      <c r="S39" s="63">
        <v>2.0825E-2</v>
      </c>
      <c r="T39" s="63">
        <v>2.0362600000000002E-2</v>
      </c>
      <c r="U39" s="63">
        <v>1.9916400000000001E-2</v>
      </c>
      <c r="V39" s="63">
        <v>2.0342499999999999E-2</v>
      </c>
      <c r="X39" s="63">
        <v>2.39148E-2</v>
      </c>
      <c r="Y39" s="63">
        <v>2.4069799999999999E-2</v>
      </c>
      <c r="Z39" s="63">
        <v>2.3502800000000001E-2</v>
      </c>
      <c r="AA39" s="63">
        <v>2.3016200000000001E-2</v>
      </c>
      <c r="AB39" s="63">
        <v>2.3551699999999998E-2</v>
      </c>
      <c r="AC39" s="63"/>
      <c r="AD39" s="63">
        <v>2.5388999999999998E-2</v>
      </c>
      <c r="AE39" s="63">
        <v>2.5506500000000001E-2</v>
      </c>
      <c r="AF39" s="63">
        <v>2.4923399999999998E-2</v>
      </c>
      <c r="AG39" s="63">
        <v>2.4405E-2</v>
      </c>
      <c r="AH39" s="63">
        <v>2.49897E-2</v>
      </c>
      <c r="AI39" s="63"/>
      <c r="AJ39" s="63">
        <v>2.1538499999999999E-2</v>
      </c>
      <c r="AK39" s="63">
        <v>2.1399399999999999E-2</v>
      </c>
      <c r="AL39" s="63">
        <v>2.1459900000000001E-2</v>
      </c>
      <c r="AM39" s="63">
        <v>2.09237E-2</v>
      </c>
      <c r="AN39" s="63">
        <v>2.1352800000000002E-2</v>
      </c>
      <c r="AO39" s="63"/>
      <c r="AP39" s="63">
        <v>2.5200199999999999E-2</v>
      </c>
      <c r="AQ39" s="63">
        <v>2.46175E-2</v>
      </c>
      <c r="AR39" s="63">
        <v>2.54465E-2</v>
      </c>
      <c r="AS39" s="63">
        <v>2.4743899999999999E-2</v>
      </c>
      <c r="AT39" s="63">
        <v>2.49581E-2</v>
      </c>
      <c r="AU39" s="63"/>
      <c r="AV39" s="63"/>
    </row>
    <row r="40" spans="1:48">
      <c r="A40" s="63"/>
      <c r="B40" s="63">
        <f t="shared" si="19"/>
        <v>1.8426039999999998E-2</v>
      </c>
      <c r="C40" s="63">
        <f t="shared" si="21"/>
        <v>2.003272E-2</v>
      </c>
      <c r="D40" s="63">
        <f t="shared" si="22"/>
        <v>2.0839480000000001E-2</v>
      </c>
      <c r="E40" s="63">
        <f t="shared" si="23"/>
        <v>2.2970040000000001E-2</v>
      </c>
      <c r="F40" s="63">
        <f t="shared" si="20"/>
        <v>2.427414E-2</v>
      </c>
      <c r="G40" s="63">
        <f t="shared" si="24"/>
        <v>2.3787839999999998E-2</v>
      </c>
      <c r="H40" s="63" t="str">
        <f t="shared" si="25"/>
        <v>0.023,</v>
      </c>
      <c r="I40" s="63"/>
      <c r="K40" s="63"/>
      <c r="L40" s="63">
        <v>1.8711499999999999E-2</v>
      </c>
      <c r="M40" s="63">
        <v>1.8683999999999999E-2</v>
      </c>
      <c r="N40" s="63">
        <v>1.8407300000000001E-2</v>
      </c>
      <c r="O40" s="63">
        <v>1.77223E-2</v>
      </c>
      <c r="P40" s="63">
        <v>1.8605099999999999E-2</v>
      </c>
      <c r="R40" s="63">
        <v>2.0336099999999999E-2</v>
      </c>
      <c r="S40" s="63">
        <v>2.0336900000000002E-2</v>
      </c>
      <c r="T40" s="63">
        <v>2.0061200000000001E-2</v>
      </c>
      <c r="U40" s="63">
        <v>1.9189100000000001E-2</v>
      </c>
      <c r="V40" s="63">
        <v>2.0240299999999999E-2</v>
      </c>
      <c r="X40" s="63">
        <v>2.32722E-2</v>
      </c>
      <c r="Y40" s="63">
        <v>2.3364300000000001E-2</v>
      </c>
      <c r="Z40" s="63">
        <v>2.3066799999999998E-2</v>
      </c>
      <c r="AA40" s="63">
        <v>2.18671E-2</v>
      </c>
      <c r="AB40" s="63">
        <v>2.32798E-2</v>
      </c>
      <c r="AC40" s="63"/>
      <c r="AD40" s="63">
        <v>2.4509199999999998E-2</v>
      </c>
      <c r="AE40" s="63">
        <v>2.46801E-2</v>
      </c>
      <c r="AF40" s="63">
        <v>2.4385500000000001E-2</v>
      </c>
      <c r="AG40" s="63">
        <v>2.3179999999999999E-2</v>
      </c>
      <c r="AH40" s="63">
        <v>2.46159E-2</v>
      </c>
      <c r="AI40" s="63"/>
      <c r="AJ40" s="63">
        <v>2.07209E-2</v>
      </c>
      <c r="AK40" s="63">
        <v>2.0894900000000001E-2</v>
      </c>
      <c r="AL40" s="63">
        <v>2.0825400000000001E-2</v>
      </c>
      <c r="AM40" s="63">
        <v>2.0659899999999998E-2</v>
      </c>
      <c r="AN40" s="63">
        <v>2.1096299999999998E-2</v>
      </c>
      <c r="AO40" s="63"/>
      <c r="AP40" s="63">
        <v>2.3506300000000001E-2</v>
      </c>
      <c r="AQ40" s="63">
        <v>2.3688600000000001E-2</v>
      </c>
      <c r="AR40" s="63">
        <v>2.3892699999999999E-2</v>
      </c>
      <c r="AS40" s="63">
        <v>2.3902300000000001E-2</v>
      </c>
      <c r="AT40" s="63">
        <v>2.39493E-2</v>
      </c>
      <c r="AU40" s="63"/>
      <c r="AV40" s="63"/>
    </row>
    <row r="41" spans="1:48">
      <c r="A41" s="63"/>
      <c r="B41" s="63">
        <f t="shared" si="19"/>
        <v>1.8486839999999997E-2</v>
      </c>
      <c r="C41" s="63">
        <f t="shared" si="21"/>
        <v>2.0111259999999999E-2</v>
      </c>
      <c r="D41" s="63">
        <f t="shared" si="22"/>
        <v>2.0650000000000002E-2</v>
      </c>
      <c r="E41" s="63">
        <f t="shared" si="23"/>
        <v>2.3044639999999998E-2</v>
      </c>
      <c r="F41" s="63">
        <f t="shared" si="20"/>
        <v>2.4296839999999997E-2</v>
      </c>
      <c r="G41" s="63">
        <f t="shared" si="24"/>
        <v>2.3275879999999999E-2</v>
      </c>
      <c r="H41" s="63" t="str">
        <f t="shared" si="25"/>
        <v>0.023,</v>
      </c>
      <c r="I41" s="63"/>
      <c r="K41" s="63"/>
      <c r="L41" s="63">
        <v>1.8720500000000001E-2</v>
      </c>
      <c r="M41" s="63">
        <v>1.8723299999999998E-2</v>
      </c>
      <c r="N41" s="63">
        <v>1.8442500000000001E-2</v>
      </c>
      <c r="O41" s="63">
        <v>1.80453E-2</v>
      </c>
      <c r="P41" s="63">
        <v>1.8502600000000001E-2</v>
      </c>
      <c r="R41" s="63">
        <v>2.0367199999999998E-2</v>
      </c>
      <c r="S41" s="63">
        <v>2.0396600000000001E-2</v>
      </c>
      <c r="T41" s="63">
        <v>2.00971E-2</v>
      </c>
      <c r="U41" s="63">
        <v>1.9557600000000001E-2</v>
      </c>
      <c r="V41" s="63">
        <v>2.0137800000000001E-2</v>
      </c>
      <c r="X41" s="63">
        <v>2.3364300000000001E-2</v>
      </c>
      <c r="Y41" s="63">
        <v>2.3456399999999999E-2</v>
      </c>
      <c r="Z41" s="63">
        <v>2.3099700000000001E-2</v>
      </c>
      <c r="AA41" s="63">
        <v>2.2166700000000001E-2</v>
      </c>
      <c r="AB41" s="63">
        <v>2.31361E-2</v>
      </c>
      <c r="AC41" s="63"/>
      <c r="AD41" s="63">
        <v>2.46473E-2</v>
      </c>
      <c r="AE41" s="63">
        <v>2.47526E-2</v>
      </c>
      <c r="AF41" s="63">
        <v>2.43973E-2</v>
      </c>
      <c r="AG41" s="63">
        <v>2.3272899999999999E-2</v>
      </c>
      <c r="AH41" s="63">
        <v>2.4414100000000001E-2</v>
      </c>
      <c r="AI41" s="63"/>
      <c r="AJ41" s="63">
        <v>2.08372E-2</v>
      </c>
      <c r="AK41" s="63">
        <v>2.0652500000000001E-2</v>
      </c>
      <c r="AL41" s="63">
        <v>2.0836500000000001E-2</v>
      </c>
      <c r="AM41" s="63">
        <v>2.01023E-2</v>
      </c>
      <c r="AN41" s="63">
        <v>2.08215E-2</v>
      </c>
      <c r="AO41" s="63"/>
      <c r="AP41" s="63">
        <v>2.32039E-2</v>
      </c>
      <c r="AQ41" s="63">
        <v>2.3293399999999999E-2</v>
      </c>
      <c r="AR41" s="63">
        <v>2.30993E-2</v>
      </c>
      <c r="AS41" s="63">
        <v>2.36549E-2</v>
      </c>
      <c r="AT41" s="63">
        <v>2.31279E-2</v>
      </c>
      <c r="AU41" s="63"/>
      <c r="AV41" s="63"/>
    </row>
    <row r="42" spans="1:48">
      <c r="A42" s="63"/>
      <c r="B42" s="63">
        <f t="shared" si="19"/>
        <v>1.83118E-2</v>
      </c>
      <c r="C42" s="63">
        <f t="shared" si="21"/>
        <v>1.9898199999999998E-2</v>
      </c>
      <c r="D42" s="63">
        <f t="shared" si="22"/>
        <v>2.0266159999999998E-2</v>
      </c>
      <c r="E42" s="63">
        <f t="shared" si="23"/>
        <v>2.2771799999999998E-2</v>
      </c>
      <c r="F42" s="63">
        <f t="shared" si="20"/>
        <v>2.3985860000000001E-2</v>
      </c>
      <c r="G42" s="63">
        <f t="shared" si="24"/>
        <v>2.237076E-2</v>
      </c>
      <c r="H42" s="63" t="str">
        <f t="shared" si="25"/>
        <v>0.0228,</v>
      </c>
      <c r="I42" s="63"/>
      <c r="K42" s="63"/>
      <c r="L42" s="63">
        <v>1.8700999999999999E-2</v>
      </c>
      <c r="M42" s="63">
        <v>1.8832600000000001E-2</v>
      </c>
      <c r="N42" s="63">
        <v>1.8090200000000001E-2</v>
      </c>
      <c r="O42" s="63">
        <v>1.74681E-2</v>
      </c>
      <c r="P42" s="63">
        <v>1.84671E-2</v>
      </c>
      <c r="R42" s="63">
        <v>2.0287400000000001E-2</v>
      </c>
      <c r="S42" s="63">
        <v>2.0482E-2</v>
      </c>
      <c r="T42" s="63">
        <v>1.9668600000000001E-2</v>
      </c>
      <c r="U42" s="63">
        <v>1.8951599999999999E-2</v>
      </c>
      <c r="V42" s="63">
        <v>2.0101399999999998E-2</v>
      </c>
      <c r="X42" s="63">
        <v>2.3047399999999999E-2</v>
      </c>
      <c r="Y42" s="63">
        <v>2.3408499999999999E-2</v>
      </c>
      <c r="Z42" s="63">
        <v>2.25501E-2</v>
      </c>
      <c r="AA42" s="63">
        <v>2.1753499999999999E-2</v>
      </c>
      <c r="AB42" s="63">
        <v>2.3099499999999999E-2</v>
      </c>
      <c r="AC42" s="63"/>
      <c r="AD42" s="63">
        <v>2.4168800000000001E-2</v>
      </c>
      <c r="AE42" s="63">
        <v>2.4622399999999999E-2</v>
      </c>
      <c r="AF42" s="63">
        <v>2.3785199999999999E-2</v>
      </c>
      <c r="AG42" s="63">
        <v>2.2964100000000001E-2</v>
      </c>
      <c r="AH42" s="63">
        <v>2.4388799999999999E-2</v>
      </c>
      <c r="AI42" s="63"/>
      <c r="AJ42" s="63">
        <v>2.0448600000000001E-2</v>
      </c>
      <c r="AK42" s="63">
        <v>1.9979799999999999E-2</v>
      </c>
      <c r="AL42" s="63">
        <v>2.01806E-2</v>
      </c>
      <c r="AM42" s="63">
        <v>2.00719E-2</v>
      </c>
      <c r="AN42" s="63">
        <v>2.0649899999999999E-2</v>
      </c>
      <c r="AO42" s="63"/>
      <c r="AP42" s="63">
        <v>2.2106199999999999E-2</v>
      </c>
      <c r="AQ42" s="63">
        <v>2.20272E-2</v>
      </c>
      <c r="AR42" s="63">
        <v>2.2042699999999998E-2</v>
      </c>
      <c r="AS42" s="63">
        <v>2.30215E-2</v>
      </c>
      <c r="AT42" s="63">
        <v>2.2656200000000001E-2</v>
      </c>
      <c r="AU42" s="63"/>
      <c r="AV42" s="63"/>
    </row>
    <row r="43" spans="1:48">
      <c r="A43" s="63"/>
      <c r="B43" s="63">
        <f t="shared" si="19"/>
        <v>1.8195059999999996E-2</v>
      </c>
      <c r="C43" s="63">
        <f t="shared" si="21"/>
        <v>1.9750500000000001E-2</v>
      </c>
      <c r="D43" s="63">
        <f t="shared" si="22"/>
        <v>1.97494E-2</v>
      </c>
      <c r="E43" s="63">
        <f t="shared" si="23"/>
        <v>2.2465019999999995E-2</v>
      </c>
      <c r="F43" s="63">
        <f t="shared" si="20"/>
        <v>2.3566259999999999E-2</v>
      </c>
      <c r="G43" s="63">
        <f t="shared" si="24"/>
        <v>2.1555299999999999E-2</v>
      </c>
      <c r="H43" s="63" t="str">
        <f t="shared" si="25"/>
        <v>0.0225,</v>
      </c>
      <c r="I43" s="63"/>
      <c r="K43" s="63"/>
      <c r="L43" s="63">
        <v>1.8516999999999999E-2</v>
      </c>
      <c r="M43" s="63">
        <v>1.8206E-2</v>
      </c>
      <c r="N43" s="63">
        <v>1.8061299999999999E-2</v>
      </c>
      <c r="O43" s="63">
        <v>1.77941E-2</v>
      </c>
      <c r="P43" s="63">
        <v>1.8396900000000001E-2</v>
      </c>
      <c r="R43" s="63">
        <v>2.0080400000000002E-2</v>
      </c>
      <c r="S43" s="63">
        <v>1.9734000000000002E-2</v>
      </c>
      <c r="T43" s="63">
        <v>1.96829E-2</v>
      </c>
      <c r="U43" s="63">
        <v>1.9236E-2</v>
      </c>
      <c r="V43" s="63">
        <v>2.0019200000000001E-2</v>
      </c>
      <c r="X43" s="63">
        <v>2.2733400000000001E-2</v>
      </c>
      <c r="Y43" s="63">
        <v>2.2397799999999999E-2</v>
      </c>
      <c r="Z43" s="63">
        <v>2.2475599999999998E-2</v>
      </c>
      <c r="AA43" s="63">
        <v>2.1797899999999999E-2</v>
      </c>
      <c r="AB43" s="63">
        <v>2.29204E-2</v>
      </c>
      <c r="AC43" s="63"/>
      <c r="AD43" s="63">
        <v>2.3740000000000001E-2</v>
      </c>
      <c r="AE43" s="63">
        <v>2.3473999999999998E-2</v>
      </c>
      <c r="AF43" s="63">
        <v>2.36724E-2</v>
      </c>
      <c r="AG43" s="63">
        <v>2.2872900000000002E-2</v>
      </c>
      <c r="AH43" s="63">
        <v>2.4072E-2</v>
      </c>
      <c r="AI43" s="63"/>
      <c r="AJ43" s="63">
        <v>1.9943700000000002E-2</v>
      </c>
      <c r="AK43" s="63">
        <v>1.9869999999999999E-2</v>
      </c>
      <c r="AL43" s="63">
        <v>1.91291E-2</v>
      </c>
      <c r="AM43" s="63">
        <v>1.9670300000000002E-2</v>
      </c>
      <c r="AN43" s="63">
        <v>2.01339E-2</v>
      </c>
      <c r="AO43" s="63"/>
      <c r="AP43" s="63">
        <v>2.1443199999999999E-2</v>
      </c>
      <c r="AQ43" s="63">
        <v>2.12432E-2</v>
      </c>
      <c r="AR43" s="63">
        <v>2.1129999999999999E-2</v>
      </c>
      <c r="AS43" s="63">
        <v>2.2187200000000001E-2</v>
      </c>
      <c r="AT43" s="63">
        <v>2.1772900000000001E-2</v>
      </c>
      <c r="AU43" s="63"/>
      <c r="AV43" s="63"/>
    </row>
    <row r="44" spans="1:48">
      <c r="A44" s="63"/>
      <c r="B44" s="63">
        <f t="shared" si="19"/>
        <v>1.793612E-2</v>
      </c>
      <c r="C44" s="63">
        <f t="shared" si="21"/>
        <v>1.9399659999999999E-2</v>
      </c>
      <c r="D44" s="63">
        <f t="shared" si="22"/>
        <v>1.9381560000000003E-2</v>
      </c>
      <c r="E44" s="63">
        <f t="shared" si="23"/>
        <v>2.1875020000000002E-2</v>
      </c>
      <c r="F44" s="63">
        <f t="shared" si="20"/>
        <v>2.2845879999999999E-2</v>
      </c>
      <c r="G44" s="63">
        <f t="shared" si="24"/>
        <v>2.0773279999999998E-2</v>
      </c>
      <c r="H44" s="63" t="str">
        <f t="shared" si="25"/>
        <v>0.0219,</v>
      </c>
      <c r="I44" s="63"/>
      <c r="K44" s="63"/>
      <c r="L44" s="63">
        <v>1.7893300000000001E-2</v>
      </c>
      <c r="M44" s="63">
        <v>1.81633E-2</v>
      </c>
      <c r="N44" s="63">
        <v>1.7998E-2</v>
      </c>
      <c r="O44" s="63">
        <v>1.7430899999999999E-2</v>
      </c>
      <c r="P44" s="63">
        <v>1.8195099999999999E-2</v>
      </c>
      <c r="R44" s="63">
        <v>1.9316400000000001E-2</v>
      </c>
      <c r="S44" s="63">
        <v>1.9654000000000001E-2</v>
      </c>
      <c r="T44" s="63">
        <v>1.95287E-2</v>
      </c>
      <c r="U44" s="63">
        <v>1.8807299999999999E-2</v>
      </c>
      <c r="V44" s="63">
        <v>1.9691899999999998E-2</v>
      </c>
      <c r="X44" s="63">
        <v>2.1795999999999999E-2</v>
      </c>
      <c r="Y44" s="63">
        <v>2.2068600000000001E-2</v>
      </c>
      <c r="Z44" s="63">
        <v>2.2154900000000002E-2</v>
      </c>
      <c r="AA44" s="63">
        <v>2.1111600000000001E-2</v>
      </c>
      <c r="AB44" s="63">
        <v>2.2244E-2</v>
      </c>
      <c r="AC44" s="63"/>
      <c r="AD44" s="63">
        <v>2.28516E-2</v>
      </c>
      <c r="AE44" s="63">
        <v>2.2908399999999999E-2</v>
      </c>
      <c r="AF44" s="63">
        <v>2.3163900000000001E-2</v>
      </c>
      <c r="AG44" s="63">
        <v>2.20091E-2</v>
      </c>
      <c r="AH44" s="63">
        <v>2.3296399999999998E-2</v>
      </c>
      <c r="AI44" s="63"/>
      <c r="AJ44" s="63">
        <v>1.9311999999999999E-2</v>
      </c>
      <c r="AK44" s="63">
        <v>1.9570000000000001E-2</v>
      </c>
      <c r="AL44" s="63">
        <v>1.9098899999999999E-2</v>
      </c>
      <c r="AM44" s="63">
        <v>1.90373E-2</v>
      </c>
      <c r="AN44" s="63">
        <v>1.98896E-2</v>
      </c>
      <c r="AO44" s="63"/>
      <c r="AP44" s="63">
        <v>2.0813399999999999E-2</v>
      </c>
      <c r="AQ44" s="63">
        <v>2.0427600000000001E-2</v>
      </c>
      <c r="AR44" s="63">
        <v>2.07017E-2</v>
      </c>
      <c r="AS44" s="63">
        <v>2.0675300000000001E-2</v>
      </c>
      <c r="AT44" s="63">
        <v>2.1248400000000001E-2</v>
      </c>
      <c r="AU44" s="63"/>
      <c r="AV44" s="63"/>
    </row>
    <row r="45" spans="1:48">
      <c r="A45" s="63"/>
      <c r="B45" s="63">
        <f t="shared" si="19"/>
        <v>1.7658159999999999E-2</v>
      </c>
      <c r="C45" s="63">
        <f t="shared" si="21"/>
        <v>1.9059779999999998E-2</v>
      </c>
      <c r="D45" s="63">
        <f t="shared" si="22"/>
        <v>1.8857679999999998E-2</v>
      </c>
      <c r="E45" s="63">
        <f t="shared" si="23"/>
        <v>2.1425119999999999E-2</v>
      </c>
      <c r="F45" s="63">
        <f t="shared" si="20"/>
        <v>2.2309139999999998E-2</v>
      </c>
      <c r="G45" s="63">
        <f t="shared" si="24"/>
        <v>1.974182E-2</v>
      </c>
      <c r="H45" s="63" t="str">
        <f t="shared" si="25"/>
        <v>0.0214,</v>
      </c>
      <c r="I45" s="63"/>
      <c r="K45" s="63"/>
      <c r="L45" s="63">
        <v>1.7793699999999999E-2</v>
      </c>
      <c r="M45" s="63">
        <v>1.7802599999999998E-2</v>
      </c>
      <c r="N45" s="63">
        <v>1.78309E-2</v>
      </c>
      <c r="O45" s="63">
        <v>1.7137800000000002E-2</v>
      </c>
      <c r="P45" s="63">
        <v>1.77258E-2</v>
      </c>
      <c r="R45" s="63">
        <v>1.9225900000000001E-2</v>
      </c>
      <c r="S45" s="63">
        <v>1.9181E-2</v>
      </c>
      <c r="T45" s="63">
        <v>1.9262999999999999E-2</v>
      </c>
      <c r="U45" s="63">
        <v>1.8446000000000001E-2</v>
      </c>
      <c r="V45" s="63">
        <v>1.9182999999999999E-2</v>
      </c>
      <c r="X45" s="63">
        <v>2.16387E-2</v>
      </c>
      <c r="Y45" s="63">
        <v>2.1514800000000001E-2</v>
      </c>
      <c r="Z45" s="63">
        <v>2.1452300000000001E-2</v>
      </c>
      <c r="AA45" s="63">
        <v>2.0707E-2</v>
      </c>
      <c r="AB45" s="63">
        <v>2.18128E-2</v>
      </c>
      <c r="AC45" s="63"/>
      <c r="AD45" s="63">
        <v>2.2620899999999999E-2</v>
      </c>
      <c r="AE45" s="63">
        <v>2.23509E-2</v>
      </c>
      <c r="AF45" s="63">
        <v>2.2087900000000001E-2</v>
      </c>
      <c r="AG45" s="63">
        <v>2.1587200000000001E-2</v>
      </c>
      <c r="AH45" s="63">
        <v>2.28988E-2</v>
      </c>
      <c r="AI45" s="63"/>
      <c r="AJ45" s="63">
        <v>1.91565E-2</v>
      </c>
      <c r="AK45" s="63">
        <v>1.91354E-2</v>
      </c>
      <c r="AL45" s="63">
        <v>1.8612699999999999E-2</v>
      </c>
      <c r="AM45" s="63">
        <v>1.8370899999999999E-2</v>
      </c>
      <c r="AN45" s="63">
        <v>1.9012899999999999E-2</v>
      </c>
      <c r="AO45" s="63"/>
      <c r="AP45" s="63">
        <v>2.0178100000000001E-2</v>
      </c>
      <c r="AQ45" s="63">
        <v>1.95847E-2</v>
      </c>
      <c r="AR45" s="63">
        <v>1.92424E-2</v>
      </c>
      <c r="AS45" s="63">
        <v>1.9676200000000001E-2</v>
      </c>
      <c r="AT45" s="63">
        <v>2.0027699999999999E-2</v>
      </c>
      <c r="AU45" s="63"/>
      <c r="AV45" s="63"/>
    </row>
    <row r="46" spans="1:48">
      <c r="A46" s="63"/>
      <c r="B46" s="63">
        <f t="shared" ref="B46:B73" si="26">AVERAGE(L46:P46)</f>
        <v>1.7476540000000002E-2</v>
      </c>
      <c r="C46" s="63">
        <f t="shared" si="21"/>
        <v>1.8746660000000002E-2</v>
      </c>
      <c r="D46" s="63">
        <f t="shared" si="22"/>
        <v>1.8400300000000001E-2</v>
      </c>
      <c r="E46" s="63">
        <f t="shared" si="23"/>
        <v>2.0791779999999999E-2</v>
      </c>
      <c r="F46" s="63">
        <f t="shared" ref="F46:F73" si="27">AVERAGE(AD46:AH46)</f>
        <v>2.152312E-2</v>
      </c>
      <c r="G46" s="63">
        <f t="shared" si="24"/>
        <v>1.9155399999999996E-2</v>
      </c>
      <c r="H46" s="63" t="str">
        <f t="shared" si="25"/>
        <v>0.0208,</v>
      </c>
      <c r="I46" s="63"/>
      <c r="K46" s="63"/>
      <c r="L46" s="63">
        <v>1.7563700000000002E-2</v>
      </c>
      <c r="M46" s="63">
        <v>1.76422E-2</v>
      </c>
      <c r="N46" s="63">
        <v>1.7402600000000001E-2</v>
      </c>
      <c r="O46" s="63">
        <v>1.7282200000000001E-2</v>
      </c>
      <c r="P46" s="63">
        <v>1.7492000000000001E-2</v>
      </c>
      <c r="R46" s="63">
        <v>1.8910199999999999E-2</v>
      </c>
      <c r="S46" s="63">
        <v>1.8795099999999999E-2</v>
      </c>
      <c r="T46" s="63">
        <v>1.86839E-2</v>
      </c>
      <c r="U46" s="63">
        <v>1.8556E-2</v>
      </c>
      <c r="V46" s="63">
        <v>1.8788099999999999E-2</v>
      </c>
      <c r="X46" s="63">
        <v>2.1091200000000001E-2</v>
      </c>
      <c r="Y46" s="63">
        <v>2.0856199999999998E-2</v>
      </c>
      <c r="Z46" s="63">
        <v>2.0594299999999999E-2</v>
      </c>
      <c r="AA46" s="63">
        <v>2.0536100000000002E-2</v>
      </c>
      <c r="AB46" s="63">
        <v>2.08811E-2</v>
      </c>
      <c r="AC46" s="63"/>
      <c r="AD46" s="63">
        <v>2.1847399999999999E-2</v>
      </c>
      <c r="AE46" s="63">
        <v>2.1653700000000001E-2</v>
      </c>
      <c r="AF46" s="63">
        <v>2.1243600000000001E-2</v>
      </c>
      <c r="AG46" s="63">
        <v>2.1192800000000001E-2</v>
      </c>
      <c r="AH46" s="63">
        <v>2.1678099999999999E-2</v>
      </c>
      <c r="AI46" s="63"/>
      <c r="AJ46" s="63">
        <v>1.84993E-2</v>
      </c>
      <c r="AK46" s="63">
        <v>1.8451700000000001E-2</v>
      </c>
      <c r="AL46" s="63">
        <v>1.8047000000000001E-2</v>
      </c>
      <c r="AM46" s="63">
        <v>1.8013500000000002E-2</v>
      </c>
      <c r="AN46" s="63">
        <v>1.899E-2</v>
      </c>
      <c r="AO46" s="63"/>
      <c r="AP46" s="63">
        <v>1.91711E-2</v>
      </c>
      <c r="AQ46" s="63">
        <v>1.8525E-2</v>
      </c>
      <c r="AR46" s="63">
        <v>1.87038E-2</v>
      </c>
      <c r="AS46" s="63">
        <v>1.9123500000000002E-2</v>
      </c>
      <c r="AT46" s="63">
        <v>2.02536E-2</v>
      </c>
      <c r="AU46" s="63"/>
      <c r="AV46" s="63"/>
    </row>
    <row r="47" spans="1:48">
      <c r="A47" s="63"/>
      <c r="B47" s="63">
        <f t="shared" si="26"/>
        <v>1.7272280000000001E-2</v>
      </c>
      <c r="C47" s="63">
        <f t="shared" si="21"/>
        <v>1.8512240000000003E-2</v>
      </c>
      <c r="D47" s="63">
        <f t="shared" si="22"/>
        <v>1.7683419999999998E-2</v>
      </c>
      <c r="E47" s="63">
        <f t="shared" si="23"/>
        <v>2.0409459999999997E-2</v>
      </c>
      <c r="F47" s="63">
        <f t="shared" si="27"/>
        <v>2.1001959999999997E-2</v>
      </c>
      <c r="G47" s="63">
        <f t="shared" si="24"/>
        <v>1.8524279999999997E-2</v>
      </c>
      <c r="H47" s="63" t="str">
        <f t="shared" si="25"/>
        <v>0.0204,</v>
      </c>
      <c r="I47" s="63"/>
      <c r="K47" s="63"/>
      <c r="L47" s="63">
        <v>1.73484E-2</v>
      </c>
      <c r="M47" s="63">
        <v>1.7431800000000001E-2</v>
      </c>
      <c r="N47" s="63">
        <v>1.71299E-2</v>
      </c>
      <c r="O47" s="63">
        <v>1.7111899999999999E-2</v>
      </c>
      <c r="P47" s="63">
        <v>1.7339400000000001E-2</v>
      </c>
      <c r="R47" s="63">
        <v>1.8689500000000001E-2</v>
      </c>
      <c r="S47" s="63">
        <v>1.8638600000000002E-2</v>
      </c>
      <c r="T47" s="63">
        <v>1.8382800000000001E-2</v>
      </c>
      <c r="U47" s="63">
        <v>1.8239999999999999E-2</v>
      </c>
      <c r="V47" s="63">
        <v>1.86103E-2</v>
      </c>
      <c r="X47" s="63">
        <v>2.0742400000000001E-2</v>
      </c>
      <c r="Y47" s="63">
        <v>2.0569E-2</v>
      </c>
      <c r="Z47" s="63">
        <v>2.0302299999999999E-2</v>
      </c>
      <c r="AA47" s="63">
        <v>1.9952899999999999E-2</v>
      </c>
      <c r="AB47" s="63">
        <v>2.0480700000000001E-2</v>
      </c>
      <c r="AC47" s="63"/>
      <c r="AD47" s="63">
        <v>2.1343999999999998E-2</v>
      </c>
      <c r="AE47" s="63">
        <v>2.12642E-2</v>
      </c>
      <c r="AF47" s="63">
        <v>2.0960900000000001E-2</v>
      </c>
      <c r="AG47" s="63">
        <v>2.0448399999999999E-2</v>
      </c>
      <c r="AH47" s="63">
        <v>2.0992299999999998E-2</v>
      </c>
      <c r="AI47" s="63"/>
      <c r="AJ47" s="63">
        <v>1.76464E-2</v>
      </c>
      <c r="AK47" s="63">
        <v>1.76949E-2</v>
      </c>
      <c r="AL47" s="63">
        <v>1.7353899999999998E-2</v>
      </c>
      <c r="AM47" s="63">
        <v>1.7743600000000002E-2</v>
      </c>
      <c r="AN47" s="63">
        <v>1.7978299999999999E-2</v>
      </c>
      <c r="AO47" s="63"/>
      <c r="AP47" s="63">
        <v>1.8261300000000001E-2</v>
      </c>
      <c r="AQ47" s="63">
        <v>1.8131899999999999E-2</v>
      </c>
      <c r="AR47" s="63">
        <v>1.7888500000000002E-2</v>
      </c>
      <c r="AS47" s="63">
        <v>1.92207E-2</v>
      </c>
      <c r="AT47" s="63">
        <v>1.9119000000000001E-2</v>
      </c>
      <c r="AU47" s="63"/>
      <c r="AV47" s="63"/>
    </row>
    <row r="48" spans="1:48">
      <c r="A48" s="63"/>
      <c r="B48" s="63">
        <f t="shared" si="26"/>
        <v>1.725724E-2</v>
      </c>
      <c r="C48" s="63">
        <f t="shared" si="21"/>
        <v>1.8397520000000001E-2</v>
      </c>
      <c r="D48" s="63">
        <f t="shared" si="22"/>
        <v>1.723388E-2</v>
      </c>
      <c r="E48" s="63">
        <f t="shared" si="23"/>
        <v>2.0014979999999998E-2</v>
      </c>
      <c r="F48" s="63">
        <f t="shared" si="27"/>
        <v>2.0474239999999998E-2</v>
      </c>
      <c r="G48" s="63">
        <f t="shared" si="24"/>
        <v>1.7621919999999999E-2</v>
      </c>
      <c r="H48" s="63" t="str">
        <f t="shared" si="25"/>
        <v>0.02,</v>
      </c>
      <c r="I48" s="63"/>
      <c r="K48" s="63"/>
      <c r="L48" s="63">
        <v>1.7278600000000002E-2</v>
      </c>
      <c r="M48" s="63">
        <v>1.7606799999999999E-2</v>
      </c>
      <c r="N48" s="63">
        <v>1.6907499999999999E-2</v>
      </c>
      <c r="O48" s="63">
        <v>1.7234599999999999E-2</v>
      </c>
      <c r="P48" s="63">
        <v>1.7258699999999998E-2</v>
      </c>
      <c r="R48" s="63">
        <v>1.83941E-2</v>
      </c>
      <c r="S48" s="63">
        <v>1.8788599999999999E-2</v>
      </c>
      <c r="T48" s="63">
        <v>1.80547E-2</v>
      </c>
      <c r="U48" s="63">
        <v>1.8428900000000002E-2</v>
      </c>
      <c r="V48" s="63">
        <v>1.8321299999999999E-2</v>
      </c>
      <c r="X48" s="63">
        <v>2.0215299999999999E-2</v>
      </c>
      <c r="Y48" s="63">
        <v>2.05002E-2</v>
      </c>
      <c r="Z48" s="63">
        <v>1.96863E-2</v>
      </c>
      <c r="AA48" s="63">
        <v>1.99597E-2</v>
      </c>
      <c r="AB48" s="63">
        <v>1.9713399999999999E-2</v>
      </c>
      <c r="AC48" s="63"/>
      <c r="AD48" s="63">
        <v>2.0661700000000002E-2</v>
      </c>
      <c r="AE48" s="63">
        <v>2.09944E-2</v>
      </c>
      <c r="AF48" s="63">
        <v>2.01865E-2</v>
      </c>
      <c r="AG48" s="63">
        <v>2.0468400000000001E-2</v>
      </c>
      <c r="AH48" s="63">
        <v>2.00602E-2</v>
      </c>
      <c r="AI48" s="63"/>
      <c r="AJ48" s="63">
        <v>1.7518800000000001E-2</v>
      </c>
      <c r="AK48" s="63">
        <v>1.7212999999999999E-2</v>
      </c>
      <c r="AL48" s="63">
        <v>1.6633200000000001E-2</v>
      </c>
      <c r="AM48" s="63">
        <v>1.69943E-2</v>
      </c>
      <c r="AN48" s="63">
        <v>1.7810099999999999E-2</v>
      </c>
      <c r="AO48" s="63"/>
      <c r="AP48" s="63">
        <v>1.7425599999999999E-2</v>
      </c>
      <c r="AQ48" s="63">
        <v>1.7312600000000001E-2</v>
      </c>
      <c r="AR48" s="63">
        <v>1.7050099999999999E-2</v>
      </c>
      <c r="AS48" s="63">
        <v>1.80027E-2</v>
      </c>
      <c r="AT48" s="63">
        <v>1.8318600000000001E-2</v>
      </c>
      <c r="AU48" s="63"/>
      <c r="AV48" s="63"/>
    </row>
    <row r="49" spans="1:48">
      <c r="A49" s="63"/>
      <c r="B49" s="63">
        <f t="shared" si="26"/>
        <v>1.6848839999999997E-2</v>
      </c>
      <c r="C49" s="63">
        <f t="shared" si="21"/>
        <v>1.7918939999999998E-2</v>
      </c>
      <c r="D49" s="63">
        <f t="shared" si="22"/>
        <v>1.6701219999999999E-2</v>
      </c>
      <c r="E49" s="63">
        <f t="shared" si="23"/>
        <v>1.931196E-2</v>
      </c>
      <c r="F49" s="63">
        <f t="shared" si="27"/>
        <v>1.9638200000000001E-2</v>
      </c>
      <c r="G49" s="63">
        <f t="shared" si="24"/>
        <v>1.7009459999999997E-2</v>
      </c>
      <c r="H49" s="63" t="str">
        <f t="shared" si="25"/>
        <v>0.0193,</v>
      </c>
      <c r="I49" s="63"/>
      <c r="K49" s="63"/>
      <c r="L49" s="63">
        <v>1.6934600000000001E-2</v>
      </c>
      <c r="M49" s="63">
        <v>1.69512E-2</v>
      </c>
      <c r="N49" s="63">
        <v>1.6621799999999999E-2</v>
      </c>
      <c r="O49" s="63">
        <v>1.6824700000000001E-2</v>
      </c>
      <c r="P49" s="63">
        <v>1.6911900000000001E-2</v>
      </c>
      <c r="R49" s="63">
        <v>1.8135700000000001E-2</v>
      </c>
      <c r="S49" s="63">
        <v>1.7989499999999999E-2</v>
      </c>
      <c r="T49" s="63">
        <v>1.77276E-2</v>
      </c>
      <c r="U49" s="63">
        <v>1.78724E-2</v>
      </c>
      <c r="V49" s="63">
        <v>1.78695E-2</v>
      </c>
      <c r="X49" s="63">
        <v>1.97711E-2</v>
      </c>
      <c r="Y49" s="63">
        <v>1.9438299999999999E-2</v>
      </c>
      <c r="Z49" s="63">
        <v>1.9004500000000001E-2</v>
      </c>
      <c r="AA49" s="63">
        <v>1.9196299999999999E-2</v>
      </c>
      <c r="AB49" s="63">
        <v>1.9149599999999999E-2</v>
      </c>
      <c r="AC49" s="63"/>
      <c r="AD49" s="63">
        <v>2.01234E-2</v>
      </c>
      <c r="AE49" s="63">
        <v>1.9908100000000001E-2</v>
      </c>
      <c r="AF49" s="63">
        <v>1.9250400000000001E-2</v>
      </c>
      <c r="AG49" s="63">
        <v>1.9440599999999999E-2</v>
      </c>
      <c r="AH49" s="63">
        <v>1.94685E-2</v>
      </c>
      <c r="AI49" s="63"/>
      <c r="AJ49" s="63">
        <v>1.7011100000000001E-2</v>
      </c>
      <c r="AK49" s="63">
        <v>1.62945E-2</v>
      </c>
      <c r="AL49" s="63">
        <v>1.57074E-2</v>
      </c>
      <c r="AM49" s="63">
        <v>1.71918E-2</v>
      </c>
      <c r="AN49" s="63">
        <v>1.7301299999999999E-2</v>
      </c>
      <c r="AO49" s="63"/>
      <c r="AP49" s="63">
        <v>1.6856099999999999E-2</v>
      </c>
      <c r="AQ49" s="63">
        <v>1.6468E-2</v>
      </c>
      <c r="AR49" s="63">
        <v>1.6046499999999998E-2</v>
      </c>
      <c r="AS49" s="63">
        <v>1.8128499999999999E-2</v>
      </c>
      <c r="AT49" s="63">
        <v>1.75482E-2</v>
      </c>
      <c r="AU49" s="63"/>
      <c r="AV49" s="63"/>
    </row>
    <row r="50" spans="1:48">
      <c r="A50" s="63"/>
      <c r="B50" s="63">
        <f t="shared" si="26"/>
        <v>1.6698399999999999E-2</v>
      </c>
      <c r="C50" s="63">
        <f t="shared" si="21"/>
        <v>1.7667860000000001E-2</v>
      </c>
      <c r="D50" s="63">
        <f t="shared" si="22"/>
        <v>1.6228960000000004E-2</v>
      </c>
      <c r="E50" s="63">
        <f t="shared" si="23"/>
        <v>1.8796920000000002E-2</v>
      </c>
      <c r="F50" s="63">
        <f t="shared" si="27"/>
        <v>1.8935360000000002E-2</v>
      </c>
      <c r="G50" s="63">
        <f t="shared" si="24"/>
        <v>1.6151499999999999E-2</v>
      </c>
      <c r="H50" s="63" t="str">
        <f t="shared" si="25"/>
        <v>0.0188,</v>
      </c>
      <c r="I50" s="63"/>
      <c r="K50" s="63"/>
      <c r="L50" s="63">
        <v>1.6662699999999999E-2</v>
      </c>
      <c r="M50" s="63">
        <v>1.70137E-2</v>
      </c>
      <c r="N50" s="63">
        <v>1.6536499999999999E-2</v>
      </c>
      <c r="O50" s="63">
        <v>1.6612499999999999E-2</v>
      </c>
      <c r="P50" s="63">
        <v>1.66666E-2</v>
      </c>
      <c r="R50" s="63">
        <v>1.76995E-2</v>
      </c>
      <c r="S50" s="63">
        <v>1.7987599999999999E-2</v>
      </c>
      <c r="T50" s="63">
        <v>1.7617500000000001E-2</v>
      </c>
      <c r="U50" s="63">
        <v>1.7482500000000002E-2</v>
      </c>
      <c r="V50" s="63">
        <v>1.75522E-2</v>
      </c>
      <c r="X50" s="63">
        <v>1.8811999999999999E-2</v>
      </c>
      <c r="Y50" s="63">
        <v>1.9098299999999999E-2</v>
      </c>
      <c r="Z50" s="63">
        <v>1.8892599999999999E-2</v>
      </c>
      <c r="AA50" s="63">
        <v>1.8629400000000001E-2</v>
      </c>
      <c r="AB50" s="63">
        <v>1.8552300000000001E-2</v>
      </c>
      <c r="AC50" s="63"/>
      <c r="AD50" s="63">
        <v>1.8920200000000002E-2</v>
      </c>
      <c r="AE50" s="63">
        <v>1.9273599999999998E-2</v>
      </c>
      <c r="AF50" s="63">
        <v>1.9050899999999999E-2</v>
      </c>
      <c r="AG50" s="63">
        <v>1.8804600000000001E-2</v>
      </c>
      <c r="AH50" s="63">
        <v>1.8627500000000002E-2</v>
      </c>
      <c r="AI50" s="63"/>
      <c r="AJ50" s="63">
        <v>1.6268700000000001E-2</v>
      </c>
      <c r="AK50" s="63">
        <v>1.58487E-2</v>
      </c>
      <c r="AL50" s="63">
        <v>1.5539600000000001E-2</v>
      </c>
      <c r="AM50" s="63">
        <v>1.6445700000000001E-2</v>
      </c>
      <c r="AN50" s="63">
        <v>1.7042100000000001E-2</v>
      </c>
      <c r="AO50" s="63"/>
      <c r="AP50" s="63">
        <v>1.5694400000000001E-2</v>
      </c>
      <c r="AQ50" s="63">
        <v>1.49026E-2</v>
      </c>
      <c r="AR50" s="63">
        <v>1.5862000000000001E-2</v>
      </c>
      <c r="AS50" s="63">
        <v>1.7085699999999999E-2</v>
      </c>
      <c r="AT50" s="63">
        <v>1.72128E-2</v>
      </c>
      <c r="AU50" s="63"/>
      <c r="AV50" s="63"/>
    </row>
    <row r="51" spans="1:48">
      <c r="A51" s="63"/>
      <c r="B51" s="63">
        <f t="shared" si="26"/>
        <v>1.6221260000000001E-2</v>
      </c>
      <c r="C51" s="63">
        <f t="shared" si="21"/>
        <v>1.7050180000000002E-2</v>
      </c>
      <c r="D51" s="63">
        <f t="shared" si="22"/>
        <v>1.5548999999999999E-2</v>
      </c>
      <c r="E51" s="63">
        <f t="shared" si="23"/>
        <v>1.7898439999999998E-2</v>
      </c>
      <c r="F51" s="63">
        <f t="shared" si="27"/>
        <v>1.7956560000000003E-2</v>
      </c>
      <c r="G51" s="63">
        <f t="shared" si="24"/>
        <v>1.489538E-2</v>
      </c>
      <c r="H51" s="63" t="str">
        <f t="shared" si="25"/>
        <v>0.0179,</v>
      </c>
      <c r="I51" s="63"/>
      <c r="K51" s="63"/>
      <c r="L51" s="63">
        <v>1.6214099999999999E-2</v>
      </c>
      <c r="M51" s="63">
        <v>1.62471E-2</v>
      </c>
      <c r="N51" s="63">
        <v>1.6173900000000001E-2</v>
      </c>
      <c r="O51" s="63">
        <v>1.6293499999999999E-2</v>
      </c>
      <c r="P51" s="63">
        <v>1.61777E-2</v>
      </c>
      <c r="R51" s="63">
        <v>1.7092799999999998E-2</v>
      </c>
      <c r="S51" s="63">
        <v>1.7029599999999999E-2</v>
      </c>
      <c r="T51" s="63">
        <v>1.7050699999999998E-2</v>
      </c>
      <c r="U51" s="63">
        <v>1.7075900000000001E-2</v>
      </c>
      <c r="V51" s="63">
        <v>1.70019E-2</v>
      </c>
      <c r="X51" s="63">
        <v>1.7776299999999998E-2</v>
      </c>
      <c r="Y51" s="63">
        <v>1.7904900000000001E-2</v>
      </c>
      <c r="Z51" s="63">
        <v>1.80238E-2</v>
      </c>
      <c r="AA51" s="63">
        <v>1.8078299999999999E-2</v>
      </c>
      <c r="AB51" s="63">
        <v>1.77089E-2</v>
      </c>
      <c r="AC51" s="63"/>
      <c r="AD51" s="63">
        <v>1.7824400000000001E-2</v>
      </c>
      <c r="AE51" s="63">
        <v>1.8027100000000001E-2</v>
      </c>
      <c r="AF51" s="63">
        <v>1.8191800000000001E-2</v>
      </c>
      <c r="AG51" s="63">
        <v>1.8196500000000001E-2</v>
      </c>
      <c r="AH51" s="63">
        <v>1.7543E-2</v>
      </c>
      <c r="AI51" s="63"/>
      <c r="AJ51" s="63">
        <v>1.5233999999999999E-2</v>
      </c>
      <c r="AK51" s="63">
        <v>1.5212399999999999E-2</v>
      </c>
      <c r="AL51" s="63">
        <v>1.48322E-2</v>
      </c>
      <c r="AM51" s="63">
        <v>1.5828499999999999E-2</v>
      </c>
      <c r="AN51" s="63">
        <v>1.6637900000000001E-2</v>
      </c>
      <c r="AO51" s="63"/>
      <c r="AP51" s="63">
        <v>1.4786199999999999E-2</v>
      </c>
      <c r="AQ51" s="63">
        <v>1.35496E-2</v>
      </c>
      <c r="AR51" s="63">
        <v>1.4175500000000001E-2</v>
      </c>
      <c r="AS51" s="63">
        <v>1.5703600000000002E-2</v>
      </c>
      <c r="AT51" s="63">
        <v>1.6261999999999999E-2</v>
      </c>
      <c r="AU51" s="63"/>
      <c r="AV51" s="63"/>
    </row>
    <row r="52" spans="1:48">
      <c r="A52" s="63"/>
      <c r="B52" s="63">
        <f t="shared" si="26"/>
        <v>1.5877019999999999E-2</v>
      </c>
      <c r="C52" s="63">
        <f t="shared" si="21"/>
        <v>1.6606059999999999E-2</v>
      </c>
      <c r="D52" s="63">
        <f t="shared" si="22"/>
        <v>1.4844600000000003E-2</v>
      </c>
      <c r="E52" s="63">
        <f t="shared" si="23"/>
        <v>1.7365499999999999E-2</v>
      </c>
      <c r="F52" s="63">
        <f t="shared" si="27"/>
        <v>1.7423699999999997E-2</v>
      </c>
      <c r="G52" s="63">
        <f t="shared" si="24"/>
        <v>1.4187179999999999E-2</v>
      </c>
      <c r="H52" s="63" t="str">
        <f t="shared" si="25"/>
        <v>0.0174,</v>
      </c>
      <c r="I52" s="63"/>
      <c r="K52" s="63"/>
      <c r="L52" s="63">
        <v>1.5874800000000001E-2</v>
      </c>
      <c r="M52" s="63">
        <v>1.58003E-2</v>
      </c>
      <c r="N52" s="63">
        <v>1.5785799999999999E-2</v>
      </c>
      <c r="O52" s="63">
        <v>1.6101899999999999E-2</v>
      </c>
      <c r="P52" s="63">
        <v>1.5822300000000001E-2</v>
      </c>
      <c r="R52" s="63">
        <v>1.65843E-2</v>
      </c>
      <c r="S52" s="63">
        <v>1.6496400000000001E-2</v>
      </c>
      <c r="T52" s="63">
        <v>1.65854E-2</v>
      </c>
      <c r="U52" s="63">
        <v>1.6884199999999999E-2</v>
      </c>
      <c r="V52" s="63">
        <v>1.6480000000000002E-2</v>
      </c>
      <c r="X52" s="63">
        <v>1.7100199999999999E-2</v>
      </c>
      <c r="Y52" s="63">
        <v>1.7322400000000002E-2</v>
      </c>
      <c r="Z52" s="63">
        <v>1.7456800000000001E-2</v>
      </c>
      <c r="AA52" s="63">
        <v>1.77504E-2</v>
      </c>
      <c r="AB52" s="63">
        <v>1.71977E-2</v>
      </c>
      <c r="AC52" s="63"/>
      <c r="AD52" s="63">
        <v>1.7162299999999998E-2</v>
      </c>
      <c r="AE52" s="63">
        <v>1.7383099999999999E-2</v>
      </c>
      <c r="AF52" s="63">
        <v>1.7579600000000001E-2</v>
      </c>
      <c r="AG52" s="63">
        <v>1.7875499999999999E-2</v>
      </c>
      <c r="AH52" s="63">
        <v>1.7118000000000001E-2</v>
      </c>
      <c r="AI52" s="63"/>
      <c r="AJ52" s="63">
        <v>1.47771E-2</v>
      </c>
      <c r="AK52" s="63">
        <v>1.43468E-2</v>
      </c>
      <c r="AL52" s="63">
        <v>1.38006E-2</v>
      </c>
      <c r="AM52" s="63">
        <v>1.49506E-2</v>
      </c>
      <c r="AN52" s="63">
        <v>1.6347899999999999E-2</v>
      </c>
      <c r="AO52" s="63"/>
      <c r="AP52" s="63">
        <v>1.39046E-2</v>
      </c>
      <c r="AQ52" s="63">
        <v>1.3476200000000001E-2</v>
      </c>
      <c r="AR52" s="63">
        <v>1.36107E-2</v>
      </c>
      <c r="AS52" s="63">
        <v>1.41966E-2</v>
      </c>
      <c r="AT52" s="63">
        <v>1.5747799999999999E-2</v>
      </c>
      <c r="AU52" s="63"/>
      <c r="AV52" s="63"/>
    </row>
    <row r="53" spans="1:48">
      <c r="A53" s="63"/>
      <c r="B53" s="63">
        <f t="shared" si="26"/>
        <v>1.5665499999999999E-2</v>
      </c>
      <c r="C53" s="63">
        <f t="shared" si="21"/>
        <v>1.630624E-2</v>
      </c>
      <c r="D53" s="63">
        <f t="shared" si="22"/>
        <v>1.4304420000000002E-2</v>
      </c>
      <c r="E53" s="63">
        <f t="shared" si="23"/>
        <v>1.681154E-2</v>
      </c>
      <c r="F53" s="63">
        <f t="shared" si="27"/>
        <v>1.6602019999999999E-2</v>
      </c>
      <c r="G53" s="63">
        <f t="shared" si="24"/>
        <v>1.3216220000000001E-2</v>
      </c>
      <c r="H53" s="63" t="str">
        <f t="shared" si="25"/>
        <v>0.0168,</v>
      </c>
      <c r="I53" s="63"/>
      <c r="K53" s="63"/>
      <c r="L53" s="63">
        <v>1.5558199999999999E-2</v>
      </c>
      <c r="M53" s="63">
        <v>1.59931E-2</v>
      </c>
      <c r="N53" s="63">
        <v>1.57308E-2</v>
      </c>
      <c r="O53" s="63">
        <v>1.51974E-2</v>
      </c>
      <c r="P53" s="63">
        <v>1.5848000000000001E-2</v>
      </c>
      <c r="R53" s="63">
        <v>1.61105E-2</v>
      </c>
      <c r="S53" s="63">
        <v>1.6698299999999999E-2</v>
      </c>
      <c r="T53" s="63">
        <v>1.6436099999999999E-2</v>
      </c>
      <c r="U53" s="63">
        <v>1.5727000000000001E-2</v>
      </c>
      <c r="V53" s="63">
        <v>1.6559299999999999E-2</v>
      </c>
      <c r="X53" s="63">
        <v>1.6610199999999999E-2</v>
      </c>
      <c r="Y53" s="63">
        <v>1.7262199999999998E-2</v>
      </c>
      <c r="Z53" s="63">
        <v>1.69791E-2</v>
      </c>
      <c r="AA53" s="63">
        <v>1.6045400000000001E-2</v>
      </c>
      <c r="AB53" s="63">
        <v>1.71608E-2</v>
      </c>
      <c r="AC53" s="63"/>
      <c r="AD53" s="63">
        <v>1.6414499999999999E-2</v>
      </c>
      <c r="AE53" s="63">
        <v>1.7060200000000001E-2</v>
      </c>
      <c r="AF53" s="63">
        <v>1.6934000000000001E-2</v>
      </c>
      <c r="AG53" s="63">
        <v>1.5810100000000001E-2</v>
      </c>
      <c r="AH53" s="63">
        <v>1.6791299999999999E-2</v>
      </c>
      <c r="AI53" s="63"/>
      <c r="AJ53" s="63">
        <v>1.41767E-2</v>
      </c>
      <c r="AK53" s="63">
        <v>1.3924000000000001E-2</v>
      </c>
      <c r="AL53" s="63">
        <v>1.36968E-2</v>
      </c>
      <c r="AM53" s="63">
        <v>1.43579E-2</v>
      </c>
      <c r="AN53" s="63">
        <v>1.53667E-2</v>
      </c>
      <c r="AO53" s="63"/>
      <c r="AP53" s="63">
        <v>1.25509E-2</v>
      </c>
      <c r="AQ53" s="63">
        <v>1.33247E-2</v>
      </c>
      <c r="AR53" s="63">
        <v>1.2171700000000001E-2</v>
      </c>
      <c r="AS53" s="63">
        <v>1.3250899999999999E-2</v>
      </c>
      <c r="AT53" s="63">
        <v>1.47829E-2</v>
      </c>
      <c r="AU53" s="63"/>
      <c r="AV53" s="63"/>
    </row>
    <row r="54" spans="1:48">
      <c r="A54" s="63"/>
      <c r="B54" s="63">
        <f t="shared" si="26"/>
        <v>1.518274E-2</v>
      </c>
      <c r="C54" s="63">
        <f t="shared" si="21"/>
        <v>1.561304E-2</v>
      </c>
      <c r="D54" s="63">
        <f t="shared" si="22"/>
        <v>1.3809259999999999E-2</v>
      </c>
      <c r="E54" s="63">
        <f t="shared" si="23"/>
        <v>1.5582079999999998E-2</v>
      </c>
      <c r="F54" s="63">
        <f t="shared" si="27"/>
        <v>1.53803E-2</v>
      </c>
      <c r="G54" s="63">
        <f t="shared" si="24"/>
        <v>1.2747519999999998E-2</v>
      </c>
      <c r="H54" s="63" t="str">
        <f t="shared" si="25"/>
        <v>0.0156,</v>
      </c>
      <c r="I54" s="63"/>
      <c r="K54" s="63"/>
      <c r="L54" s="63">
        <v>1.51834E-2</v>
      </c>
      <c r="M54" s="63">
        <v>1.5177700000000001E-2</v>
      </c>
      <c r="N54" s="63">
        <v>1.5276100000000001E-2</v>
      </c>
      <c r="O54" s="63">
        <v>1.50355E-2</v>
      </c>
      <c r="P54" s="63">
        <v>1.5240999999999999E-2</v>
      </c>
      <c r="R54" s="63">
        <v>1.5645800000000001E-2</v>
      </c>
      <c r="S54" s="63">
        <v>1.57406E-2</v>
      </c>
      <c r="T54" s="63">
        <v>1.5709999999999998E-2</v>
      </c>
      <c r="U54" s="63">
        <v>1.53268E-2</v>
      </c>
      <c r="V54" s="63">
        <v>1.5642E-2</v>
      </c>
      <c r="X54" s="63">
        <v>1.5377699999999999E-2</v>
      </c>
      <c r="Y54" s="63">
        <v>1.6116499999999999E-2</v>
      </c>
      <c r="Z54" s="63">
        <v>1.5764299999999998E-2</v>
      </c>
      <c r="AA54" s="63">
        <v>1.52643E-2</v>
      </c>
      <c r="AB54" s="63">
        <v>1.53876E-2</v>
      </c>
      <c r="AC54" s="63"/>
      <c r="AD54" s="63">
        <v>1.51144E-2</v>
      </c>
      <c r="AE54" s="63">
        <v>1.60725E-2</v>
      </c>
      <c r="AF54" s="63">
        <v>1.5552E-2</v>
      </c>
      <c r="AG54" s="63">
        <v>1.5025800000000001E-2</v>
      </c>
      <c r="AH54" s="63">
        <v>1.5136800000000001E-2</v>
      </c>
      <c r="AI54" s="63"/>
      <c r="AJ54" s="63">
        <v>1.32111E-2</v>
      </c>
      <c r="AK54" s="63">
        <v>1.3348499999999999E-2</v>
      </c>
      <c r="AL54" s="63">
        <v>1.37238E-2</v>
      </c>
      <c r="AM54" s="63">
        <v>1.3893300000000001E-2</v>
      </c>
      <c r="AN54" s="63">
        <v>1.48696E-2</v>
      </c>
      <c r="AO54" s="63"/>
      <c r="AP54" s="63">
        <v>1.21122E-2</v>
      </c>
      <c r="AQ54" s="63">
        <v>1.2305E-2</v>
      </c>
      <c r="AR54" s="63">
        <v>1.2770999999999999E-2</v>
      </c>
      <c r="AS54" s="63">
        <v>1.2522E-2</v>
      </c>
      <c r="AT54" s="63">
        <v>1.4027400000000001E-2</v>
      </c>
      <c r="AU54" s="63"/>
      <c r="AV54" s="63"/>
    </row>
    <row r="55" spans="1:48">
      <c r="A55" s="63"/>
      <c r="B55" s="63">
        <f t="shared" si="26"/>
        <v>1.450824E-2</v>
      </c>
      <c r="C55" s="63">
        <f t="shared" si="21"/>
        <v>1.4943879999999998E-2</v>
      </c>
      <c r="D55" s="63">
        <f t="shared" si="22"/>
        <v>1.31737E-2</v>
      </c>
      <c r="E55" s="63">
        <f t="shared" si="23"/>
        <v>1.498554E-2</v>
      </c>
      <c r="F55" s="63">
        <f t="shared" si="27"/>
        <v>1.4738879999999999E-2</v>
      </c>
      <c r="G55" s="63">
        <f t="shared" si="24"/>
        <v>1.1940180000000002E-2</v>
      </c>
      <c r="H55" s="63" t="str">
        <f t="shared" si="25"/>
        <v>0.015,</v>
      </c>
      <c r="I55" s="63"/>
      <c r="K55" s="63"/>
      <c r="L55" s="63">
        <v>1.44776E-2</v>
      </c>
      <c r="M55" s="63">
        <v>1.46403E-2</v>
      </c>
      <c r="N55" s="63">
        <v>1.4426400000000001E-2</v>
      </c>
      <c r="O55" s="63">
        <v>1.4351900000000001E-2</v>
      </c>
      <c r="P55" s="63">
        <v>1.4645E-2</v>
      </c>
      <c r="R55" s="63">
        <v>1.5041199999999999E-2</v>
      </c>
      <c r="S55" s="63">
        <v>1.5108099999999999E-2</v>
      </c>
      <c r="T55" s="63">
        <v>1.48115E-2</v>
      </c>
      <c r="U55" s="63">
        <v>1.47222E-2</v>
      </c>
      <c r="V55" s="63">
        <v>1.50364E-2</v>
      </c>
      <c r="X55" s="63">
        <v>1.4968199999999999E-2</v>
      </c>
      <c r="Y55" s="63">
        <v>1.5341499999999999E-2</v>
      </c>
      <c r="Z55" s="63">
        <v>1.4867999999999999E-2</v>
      </c>
      <c r="AA55" s="63">
        <v>1.47365E-2</v>
      </c>
      <c r="AB55" s="63">
        <v>1.5013500000000001E-2</v>
      </c>
      <c r="AC55" s="63"/>
      <c r="AD55" s="63">
        <v>1.45164E-2</v>
      </c>
      <c r="AE55" s="63">
        <v>1.53005E-2</v>
      </c>
      <c r="AF55" s="63">
        <v>1.4663799999999999E-2</v>
      </c>
      <c r="AG55" s="63">
        <v>1.4489200000000001E-2</v>
      </c>
      <c r="AH55" s="63">
        <v>1.47245E-2</v>
      </c>
      <c r="AI55" s="63"/>
      <c r="AJ55" s="63">
        <v>1.27501E-2</v>
      </c>
      <c r="AK55" s="63">
        <v>1.23736E-2</v>
      </c>
      <c r="AL55" s="63">
        <v>1.26382E-2</v>
      </c>
      <c r="AM55" s="63">
        <v>1.35339E-2</v>
      </c>
      <c r="AN55" s="63">
        <v>1.4572699999999999E-2</v>
      </c>
      <c r="AO55" s="63"/>
      <c r="AP55" s="63">
        <v>1.14041E-2</v>
      </c>
      <c r="AQ55" s="63">
        <v>1.15338E-2</v>
      </c>
      <c r="AR55" s="63">
        <v>1.10665E-2</v>
      </c>
      <c r="AS55" s="63">
        <v>1.2144500000000001E-2</v>
      </c>
      <c r="AT55" s="63">
        <v>1.3552E-2</v>
      </c>
      <c r="AU55" s="63"/>
      <c r="AV55" s="63"/>
    </row>
    <row r="56" spans="1:48">
      <c r="A56" s="63"/>
      <c r="B56" s="63">
        <f t="shared" si="26"/>
        <v>1.409328E-2</v>
      </c>
      <c r="C56" s="63">
        <f t="shared" si="21"/>
        <v>1.43318E-2</v>
      </c>
      <c r="D56" s="63">
        <f t="shared" si="22"/>
        <v>1.24785E-2</v>
      </c>
      <c r="E56" s="63">
        <f t="shared" si="23"/>
        <v>1.4180160000000001E-2</v>
      </c>
      <c r="F56" s="63">
        <f t="shared" si="27"/>
        <v>1.386518E-2</v>
      </c>
      <c r="G56" s="63">
        <f t="shared" si="24"/>
        <v>1.102466E-2</v>
      </c>
      <c r="H56" s="63" t="str">
        <f t="shared" si="25"/>
        <v>0.0142,</v>
      </c>
      <c r="I56" s="63"/>
      <c r="K56" s="63"/>
      <c r="L56" s="63">
        <v>1.43451E-2</v>
      </c>
      <c r="M56" s="63">
        <v>1.44499E-2</v>
      </c>
      <c r="N56" s="63">
        <v>1.35397E-2</v>
      </c>
      <c r="O56" s="63">
        <v>1.39747E-2</v>
      </c>
      <c r="P56" s="63">
        <v>1.4156999999999999E-2</v>
      </c>
      <c r="R56" s="63">
        <v>1.452E-2</v>
      </c>
      <c r="S56" s="63">
        <v>1.47876E-2</v>
      </c>
      <c r="T56" s="63">
        <v>1.38152E-2</v>
      </c>
      <c r="U56" s="63">
        <v>1.4323000000000001E-2</v>
      </c>
      <c r="V56" s="63">
        <v>1.42132E-2</v>
      </c>
      <c r="X56" s="63">
        <v>1.39963E-2</v>
      </c>
      <c r="Y56" s="63">
        <v>1.4997999999999999E-2</v>
      </c>
      <c r="Z56" s="63">
        <v>1.38464E-2</v>
      </c>
      <c r="AA56" s="63">
        <v>1.44225E-2</v>
      </c>
      <c r="AB56" s="63">
        <v>1.36376E-2</v>
      </c>
      <c r="AC56" s="63"/>
      <c r="AD56" s="63">
        <v>1.34883E-2</v>
      </c>
      <c r="AE56" s="63">
        <v>1.4759E-2</v>
      </c>
      <c r="AF56" s="63">
        <v>1.3623E-2</v>
      </c>
      <c r="AG56" s="63">
        <v>1.42177E-2</v>
      </c>
      <c r="AH56" s="63">
        <v>1.32379E-2</v>
      </c>
      <c r="AI56" s="63"/>
      <c r="AJ56" s="63">
        <v>1.20027E-2</v>
      </c>
      <c r="AK56" s="63">
        <v>1.2078500000000001E-2</v>
      </c>
      <c r="AL56" s="63">
        <v>1.19081E-2</v>
      </c>
      <c r="AM56" s="63">
        <v>1.28892E-2</v>
      </c>
      <c r="AN56" s="63">
        <v>1.3514E-2</v>
      </c>
      <c r="AO56" s="63"/>
      <c r="AP56" s="63">
        <v>1.0551100000000001E-2</v>
      </c>
      <c r="AQ56" s="63">
        <v>1.1001199999999999E-2</v>
      </c>
      <c r="AR56" s="63">
        <v>1.0178100000000001E-2</v>
      </c>
      <c r="AS56" s="63">
        <v>1.10945E-2</v>
      </c>
      <c r="AT56" s="63">
        <v>1.2298399999999999E-2</v>
      </c>
      <c r="AU56" s="63"/>
      <c r="AV56" s="63"/>
    </row>
    <row r="57" spans="1:48">
      <c r="A57" s="63"/>
      <c r="B57" s="63">
        <f t="shared" si="26"/>
        <v>1.3538959999999999E-2</v>
      </c>
      <c r="C57" s="63">
        <f t="shared" si="21"/>
        <v>1.3614960000000001E-2</v>
      </c>
      <c r="D57" s="63">
        <f t="shared" si="22"/>
        <v>1.199624E-2</v>
      </c>
      <c r="E57" s="63">
        <f t="shared" si="23"/>
        <v>1.3162979999999999E-2</v>
      </c>
      <c r="F57" s="63">
        <f t="shared" si="27"/>
        <v>1.2835239999999998E-2</v>
      </c>
      <c r="G57" s="63">
        <f t="shared" si="24"/>
        <v>1.0426316000000001E-2</v>
      </c>
      <c r="H57" s="63" t="str">
        <f t="shared" si="25"/>
        <v>0.0132,</v>
      </c>
      <c r="I57" s="63"/>
      <c r="K57" s="63"/>
      <c r="L57" s="63">
        <v>1.34539E-2</v>
      </c>
      <c r="M57" s="63">
        <v>1.4157299999999999E-2</v>
      </c>
      <c r="N57" s="63">
        <v>1.31109E-2</v>
      </c>
      <c r="O57" s="63">
        <v>1.3779400000000001E-2</v>
      </c>
      <c r="P57" s="63">
        <v>1.31933E-2</v>
      </c>
      <c r="R57" s="63">
        <v>1.35727E-2</v>
      </c>
      <c r="S57" s="63">
        <v>1.43503E-2</v>
      </c>
      <c r="T57" s="63">
        <v>1.3016700000000001E-2</v>
      </c>
      <c r="U57" s="63">
        <v>1.38949E-2</v>
      </c>
      <c r="V57" s="63">
        <v>1.3240200000000001E-2</v>
      </c>
      <c r="X57" s="63">
        <v>1.3032699999999999E-2</v>
      </c>
      <c r="Y57" s="63">
        <v>1.37483E-2</v>
      </c>
      <c r="Z57" s="63">
        <v>1.27616E-2</v>
      </c>
      <c r="AA57" s="63">
        <v>1.36565E-2</v>
      </c>
      <c r="AB57" s="63">
        <v>1.26158E-2</v>
      </c>
      <c r="AC57" s="63"/>
      <c r="AD57" s="63">
        <v>1.25617E-2</v>
      </c>
      <c r="AE57" s="63">
        <v>1.32859E-2</v>
      </c>
      <c r="AF57" s="63">
        <v>1.26523E-2</v>
      </c>
      <c r="AG57" s="63">
        <v>1.3401100000000001E-2</v>
      </c>
      <c r="AH57" s="63">
        <v>1.22752E-2</v>
      </c>
      <c r="AI57" s="63"/>
      <c r="AJ57" s="63">
        <v>1.15149E-2</v>
      </c>
      <c r="AK57" s="63">
        <v>1.19652E-2</v>
      </c>
      <c r="AL57" s="63">
        <v>1.11226E-2</v>
      </c>
      <c r="AM57" s="63">
        <v>1.2012399999999999E-2</v>
      </c>
      <c r="AN57" s="63">
        <v>1.3366100000000001E-2</v>
      </c>
      <c r="AO57" s="63"/>
      <c r="AP57" s="63">
        <v>1.0097800000000001E-2</v>
      </c>
      <c r="AQ57" s="63">
        <v>1.0089900000000001E-2</v>
      </c>
      <c r="AR57" s="63">
        <v>9.6893799999999992E-3</v>
      </c>
      <c r="AS57" s="63">
        <v>1.06549E-2</v>
      </c>
      <c r="AT57" s="63">
        <v>1.15996E-2</v>
      </c>
      <c r="AU57" s="63"/>
      <c r="AV57" s="63"/>
    </row>
    <row r="58" spans="1:48">
      <c r="A58" s="63"/>
      <c r="B58" s="63">
        <f t="shared" si="26"/>
        <v>1.290644E-2</v>
      </c>
      <c r="C58" s="63">
        <f t="shared" si="21"/>
        <v>1.297742E-2</v>
      </c>
      <c r="D58" s="63">
        <f t="shared" si="22"/>
        <v>1.129192E-2</v>
      </c>
      <c r="E58" s="63">
        <f t="shared" si="23"/>
        <v>1.2548559999999997E-2</v>
      </c>
      <c r="F58" s="63">
        <f t="shared" si="27"/>
        <v>1.22247E-2</v>
      </c>
      <c r="G58" s="63">
        <f t="shared" si="24"/>
        <v>9.6487059999999999E-3</v>
      </c>
      <c r="H58" s="63" t="str">
        <f t="shared" si="25"/>
        <v>0.0125,</v>
      </c>
      <c r="I58" s="63"/>
      <c r="K58" s="63"/>
      <c r="L58" s="63">
        <v>1.29631E-2</v>
      </c>
      <c r="M58" s="63">
        <v>1.30939E-2</v>
      </c>
      <c r="N58" s="63">
        <v>1.29257E-2</v>
      </c>
      <c r="O58" s="63">
        <v>1.3140000000000001E-2</v>
      </c>
      <c r="P58" s="63">
        <v>1.24095E-2</v>
      </c>
      <c r="R58" s="63">
        <v>1.29283E-2</v>
      </c>
      <c r="S58" s="63">
        <v>1.3105199999999999E-2</v>
      </c>
      <c r="T58" s="63">
        <v>1.31445E-2</v>
      </c>
      <c r="U58" s="63">
        <v>1.33353E-2</v>
      </c>
      <c r="V58" s="63">
        <v>1.2373800000000001E-2</v>
      </c>
      <c r="X58" s="63">
        <v>1.2516299999999999E-2</v>
      </c>
      <c r="Y58" s="63">
        <v>1.24937E-2</v>
      </c>
      <c r="Z58" s="63">
        <v>1.27723E-2</v>
      </c>
      <c r="AA58" s="63">
        <v>1.2971699999999999E-2</v>
      </c>
      <c r="AB58" s="63">
        <v>1.1988800000000001E-2</v>
      </c>
      <c r="AC58" s="63"/>
      <c r="AD58" s="63">
        <v>1.22846E-2</v>
      </c>
      <c r="AE58" s="63">
        <v>1.205E-2</v>
      </c>
      <c r="AF58" s="63">
        <v>1.23567E-2</v>
      </c>
      <c r="AG58" s="63">
        <v>1.27587E-2</v>
      </c>
      <c r="AH58" s="63">
        <v>1.16735E-2</v>
      </c>
      <c r="AI58" s="63"/>
      <c r="AJ58" s="63">
        <v>1.12476E-2</v>
      </c>
      <c r="AK58" s="63">
        <v>1.1132899999999999E-2</v>
      </c>
      <c r="AL58" s="63">
        <v>1.05089E-2</v>
      </c>
      <c r="AM58" s="63">
        <v>1.14704E-2</v>
      </c>
      <c r="AN58" s="63">
        <v>1.2099800000000001E-2</v>
      </c>
      <c r="AO58" s="63"/>
      <c r="AP58" s="63">
        <v>9.6481299999999996E-3</v>
      </c>
      <c r="AQ58" s="63">
        <v>9.5836399999999992E-3</v>
      </c>
      <c r="AR58" s="63">
        <v>9.1434399999999992E-3</v>
      </c>
      <c r="AS58" s="63">
        <v>9.6444200000000008E-3</v>
      </c>
      <c r="AT58" s="63">
        <v>1.0223899999999999E-2</v>
      </c>
      <c r="AU58" s="63"/>
      <c r="AV58" s="63"/>
    </row>
    <row r="59" spans="1:48">
      <c r="A59" s="63"/>
      <c r="B59" s="63">
        <f t="shared" si="26"/>
        <v>1.231204E-2</v>
      </c>
      <c r="C59" s="63">
        <f t="shared" si="21"/>
        <v>1.2293580000000002E-2</v>
      </c>
      <c r="D59" s="63">
        <f t="shared" si="22"/>
        <v>1.0501380000000001E-2</v>
      </c>
      <c r="E59" s="63">
        <f t="shared" si="23"/>
        <v>1.1725120000000002E-2</v>
      </c>
      <c r="F59" s="63">
        <f t="shared" si="27"/>
        <v>1.1294720000000001E-2</v>
      </c>
      <c r="G59" s="63">
        <f t="shared" si="24"/>
        <v>8.8573839999999994E-3</v>
      </c>
      <c r="H59" s="63" t="str">
        <f t="shared" si="25"/>
        <v>0.0117,</v>
      </c>
      <c r="I59" s="63"/>
      <c r="K59" s="63"/>
      <c r="L59" s="63">
        <v>1.25075E-2</v>
      </c>
      <c r="M59" s="63">
        <v>1.2194099999999999E-2</v>
      </c>
      <c r="N59" s="63">
        <v>1.15557E-2</v>
      </c>
      <c r="O59" s="63">
        <v>1.3163899999999999E-2</v>
      </c>
      <c r="P59" s="63">
        <v>1.2139E-2</v>
      </c>
      <c r="R59" s="63">
        <v>1.24241E-2</v>
      </c>
      <c r="S59" s="63">
        <v>1.2050099999999999E-2</v>
      </c>
      <c r="T59" s="63">
        <v>1.1612900000000001E-2</v>
      </c>
      <c r="U59" s="63">
        <v>1.33051E-2</v>
      </c>
      <c r="V59" s="63">
        <v>1.20757E-2</v>
      </c>
      <c r="X59" s="63">
        <v>1.1876899999999999E-2</v>
      </c>
      <c r="Y59" s="63">
        <v>1.1376300000000001E-2</v>
      </c>
      <c r="Z59" s="63">
        <v>1.12984E-2</v>
      </c>
      <c r="AA59" s="63">
        <v>1.26725E-2</v>
      </c>
      <c r="AB59" s="63">
        <v>1.14015E-2</v>
      </c>
      <c r="AC59" s="63"/>
      <c r="AD59" s="63">
        <v>1.15777E-2</v>
      </c>
      <c r="AE59" s="63">
        <v>1.0839700000000001E-2</v>
      </c>
      <c r="AF59" s="63">
        <v>1.09011E-2</v>
      </c>
      <c r="AG59" s="63">
        <v>1.21619E-2</v>
      </c>
      <c r="AH59" s="63">
        <v>1.09932E-2</v>
      </c>
      <c r="AI59" s="63"/>
      <c r="AJ59" s="63">
        <v>1.0545799999999999E-2</v>
      </c>
      <c r="AK59" s="63">
        <v>1.0156699999999999E-2</v>
      </c>
      <c r="AL59" s="63">
        <v>1.01037E-2</v>
      </c>
      <c r="AM59" s="63">
        <v>1.0215500000000001E-2</v>
      </c>
      <c r="AN59" s="63">
        <v>1.1485199999999999E-2</v>
      </c>
      <c r="AO59" s="63"/>
      <c r="AP59" s="63">
        <v>8.7902299999999996E-3</v>
      </c>
      <c r="AQ59" s="63">
        <v>8.9768799999999996E-3</v>
      </c>
      <c r="AR59" s="63">
        <v>8.5531700000000006E-3</v>
      </c>
      <c r="AS59" s="63">
        <v>8.8146100000000005E-3</v>
      </c>
      <c r="AT59" s="63">
        <v>9.1520300000000002E-3</v>
      </c>
      <c r="AU59" s="63"/>
      <c r="AV59" s="63"/>
    </row>
    <row r="60" spans="1:48">
      <c r="A60" s="63"/>
      <c r="B60" s="63">
        <f t="shared" si="26"/>
        <v>1.1616499999999998E-2</v>
      </c>
      <c r="C60" s="63">
        <f t="shared" si="21"/>
        <v>1.150146E-2</v>
      </c>
      <c r="D60" s="63">
        <f t="shared" si="22"/>
        <v>9.9668559999999996E-3</v>
      </c>
      <c r="E60" s="63">
        <f t="shared" si="23"/>
        <v>1.0842040000000001E-2</v>
      </c>
      <c r="F60" s="63">
        <f t="shared" si="27"/>
        <v>1.038761E-2</v>
      </c>
      <c r="G60" s="63">
        <f t="shared" si="24"/>
        <v>8.0734659999999979E-3</v>
      </c>
      <c r="H60" s="63" t="str">
        <f t="shared" si="25"/>
        <v>0.0108,</v>
      </c>
      <c r="I60" s="63"/>
      <c r="K60" s="63"/>
      <c r="L60" s="63">
        <v>1.1656E-2</v>
      </c>
      <c r="M60" s="63">
        <v>1.15937E-2</v>
      </c>
      <c r="N60" s="63">
        <v>1.12303E-2</v>
      </c>
      <c r="O60" s="63">
        <v>1.2376099999999999E-2</v>
      </c>
      <c r="P60" s="63">
        <v>1.1226399999999999E-2</v>
      </c>
      <c r="R60" s="63">
        <v>1.1531100000000001E-2</v>
      </c>
      <c r="S60" s="63">
        <v>1.13674E-2</v>
      </c>
      <c r="T60" s="63">
        <v>1.1075399999999999E-2</v>
      </c>
      <c r="U60" s="63">
        <v>1.23388E-2</v>
      </c>
      <c r="V60" s="63">
        <v>1.1194600000000001E-2</v>
      </c>
      <c r="X60" s="63">
        <v>1.1231700000000001E-2</v>
      </c>
      <c r="Y60" s="63">
        <v>1.04961E-2</v>
      </c>
      <c r="Z60" s="63">
        <v>1.0044000000000001E-2</v>
      </c>
      <c r="AA60" s="63">
        <v>1.16785E-2</v>
      </c>
      <c r="AB60" s="63">
        <v>1.0759899999999999E-2</v>
      </c>
      <c r="AC60" s="63"/>
      <c r="AD60" s="63">
        <v>1.0780700000000001E-2</v>
      </c>
      <c r="AE60" s="63">
        <v>9.9872199999999998E-3</v>
      </c>
      <c r="AF60" s="63">
        <v>9.5178299999999997E-3</v>
      </c>
      <c r="AG60" s="63">
        <v>1.12263E-2</v>
      </c>
      <c r="AH60" s="63">
        <v>1.0426E-2</v>
      </c>
      <c r="AI60" s="63"/>
      <c r="AJ60" s="63">
        <v>1.00082E-2</v>
      </c>
      <c r="AK60" s="63">
        <v>9.8502899999999994E-3</v>
      </c>
      <c r="AL60" s="63">
        <v>9.1609900000000008E-3</v>
      </c>
      <c r="AM60" s="63">
        <v>1.01916E-2</v>
      </c>
      <c r="AN60" s="63">
        <v>1.0623199999999999E-2</v>
      </c>
      <c r="AO60" s="63"/>
      <c r="AP60" s="63">
        <v>7.81016E-3</v>
      </c>
      <c r="AQ60" s="63">
        <v>8.0400200000000002E-3</v>
      </c>
      <c r="AR60" s="63">
        <v>7.7479999999999997E-3</v>
      </c>
      <c r="AS60" s="63">
        <v>8.3474799999999991E-3</v>
      </c>
      <c r="AT60" s="63">
        <v>8.4216699999999992E-3</v>
      </c>
      <c r="AU60" s="63"/>
      <c r="AV60" s="63"/>
    </row>
    <row r="61" spans="1:48">
      <c r="A61" s="63"/>
      <c r="B61" s="63">
        <f t="shared" si="26"/>
        <v>1.0921799999999999E-2</v>
      </c>
      <c r="C61" s="63">
        <f t="shared" si="21"/>
        <v>1.0722539999999999E-2</v>
      </c>
      <c r="D61" s="63">
        <f t="shared" si="22"/>
        <v>9.2341460000000004E-3</v>
      </c>
      <c r="E61" s="63">
        <f t="shared" si="23"/>
        <v>9.8535320000000017E-3</v>
      </c>
      <c r="F61" s="63">
        <f t="shared" si="27"/>
        <v>9.4081460000000009E-3</v>
      </c>
      <c r="G61" s="63">
        <f t="shared" si="24"/>
        <v>7.3316240000000001E-3</v>
      </c>
      <c r="H61" s="63" t="str">
        <f t="shared" si="25"/>
        <v>0.0099,</v>
      </c>
      <c r="I61" s="63"/>
      <c r="K61" s="63"/>
      <c r="L61" s="63">
        <v>1.1117500000000001E-2</v>
      </c>
      <c r="M61" s="63">
        <v>1.10224E-2</v>
      </c>
      <c r="N61" s="63">
        <v>1.04806E-2</v>
      </c>
      <c r="O61" s="63">
        <v>1.11679E-2</v>
      </c>
      <c r="P61" s="63">
        <v>1.08206E-2</v>
      </c>
      <c r="R61" s="63">
        <v>1.09937E-2</v>
      </c>
      <c r="S61" s="63">
        <v>1.08007E-2</v>
      </c>
      <c r="T61" s="63">
        <v>1.00759E-2</v>
      </c>
      <c r="U61" s="63">
        <v>1.1079200000000001E-2</v>
      </c>
      <c r="V61" s="63">
        <v>1.0663199999999999E-2</v>
      </c>
      <c r="X61" s="63">
        <v>1.0167900000000001E-2</v>
      </c>
      <c r="Y61" s="63">
        <v>9.7594099999999996E-3</v>
      </c>
      <c r="Z61" s="63">
        <v>8.9302500000000007E-3</v>
      </c>
      <c r="AA61" s="63">
        <v>1.03719E-2</v>
      </c>
      <c r="AB61" s="63">
        <v>1.0038200000000001E-2</v>
      </c>
      <c r="AC61" s="63"/>
      <c r="AD61" s="63">
        <v>9.7416199999999994E-3</v>
      </c>
      <c r="AE61" s="63">
        <v>9.1706400000000007E-3</v>
      </c>
      <c r="AF61" s="63">
        <v>8.5719100000000003E-3</v>
      </c>
      <c r="AG61" s="63">
        <v>9.9974799999999996E-3</v>
      </c>
      <c r="AH61" s="63">
        <v>9.5590799999999993E-3</v>
      </c>
      <c r="AI61" s="63"/>
      <c r="AJ61" s="63">
        <v>9.1867600000000004E-3</v>
      </c>
      <c r="AK61" s="63">
        <v>9.0651199999999994E-3</v>
      </c>
      <c r="AL61" s="63">
        <v>8.7226600000000001E-3</v>
      </c>
      <c r="AM61" s="63">
        <v>9.1925900000000005E-3</v>
      </c>
      <c r="AN61" s="63">
        <v>1.00036E-2</v>
      </c>
      <c r="AO61" s="63"/>
      <c r="AP61" s="63">
        <v>7.2012999999999999E-3</v>
      </c>
      <c r="AQ61" s="63">
        <v>7.6236200000000002E-3</v>
      </c>
      <c r="AR61" s="63">
        <v>6.7821000000000001E-3</v>
      </c>
      <c r="AS61" s="63">
        <v>7.3360300000000003E-3</v>
      </c>
      <c r="AT61" s="63">
        <v>7.7150700000000001E-3</v>
      </c>
      <c r="AU61" s="63"/>
      <c r="AV61" s="63"/>
    </row>
    <row r="62" spans="1:48">
      <c r="A62" s="63"/>
      <c r="B62" s="63">
        <f t="shared" si="26"/>
        <v>1.0034148000000001E-2</v>
      </c>
      <c r="C62" s="63">
        <f t="shared" si="21"/>
        <v>9.7359420000000009E-3</v>
      </c>
      <c r="D62" s="63">
        <f t="shared" si="22"/>
        <v>8.1798919999999994E-3</v>
      </c>
      <c r="E62" s="63">
        <f t="shared" si="23"/>
        <v>8.9985619999999981E-3</v>
      </c>
      <c r="F62" s="63">
        <f t="shared" si="27"/>
        <v>8.527980000000001E-3</v>
      </c>
      <c r="G62" s="63">
        <f t="shared" si="24"/>
        <v>6.4554479999999999E-3</v>
      </c>
      <c r="H62" s="63" t="str">
        <f t="shared" si="25"/>
        <v>0.009,</v>
      </c>
      <c r="I62" s="63"/>
      <c r="K62" s="63"/>
      <c r="L62" s="63">
        <v>1.04463E-2</v>
      </c>
      <c r="M62" s="63">
        <v>1.03388E-2</v>
      </c>
      <c r="N62" s="63">
        <v>9.0961600000000007E-3</v>
      </c>
      <c r="O62" s="63">
        <v>1.0381E-2</v>
      </c>
      <c r="P62" s="63">
        <v>9.9084800000000008E-3</v>
      </c>
      <c r="R62" s="63">
        <v>9.96732E-3</v>
      </c>
      <c r="S62" s="63">
        <v>9.9820800000000008E-3</v>
      </c>
      <c r="T62" s="63">
        <v>8.7374500000000008E-3</v>
      </c>
      <c r="U62" s="63">
        <v>1.0395100000000001E-2</v>
      </c>
      <c r="V62" s="63">
        <v>9.5977600000000003E-3</v>
      </c>
      <c r="X62" s="63">
        <v>9.1392799999999996E-3</v>
      </c>
      <c r="Y62" s="63">
        <v>9.0376299999999996E-3</v>
      </c>
      <c r="Z62" s="63">
        <v>8.0658499999999994E-3</v>
      </c>
      <c r="AA62" s="63">
        <v>9.9432800000000005E-3</v>
      </c>
      <c r="AB62" s="63">
        <v>8.8067700000000002E-3</v>
      </c>
      <c r="AC62" s="63"/>
      <c r="AD62" s="63">
        <v>8.4693900000000003E-3</v>
      </c>
      <c r="AE62" s="63">
        <v>8.5307500000000001E-3</v>
      </c>
      <c r="AF62" s="63">
        <v>7.8168200000000004E-3</v>
      </c>
      <c r="AG62" s="63">
        <v>9.3889100000000003E-3</v>
      </c>
      <c r="AH62" s="63">
        <v>8.4340300000000003E-3</v>
      </c>
      <c r="AI62" s="63"/>
      <c r="AJ62" s="63">
        <v>8.1111399999999993E-3</v>
      </c>
      <c r="AK62" s="63">
        <v>8.2434799999999992E-3</v>
      </c>
      <c r="AL62" s="63">
        <v>7.7036500000000003E-3</v>
      </c>
      <c r="AM62" s="63">
        <v>7.9977899999999994E-3</v>
      </c>
      <c r="AN62" s="63">
        <v>8.8433999999999995E-3</v>
      </c>
      <c r="AO62" s="63"/>
      <c r="AP62" s="63">
        <v>6.2175800000000003E-3</v>
      </c>
      <c r="AQ62" s="63">
        <v>6.5983500000000002E-3</v>
      </c>
      <c r="AR62" s="63">
        <v>6.3369400000000001E-3</v>
      </c>
      <c r="AS62" s="63">
        <v>6.1906900000000004E-3</v>
      </c>
      <c r="AT62" s="63">
        <v>6.9336800000000002E-3</v>
      </c>
      <c r="AU62" s="63"/>
      <c r="AV62" s="63"/>
    </row>
    <row r="63" spans="1:48">
      <c r="A63" s="63"/>
      <c r="B63" s="63">
        <f t="shared" si="26"/>
        <v>8.9704959999999997E-3</v>
      </c>
      <c r="C63" s="63">
        <f t="shared" si="21"/>
        <v>8.6652880000000002E-3</v>
      </c>
      <c r="D63" s="63">
        <f t="shared" si="22"/>
        <v>7.1421999999999996E-3</v>
      </c>
      <c r="E63" s="63">
        <f t="shared" si="23"/>
        <v>7.92758E-3</v>
      </c>
      <c r="F63" s="63">
        <f t="shared" si="27"/>
        <v>7.5212180000000005E-3</v>
      </c>
      <c r="G63" s="63">
        <f t="shared" si="24"/>
        <v>5.7912200000000014E-3</v>
      </c>
      <c r="H63" s="63" t="str">
        <f t="shared" si="25"/>
        <v>0.0079,</v>
      </c>
      <c r="I63" s="63"/>
      <c r="K63" s="63"/>
      <c r="L63" s="63">
        <v>9.18887E-3</v>
      </c>
      <c r="M63" s="63">
        <v>9.3289800000000006E-3</v>
      </c>
      <c r="N63" s="63">
        <v>8.2000800000000002E-3</v>
      </c>
      <c r="O63" s="63">
        <v>9.1137400000000004E-3</v>
      </c>
      <c r="P63" s="63">
        <v>9.0208100000000006E-3</v>
      </c>
      <c r="R63" s="63">
        <v>8.8004499999999996E-3</v>
      </c>
      <c r="S63" s="63">
        <v>8.8418100000000003E-3</v>
      </c>
      <c r="T63" s="63">
        <v>8.0030199999999996E-3</v>
      </c>
      <c r="U63" s="63">
        <v>8.8693699999999997E-3</v>
      </c>
      <c r="V63" s="63">
        <v>8.8117899999999999E-3</v>
      </c>
      <c r="X63" s="63">
        <v>7.8602099999999994E-3</v>
      </c>
      <c r="Y63" s="63">
        <v>8.0140699999999999E-3</v>
      </c>
      <c r="Z63" s="63">
        <v>7.4814599999999997E-3</v>
      </c>
      <c r="AA63" s="63">
        <v>8.1732599999999999E-3</v>
      </c>
      <c r="AB63" s="63">
        <v>8.1089000000000005E-3</v>
      </c>
      <c r="AC63" s="63"/>
      <c r="AD63" s="63">
        <v>7.4236900000000001E-3</v>
      </c>
      <c r="AE63" s="63">
        <v>7.6545600000000004E-3</v>
      </c>
      <c r="AF63" s="63">
        <v>7.1046599999999996E-3</v>
      </c>
      <c r="AG63" s="63">
        <v>7.7504200000000001E-3</v>
      </c>
      <c r="AH63" s="63">
        <v>7.6727599999999998E-3</v>
      </c>
      <c r="AI63" s="63"/>
      <c r="AJ63" s="63">
        <v>7.2697200000000003E-3</v>
      </c>
      <c r="AK63" s="63">
        <v>7.1237000000000002E-3</v>
      </c>
      <c r="AL63" s="63">
        <v>6.8023700000000003E-3</v>
      </c>
      <c r="AM63" s="63">
        <v>7.06122E-3</v>
      </c>
      <c r="AN63" s="63">
        <v>7.4539899999999997E-3</v>
      </c>
      <c r="AO63" s="63"/>
      <c r="AP63" s="63">
        <v>5.8720600000000001E-3</v>
      </c>
      <c r="AQ63" s="63">
        <v>5.8683700000000004E-3</v>
      </c>
      <c r="AR63" s="63">
        <v>5.6950799999999999E-3</v>
      </c>
      <c r="AS63" s="63">
        <v>5.5848900000000003E-3</v>
      </c>
      <c r="AT63" s="63">
        <v>5.9357000000000004E-3</v>
      </c>
      <c r="AU63" s="63"/>
      <c r="AV63" s="63"/>
    </row>
    <row r="64" spans="1:48">
      <c r="A64" s="63"/>
      <c r="B64" s="63">
        <f t="shared" si="26"/>
        <v>8.1580879999999991E-3</v>
      </c>
      <c r="C64" s="63">
        <f t="shared" si="21"/>
        <v>7.8373640000000012E-3</v>
      </c>
      <c r="D64" s="63">
        <f t="shared" si="22"/>
        <v>6.3702020000000002E-3</v>
      </c>
      <c r="E64" s="63">
        <f t="shared" si="23"/>
        <v>7.0597400000000001E-3</v>
      </c>
      <c r="F64" s="63">
        <f t="shared" si="27"/>
        <v>6.6596240000000003E-3</v>
      </c>
      <c r="G64" s="63">
        <f t="shared" si="24"/>
        <v>5.3215160000000001E-3</v>
      </c>
      <c r="H64" s="63" t="str">
        <f t="shared" si="25"/>
        <v>0.0071,</v>
      </c>
      <c r="I64" s="63"/>
      <c r="K64" s="63"/>
      <c r="L64" s="63">
        <v>8.4936400000000002E-3</v>
      </c>
      <c r="M64" s="63">
        <v>7.9838900000000004E-3</v>
      </c>
      <c r="N64" s="63">
        <v>8.1236099999999999E-3</v>
      </c>
      <c r="O64" s="63">
        <v>8.4367799999999996E-3</v>
      </c>
      <c r="P64" s="63">
        <v>7.7525199999999997E-3</v>
      </c>
      <c r="R64" s="63">
        <v>8.0461200000000004E-3</v>
      </c>
      <c r="S64" s="63">
        <v>7.7862599999999997E-3</v>
      </c>
      <c r="T64" s="63">
        <v>7.8472799999999999E-3</v>
      </c>
      <c r="U64" s="63">
        <v>7.99915E-3</v>
      </c>
      <c r="V64" s="63">
        <v>7.5080099999999999E-3</v>
      </c>
      <c r="X64" s="63">
        <v>6.8303799999999996E-3</v>
      </c>
      <c r="Y64" s="63">
        <v>7.1664700000000003E-3</v>
      </c>
      <c r="Z64" s="63">
        <v>6.8782799999999996E-3</v>
      </c>
      <c r="AA64" s="63">
        <v>7.3710800000000003E-3</v>
      </c>
      <c r="AB64" s="63">
        <v>7.0524899999999998E-3</v>
      </c>
      <c r="AC64" s="63"/>
      <c r="AD64" s="63">
        <v>6.3301299999999998E-3</v>
      </c>
      <c r="AE64" s="63">
        <v>6.7780499999999999E-3</v>
      </c>
      <c r="AF64" s="63">
        <v>6.3636700000000001E-3</v>
      </c>
      <c r="AG64" s="63">
        <v>7.06663E-3</v>
      </c>
      <c r="AH64" s="63">
        <v>6.7596399999999999E-3</v>
      </c>
      <c r="AI64" s="63"/>
      <c r="AJ64" s="63">
        <v>6.32396E-3</v>
      </c>
      <c r="AK64" s="63">
        <v>6.5093199999999999E-3</v>
      </c>
      <c r="AL64" s="63">
        <v>6.0277000000000004E-3</v>
      </c>
      <c r="AM64" s="63">
        <v>6.3546200000000001E-3</v>
      </c>
      <c r="AN64" s="63">
        <v>6.6354099999999996E-3</v>
      </c>
      <c r="AO64" s="63"/>
      <c r="AP64" s="63">
        <v>5.3082099999999998E-3</v>
      </c>
      <c r="AQ64" s="63">
        <v>5.39304E-3</v>
      </c>
      <c r="AR64" s="63">
        <v>5.1038400000000001E-3</v>
      </c>
      <c r="AS64" s="63">
        <v>5.3267499999999999E-3</v>
      </c>
      <c r="AT64" s="63">
        <v>5.4757399999999998E-3</v>
      </c>
      <c r="AU64" s="63"/>
      <c r="AV64" s="63"/>
    </row>
    <row r="65" spans="1:48">
      <c r="A65" s="63"/>
      <c r="B65" s="63">
        <f t="shared" si="26"/>
        <v>7.284904E-3</v>
      </c>
      <c r="C65" s="63">
        <f t="shared" si="21"/>
        <v>6.8766880000000006E-3</v>
      </c>
      <c r="D65" s="63">
        <f t="shared" si="22"/>
        <v>5.6897419999999994E-3</v>
      </c>
      <c r="E65" s="63">
        <f t="shared" si="23"/>
        <v>6.0013339999999997E-3</v>
      </c>
      <c r="F65" s="63">
        <f t="shared" si="27"/>
        <v>5.6548060000000001E-3</v>
      </c>
      <c r="G65" s="63">
        <f t="shared" si="24"/>
        <v>5.0181919999999994E-3</v>
      </c>
      <c r="H65" s="63" t="str">
        <f t="shared" si="25"/>
        <v>0.006,</v>
      </c>
      <c r="I65" s="63"/>
      <c r="K65" s="63"/>
      <c r="L65" s="63">
        <v>7.4063699999999998E-3</v>
      </c>
      <c r="M65" s="63">
        <v>7.3756799999999999E-3</v>
      </c>
      <c r="N65" s="63">
        <v>7.0950900000000001E-3</v>
      </c>
      <c r="O65" s="63">
        <v>7.23502E-3</v>
      </c>
      <c r="P65" s="63">
        <v>7.3123600000000004E-3</v>
      </c>
      <c r="R65" s="63">
        <v>6.7917799999999999E-3</v>
      </c>
      <c r="S65" s="63">
        <v>7.0690900000000001E-3</v>
      </c>
      <c r="T65" s="63">
        <v>6.6919299999999996E-3</v>
      </c>
      <c r="U65" s="63">
        <v>6.9322999999999997E-3</v>
      </c>
      <c r="V65" s="63">
        <v>6.8983400000000002E-3</v>
      </c>
      <c r="X65" s="63">
        <v>5.8003300000000002E-3</v>
      </c>
      <c r="Y65" s="63">
        <v>6.3629200000000002E-3</v>
      </c>
      <c r="Z65" s="63">
        <v>5.7982199999999998E-3</v>
      </c>
      <c r="AA65" s="63">
        <v>6.0386499999999996E-3</v>
      </c>
      <c r="AB65" s="63">
        <v>6.0065500000000003E-3</v>
      </c>
      <c r="AC65" s="63"/>
      <c r="AD65" s="63">
        <v>5.4833099999999999E-3</v>
      </c>
      <c r="AE65" s="63">
        <v>6.0313199999999997E-3</v>
      </c>
      <c r="AF65" s="63">
        <v>5.4765600000000001E-3</v>
      </c>
      <c r="AG65" s="63">
        <v>5.6591499999999999E-3</v>
      </c>
      <c r="AH65" s="63">
        <v>5.6236899999999998E-3</v>
      </c>
      <c r="AI65" s="63"/>
      <c r="AJ65" s="63">
        <v>5.5436599999999997E-3</v>
      </c>
      <c r="AK65" s="63">
        <v>5.8148699999999998E-3</v>
      </c>
      <c r="AL65" s="63">
        <v>5.5497999999999997E-3</v>
      </c>
      <c r="AM65" s="63">
        <v>5.8654400000000004E-3</v>
      </c>
      <c r="AN65" s="63">
        <v>5.6749399999999998E-3</v>
      </c>
      <c r="AO65" s="63"/>
      <c r="AP65" s="63">
        <v>4.9530399999999997E-3</v>
      </c>
      <c r="AQ65" s="63">
        <v>5.0596399999999998E-3</v>
      </c>
      <c r="AR65" s="63">
        <v>4.9409299999999996E-3</v>
      </c>
      <c r="AS65" s="63">
        <v>5.0982600000000003E-3</v>
      </c>
      <c r="AT65" s="63">
        <v>5.0390900000000004E-3</v>
      </c>
      <c r="AU65" s="63"/>
      <c r="AV65" s="63"/>
    </row>
    <row r="66" spans="1:48">
      <c r="A66" s="63"/>
      <c r="B66" s="63">
        <f t="shared" si="26"/>
        <v>6.3718620000000007E-3</v>
      </c>
      <c r="C66" s="63">
        <f t="shared" si="21"/>
        <v>5.9629179999999993E-3</v>
      </c>
      <c r="D66" s="63">
        <f t="shared" si="22"/>
        <v>5.0395640000000007E-3</v>
      </c>
      <c r="E66" s="63">
        <f t="shared" si="23"/>
        <v>5.2783760000000004E-3</v>
      </c>
      <c r="F66" s="63">
        <f t="shared" si="27"/>
        <v>5.0560980000000002E-3</v>
      </c>
      <c r="G66" s="63">
        <f t="shared" si="24"/>
        <v>4.7302960000000002E-3</v>
      </c>
      <c r="H66" s="63" t="str">
        <f t="shared" si="25"/>
        <v>0.0053,</v>
      </c>
      <c r="I66" s="63"/>
      <c r="K66" s="63"/>
      <c r="L66" s="63">
        <v>6.2162900000000002E-3</v>
      </c>
      <c r="M66" s="63">
        <v>6.5240899999999998E-3</v>
      </c>
      <c r="N66" s="63">
        <v>6.1960699999999997E-3</v>
      </c>
      <c r="O66" s="63">
        <v>6.4176399999999996E-3</v>
      </c>
      <c r="P66" s="63">
        <v>6.5052199999999999E-3</v>
      </c>
      <c r="R66" s="63">
        <v>5.7007100000000003E-3</v>
      </c>
      <c r="S66" s="63">
        <v>6.24743E-3</v>
      </c>
      <c r="T66" s="63">
        <v>5.8349200000000004E-3</v>
      </c>
      <c r="U66" s="63">
        <v>5.9550000000000002E-3</v>
      </c>
      <c r="V66" s="63">
        <v>6.0765300000000001E-3</v>
      </c>
      <c r="X66" s="63">
        <v>5.1292000000000004E-3</v>
      </c>
      <c r="Y66" s="63">
        <v>5.5754799999999998E-3</v>
      </c>
      <c r="Z66" s="63">
        <v>5.1460400000000002E-3</v>
      </c>
      <c r="AA66" s="63">
        <v>5.1705199999999996E-3</v>
      </c>
      <c r="AB66" s="63">
        <v>5.3706400000000003E-3</v>
      </c>
      <c r="AC66" s="63"/>
      <c r="AD66" s="63">
        <v>4.95898E-3</v>
      </c>
      <c r="AE66" s="63">
        <v>5.2930399999999997E-3</v>
      </c>
      <c r="AF66" s="63">
        <v>4.9584199999999998E-3</v>
      </c>
      <c r="AG66" s="63">
        <v>4.9355199999999997E-3</v>
      </c>
      <c r="AH66" s="63">
        <v>5.13453E-3</v>
      </c>
      <c r="AI66" s="63"/>
      <c r="AJ66" s="63">
        <v>4.9813100000000001E-3</v>
      </c>
      <c r="AK66" s="63">
        <v>5.0590499999999998E-3</v>
      </c>
      <c r="AL66" s="63">
        <v>4.9579899999999998E-3</v>
      </c>
      <c r="AM66" s="63">
        <v>5.0713599999999996E-3</v>
      </c>
      <c r="AN66" s="63">
        <v>5.12811E-3</v>
      </c>
      <c r="AO66" s="63"/>
      <c r="AP66" s="63">
        <v>4.6822799999999996E-3</v>
      </c>
      <c r="AQ66" s="63">
        <v>4.7510599999999997E-3</v>
      </c>
      <c r="AR66" s="63">
        <v>4.6832699999999998E-3</v>
      </c>
      <c r="AS66" s="63">
        <v>4.7310099999999999E-3</v>
      </c>
      <c r="AT66" s="63">
        <v>4.8038600000000001E-3</v>
      </c>
      <c r="AU66" s="63"/>
      <c r="AV66" s="63"/>
    </row>
    <row r="67" spans="1:48">
      <c r="A67" s="63"/>
      <c r="B67" s="63">
        <f t="shared" si="26"/>
        <v>5.372178E-3</v>
      </c>
      <c r="C67" s="63">
        <f t="shared" si="21"/>
        <v>5.0582639999999998E-3</v>
      </c>
      <c r="D67" s="63">
        <f t="shared" si="22"/>
        <v>4.5967099999999995E-3</v>
      </c>
      <c r="E67" s="63">
        <f t="shared" si="23"/>
        <v>4.6929039999999995E-3</v>
      </c>
      <c r="F67" s="63">
        <f t="shared" si="27"/>
        <v>4.6083800000000005E-3</v>
      </c>
      <c r="G67" s="63">
        <f t="shared" si="24"/>
        <v>4.5312479999999999E-3</v>
      </c>
      <c r="H67" s="63" t="str">
        <f t="shared" si="25"/>
        <v>0.0047,</v>
      </c>
      <c r="I67" s="63"/>
      <c r="K67" s="63"/>
      <c r="L67" s="63">
        <v>5.2852899999999998E-3</v>
      </c>
      <c r="M67" s="63">
        <v>5.3540699999999998E-3</v>
      </c>
      <c r="N67" s="63">
        <v>5.2395499999999999E-3</v>
      </c>
      <c r="O67" s="63">
        <v>5.5312800000000004E-3</v>
      </c>
      <c r="P67" s="63">
        <v>5.4507000000000002E-3</v>
      </c>
      <c r="R67" s="63">
        <v>4.973E-3</v>
      </c>
      <c r="S67" s="63">
        <v>5.0457000000000002E-3</v>
      </c>
      <c r="T67" s="63">
        <v>4.98015E-3</v>
      </c>
      <c r="U67" s="63">
        <v>5.1551399999999999E-3</v>
      </c>
      <c r="V67" s="63">
        <v>5.1373299999999998E-3</v>
      </c>
      <c r="X67" s="63">
        <v>4.6617500000000001E-3</v>
      </c>
      <c r="Y67" s="63">
        <v>4.6700099999999996E-3</v>
      </c>
      <c r="Z67" s="63">
        <v>4.66571E-3</v>
      </c>
      <c r="AA67" s="63">
        <v>4.7266599999999997E-3</v>
      </c>
      <c r="AB67" s="63">
        <v>4.7403899999999997E-3</v>
      </c>
      <c r="AC67" s="63"/>
      <c r="AD67" s="63">
        <v>4.5955199999999996E-3</v>
      </c>
      <c r="AE67" s="63">
        <v>4.58888E-3</v>
      </c>
      <c r="AF67" s="63">
        <v>4.5983100000000004E-3</v>
      </c>
      <c r="AG67" s="63">
        <v>4.6193900000000001E-3</v>
      </c>
      <c r="AH67" s="63">
        <v>4.6398000000000003E-3</v>
      </c>
      <c r="AI67" s="63"/>
      <c r="AJ67" s="63">
        <v>4.58158E-3</v>
      </c>
      <c r="AK67" s="63">
        <v>4.6339199999999997E-3</v>
      </c>
      <c r="AL67" s="63">
        <v>4.5765399999999996E-3</v>
      </c>
      <c r="AM67" s="63">
        <v>4.58947E-3</v>
      </c>
      <c r="AN67" s="63">
        <v>4.60204E-3</v>
      </c>
      <c r="AO67" s="63"/>
      <c r="AP67" s="63">
        <v>4.50462E-3</v>
      </c>
      <c r="AQ67" s="63">
        <v>4.5550499999999997E-3</v>
      </c>
      <c r="AR67" s="63">
        <v>4.5017800000000004E-3</v>
      </c>
      <c r="AS67" s="63">
        <v>4.5031699999999999E-3</v>
      </c>
      <c r="AT67" s="63">
        <v>4.5916200000000002E-3</v>
      </c>
      <c r="AU67" s="63"/>
      <c r="AV67" s="63"/>
    </row>
    <row r="68" spans="1:48">
      <c r="A68" s="63"/>
      <c r="B68" s="63">
        <f t="shared" si="26"/>
        <v>4.5924740000000009E-3</v>
      </c>
      <c r="C68" s="63">
        <f t="shared" si="21"/>
        <v>4.4750200000000006E-3</v>
      </c>
      <c r="D68" s="63">
        <f t="shared" si="22"/>
        <v>4.3612679999999997E-3</v>
      </c>
      <c r="E68" s="63">
        <f t="shared" si="23"/>
        <v>4.3898979999999997E-3</v>
      </c>
      <c r="F68" s="63">
        <f t="shared" si="27"/>
        <v>4.3811099999999997E-3</v>
      </c>
      <c r="G68" s="63">
        <f t="shared" si="24"/>
        <v>4.4114380000000002E-3</v>
      </c>
      <c r="H68" s="63" t="str">
        <f t="shared" si="25"/>
        <v>0.0044,</v>
      </c>
      <c r="I68" s="63"/>
      <c r="K68" s="63"/>
      <c r="L68" s="63">
        <v>4.4857999999999999E-3</v>
      </c>
      <c r="M68" s="63">
        <v>4.5764500000000001E-3</v>
      </c>
      <c r="N68" s="63">
        <v>4.6355399999999996E-3</v>
      </c>
      <c r="O68" s="63">
        <v>4.6371700000000004E-3</v>
      </c>
      <c r="P68" s="63">
        <v>4.6274100000000002E-3</v>
      </c>
      <c r="R68" s="63">
        <v>4.4028499999999998E-3</v>
      </c>
      <c r="S68" s="63">
        <v>4.4692899999999999E-3</v>
      </c>
      <c r="T68" s="63">
        <v>4.5179900000000004E-3</v>
      </c>
      <c r="U68" s="63">
        <v>4.4798900000000003E-3</v>
      </c>
      <c r="V68" s="63">
        <v>4.5050799999999998E-3</v>
      </c>
      <c r="X68" s="63">
        <v>4.3640800000000002E-3</v>
      </c>
      <c r="Y68" s="63">
        <v>4.3839200000000004E-3</v>
      </c>
      <c r="Z68" s="63">
        <v>4.4147199999999996E-3</v>
      </c>
      <c r="AA68" s="63">
        <v>4.3840600000000004E-3</v>
      </c>
      <c r="AB68" s="63">
        <v>4.4027099999999998E-3</v>
      </c>
      <c r="AC68" s="63"/>
      <c r="AD68" s="63">
        <v>4.36704E-3</v>
      </c>
      <c r="AE68" s="63">
        <v>4.3710700000000003E-3</v>
      </c>
      <c r="AF68" s="63">
        <v>4.4024299999999997E-3</v>
      </c>
      <c r="AG68" s="63">
        <v>4.3731999999999998E-3</v>
      </c>
      <c r="AH68" s="63">
        <v>4.3918100000000003E-3</v>
      </c>
      <c r="AI68" s="63"/>
      <c r="AJ68" s="63">
        <v>4.3322600000000001E-3</v>
      </c>
      <c r="AK68" s="63">
        <v>4.3687600000000002E-3</v>
      </c>
      <c r="AL68" s="63">
        <v>4.3587399999999998E-3</v>
      </c>
      <c r="AM68" s="63">
        <v>4.3444399999999998E-3</v>
      </c>
      <c r="AN68" s="63">
        <v>4.4021399999999997E-3</v>
      </c>
      <c r="AO68" s="63"/>
      <c r="AP68" s="63">
        <v>4.3795400000000003E-3</v>
      </c>
      <c r="AQ68" s="63">
        <v>4.4266100000000001E-3</v>
      </c>
      <c r="AR68" s="63">
        <v>4.3864100000000003E-3</v>
      </c>
      <c r="AS68" s="63">
        <v>4.38574E-3</v>
      </c>
      <c r="AT68" s="63">
        <v>4.4788900000000001E-3</v>
      </c>
      <c r="AU68" s="63"/>
      <c r="AV68" s="63"/>
    </row>
    <row r="69" spans="1:48">
      <c r="A69" s="63"/>
      <c r="B69" s="63">
        <f t="shared" si="26"/>
        <v>4.2348239999999999E-3</v>
      </c>
      <c r="C69" s="63">
        <f t="shared" si="21"/>
        <v>4.2368939999999997E-3</v>
      </c>
      <c r="D69" s="63">
        <f t="shared" si="22"/>
        <v>4.2563640000000003E-3</v>
      </c>
      <c r="E69" s="63">
        <f t="shared" si="23"/>
        <v>4.2562100000000007E-3</v>
      </c>
      <c r="F69" s="63">
        <f t="shared" si="27"/>
        <v>4.2717740000000008E-3</v>
      </c>
      <c r="G69" s="63">
        <f t="shared" si="24"/>
        <v>4.3464699999999998E-3</v>
      </c>
      <c r="H69" s="63" t="str">
        <f t="shared" si="25"/>
        <v>0.0043,</v>
      </c>
      <c r="I69" s="63"/>
      <c r="K69" s="63"/>
      <c r="L69" s="63">
        <v>4.2289500000000004E-3</v>
      </c>
      <c r="M69" s="63">
        <v>4.2207199999999999E-3</v>
      </c>
      <c r="N69" s="63">
        <v>4.2528399999999999E-3</v>
      </c>
      <c r="O69" s="63">
        <v>4.23909E-3</v>
      </c>
      <c r="P69" s="63">
        <v>4.23252E-3</v>
      </c>
      <c r="R69" s="63">
        <v>4.2371600000000002E-3</v>
      </c>
      <c r="S69" s="63">
        <v>4.22362E-3</v>
      </c>
      <c r="T69" s="63">
        <v>4.2533700000000002E-3</v>
      </c>
      <c r="U69" s="63">
        <v>4.2351799999999998E-3</v>
      </c>
      <c r="V69" s="63">
        <v>4.2351400000000001E-3</v>
      </c>
      <c r="X69" s="63">
        <v>4.2629399999999998E-3</v>
      </c>
      <c r="Y69" s="63">
        <v>4.2404399999999998E-3</v>
      </c>
      <c r="Z69" s="63">
        <v>4.27093E-3</v>
      </c>
      <c r="AA69" s="63">
        <v>4.2541499999999999E-3</v>
      </c>
      <c r="AB69" s="63">
        <v>4.2525899999999997E-3</v>
      </c>
      <c r="AC69" s="63"/>
      <c r="AD69" s="63">
        <v>4.2810299999999999E-3</v>
      </c>
      <c r="AE69" s="63">
        <v>4.2539500000000003E-3</v>
      </c>
      <c r="AF69" s="63">
        <v>4.2869300000000004E-3</v>
      </c>
      <c r="AG69" s="63">
        <v>4.2692600000000004E-3</v>
      </c>
      <c r="AH69" s="63">
        <v>4.2677000000000001E-3</v>
      </c>
      <c r="AI69" s="63"/>
      <c r="AJ69" s="63">
        <v>4.2412700000000001E-3</v>
      </c>
      <c r="AK69" s="63">
        <v>4.2617699999999998E-3</v>
      </c>
      <c r="AL69" s="63">
        <v>4.2464299999999998E-3</v>
      </c>
      <c r="AM69" s="63">
        <v>4.23413E-3</v>
      </c>
      <c r="AN69" s="63">
        <v>4.2982200000000002E-3</v>
      </c>
      <c r="AO69" s="63"/>
      <c r="AP69" s="63">
        <v>4.3227099999999996E-3</v>
      </c>
      <c r="AQ69" s="63">
        <v>4.3571299999999999E-3</v>
      </c>
      <c r="AR69" s="63">
        <v>4.32673E-3</v>
      </c>
      <c r="AS69" s="63">
        <v>4.3148800000000001E-3</v>
      </c>
      <c r="AT69" s="63">
        <v>4.4108999999999997E-3</v>
      </c>
      <c r="AU69" s="63"/>
      <c r="AV69" s="63"/>
    </row>
    <row r="70" spans="1:48">
      <c r="A70" s="63"/>
      <c r="B70" s="63">
        <f t="shared" si="26"/>
        <v>4.1501379999999994E-3</v>
      </c>
      <c r="C70" s="63">
        <f t="shared" si="21"/>
        <v>4.1673780000000002E-3</v>
      </c>
      <c r="D70" s="63">
        <f t="shared" si="22"/>
        <v>4.2099980000000004E-3</v>
      </c>
      <c r="E70" s="63">
        <f t="shared" si="23"/>
        <v>4.2058419999999996E-3</v>
      </c>
      <c r="F70" s="63">
        <f t="shared" si="27"/>
        <v>4.2271499999999998E-3</v>
      </c>
      <c r="G70" s="63">
        <f t="shared" si="24"/>
        <v>4.31285E-3</v>
      </c>
      <c r="H70" s="63" t="str">
        <f t="shared" si="25"/>
        <v>0.0042,</v>
      </c>
      <c r="I70" s="63"/>
      <c r="K70" s="63"/>
      <c r="L70" s="63">
        <v>4.1569099999999998E-3</v>
      </c>
      <c r="M70" s="63">
        <v>4.1380000000000002E-3</v>
      </c>
      <c r="N70" s="63">
        <v>4.1586100000000001E-3</v>
      </c>
      <c r="O70" s="63">
        <v>4.1457899999999999E-3</v>
      </c>
      <c r="P70" s="63">
        <v>4.1513799999999997E-3</v>
      </c>
      <c r="R70" s="63">
        <v>4.1755000000000004E-3</v>
      </c>
      <c r="S70" s="63">
        <v>4.1541900000000003E-3</v>
      </c>
      <c r="T70" s="63">
        <v>4.1769600000000004E-3</v>
      </c>
      <c r="U70" s="63">
        <v>4.16198E-3</v>
      </c>
      <c r="V70" s="63">
        <v>4.16826E-3</v>
      </c>
      <c r="X70" s="63">
        <v>4.2162800000000002E-3</v>
      </c>
      <c r="Y70" s="63">
        <v>4.1897999999999996E-3</v>
      </c>
      <c r="Z70" s="63">
        <v>4.2179299999999999E-3</v>
      </c>
      <c r="AA70" s="63">
        <v>4.1989599999999998E-3</v>
      </c>
      <c r="AB70" s="63">
        <v>4.20624E-3</v>
      </c>
      <c r="AC70" s="63"/>
      <c r="AD70" s="63">
        <v>4.2387400000000004E-3</v>
      </c>
      <c r="AE70" s="63">
        <v>4.2095600000000002E-3</v>
      </c>
      <c r="AF70" s="63">
        <v>4.2401799999999996E-3</v>
      </c>
      <c r="AG70" s="63">
        <v>4.2200800000000002E-3</v>
      </c>
      <c r="AH70" s="63">
        <v>4.2271899999999996E-3</v>
      </c>
      <c r="AI70" s="63"/>
      <c r="AJ70" s="63">
        <v>4.1949300000000004E-3</v>
      </c>
      <c r="AK70" s="63">
        <v>4.2169099999999999E-3</v>
      </c>
      <c r="AL70" s="63">
        <v>4.1979799999999996E-3</v>
      </c>
      <c r="AM70" s="63">
        <v>4.1903299999999999E-3</v>
      </c>
      <c r="AN70" s="63">
        <v>4.2498400000000004E-3</v>
      </c>
      <c r="AO70" s="63"/>
      <c r="AP70" s="63">
        <v>4.2882099999999998E-3</v>
      </c>
      <c r="AQ70" s="63">
        <v>4.32556E-3</v>
      </c>
      <c r="AR70" s="63">
        <v>4.2937499999999998E-3</v>
      </c>
      <c r="AS70" s="63">
        <v>4.2814200000000002E-3</v>
      </c>
      <c r="AT70" s="63">
        <v>4.3753100000000003E-3</v>
      </c>
      <c r="AU70" s="63"/>
      <c r="AV70" s="63"/>
    </row>
    <row r="71" spans="1:48">
      <c r="A71" s="63"/>
      <c r="B71" s="63">
        <f t="shared" si="26"/>
        <v>4.1271800000000003E-3</v>
      </c>
      <c r="C71" s="63">
        <f t="shared" si="21"/>
        <v>4.1467539999999999E-3</v>
      </c>
      <c r="D71" s="63">
        <f t="shared" si="22"/>
        <v>4.1904899999999998E-3</v>
      </c>
      <c r="E71" s="63">
        <f t="shared" si="23"/>
        <v>4.1889739999999998E-3</v>
      </c>
      <c r="F71" s="63">
        <f t="shared" si="27"/>
        <v>4.2114299999999995E-3</v>
      </c>
      <c r="G71" s="63">
        <f t="shared" si="24"/>
        <v>4.2960200000000002E-3</v>
      </c>
      <c r="H71" s="63" t="str">
        <f t="shared" si="25"/>
        <v>0.0042,</v>
      </c>
      <c r="I71" s="63"/>
      <c r="K71" s="63"/>
      <c r="L71" s="63">
        <v>4.1340500000000002E-3</v>
      </c>
      <c r="M71" s="63">
        <v>4.1186900000000004E-3</v>
      </c>
      <c r="N71" s="63">
        <v>4.1317300000000001E-3</v>
      </c>
      <c r="O71" s="63">
        <v>4.1252700000000003E-3</v>
      </c>
      <c r="P71" s="63">
        <v>4.1261600000000002E-3</v>
      </c>
      <c r="R71" s="63">
        <v>4.1546300000000003E-3</v>
      </c>
      <c r="S71" s="63">
        <v>4.1373299999999998E-3</v>
      </c>
      <c r="T71" s="63">
        <v>4.1515500000000004E-3</v>
      </c>
      <c r="U71" s="63">
        <v>4.1444799999999999E-3</v>
      </c>
      <c r="V71" s="63">
        <v>4.14578E-3</v>
      </c>
      <c r="X71" s="63">
        <v>4.19923E-3</v>
      </c>
      <c r="Y71" s="63">
        <v>4.1769199999999998E-3</v>
      </c>
      <c r="Z71" s="63">
        <v>4.1953700000000003E-3</v>
      </c>
      <c r="AA71" s="63">
        <v>4.1859100000000002E-3</v>
      </c>
      <c r="AB71" s="63">
        <v>4.1874399999999997E-3</v>
      </c>
      <c r="AC71" s="63"/>
      <c r="AD71" s="63">
        <v>4.2228099999999996E-3</v>
      </c>
      <c r="AE71" s="63">
        <v>4.1978700000000002E-3</v>
      </c>
      <c r="AF71" s="63">
        <v>4.2185699999999996E-3</v>
      </c>
      <c r="AG71" s="63">
        <v>4.2081699999999998E-3</v>
      </c>
      <c r="AH71" s="63">
        <v>4.2097300000000001E-3</v>
      </c>
      <c r="AI71" s="63"/>
      <c r="AJ71" s="63">
        <v>4.1766900000000003E-3</v>
      </c>
      <c r="AK71" s="63">
        <v>4.19995E-3</v>
      </c>
      <c r="AL71" s="63">
        <v>4.1748799999999997E-3</v>
      </c>
      <c r="AM71" s="63">
        <v>4.1705099999999997E-3</v>
      </c>
      <c r="AN71" s="63">
        <v>4.2304200000000004E-3</v>
      </c>
      <c r="AO71" s="63"/>
      <c r="AP71" s="63">
        <v>4.27327E-3</v>
      </c>
      <c r="AQ71" s="63">
        <v>4.31242E-3</v>
      </c>
      <c r="AR71" s="63">
        <v>4.2712200000000001E-3</v>
      </c>
      <c r="AS71" s="63">
        <v>4.2635900000000003E-3</v>
      </c>
      <c r="AT71" s="63">
        <v>4.3595999999999999E-3</v>
      </c>
      <c r="AU71" s="63"/>
      <c r="AV71" s="63"/>
    </row>
    <row r="72" spans="1:48">
      <c r="A72" s="63"/>
      <c r="B72" s="63">
        <f t="shared" si="26"/>
        <v>4.1229520000000009E-3</v>
      </c>
      <c r="C72" s="63">
        <f t="shared" si="21"/>
        <v>4.1429679999999995E-3</v>
      </c>
      <c r="D72" s="63">
        <f t="shared" si="22"/>
        <v>4.1857960000000003E-3</v>
      </c>
      <c r="E72" s="63">
        <f t="shared" si="23"/>
        <v>4.1856719999999997E-3</v>
      </c>
      <c r="F72" s="63">
        <f t="shared" si="27"/>
        <v>4.2083139999999995E-3</v>
      </c>
      <c r="G72" s="63">
        <f t="shared" si="24"/>
        <v>4.2922159999999997E-3</v>
      </c>
      <c r="H72" s="63" t="str">
        <f t="shared" si="25"/>
        <v>0.0042,</v>
      </c>
      <c r="I72" s="63"/>
      <c r="K72" s="63"/>
      <c r="L72" s="63">
        <v>4.12897E-3</v>
      </c>
      <c r="M72" s="63">
        <v>4.1168100000000003E-3</v>
      </c>
      <c r="N72" s="63">
        <v>4.1253100000000001E-3</v>
      </c>
      <c r="O72" s="63">
        <v>4.1212200000000001E-3</v>
      </c>
      <c r="P72" s="63">
        <v>4.1224499999999997E-3</v>
      </c>
      <c r="R72" s="63">
        <v>4.1499400000000004E-3</v>
      </c>
      <c r="S72" s="63">
        <v>4.1356199999999996E-3</v>
      </c>
      <c r="T72" s="63">
        <v>4.1461299999999996E-3</v>
      </c>
      <c r="U72" s="63">
        <v>4.1408599999999997E-3</v>
      </c>
      <c r="V72" s="63">
        <v>4.1422899999999999E-3</v>
      </c>
      <c r="X72" s="63">
        <v>4.1947299999999998E-3</v>
      </c>
      <c r="Y72" s="63">
        <v>4.1757399999999998E-3</v>
      </c>
      <c r="Z72" s="63">
        <v>4.1903900000000004E-3</v>
      </c>
      <c r="AA72" s="63">
        <v>4.1828100000000003E-3</v>
      </c>
      <c r="AB72" s="63">
        <v>4.1846899999999996E-3</v>
      </c>
      <c r="AC72" s="63"/>
      <c r="AD72" s="63">
        <v>4.2184900000000001E-3</v>
      </c>
      <c r="AE72" s="63">
        <v>4.1970100000000002E-3</v>
      </c>
      <c r="AF72" s="63">
        <v>4.2138200000000001E-3</v>
      </c>
      <c r="AG72" s="63">
        <v>4.20507E-3</v>
      </c>
      <c r="AH72" s="63">
        <v>4.2071799999999996E-3</v>
      </c>
      <c r="AI72" s="63"/>
      <c r="AJ72" s="63">
        <v>4.1718800000000002E-3</v>
      </c>
      <c r="AK72" s="63">
        <v>4.1975299999999997E-3</v>
      </c>
      <c r="AL72" s="63">
        <v>4.1696900000000002E-3</v>
      </c>
      <c r="AM72" s="63">
        <v>4.1653599999999999E-3</v>
      </c>
      <c r="AN72" s="63">
        <v>4.2245199999999998E-3</v>
      </c>
      <c r="AO72" s="63"/>
      <c r="AP72" s="63">
        <v>4.2686299999999998E-3</v>
      </c>
      <c r="AQ72" s="63">
        <v>4.3111199999999999E-3</v>
      </c>
      <c r="AR72" s="63">
        <v>4.2667499999999997E-3</v>
      </c>
      <c r="AS72" s="63">
        <v>4.2594399999999998E-3</v>
      </c>
      <c r="AT72" s="63">
        <v>4.3551400000000004E-3</v>
      </c>
      <c r="AU72" s="63"/>
      <c r="AV72" s="63"/>
    </row>
    <row r="73" spans="1:48">
      <c r="A73" s="63"/>
      <c r="B73" s="63">
        <f t="shared" si="26"/>
        <v>4.1233859999999997E-3</v>
      </c>
      <c r="C73" s="63">
        <f t="shared" si="21"/>
        <v>4.1434079999999995E-3</v>
      </c>
      <c r="D73" s="63">
        <f t="shared" si="22"/>
        <v>4.1842619999999994E-3</v>
      </c>
      <c r="E73" s="63">
        <f t="shared" si="23"/>
        <v>4.1860719999999999E-3</v>
      </c>
      <c r="F73" s="63">
        <f t="shared" si="27"/>
        <v>4.208692E-3</v>
      </c>
      <c r="G73" s="63">
        <f t="shared" si="24"/>
        <v>4.29183E-3</v>
      </c>
      <c r="H73" s="63" t="str">
        <f t="shared" si="25"/>
        <v>0.0042,</v>
      </c>
      <c r="I73" s="63"/>
      <c r="K73" s="63"/>
      <c r="L73" s="63">
        <v>4.1289100000000004E-3</v>
      </c>
      <c r="M73" s="63">
        <v>4.1169199999999996E-3</v>
      </c>
      <c r="N73" s="63">
        <v>4.1273000000000004E-3</v>
      </c>
      <c r="O73" s="63">
        <v>4.1213999999999999E-3</v>
      </c>
      <c r="P73" s="63">
        <v>4.1224E-3</v>
      </c>
      <c r="R73" s="63">
        <v>4.1498799999999999E-3</v>
      </c>
      <c r="S73" s="63">
        <v>4.1357299999999998E-3</v>
      </c>
      <c r="T73" s="63">
        <v>4.1482400000000001E-3</v>
      </c>
      <c r="U73" s="63">
        <v>4.1410099999999997E-3</v>
      </c>
      <c r="V73" s="63">
        <v>4.1421799999999996E-3</v>
      </c>
      <c r="X73" s="63">
        <v>4.1946700000000002E-3</v>
      </c>
      <c r="Y73" s="63">
        <v>4.17585E-3</v>
      </c>
      <c r="Z73" s="63">
        <v>4.1925499999999997E-3</v>
      </c>
      <c r="AA73" s="63">
        <v>4.1828799999999999E-3</v>
      </c>
      <c r="AB73" s="63">
        <v>4.1844100000000004E-3</v>
      </c>
      <c r="AC73" s="63"/>
      <c r="AD73" s="63">
        <v>4.2184199999999996E-3</v>
      </c>
      <c r="AE73" s="63">
        <v>4.1971200000000004E-3</v>
      </c>
      <c r="AF73" s="63">
        <v>4.2160499999999998E-3</v>
      </c>
      <c r="AG73" s="63">
        <v>4.2050799999999999E-3</v>
      </c>
      <c r="AH73" s="63">
        <v>4.2067900000000002E-3</v>
      </c>
      <c r="AI73" s="63"/>
      <c r="AJ73" s="63">
        <v>4.1718099999999998E-3</v>
      </c>
      <c r="AK73" s="63">
        <v>4.1922000000000001E-3</v>
      </c>
      <c r="AL73" s="63">
        <v>4.1728299999999998E-3</v>
      </c>
      <c r="AM73" s="63">
        <v>4.15877E-3</v>
      </c>
      <c r="AN73" s="63">
        <v>4.2256999999999998E-3</v>
      </c>
      <c r="AO73" s="63"/>
      <c r="AP73" s="63">
        <v>4.2685700000000002E-3</v>
      </c>
      <c r="AQ73" s="63">
        <v>4.3077300000000001E-3</v>
      </c>
      <c r="AR73" s="63">
        <v>4.27138E-3</v>
      </c>
      <c r="AS73" s="63">
        <v>4.2554000000000003E-3</v>
      </c>
      <c r="AT73" s="63">
        <v>4.3560700000000001E-3</v>
      </c>
      <c r="AU73" s="63"/>
      <c r="AV73" s="6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360B-B7EE-B44C-A665-49DCA200EEA2}">
  <sheetPr>
    <tabColor theme="5"/>
  </sheetPr>
  <dimension ref="A1:BF81"/>
  <sheetViews>
    <sheetView topLeftCell="AB1" workbookViewId="0">
      <selection activeCell="AG19" sqref="AG19"/>
    </sheetView>
  </sheetViews>
  <sheetFormatPr baseColWidth="10" defaultRowHeight="16"/>
  <cols>
    <col min="2" max="2" width="17.33203125" bestFit="1" customWidth="1"/>
    <col min="3" max="5" width="17.33203125" customWidth="1"/>
    <col min="6" max="6" width="15.6640625" bestFit="1" customWidth="1"/>
    <col min="7" max="7" width="15.6640625" customWidth="1"/>
    <col min="8" max="8" width="16.33203125" bestFit="1" customWidth="1"/>
    <col min="10" max="10" width="3.33203125" style="284" customWidth="1"/>
    <col min="12" max="12" width="26.6640625" bestFit="1" customWidth="1"/>
    <col min="28" max="29" width="9.83203125" customWidth="1"/>
    <col min="32" max="32" width="13.83203125" bestFit="1" customWidth="1"/>
    <col min="38" max="38" width="13.83203125" bestFit="1" customWidth="1"/>
    <col min="44" max="44" width="13.83203125" bestFit="1" customWidth="1"/>
    <col min="48" max="48" width="9.83203125" customWidth="1"/>
    <col min="49" max="49" width="3.5" style="284" customWidth="1"/>
    <col min="50" max="51" width="13.6640625" customWidth="1"/>
    <col min="55" max="57" width="12.6640625" bestFit="1" customWidth="1"/>
    <col min="58" max="58" width="15.83203125" bestFit="1" customWidth="1"/>
  </cols>
  <sheetData>
    <row r="1" spans="1:58">
      <c r="B1" s="381" t="s">
        <v>409</v>
      </c>
      <c r="C1" s="381" t="s">
        <v>1042</v>
      </c>
      <c r="D1" s="381"/>
      <c r="E1" s="381"/>
      <c r="F1" s="381" t="s">
        <v>529</v>
      </c>
      <c r="G1" s="381" t="s">
        <v>1043</v>
      </c>
      <c r="L1" s="514" t="s">
        <v>409</v>
      </c>
      <c r="M1" s="381"/>
      <c r="N1" s="381"/>
      <c r="O1" s="381"/>
      <c r="P1" s="381"/>
      <c r="R1" s="381" t="s">
        <v>395</v>
      </c>
      <c r="S1" s="381"/>
      <c r="T1" s="381"/>
      <c r="U1" s="381"/>
      <c r="V1" s="381"/>
      <c r="X1" s="381" t="s">
        <v>394</v>
      </c>
      <c r="Y1" s="381"/>
      <c r="Z1" s="381"/>
      <c r="AA1" s="381"/>
      <c r="AB1" s="381"/>
      <c r="AD1" s="381" t="s">
        <v>529</v>
      </c>
      <c r="AE1" s="381"/>
      <c r="AF1" s="381"/>
      <c r="AG1" s="381"/>
      <c r="AH1" s="381"/>
      <c r="AJ1" s="514" t="s">
        <v>1041</v>
      </c>
      <c r="AK1" s="381"/>
      <c r="AL1" s="381"/>
      <c r="AM1" s="381"/>
      <c r="AN1" s="381"/>
      <c r="AP1" s="514" t="s">
        <v>1040</v>
      </c>
      <c r="AQ1" s="381"/>
      <c r="AR1" s="381"/>
      <c r="AS1" s="381"/>
      <c r="AT1" s="381"/>
      <c r="AZ1" s="391" t="s">
        <v>190</v>
      </c>
      <c r="BA1" s="391" t="s">
        <v>281</v>
      </c>
      <c r="BB1" s="391" t="s">
        <v>282</v>
      </c>
      <c r="BC1" s="381" t="s">
        <v>409</v>
      </c>
      <c r="BD1" s="381" t="s">
        <v>395</v>
      </c>
      <c r="BE1" s="381" t="s">
        <v>394</v>
      </c>
      <c r="BF1" s="381" t="s">
        <v>529</v>
      </c>
    </row>
    <row r="2" spans="1:58" ht="17">
      <c r="A2" s="198" t="s">
        <v>1044</v>
      </c>
      <c r="B2" s="391">
        <f>P3</f>
        <v>1.58</v>
      </c>
      <c r="C2" s="391">
        <f>AN3</f>
        <v>1.97</v>
      </c>
      <c r="D2" s="391"/>
      <c r="E2" s="391"/>
      <c r="F2" s="396">
        <f>AH3</f>
        <v>2.4500000000000002</v>
      </c>
      <c r="G2" s="396">
        <f>AT3</f>
        <v>2.91</v>
      </c>
      <c r="H2" s="396"/>
      <c r="I2" s="391"/>
      <c r="L2" s="198"/>
      <c r="M2" s="391" t="s">
        <v>190</v>
      </c>
      <c r="N2" s="391" t="s">
        <v>281</v>
      </c>
      <c r="O2" s="391" t="s">
        <v>282</v>
      </c>
      <c r="P2" s="391" t="s">
        <v>492</v>
      </c>
      <c r="R2" s="198" t="s">
        <v>493</v>
      </c>
      <c r="S2" s="391" t="s">
        <v>190</v>
      </c>
      <c r="T2" s="391" t="s">
        <v>281</v>
      </c>
      <c r="U2" s="391" t="s">
        <v>282</v>
      </c>
      <c r="V2" s="391" t="s">
        <v>492</v>
      </c>
      <c r="X2" s="198" t="s">
        <v>493</v>
      </c>
      <c r="Y2" s="391" t="s">
        <v>190</v>
      </c>
      <c r="Z2" s="391" t="s">
        <v>281</v>
      </c>
      <c r="AA2" s="391" t="s">
        <v>282</v>
      </c>
      <c r="AB2" s="391" t="s">
        <v>492</v>
      </c>
      <c r="AC2" s="396"/>
      <c r="AD2" s="404"/>
      <c r="AE2" s="391" t="s">
        <v>190</v>
      </c>
      <c r="AF2" s="391" t="s">
        <v>281</v>
      </c>
      <c r="AG2" s="391" t="s">
        <v>282</v>
      </c>
      <c r="AH2" s="391" t="s">
        <v>492</v>
      </c>
      <c r="AI2" s="396"/>
      <c r="AJ2" s="198"/>
      <c r="AK2" s="391" t="s">
        <v>190</v>
      </c>
      <c r="AL2" s="391" t="s">
        <v>281</v>
      </c>
      <c r="AM2" s="391" t="s">
        <v>282</v>
      </c>
      <c r="AN2" s="391" t="s">
        <v>492</v>
      </c>
      <c r="AO2" s="396"/>
      <c r="AP2" s="198"/>
      <c r="AQ2" s="391" t="s">
        <v>190</v>
      </c>
      <c r="AR2" s="391" t="s">
        <v>281</v>
      </c>
      <c r="AS2" s="391" t="s">
        <v>282</v>
      </c>
      <c r="AT2" s="391" t="s">
        <v>492</v>
      </c>
      <c r="AU2" s="396"/>
      <c r="AV2" s="396"/>
      <c r="AZ2" s="391"/>
      <c r="BA2" s="391"/>
      <c r="BB2" s="391"/>
      <c r="BC2" s="391" t="s">
        <v>492</v>
      </c>
      <c r="BF2" s="391"/>
    </row>
    <row r="3" spans="1:58" ht="17">
      <c r="A3" s="198" t="s">
        <v>1045</v>
      </c>
      <c r="B3" s="391">
        <f t="shared" ref="B3:B6" si="0">P4</f>
        <v>1.37</v>
      </c>
      <c r="C3" s="391">
        <f t="shared" ref="C3:C6" si="1">AN4</f>
        <v>1.33</v>
      </c>
      <c r="D3" s="391"/>
      <c r="E3" s="391"/>
      <c r="F3" s="396">
        <f t="shared" ref="F3:F6" si="2">AH4</f>
        <v>1.3</v>
      </c>
      <c r="G3" s="396">
        <f t="shared" ref="G3:G6" si="3">AT4</f>
        <v>1.26</v>
      </c>
      <c r="H3" s="396"/>
      <c r="I3" s="391"/>
      <c r="L3" s="198" t="s">
        <v>1044</v>
      </c>
      <c r="M3" s="391">
        <v>0</v>
      </c>
      <c r="N3" s="391">
        <v>1.71</v>
      </c>
      <c r="O3" s="391">
        <v>1.96</v>
      </c>
      <c r="P3" s="391">
        <v>1.58</v>
      </c>
      <c r="R3" s="198" t="s">
        <v>411</v>
      </c>
      <c r="S3" s="391">
        <v>11.616842</v>
      </c>
      <c r="T3" s="391">
        <v>9.2494650000000007</v>
      </c>
      <c r="U3" s="391">
        <v>5.6272830000000003</v>
      </c>
      <c r="V3" s="391">
        <v>6.0878269999999999</v>
      </c>
      <c r="X3" s="198" t="s">
        <v>411</v>
      </c>
      <c r="Y3" s="391">
        <v>11.616842</v>
      </c>
      <c r="Z3" s="391">
        <v>9.2494650000000007</v>
      </c>
      <c r="AA3" s="391">
        <v>5.6272830000000003</v>
      </c>
      <c r="AB3" s="391">
        <v>5.7586310000000003</v>
      </c>
      <c r="AC3" s="396"/>
      <c r="AD3" s="404" t="s">
        <v>1044</v>
      </c>
      <c r="AE3" s="391">
        <v>0</v>
      </c>
      <c r="AF3" s="391">
        <v>1.71</v>
      </c>
      <c r="AG3" s="391">
        <v>1.96</v>
      </c>
      <c r="AH3" s="391">
        <v>2.4500000000000002</v>
      </c>
      <c r="AI3" s="396"/>
      <c r="AJ3" t="s">
        <v>1044</v>
      </c>
      <c r="AK3" s="391">
        <v>0</v>
      </c>
      <c r="AL3" s="391">
        <v>1.71</v>
      </c>
      <c r="AM3" s="391">
        <v>1.96</v>
      </c>
      <c r="AN3" s="391">
        <v>1.97</v>
      </c>
      <c r="AO3" s="396"/>
      <c r="AP3" t="s">
        <v>1044</v>
      </c>
      <c r="AQ3" s="391">
        <v>0</v>
      </c>
      <c r="AR3" s="391">
        <v>1.71</v>
      </c>
      <c r="AS3" s="391">
        <v>1.96</v>
      </c>
      <c r="AT3" s="391">
        <v>2.91</v>
      </c>
      <c r="AU3" s="396"/>
      <c r="AV3" s="396"/>
      <c r="AY3" s="198" t="s">
        <v>415</v>
      </c>
      <c r="AZ3" s="423">
        <f>M3</f>
        <v>0</v>
      </c>
      <c r="BA3" s="423">
        <f>N3</f>
        <v>1.71</v>
      </c>
      <c r="BB3" s="423">
        <f>O3</f>
        <v>1.96</v>
      </c>
      <c r="BC3" s="423">
        <f>P3</f>
        <v>1.58</v>
      </c>
      <c r="BD3" s="423">
        <f>V3</f>
        <v>6.0878269999999999</v>
      </c>
      <c r="BE3" s="423">
        <f>AB3</f>
        <v>5.7586310000000003</v>
      </c>
      <c r="BF3" s="423">
        <f>AH3</f>
        <v>2.4500000000000002</v>
      </c>
    </row>
    <row r="4" spans="1:58" ht="17">
      <c r="A4" s="198" t="s">
        <v>1046</v>
      </c>
      <c r="B4" s="391">
        <f t="shared" si="0"/>
        <v>5.15</v>
      </c>
      <c r="C4" s="391">
        <f t="shared" si="1"/>
        <v>4.93</v>
      </c>
      <c r="D4" s="391"/>
      <c r="E4" s="391"/>
      <c r="F4" s="396">
        <f t="shared" si="2"/>
        <v>4.72</v>
      </c>
      <c r="G4" s="396">
        <f t="shared" si="3"/>
        <v>4.53</v>
      </c>
      <c r="H4" s="396"/>
      <c r="I4" s="391"/>
      <c r="L4" s="198" t="s">
        <v>1045</v>
      </c>
      <c r="M4" s="391">
        <v>1.66</v>
      </c>
      <c r="N4" s="391">
        <v>1.37</v>
      </c>
      <c r="O4" s="391">
        <v>1.39</v>
      </c>
      <c r="P4" s="391">
        <v>1.37</v>
      </c>
      <c r="R4" s="198" t="s">
        <v>412</v>
      </c>
      <c r="S4" s="391">
        <v>2.7574879999999999</v>
      </c>
      <c r="T4" s="391">
        <v>3.0778560000000001</v>
      </c>
      <c r="U4" s="391">
        <v>4.4606199999999996</v>
      </c>
      <c r="V4" s="391">
        <v>3.796195</v>
      </c>
      <c r="X4" s="198" t="s">
        <v>412</v>
      </c>
      <c r="Y4" s="391">
        <v>2.7574879999999999</v>
      </c>
      <c r="Z4" s="391">
        <v>3.0778560000000001</v>
      </c>
      <c r="AA4" s="391">
        <v>4.4606199999999996</v>
      </c>
      <c r="AB4" s="391">
        <v>4.26938</v>
      </c>
      <c r="AC4" s="396"/>
      <c r="AD4" s="404" t="s">
        <v>1045</v>
      </c>
      <c r="AE4" s="391">
        <v>1.66</v>
      </c>
      <c r="AF4" s="391">
        <v>1.37</v>
      </c>
      <c r="AG4" s="391">
        <v>1.39</v>
      </c>
      <c r="AH4" s="391">
        <v>1.3</v>
      </c>
      <c r="AI4" s="396"/>
      <c r="AJ4" t="s">
        <v>1045</v>
      </c>
      <c r="AK4" s="391">
        <v>1.66</v>
      </c>
      <c r="AL4" s="391">
        <v>1.37</v>
      </c>
      <c r="AM4" s="391">
        <v>1.39</v>
      </c>
      <c r="AN4" s="391">
        <v>1.33</v>
      </c>
      <c r="AO4" s="396"/>
      <c r="AP4" t="s">
        <v>1045</v>
      </c>
      <c r="AQ4" s="391">
        <v>1.66</v>
      </c>
      <c r="AR4" s="391">
        <v>1.37</v>
      </c>
      <c r="AS4" s="391">
        <v>1.39</v>
      </c>
      <c r="AT4" s="391">
        <v>1.26</v>
      </c>
      <c r="AU4" s="396"/>
      <c r="AV4" s="396"/>
      <c r="AY4" s="198" t="s">
        <v>278</v>
      </c>
      <c r="AZ4" s="423">
        <f t="shared" ref="AZ4:BC6" si="4">M4</f>
        <v>1.66</v>
      </c>
      <c r="BA4" s="423">
        <f t="shared" si="4"/>
        <v>1.37</v>
      </c>
      <c r="BB4" s="423">
        <f t="shared" si="4"/>
        <v>1.39</v>
      </c>
      <c r="BC4" s="423">
        <f t="shared" si="4"/>
        <v>1.37</v>
      </c>
      <c r="BD4" s="423">
        <f t="shared" ref="BD4:BD6" si="5">V4</f>
        <v>3.796195</v>
      </c>
      <c r="BE4" s="423">
        <f>AB4</f>
        <v>4.26938</v>
      </c>
      <c r="BF4" s="423">
        <f>AH4</f>
        <v>1.3</v>
      </c>
    </row>
    <row r="5" spans="1:58" ht="17">
      <c r="A5" s="198" t="s">
        <v>1047</v>
      </c>
      <c r="B5" s="391">
        <f t="shared" si="0"/>
        <v>22.84</v>
      </c>
      <c r="C5" s="391">
        <f t="shared" si="1"/>
        <v>22.19</v>
      </c>
      <c r="D5" s="391"/>
      <c r="E5" s="391"/>
      <c r="F5" s="396">
        <f t="shared" si="2"/>
        <v>21.62</v>
      </c>
      <c r="G5" s="396">
        <f t="shared" si="3"/>
        <v>21.12</v>
      </c>
      <c r="H5" s="397"/>
      <c r="I5" s="391"/>
      <c r="L5" s="198" t="s">
        <v>1046</v>
      </c>
      <c r="M5" s="391">
        <v>9.5</v>
      </c>
      <c r="N5" s="391">
        <v>8.1300000000000008</v>
      </c>
      <c r="O5" s="391">
        <v>5.21</v>
      </c>
      <c r="P5" s="391">
        <v>5.15</v>
      </c>
      <c r="R5" s="198" t="s">
        <v>413</v>
      </c>
      <c r="S5" s="391">
        <v>42.917935</v>
      </c>
      <c r="T5" s="391">
        <v>33.642296000000002</v>
      </c>
      <c r="U5" s="391">
        <v>28.965807999999999</v>
      </c>
      <c r="V5" s="391">
        <v>30.573664999999998</v>
      </c>
      <c r="X5" s="198" t="s">
        <v>413</v>
      </c>
      <c r="Y5" s="391">
        <v>42.917935</v>
      </c>
      <c r="Z5" s="391">
        <v>33.642296000000002</v>
      </c>
      <c r="AA5" s="391">
        <v>28.965807999999999</v>
      </c>
      <c r="AB5" s="391">
        <v>29.429175999999998</v>
      </c>
      <c r="AC5" s="396"/>
      <c r="AD5" s="404" t="s">
        <v>1046</v>
      </c>
      <c r="AE5" s="391">
        <v>9.5</v>
      </c>
      <c r="AF5" s="391">
        <v>8.1300000000000008</v>
      </c>
      <c r="AG5" s="391">
        <v>5.21</v>
      </c>
      <c r="AH5" s="391">
        <v>4.72</v>
      </c>
      <c r="AI5" s="396"/>
      <c r="AJ5" t="s">
        <v>1046</v>
      </c>
      <c r="AK5" s="391">
        <v>9.5</v>
      </c>
      <c r="AL5" s="391">
        <v>8.1300000000000008</v>
      </c>
      <c r="AM5" s="391">
        <v>5.21</v>
      </c>
      <c r="AN5" s="391">
        <v>4.93</v>
      </c>
      <c r="AO5" s="396"/>
      <c r="AP5" t="s">
        <v>1046</v>
      </c>
      <c r="AQ5" s="391">
        <v>9.5</v>
      </c>
      <c r="AR5" s="391">
        <v>8.1300000000000008</v>
      </c>
      <c r="AS5" s="391">
        <v>5.21</v>
      </c>
      <c r="AT5" s="391">
        <v>4.53</v>
      </c>
      <c r="AU5" s="396"/>
      <c r="AV5" s="396"/>
      <c r="AY5" s="198" t="s">
        <v>416</v>
      </c>
      <c r="AZ5" s="423">
        <f t="shared" si="4"/>
        <v>9.5</v>
      </c>
      <c r="BA5" s="423">
        <f t="shared" si="4"/>
        <v>8.1300000000000008</v>
      </c>
      <c r="BB5" s="423">
        <f t="shared" si="4"/>
        <v>5.21</v>
      </c>
      <c r="BC5" s="423">
        <f t="shared" si="4"/>
        <v>5.15</v>
      </c>
      <c r="BD5" s="423">
        <f t="shared" si="5"/>
        <v>30.573664999999998</v>
      </c>
      <c r="BE5" s="423">
        <f t="shared" ref="BE5:BE6" si="6">AB5</f>
        <v>29.429175999999998</v>
      </c>
      <c r="BF5" s="423">
        <f>AH5</f>
        <v>4.72</v>
      </c>
    </row>
    <row r="6" spans="1:58" ht="17">
      <c r="A6" s="416" t="s">
        <v>1048</v>
      </c>
      <c r="B6" s="398">
        <f t="shared" si="0"/>
        <v>30.95</v>
      </c>
      <c r="C6" s="398">
        <f t="shared" si="1"/>
        <v>30.42</v>
      </c>
      <c r="D6" s="398"/>
      <c r="E6" s="398"/>
      <c r="F6" s="397">
        <f t="shared" si="2"/>
        <v>30.08</v>
      </c>
      <c r="G6" s="397">
        <f t="shared" si="3"/>
        <v>29.83</v>
      </c>
      <c r="L6" s="198" t="s">
        <v>1047</v>
      </c>
      <c r="M6" s="406">
        <v>27.56</v>
      </c>
      <c r="N6" s="406">
        <v>23.07</v>
      </c>
      <c r="O6" s="406">
        <v>23.09</v>
      </c>
      <c r="P6" s="406">
        <v>22.84</v>
      </c>
      <c r="R6" s="198" t="s">
        <v>414</v>
      </c>
      <c r="S6" s="406">
        <v>57.292265</v>
      </c>
      <c r="T6" s="406">
        <v>45.969617</v>
      </c>
      <c r="U6" s="406">
        <v>39.053711</v>
      </c>
      <c r="V6" s="406">
        <v>40.457687999999997</v>
      </c>
      <c r="X6" s="198" t="s">
        <v>414</v>
      </c>
      <c r="Y6" s="406">
        <v>57.292265</v>
      </c>
      <c r="Z6" s="406">
        <v>45.969617</v>
      </c>
      <c r="AA6" s="406">
        <v>39.053711</v>
      </c>
      <c r="AB6" s="406">
        <v>39.457186</v>
      </c>
      <c r="AC6" s="420"/>
      <c r="AD6" s="405" t="s">
        <v>1047</v>
      </c>
      <c r="AE6" s="406">
        <v>27.56</v>
      </c>
      <c r="AF6" s="406">
        <v>23.07</v>
      </c>
      <c r="AG6" s="406">
        <v>23.09</v>
      </c>
      <c r="AH6" s="406">
        <v>21.62</v>
      </c>
      <c r="AI6" s="420"/>
      <c r="AJ6" t="s">
        <v>1047</v>
      </c>
      <c r="AK6" s="406">
        <v>27.56</v>
      </c>
      <c r="AL6" s="406">
        <v>23.07</v>
      </c>
      <c r="AM6" s="406">
        <v>23.09</v>
      </c>
      <c r="AN6" s="406">
        <v>22.19</v>
      </c>
      <c r="AO6" s="420"/>
      <c r="AP6" t="s">
        <v>1047</v>
      </c>
      <c r="AQ6" s="406">
        <v>27.56</v>
      </c>
      <c r="AR6" s="406">
        <v>23.07</v>
      </c>
      <c r="AS6" s="406">
        <v>23.09</v>
      </c>
      <c r="AT6" s="406">
        <v>21.12</v>
      </c>
      <c r="AU6" s="420"/>
      <c r="AV6" s="420"/>
      <c r="AY6" s="426" t="s">
        <v>417</v>
      </c>
      <c r="AZ6" s="429">
        <f t="shared" si="4"/>
        <v>27.56</v>
      </c>
      <c r="BA6" s="429">
        <f t="shared" si="4"/>
        <v>23.07</v>
      </c>
      <c r="BB6" s="429">
        <f t="shared" si="4"/>
        <v>23.09</v>
      </c>
      <c r="BC6" s="429">
        <f t="shared" si="4"/>
        <v>22.84</v>
      </c>
      <c r="BD6" s="429">
        <f t="shared" si="5"/>
        <v>40.457687999999997</v>
      </c>
      <c r="BE6" s="429">
        <f t="shared" si="6"/>
        <v>39.457186</v>
      </c>
      <c r="BF6" s="429">
        <f>AH6</f>
        <v>21.62</v>
      </c>
    </row>
    <row r="7" spans="1:58" ht="17">
      <c r="L7" s="416" t="s">
        <v>1048</v>
      </c>
      <c r="M7" s="406">
        <v>38.72</v>
      </c>
      <c r="N7" s="406">
        <v>34.28</v>
      </c>
      <c r="O7" s="406">
        <v>31.65</v>
      </c>
      <c r="P7" s="406">
        <v>30.95</v>
      </c>
      <c r="R7" s="405"/>
      <c r="S7" s="406"/>
      <c r="T7" s="406"/>
      <c r="U7" s="406"/>
      <c r="V7" s="406"/>
      <c r="X7" s="405"/>
      <c r="Y7" s="406"/>
      <c r="Z7" s="406"/>
      <c r="AA7" s="406"/>
      <c r="AB7" s="406"/>
      <c r="AC7" s="420"/>
      <c r="AD7" s="405" t="s">
        <v>1048</v>
      </c>
      <c r="AE7" s="406">
        <v>38.72</v>
      </c>
      <c r="AF7" s="406">
        <v>34.28</v>
      </c>
      <c r="AG7" s="406">
        <v>31.65</v>
      </c>
      <c r="AH7" s="406">
        <v>30.08</v>
      </c>
      <c r="AI7" s="420"/>
      <c r="AJ7" t="s">
        <v>1048</v>
      </c>
      <c r="AK7" s="406">
        <v>38.72</v>
      </c>
      <c r="AL7" s="406">
        <v>34.28</v>
      </c>
      <c r="AM7" s="406">
        <v>31.65</v>
      </c>
      <c r="AN7" s="406">
        <v>30.42</v>
      </c>
      <c r="AO7" s="420"/>
      <c r="AP7" t="s">
        <v>1048</v>
      </c>
      <c r="AQ7" s="406">
        <v>38.72</v>
      </c>
      <c r="AR7" s="406">
        <v>34.28</v>
      </c>
      <c r="AS7" s="406">
        <v>31.65</v>
      </c>
      <c r="AT7" s="406">
        <v>29.83</v>
      </c>
      <c r="AU7" s="420"/>
      <c r="AV7" s="420"/>
    </row>
    <row r="8" spans="1:58" ht="17">
      <c r="L8" s="416"/>
      <c r="M8" s="406"/>
      <c r="N8" s="406"/>
      <c r="O8" s="406"/>
      <c r="P8" s="406"/>
      <c r="R8" s="405"/>
      <c r="S8" s="406"/>
      <c r="T8" s="406"/>
      <c r="U8" s="406"/>
      <c r="V8" s="406"/>
      <c r="X8" s="405"/>
      <c r="Y8" s="406"/>
      <c r="Z8" s="406"/>
      <c r="AA8" s="406"/>
      <c r="AB8" s="406"/>
      <c r="AC8" s="420"/>
      <c r="AD8" s="405"/>
      <c r="AE8" s="406"/>
      <c r="AF8" s="406"/>
      <c r="AG8" s="406"/>
      <c r="AH8" s="406"/>
      <c r="AI8" s="420"/>
      <c r="AK8" s="406"/>
      <c r="AL8" s="406"/>
      <c r="AM8" s="406"/>
      <c r="AN8" s="406"/>
      <c r="AO8" s="420"/>
      <c r="AQ8" s="406"/>
      <c r="AR8" s="406"/>
      <c r="AS8" s="406"/>
      <c r="AT8" s="406"/>
      <c r="AU8" s="420"/>
      <c r="AV8" s="420"/>
    </row>
    <row r="9" spans="1:58" ht="17">
      <c r="A9" s="59"/>
      <c r="L9" s="198" t="s">
        <v>1116</v>
      </c>
      <c r="M9" s="410" t="e">
        <f>1-$P3/M3</f>
        <v>#DIV/0!</v>
      </c>
      <c r="N9" s="410">
        <f>1-$P3/N3</f>
        <v>7.6023391812865437E-2</v>
      </c>
      <c r="O9" s="410">
        <f>1-$P3/O3</f>
        <v>0.19387755102040816</v>
      </c>
      <c r="P9" s="406"/>
      <c r="R9" s="405"/>
      <c r="S9" s="410">
        <f>1-$P3/S3</f>
        <v>0.86399057506334342</v>
      </c>
      <c r="T9" s="410">
        <f>1-$P3/T3</f>
        <v>0.82917930928978056</v>
      </c>
      <c r="U9" s="410">
        <f>1-$P3/U3</f>
        <v>0.71922506829672506</v>
      </c>
      <c r="V9" s="406"/>
      <c r="X9" s="405"/>
      <c r="Y9" s="410">
        <f>1-$P3/Y3</f>
        <v>0.86399057506334342</v>
      </c>
      <c r="Z9" s="410">
        <f>1-$P3/Z3</f>
        <v>0.82917930928978056</v>
      </c>
      <c r="AA9" s="410">
        <f>1-$P3/AA3</f>
        <v>0.71922506829672506</v>
      </c>
      <c r="AB9" s="406"/>
      <c r="AC9" s="420"/>
      <c r="AE9" s="410" t="e">
        <f>1-$AH3/AE3</f>
        <v>#DIV/0!</v>
      </c>
      <c r="AF9" s="410">
        <f>1-$AH3/AF3</f>
        <v>-0.43274853801169599</v>
      </c>
      <c r="AG9" s="410">
        <f>1-$AH3/AG3</f>
        <v>-0.25000000000000022</v>
      </c>
      <c r="AH9" s="406"/>
      <c r="AI9" s="420"/>
      <c r="AK9" s="410" t="e">
        <f>1-$AH3/AK3</f>
        <v>#DIV/0!</v>
      </c>
      <c r="AL9" s="410">
        <f>1-$AH3/AL3</f>
        <v>-0.43274853801169599</v>
      </c>
      <c r="AM9" s="410">
        <f>1-$AH3/AM3</f>
        <v>-0.25000000000000022</v>
      </c>
      <c r="AN9" s="406"/>
      <c r="AO9" s="420"/>
      <c r="AQ9" s="410" t="e">
        <f>1-$AH3/AQ3</f>
        <v>#DIV/0!</v>
      </c>
      <c r="AR9" s="410">
        <f>1-$AH3/AR3</f>
        <v>-0.43274853801169599</v>
      </c>
      <c r="AS9" s="410">
        <f>1-$AH3/AS3</f>
        <v>-0.25000000000000022</v>
      </c>
      <c r="AT9" s="406"/>
      <c r="AU9" s="420"/>
      <c r="AV9" s="420"/>
      <c r="AZ9" s="410"/>
      <c r="BA9" s="410"/>
      <c r="BB9" s="410"/>
      <c r="BC9" s="410"/>
      <c r="BD9" s="410"/>
      <c r="BE9" s="410"/>
      <c r="BF9" s="410"/>
    </row>
    <row r="10" spans="1:58" ht="17">
      <c r="L10" s="198" t="s">
        <v>1117</v>
      </c>
      <c r="M10" s="410">
        <f>1-$P4/M4</f>
        <v>0.17469879518072273</v>
      </c>
      <c r="N10" s="410">
        <f>1-$P4/N4</f>
        <v>0</v>
      </c>
      <c r="O10" s="410">
        <f>1-$P4/O4</f>
        <v>1.4388489208632893E-2</v>
      </c>
      <c r="P10" s="406"/>
      <c r="R10" s="405"/>
      <c r="S10" s="410">
        <f>1-$P4/S4</f>
        <v>0.50317100201342668</v>
      </c>
      <c r="T10" s="410">
        <f>1-$P4/T4</f>
        <v>0.5548849588804674</v>
      </c>
      <c r="U10" s="410">
        <f>1-$P4/U4</f>
        <v>0.69286780761418809</v>
      </c>
      <c r="V10" s="406"/>
      <c r="X10" s="405"/>
      <c r="Y10" s="410">
        <f>1-$P4/Y4</f>
        <v>0.50317100201342668</v>
      </c>
      <c r="Z10" s="410">
        <f>1-$P4/Z4</f>
        <v>0.5548849588804674</v>
      </c>
      <c r="AA10" s="410">
        <f>1-$P4/AA4</f>
        <v>0.69286780761418809</v>
      </c>
      <c r="AB10" s="406"/>
      <c r="AC10" s="420"/>
      <c r="AE10" s="410">
        <f>1-$AH4/AE4</f>
        <v>0.21686746987951799</v>
      </c>
      <c r="AF10" s="410">
        <f>1-$AH4/AF4</f>
        <v>5.1094890510948954E-2</v>
      </c>
      <c r="AG10" s="410">
        <f>1-$AH4/AG4</f>
        <v>6.4748201438848851E-2</v>
      </c>
      <c r="AH10" s="406"/>
      <c r="AI10" s="420"/>
      <c r="AK10" s="410">
        <f>1-$AH4/AK4</f>
        <v>0.21686746987951799</v>
      </c>
      <c r="AL10" s="410">
        <f>1-$AH4/AL4</f>
        <v>5.1094890510948954E-2</v>
      </c>
      <c r="AM10" s="410">
        <f>1-$AH4/AM4</f>
        <v>6.4748201438848851E-2</v>
      </c>
      <c r="AN10" s="406"/>
      <c r="AO10" s="420"/>
      <c r="AQ10" s="410">
        <f>1-$AH4/AQ4</f>
        <v>0.21686746987951799</v>
      </c>
      <c r="AR10" s="410">
        <f>1-$AH4/AR4</f>
        <v>5.1094890510948954E-2</v>
      </c>
      <c r="AS10" s="410">
        <f>1-$AH4/AS4</f>
        <v>6.4748201438848851E-2</v>
      </c>
      <c r="AT10" s="406"/>
      <c r="AU10" s="420"/>
      <c r="AV10" s="420"/>
      <c r="AZ10" s="410"/>
      <c r="BA10" s="410"/>
      <c r="BB10" s="410"/>
      <c r="BC10" s="410"/>
      <c r="BD10" s="410"/>
      <c r="BE10" s="410"/>
      <c r="BF10" s="410"/>
    </row>
    <row r="11" spans="1:58" ht="17">
      <c r="A11" s="59"/>
      <c r="L11" s="198" t="s">
        <v>1118</v>
      </c>
      <c r="M11" s="410">
        <f>1-$P5/M5</f>
        <v>0.45789473684210524</v>
      </c>
      <c r="N11" s="410">
        <f>1-$P5/N5</f>
        <v>0.3665436654366544</v>
      </c>
      <c r="O11" s="410">
        <f>1-$P5/O5</f>
        <v>1.1516314779270509E-2</v>
      </c>
      <c r="P11" s="406"/>
      <c r="R11" s="405"/>
      <c r="S11" s="410">
        <f>1-$P5/S5</f>
        <v>0.88000354630296163</v>
      </c>
      <c r="T11" s="410">
        <f>1-$P5/T5</f>
        <v>0.84691889043482638</v>
      </c>
      <c r="U11" s="410">
        <f>1-$P5/U5</f>
        <v>0.82220416568389876</v>
      </c>
      <c r="V11" s="406"/>
      <c r="X11" s="405"/>
      <c r="Y11" s="410">
        <f>1-$P5/Y5</f>
        <v>0.88000354630296163</v>
      </c>
      <c r="Z11" s="410">
        <f>1-$P5/Z5</f>
        <v>0.84691889043482638</v>
      </c>
      <c r="AA11" s="410">
        <f>1-$P5/AA5</f>
        <v>0.82220416568389876</v>
      </c>
      <c r="AB11" s="406"/>
      <c r="AC11" s="420"/>
      <c r="AE11" s="410">
        <f>1-$AH5/AE5</f>
        <v>0.50315789473684214</v>
      </c>
      <c r="AF11" s="410">
        <f>1-$AH5/AF5</f>
        <v>0.41943419434194351</v>
      </c>
      <c r="AG11" s="410">
        <f>1-$AH5/AG5</f>
        <v>9.404990403071023E-2</v>
      </c>
      <c r="AH11" s="406"/>
      <c r="AI11" s="420"/>
      <c r="AK11" s="410">
        <f>1-$AH5/AK5</f>
        <v>0.50315789473684214</v>
      </c>
      <c r="AL11" s="410">
        <f>1-$AH5/AL5</f>
        <v>0.41943419434194351</v>
      </c>
      <c r="AM11" s="410">
        <f>1-$AH5/AM5</f>
        <v>9.404990403071023E-2</v>
      </c>
      <c r="AN11" s="406"/>
      <c r="AO11" s="420"/>
      <c r="AQ11" s="410">
        <f>1-$AH5/AQ5</f>
        <v>0.50315789473684214</v>
      </c>
      <c r="AR11" s="410">
        <f>1-$AH5/AR5</f>
        <v>0.41943419434194351</v>
      </c>
      <c r="AS11" s="410">
        <f>1-$AH5/AS5</f>
        <v>9.404990403071023E-2</v>
      </c>
      <c r="AT11" s="406"/>
      <c r="AU11" s="420"/>
      <c r="AV11" s="420"/>
      <c r="AZ11" s="410"/>
      <c r="BA11" s="410"/>
      <c r="BB11" s="410"/>
      <c r="BC11" s="410"/>
      <c r="BD11" s="410"/>
      <c r="BE11" s="410"/>
      <c r="BF11" s="410"/>
    </row>
    <row r="12" spans="1:58" ht="17">
      <c r="G12" s="283"/>
      <c r="L12" s="198" t="s">
        <v>1119</v>
      </c>
      <c r="M12" s="412">
        <f>1-$P6/M6</f>
        <v>0.17126269956458628</v>
      </c>
      <c r="N12" s="412">
        <f>1-$P6/N6</f>
        <v>9.9696575639358631E-3</v>
      </c>
      <c r="O12" s="412">
        <f>1-$P6/O6</f>
        <v>1.0827197921178033E-2</v>
      </c>
      <c r="P12" s="410"/>
      <c r="R12" s="413"/>
      <c r="S12" s="412">
        <f>1-$P6/S6</f>
        <v>0.60134234525376162</v>
      </c>
      <c r="T12" s="412">
        <f>1-$P6/T6</f>
        <v>0.50315009150500423</v>
      </c>
      <c r="U12" s="412">
        <f>1-$P6/U6</f>
        <v>0.41516441292864592</v>
      </c>
      <c r="V12" s="410"/>
      <c r="X12" s="413"/>
      <c r="Y12" s="412">
        <f>1-$P6/Y6</f>
        <v>0.60134234525376162</v>
      </c>
      <c r="Z12" s="412">
        <f>1-$P6/Z6</f>
        <v>0.50315009150500423</v>
      </c>
      <c r="AA12" s="412">
        <f>1-$P6/AA6</f>
        <v>0.41516441292864592</v>
      </c>
      <c r="AB12" s="410"/>
      <c r="AC12" s="422"/>
      <c r="AE12" s="412">
        <f>1-$AH6/AE6</f>
        <v>0.2155297532656022</v>
      </c>
      <c r="AF12" s="412">
        <f>1-$AH6/AF6</f>
        <v>6.2852188990030311E-2</v>
      </c>
      <c r="AG12" s="412">
        <f>1-$AH6/AG6</f>
        <v>6.3663923776526632E-2</v>
      </c>
      <c r="AH12" s="412"/>
      <c r="AI12" s="421"/>
      <c r="AK12" s="412">
        <f>1-$AH6/AK6</f>
        <v>0.2155297532656022</v>
      </c>
      <c r="AL12" s="412">
        <f>1-$AH6/AL6</f>
        <v>6.2852188990030311E-2</v>
      </c>
      <c r="AM12" s="412">
        <f>1-$AH6/AM6</f>
        <v>6.3663923776526632E-2</v>
      </c>
      <c r="AN12" s="412"/>
      <c r="AO12" s="421"/>
      <c r="AQ12" s="412">
        <f>1-$AH6/AQ6</f>
        <v>0.2155297532656022</v>
      </c>
      <c r="AR12" s="412">
        <f>1-$AH6/AR6</f>
        <v>6.2852188990030311E-2</v>
      </c>
      <c r="AS12" s="412">
        <f>1-$AH6/AS6</f>
        <v>6.3663923776526632E-2</v>
      </c>
      <c r="AT12" s="412"/>
      <c r="AU12" s="421"/>
      <c r="AV12" s="422"/>
      <c r="AZ12" s="410"/>
      <c r="BA12" s="410"/>
      <c r="BB12" s="410"/>
      <c r="BC12" s="410"/>
      <c r="BD12" s="410"/>
      <c r="BE12" s="410"/>
      <c r="BF12" s="410"/>
    </row>
    <row r="13" spans="1:58" ht="17">
      <c r="A13" s="59"/>
      <c r="B13" s="283"/>
      <c r="C13" s="283"/>
      <c r="D13" s="283"/>
      <c r="E13" s="283"/>
      <c r="F13" s="283"/>
      <c r="G13" s="283"/>
      <c r="L13" s="416" t="s">
        <v>1120</v>
      </c>
      <c r="M13" s="412">
        <f>1-$P7/M7</f>
        <v>0.20067148760330578</v>
      </c>
      <c r="N13" s="412">
        <f>1-$P7/N7</f>
        <v>9.7141190198366423E-2</v>
      </c>
      <c r="O13" s="412">
        <f>1-$P7/O7</f>
        <v>2.2116903633491281E-2</v>
      </c>
      <c r="P13" s="410"/>
      <c r="R13" s="413"/>
      <c r="S13" s="412" t="e">
        <f>1-$P7/S7</f>
        <v>#DIV/0!</v>
      </c>
      <c r="T13" s="412" t="e">
        <f>1-$P7/T7</f>
        <v>#DIV/0!</v>
      </c>
      <c r="U13" s="412" t="e">
        <f>1-$P7/U7</f>
        <v>#DIV/0!</v>
      </c>
      <c r="V13" s="410"/>
      <c r="X13" s="413"/>
      <c r="Y13" s="412" t="e">
        <f>1-$P7/Y7</f>
        <v>#DIV/0!</v>
      </c>
      <c r="Z13" s="412" t="e">
        <f>1-$P7/Z7</f>
        <v>#DIV/0!</v>
      </c>
      <c r="AA13" s="412" t="e">
        <f>1-$P7/AA7</f>
        <v>#DIV/0!</v>
      </c>
      <c r="AB13" s="410"/>
      <c r="AC13" s="422"/>
      <c r="AE13" s="412">
        <f>1-$AH7/AE7</f>
        <v>0.22314049586776863</v>
      </c>
      <c r="AF13" s="412">
        <f>1-$AH7/AF7</f>
        <v>0.12252042007001174</v>
      </c>
      <c r="AG13" s="412">
        <f>1-$AH7/AG7</f>
        <v>4.9605055292259115E-2</v>
      </c>
      <c r="AH13" s="412"/>
      <c r="AI13" s="421"/>
      <c r="AK13" s="412">
        <f>1-$AH7/AK7</f>
        <v>0.22314049586776863</v>
      </c>
      <c r="AL13" s="412">
        <f>1-$AH7/AL7</f>
        <v>0.12252042007001174</v>
      </c>
      <c r="AM13" s="412">
        <f>1-$AH7/AM7</f>
        <v>4.9605055292259115E-2</v>
      </c>
      <c r="AN13" s="412"/>
      <c r="AO13" s="421"/>
      <c r="AQ13" s="412">
        <f>1-$AH7/AQ7</f>
        <v>0.22314049586776863</v>
      </c>
      <c r="AR13" s="412">
        <f>1-$AH7/AR7</f>
        <v>0.12252042007001174</v>
      </c>
      <c r="AS13" s="412">
        <f>1-$AH7/AS7</f>
        <v>4.9605055292259115E-2</v>
      </c>
      <c r="AT13" s="412"/>
      <c r="AU13" s="421"/>
      <c r="AV13" s="422"/>
      <c r="AZ13" s="410"/>
      <c r="BA13" s="410"/>
      <c r="BB13" s="410"/>
      <c r="BC13" s="410"/>
      <c r="BD13" s="410"/>
      <c r="BE13" s="410"/>
      <c r="BF13" s="410"/>
    </row>
    <row r="14" spans="1:58" ht="17">
      <c r="A14" s="59"/>
      <c r="B14" s="283"/>
      <c r="C14" s="283"/>
      <c r="D14" s="283"/>
      <c r="E14" s="283"/>
      <c r="F14" s="283"/>
      <c r="G14" s="283"/>
      <c r="L14" s="416"/>
      <c r="M14" s="412"/>
      <c r="N14" s="412"/>
      <c r="O14" s="412"/>
      <c r="P14" s="410"/>
      <c r="R14" s="413"/>
      <c r="S14" s="412"/>
      <c r="T14" s="412"/>
      <c r="U14" s="412"/>
      <c r="V14" s="410"/>
      <c r="X14" s="413"/>
      <c r="Y14" s="412"/>
      <c r="Z14" s="412"/>
      <c r="AA14" s="412"/>
      <c r="AB14" s="410"/>
      <c r="AC14" s="422"/>
      <c r="AE14" s="412"/>
      <c r="AF14" s="412"/>
      <c r="AG14" s="412"/>
      <c r="AH14" s="412"/>
      <c r="AI14" s="421"/>
      <c r="AJ14" s="198"/>
      <c r="AK14" s="406"/>
      <c r="AL14" s="412"/>
      <c r="AM14" s="412"/>
      <c r="AN14" s="412"/>
      <c r="AO14" s="421"/>
      <c r="AQ14" s="412"/>
      <c r="AR14" s="412"/>
      <c r="AS14" s="412"/>
      <c r="AT14" s="412"/>
      <c r="AU14" s="421"/>
      <c r="AV14" s="422"/>
      <c r="AZ14" s="410"/>
      <c r="BA14" s="410"/>
      <c r="BB14" s="410"/>
      <c r="BC14" s="410"/>
      <c r="BD14" s="410"/>
      <c r="BE14" s="410"/>
      <c r="BF14" s="410"/>
    </row>
    <row r="15" spans="1:58" ht="17">
      <c r="A15" s="59"/>
      <c r="B15" s="283"/>
      <c r="C15" s="283"/>
      <c r="D15" s="283"/>
      <c r="E15" s="283"/>
      <c r="F15" s="283"/>
      <c r="G15" s="283"/>
      <c r="L15" s="198" t="s">
        <v>1116</v>
      </c>
      <c r="M15" s="406">
        <f>M3-$P3</f>
        <v>-1.58</v>
      </c>
      <c r="N15" s="406">
        <f t="shared" ref="N15:O15" si="7">N3-$P3</f>
        <v>0.12999999999999989</v>
      </c>
      <c r="O15" s="406">
        <f t="shared" si="7"/>
        <v>0.37999999999999989</v>
      </c>
      <c r="P15" s="573">
        <f>SUM(N15:N16)</f>
        <v>0.12999999999999989</v>
      </c>
      <c r="R15" s="413"/>
      <c r="S15" s="412"/>
      <c r="T15" s="412"/>
      <c r="U15" s="412"/>
      <c r="V15" s="410"/>
      <c r="X15" s="413"/>
      <c r="Y15" s="412"/>
      <c r="Z15" s="412"/>
      <c r="AA15" s="412"/>
      <c r="AB15" s="410"/>
      <c r="AC15" s="422"/>
      <c r="AD15" s="198" t="s">
        <v>1116</v>
      </c>
      <c r="AE15" s="406">
        <f>AE3-$AH3</f>
        <v>-2.4500000000000002</v>
      </c>
      <c r="AF15" s="406">
        <f t="shared" ref="AF15:AG15" si="8">AF3-$AH3</f>
        <v>-0.74000000000000021</v>
      </c>
      <c r="AG15" s="406">
        <f t="shared" si="8"/>
        <v>-0.49000000000000021</v>
      </c>
      <c r="AH15" s="573">
        <f>SUM(AF15:AF16)</f>
        <v>-0.67000000000000015</v>
      </c>
      <c r="AI15" s="421"/>
      <c r="AJ15" s="198" t="s">
        <v>1116</v>
      </c>
      <c r="AK15" s="406">
        <f>AK3-$AN3</f>
        <v>-1.97</v>
      </c>
      <c r="AL15" s="406">
        <f t="shared" ref="AL15:AM15" si="9">AL3-$AN3</f>
        <v>-0.26</v>
      </c>
      <c r="AM15" s="406">
        <f t="shared" si="9"/>
        <v>-1.0000000000000009E-2</v>
      </c>
      <c r="AN15" s="573">
        <f>SUM(AL15:AL16)</f>
        <v>-0.21999999999999997</v>
      </c>
      <c r="AO15" s="421"/>
      <c r="AP15" s="198" t="s">
        <v>1116</v>
      </c>
      <c r="AQ15" s="406">
        <f>AQ3-$AT3</f>
        <v>-2.91</v>
      </c>
      <c r="AR15" s="406">
        <f t="shared" ref="AR15:AS15" si="10">AR3-$AT3</f>
        <v>-1.2000000000000002</v>
      </c>
      <c r="AS15" s="406">
        <f t="shared" si="10"/>
        <v>-0.95000000000000018</v>
      </c>
      <c r="AT15" s="573">
        <f>SUM(AR15:AR16)</f>
        <v>-1.0900000000000001</v>
      </c>
      <c r="AU15" s="421"/>
      <c r="AV15" s="422"/>
      <c r="AZ15" s="410"/>
      <c r="BA15" s="410"/>
      <c r="BB15" s="410"/>
      <c r="BC15" s="410"/>
      <c r="BD15" s="410"/>
      <c r="BE15" s="410"/>
      <c r="BF15" s="410"/>
    </row>
    <row r="16" spans="1:58" ht="17">
      <c r="A16" s="59"/>
      <c r="B16" s="283"/>
      <c r="C16" s="283"/>
      <c r="D16" s="283"/>
      <c r="E16" s="283"/>
      <c r="F16" s="283"/>
      <c r="G16" s="283"/>
      <c r="L16" s="198" t="s">
        <v>1117</v>
      </c>
      <c r="M16" s="406">
        <f t="shared" ref="M16:O16" si="11">M4-$P4</f>
        <v>0.28999999999999981</v>
      </c>
      <c r="N16" s="406">
        <f t="shared" si="11"/>
        <v>0</v>
      </c>
      <c r="O16" s="406">
        <f t="shared" si="11"/>
        <v>1.9999999999999796E-2</v>
      </c>
      <c r="P16" s="410"/>
      <c r="R16" s="413"/>
      <c r="S16" s="412"/>
      <c r="T16" s="412"/>
      <c r="U16" s="412"/>
      <c r="V16" s="410"/>
      <c r="X16" s="413"/>
      <c r="Y16" s="412"/>
      <c r="Z16" s="412"/>
      <c r="AA16" s="412"/>
      <c r="AB16" s="410"/>
      <c r="AC16" s="422"/>
      <c r="AD16" s="198" t="s">
        <v>1117</v>
      </c>
      <c r="AE16" s="406">
        <f t="shared" ref="AE16:AG16" si="12">AE4-$AH4</f>
        <v>0.35999999999999988</v>
      </c>
      <c r="AF16" s="406">
        <f t="shared" si="12"/>
        <v>7.0000000000000062E-2</v>
      </c>
      <c r="AG16" s="406">
        <f t="shared" si="12"/>
        <v>8.9999999999999858E-2</v>
      </c>
      <c r="AH16" s="412"/>
      <c r="AI16" s="421"/>
      <c r="AJ16" s="198" t="s">
        <v>1117</v>
      </c>
      <c r="AK16" s="406">
        <f t="shared" ref="AK16:AM16" si="13">AK4-$AN4</f>
        <v>0.32999999999999985</v>
      </c>
      <c r="AL16" s="406">
        <f t="shared" si="13"/>
        <v>4.0000000000000036E-2</v>
      </c>
      <c r="AM16" s="406">
        <f t="shared" si="13"/>
        <v>5.9999999999999831E-2</v>
      </c>
      <c r="AN16" s="412"/>
      <c r="AO16" s="421"/>
      <c r="AP16" s="198" t="s">
        <v>1117</v>
      </c>
      <c r="AQ16" s="406">
        <f t="shared" ref="AQ16:AS16" si="14">AQ4-$AT4</f>
        <v>0.39999999999999991</v>
      </c>
      <c r="AR16" s="406">
        <f t="shared" si="14"/>
        <v>0.1100000000000001</v>
      </c>
      <c r="AS16" s="406">
        <f t="shared" si="14"/>
        <v>0.12999999999999989</v>
      </c>
      <c r="AT16" s="412"/>
      <c r="AU16" s="421"/>
      <c r="AV16" s="422"/>
      <c r="AZ16" s="410"/>
      <c r="BA16" s="410"/>
      <c r="BB16" s="410"/>
      <c r="BC16" s="410"/>
      <c r="BD16" s="410"/>
      <c r="BE16" s="410"/>
      <c r="BF16" s="410"/>
    </row>
    <row r="17" spans="1:58" ht="17">
      <c r="A17" s="59"/>
      <c r="B17" s="283"/>
      <c r="C17" s="283"/>
      <c r="D17" s="283"/>
      <c r="E17" s="283"/>
      <c r="F17" s="283"/>
      <c r="G17" s="283"/>
      <c r="L17" s="198" t="s">
        <v>1118</v>
      </c>
      <c r="M17" s="406">
        <f t="shared" ref="M17:O17" si="15">M5-$P5</f>
        <v>4.3499999999999996</v>
      </c>
      <c r="N17" s="573">
        <f t="shared" si="15"/>
        <v>2.9800000000000004</v>
      </c>
      <c r="O17" s="406">
        <f t="shared" si="15"/>
        <v>5.9999999999999609E-2</v>
      </c>
      <c r="P17" s="410"/>
      <c r="R17" s="413"/>
      <c r="S17" s="412"/>
      <c r="T17" s="412"/>
      <c r="U17" s="412"/>
      <c r="V17" s="410"/>
      <c r="X17" s="413"/>
      <c r="Y17" s="412"/>
      <c r="Z17" s="412"/>
      <c r="AA17" s="412"/>
      <c r="AB17" s="410"/>
      <c r="AC17" s="422"/>
      <c r="AD17" s="198" t="s">
        <v>1118</v>
      </c>
      <c r="AE17" s="406">
        <f t="shared" ref="AE17:AG17" si="16">AE5-$AH5</f>
        <v>4.78</v>
      </c>
      <c r="AF17" s="573">
        <f t="shared" si="16"/>
        <v>3.410000000000001</v>
      </c>
      <c r="AG17" s="406">
        <f t="shared" si="16"/>
        <v>0.49000000000000021</v>
      </c>
      <c r="AH17" s="412"/>
      <c r="AI17" s="421"/>
      <c r="AJ17" s="198" t="s">
        <v>1118</v>
      </c>
      <c r="AK17" s="406">
        <f t="shared" ref="AK17:AM17" si="17">AK5-$AN5</f>
        <v>4.57</v>
      </c>
      <c r="AL17" s="573">
        <f t="shared" si="17"/>
        <v>3.2000000000000011</v>
      </c>
      <c r="AM17" s="406">
        <f t="shared" si="17"/>
        <v>0.28000000000000025</v>
      </c>
      <c r="AN17" s="412"/>
      <c r="AO17" s="421"/>
      <c r="AP17" s="198" t="s">
        <v>1118</v>
      </c>
      <c r="AQ17" s="406">
        <f t="shared" ref="AQ17:AS17" si="18">AQ5-$AT5</f>
        <v>4.97</v>
      </c>
      <c r="AR17" s="573">
        <f t="shared" si="18"/>
        <v>3.6000000000000005</v>
      </c>
      <c r="AS17" s="406">
        <f t="shared" si="18"/>
        <v>0.67999999999999972</v>
      </c>
      <c r="AT17" s="412"/>
      <c r="AU17" s="421"/>
      <c r="AV17" s="422"/>
      <c r="AZ17" s="410"/>
      <c r="BA17" s="410"/>
      <c r="BB17" s="410"/>
      <c r="BC17" s="410"/>
      <c r="BD17" s="410"/>
      <c r="BE17" s="410"/>
      <c r="BF17" s="410"/>
    </row>
    <row r="18" spans="1:58" ht="17">
      <c r="A18" s="59"/>
      <c r="B18" s="283"/>
      <c r="C18" s="283"/>
      <c r="D18" s="283"/>
      <c r="E18" s="283"/>
      <c r="F18" s="283"/>
      <c r="G18" s="283"/>
      <c r="L18" s="198" t="s">
        <v>1119</v>
      </c>
      <c r="M18" s="406">
        <f t="shared" ref="M18:O18" si="19">M6-$P6</f>
        <v>4.7199999999999989</v>
      </c>
      <c r="N18" s="573">
        <f t="shared" si="19"/>
        <v>0.23000000000000043</v>
      </c>
      <c r="O18" s="406">
        <f t="shared" si="19"/>
        <v>0.25</v>
      </c>
      <c r="P18" s="410"/>
      <c r="R18" s="413"/>
      <c r="S18" s="412"/>
      <c r="T18" s="412"/>
      <c r="U18" s="412"/>
      <c r="V18" s="410"/>
      <c r="X18" s="413"/>
      <c r="Y18" s="412"/>
      <c r="Z18" s="412"/>
      <c r="AA18" s="412"/>
      <c r="AB18" s="410"/>
      <c r="AC18" s="422"/>
      <c r="AD18" s="198" t="s">
        <v>1119</v>
      </c>
      <c r="AE18" s="406">
        <f t="shared" ref="AE18:AG18" si="20">AE6-$AH6</f>
        <v>5.9399999999999977</v>
      </c>
      <c r="AF18" s="573">
        <f t="shared" si="20"/>
        <v>1.4499999999999993</v>
      </c>
      <c r="AG18" s="406">
        <f t="shared" si="20"/>
        <v>1.4699999999999989</v>
      </c>
      <c r="AH18" s="412"/>
      <c r="AI18" s="421"/>
      <c r="AJ18" s="198" t="s">
        <v>1119</v>
      </c>
      <c r="AK18" s="406">
        <f t="shared" ref="AK18:AM18" si="21">AK6-$AN6</f>
        <v>5.3699999999999974</v>
      </c>
      <c r="AL18" s="573">
        <f t="shared" si="21"/>
        <v>0.87999999999999901</v>
      </c>
      <c r="AM18" s="406">
        <f t="shared" si="21"/>
        <v>0.89999999999999858</v>
      </c>
      <c r="AN18" s="412"/>
      <c r="AO18" s="421"/>
      <c r="AP18" s="198" t="s">
        <v>1119</v>
      </c>
      <c r="AQ18" s="406">
        <f t="shared" ref="AQ18:AS18" si="22">AQ6-$AT6</f>
        <v>6.4399999999999977</v>
      </c>
      <c r="AR18" s="573">
        <f t="shared" si="22"/>
        <v>1.9499999999999993</v>
      </c>
      <c r="AS18" s="406">
        <f t="shared" si="22"/>
        <v>1.9699999999999989</v>
      </c>
      <c r="AT18" s="412"/>
      <c r="AU18" s="421"/>
      <c r="AV18" s="422"/>
      <c r="AZ18" s="410"/>
      <c r="BA18" s="410"/>
      <c r="BB18" s="410"/>
      <c r="BC18" s="410"/>
      <c r="BD18" s="410"/>
      <c r="BE18" s="410"/>
      <c r="BF18" s="410"/>
    </row>
    <row r="19" spans="1:58" ht="17">
      <c r="A19" s="59" t="s">
        <v>388</v>
      </c>
      <c r="B19" s="283">
        <v>1.2E-2</v>
      </c>
      <c r="C19" s="283">
        <v>9.2000000000000016E-3</v>
      </c>
      <c r="D19" s="283"/>
      <c r="E19" s="283">
        <v>1.06E-2</v>
      </c>
      <c r="F19" s="283">
        <v>7.7999999999999996E-3</v>
      </c>
      <c r="G19" s="283"/>
      <c r="L19" s="416" t="s">
        <v>1120</v>
      </c>
      <c r="M19" s="406">
        <f t="shared" ref="M19:O19" si="23">M7-$P7</f>
        <v>7.77</v>
      </c>
      <c r="N19" s="406">
        <f t="shared" si="23"/>
        <v>3.3300000000000018</v>
      </c>
      <c r="O19" s="406">
        <f t="shared" si="23"/>
        <v>0.69999999999999929</v>
      </c>
      <c r="P19" s="410"/>
      <c r="R19" s="413"/>
      <c r="S19" s="412"/>
      <c r="T19" s="412"/>
      <c r="U19" s="412"/>
      <c r="V19" s="410"/>
      <c r="X19" s="413"/>
      <c r="Y19" s="412"/>
      <c r="Z19" s="412"/>
      <c r="AA19" s="412"/>
      <c r="AB19" s="410"/>
      <c r="AC19" s="422"/>
      <c r="AD19" s="416" t="s">
        <v>1120</v>
      </c>
      <c r="AE19" s="406">
        <f t="shared" ref="AE19:AG19" si="24">AE7-$AH7</f>
        <v>8.64</v>
      </c>
      <c r="AF19" s="406">
        <f t="shared" si="24"/>
        <v>4.2000000000000028</v>
      </c>
      <c r="AG19" s="406">
        <f t="shared" si="24"/>
        <v>1.5700000000000003</v>
      </c>
      <c r="AH19" s="412"/>
      <c r="AI19" s="421"/>
      <c r="AJ19" s="416" t="s">
        <v>1120</v>
      </c>
      <c r="AK19" s="406">
        <f t="shared" ref="AK19:AM19" si="25">AK7-$AN7</f>
        <v>8.2999999999999972</v>
      </c>
      <c r="AL19" s="406">
        <f t="shared" si="25"/>
        <v>3.8599999999999994</v>
      </c>
      <c r="AM19" s="406">
        <f t="shared" si="25"/>
        <v>1.2299999999999969</v>
      </c>
      <c r="AN19" s="412"/>
      <c r="AO19" s="421"/>
      <c r="AP19" s="416" t="s">
        <v>1120</v>
      </c>
      <c r="AQ19" s="406">
        <f t="shared" ref="AQ19:AS19" si="26">AQ7-$AT7</f>
        <v>8.89</v>
      </c>
      <c r="AR19" s="406">
        <f t="shared" si="26"/>
        <v>4.4500000000000028</v>
      </c>
      <c r="AS19" s="406">
        <f t="shared" si="26"/>
        <v>1.8200000000000003</v>
      </c>
      <c r="AT19" s="412"/>
      <c r="AU19" s="421"/>
      <c r="AV19" s="422"/>
      <c r="AZ19" s="410"/>
      <c r="BA19" s="410"/>
      <c r="BB19" s="410"/>
      <c r="BC19" s="410"/>
      <c r="BD19" s="410"/>
      <c r="BE19" s="410"/>
      <c r="BF19" s="410"/>
    </row>
    <row r="20" spans="1:58">
      <c r="A20" s="59" t="s">
        <v>389</v>
      </c>
      <c r="B20" s="283">
        <v>1.6E-2</v>
      </c>
      <c r="C20" s="283">
        <v>1.3200000000000002E-2</v>
      </c>
      <c r="D20" s="283"/>
      <c r="E20" s="283">
        <v>1.46E-2</v>
      </c>
      <c r="F20" s="283">
        <v>1.18E-2</v>
      </c>
      <c r="G20" s="283"/>
      <c r="L20" t="s">
        <v>410</v>
      </c>
      <c r="M20" s="410"/>
      <c r="N20" s="410"/>
      <c r="O20" s="410"/>
      <c r="P20" s="410"/>
      <c r="R20" t="s">
        <v>396</v>
      </c>
      <c r="S20" s="410"/>
      <c r="T20" s="410"/>
      <c r="U20" s="410"/>
      <c r="V20" s="410"/>
      <c r="X20" t="s">
        <v>397</v>
      </c>
      <c r="Y20" s="410"/>
      <c r="Z20" s="410"/>
      <c r="AA20" s="410"/>
      <c r="AB20" s="410"/>
      <c r="AC20" s="422"/>
      <c r="AD20" t="s">
        <v>385</v>
      </c>
      <c r="AE20" s="410"/>
      <c r="AF20" s="410"/>
      <c r="AG20" s="410"/>
      <c r="AH20" s="410"/>
      <c r="AI20" s="422"/>
      <c r="AJ20" t="s">
        <v>385</v>
      </c>
      <c r="AK20" s="410"/>
      <c r="AL20" s="410"/>
      <c r="AM20" s="410"/>
      <c r="AN20" s="410"/>
      <c r="AO20" s="422"/>
      <c r="AP20" t="s">
        <v>385</v>
      </c>
      <c r="AQ20" s="410"/>
      <c r="AR20" s="410"/>
      <c r="AS20" s="410"/>
      <c r="AT20" s="410"/>
      <c r="AU20" s="422"/>
      <c r="AV20" s="422"/>
      <c r="AZ20" s="402"/>
      <c r="BA20" s="402"/>
      <c r="BB20" s="402"/>
      <c r="BC20" s="402"/>
      <c r="BD20" s="402"/>
      <c r="BE20" s="402"/>
      <c r="BF20" s="402"/>
    </row>
    <row r="21" spans="1:58">
      <c r="B21" s="514" t="s">
        <v>409</v>
      </c>
      <c r="C21" s="381" t="s">
        <v>395</v>
      </c>
      <c r="D21" s="514" t="s">
        <v>1042</v>
      </c>
      <c r="E21" s="381" t="s">
        <v>394</v>
      </c>
      <c r="F21" s="381" t="s">
        <v>529</v>
      </c>
      <c r="G21" s="514" t="s">
        <v>1043</v>
      </c>
      <c r="L21" s="381" t="s">
        <v>409</v>
      </c>
      <c r="M21" s="381"/>
      <c r="N21" s="381"/>
      <c r="O21" s="381"/>
      <c r="P21" s="381"/>
      <c r="R21" s="381" t="s">
        <v>395</v>
      </c>
      <c r="S21" s="381"/>
      <c r="T21" s="381"/>
      <c r="U21" s="381"/>
      <c r="V21" s="381"/>
      <c r="X21" s="381" t="s">
        <v>394</v>
      </c>
      <c r="Y21" s="381"/>
      <c r="Z21" s="381"/>
      <c r="AA21" s="381"/>
      <c r="AB21" s="381"/>
      <c r="AD21" s="381" t="s">
        <v>529</v>
      </c>
      <c r="AE21" s="381"/>
      <c r="AF21" s="381"/>
      <c r="AG21" s="381"/>
      <c r="AH21" s="381"/>
      <c r="AJ21" s="381" t="s">
        <v>1041</v>
      </c>
      <c r="AK21" s="381"/>
      <c r="AL21" s="381"/>
      <c r="AM21" s="381"/>
      <c r="AN21" s="381"/>
      <c r="AP21" s="381" t="s">
        <v>1040</v>
      </c>
      <c r="AQ21" s="381"/>
      <c r="AR21" s="381"/>
      <c r="AS21" s="381"/>
      <c r="AT21" s="381"/>
    </row>
    <row r="22" spans="1:58">
      <c r="A22" s="63"/>
      <c r="B22" s="63">
        <f t="shared" ref="B22:B81" si="27">AVERAGE(L22:P22)</f>
        <v>1.9865100000000004E-2</v>
      </c>
      <c r="C22" s="63">
        <f>AVERAGE(R22:V22)</f>
        <v>2.1845799999999999E-2</v>
      </c>
      <c r="D22" s="63">
        <f>AVERAGE(AJ22:AN22)</f>
        <v>2.3831360000000003E-2</v>
      </c>
      <c r="E22" s="63">
        <f>AVERAGE(X22:AB22)</f>
        <v>2.58058E-2</v>
      </c>
      <c r="F22" s="63">
        <f t="shared" ref="F22:F81" si="28">AVERAGE(AD22:AH22)</f>
        <v>2.778504E-2</v>
      </c>
      <c r="G22" s="63">
        <f>AVERAGE(AP22:AT22)</f>
        <v>3.1746499999999997E-2</v>
      </c>
      <c r="H22" s="63" t="str">
        <f>ROUND(E22,4)&amp;","</f>
        <v>0.0258,</v>
      </c>
      <c r="I22" s="63"/>
      <c r="K22" s="63"/>
      <c r="L22" s="63">
        <v>1.98709E-2</v>
      </c>
      <c r="M22" s="63">
        <v>1.9855299999999999E-2</v>
      </c>
      <c r="N22" s="63">
        <v>1.9869600000000001E-2</v>
      </c>
      <c r="O22" s="63">
        <v>1.9861899999999998E-2</v>
      </c>
      <c r="P22" s="63">
        <v>1.9867800000000001E-2</v>
      </c>
      <c r="R22" s="63">
        <v>2.18525E-2</v>
      </c>
      <c r="S22" s="63">
        <v>2.18344E-2</v>
      </c>
      <c r="T22" s="63">
        <v>2.1850999999999999E-2</v>
      </c>
      <c r="U22" s="63">
        <v>2.18421E-2</v>
      </c>
      <c r="V22" s="63">
        <v>2.1849E-2</v>
      </c>
      <c r="X22" s="63">
        <v>2.5814299999999998E-2</v>
      </c>
      <c r="Y22" s="63">
        <v>2.5791100000000001E-2</v>
      </c>
      <c r="Z22" s="63">
        <v>2.5812399999999999E-2</v>
      </c>
      <c r="AA22" s="63">
        <v>2.58011E-2</v>
      </c>
      <c r="AB22" s="63">
        <v>2.5810099999999999E-2</v>
      </c>
      <c r="AC22" s="63"/>
      <c r="AD22" s="63">
        <v>2.7794599999999999E-2</v>
      </c>
      <c r="AE22" s="63">
        <v>2.7768600000000001E-2</v>
      </c>
      <c r="AF22" s="63">
        <v>2.7792399999999998E-2</v>
      </c>
      <c r="AG22" s="63">
        <v>2.7779700000000001E-2</v>
      </c>
      <c r="AH22" s="63">
        <v>2.7789899999999999E-2</v>
      </c>
      <c r="AI22" s="63"/>
      <c r="AJ22" s="63">
        <v>2.3820600000000001E-2</v>
      </c>
      <c r="AK22" s="63">
        <v>2.3833099999999999E-2</v>
      </c>
      <c r="AL22" s="63">
        <v>2.3825200000000001E-2</v>
      </c>
      <c r="AM22" s="63">
        <v>2.3820399999999999E-2</v>
      </c>
      <c r="AN22" s="63">
        <v>2.38575E-2</v>
      </c>
      <c r="AO22" s="63"/>
      <c r="AP22" s="63">
        <v>3.1729899999999998E-2</v>
      </c>
      <c r="AQ22" s="63">
        <v>3.17495E-2</v>
      </c>
      <c r="AR22" s="63">
        <v>3.17367E-2</v>
      </c>
      <c r="AS22" s="63">
        <v>3.1729399999999998E-2</v>
      </c>
      <c r="AT22" s="63">
        <v>3.1787000000000003E-2</v>
      </c>
      <c r="AU22" s="63"/>
      <c r="AV22" s="63"/>
    </row>
    <row r="23" spans="1:58">
      <c r="A23" s="63"/>
      <c r="B23" s="63">
        <f t="shared" si="27"/>
        <v>1.9868320000000002E-2</v>
      </c>
      <c r="C23" s="63">
        <f t="shared" ref="C23:C81" si="29">AVERAGE(R23:V23)</f>
        <v>2.184908E-2</v>
      </c>
      <c r="D23" s="63">
        <f t="shared" ref="D23:D81" si="30">AVERAGE(AJ23:AN23)</f>
        <v>2.3837179999999999E-2</v>
      </c>
      <c r="E23" s="63">
        <f t="shared" ref="E23:E81" si="31">AVERAGE(X23:AB23)</f>
        <v>2.580882E-2</v>
      </c>
      <c r="F23" s="63">
        <f t="shared" si="28"/>
        <v>2.7787739999999998E-2</v>
      </c>
      <c r="G23" s="63">
        <f t="shared" ref="G23:G81" si="32">AVERAGE(AP23:AT23)</f>
        <v>3.1750879999999995E-2</v>
      </c>
      <c r="H23" s="63" t="str">
        <f t="shared" ref="H23:H81" si="33">ROUND(E23,4)&amp;","</f>
        <v>0.0258,</v>
      </c>
      <c r="I23" s="63"/>
      <c r="K23" s="63"/>
      <c r="L23" s="63">
        <v>1.98745E-2</v>
      </c>
      <c r="M23" s="63">
        <v>1.9855600000000001E-2</v>
      </c>
      <c r="N23" s="63">
        <v>1.98763E-2</v>
      </c>
      <c r="O23" s="63">
        <v>1.9864E-2</v>
      </c>
      <c r="P23" s="63">
        <v>1.9871199999999999E-2</v>
      </c>
      <c r="R23" s="63">
        <v>2.1856299999999999E-2</v>
      </c>
      <c r="S23" s="63">
        <v>2.1834300000000001E-2</v>
      </c>
      <c r="T23" s="63">
        <v>2.1858200000000001E-2</v>
      </c>
      <c r="U23" s="63">
        <v>2.1844100000000002E-2</v>
      </c>
      <c r="V23" s="63">
        <v>2.18525E-2</v>
      </c>
      <c r="X23" s="63">
        <v>2.5818199999999999E-2</v>
      </c>
      <c r="Y23" s="63">
        <v>2.5789800000000002E-2</v>
      </c>
      <c r="Z23" s="63">
        <v>2.5820200000000001E-2</v>
      </c>
      <c r="AA23" s="63">
        <v>2.5802599999999998E-2</v>
      </c>
      <c r="AB23" s="63">
        <v>2.5813300000000001E-2</v>
      </c>
      <c r="AC23" s="63"/>
      <c r="AD23" s="63">
        <v>2.7798199999999999E-2</v>
      </c>
      <c r="AE23" s="63">
        <v>2.7766599999999999E-2</v>
      </c>
      <c r="AF23" s="63">
        <v>2.78003E-2</v>
      </c>
      <c r="AG23" s="63">
        <v>2.7780800000000001E-2</v>
      </c>
      <c r="AH23" s="63">
        <v>2.7792799999999999E-2</v>
      </c>
      <c r="AI23" s="63"/>
      <c r="AJ23" s="63">
        <v>2.3822800000000002E-2</v>
      </c>
      <c r="AK23" s="63">
        <v>2.3835499999999999E-2</v>
      </c>
      <c r="AL23" s="63">
        <v>2.38365E-2</v>
      </c>
      <c r="AM23" s="63">
        <v>2.3836300000000001E-2</v>
      </c>
      <c r="AN23" s="63">
        <v>2.3854799999999999E-2</v>
      </c>
      <c r="AO23" s="63"/>
      <c r="AP23" s="63">
        <v>3.1728399999999997E-2</v>
      </c>
      <c r="AQ23" s="63">
        <v>3.1748699999999998E-2</v>
      </c>
      <c r="AR23" s="63">
        <v>3.1748999999999999E-2</v>
      </c>
      <c r="AS23" s="63">
        <v>3.1747999999999998E-2</v>
      </c>
      <c r="AT23" s="63">
        <v>3.1780299999999997E-2</v>
      </c>
      <c r="AU23" s="63"/>
      <c r="AV23" s="63"/>
    </row>
    <row r="24" spans="1:58">
      <c r="A24" s="63"/>
      <c r="B24" s="63">
        <f t="shared" si="27"/>
        <v>1.9863659999999998E-2</v>
      </c>
      <c r="C24" s="63">
        <f t="shared" si="29"/>
        <v>2.184328E-2</v>
      </c>
      <c r="D24" s="63">
        <f t="shared" si="30"/>
        <v>2.3826679999999999E-2</v>
      </c>
      <c r="E24" s="63">
        <f>AVERAGE(X24:AB24)</f>
        <v>2.5800319999999998E-2</v>
      </c>
      <c r="F24" s="63">
        <f t="shared" si="28"/>
        <v>2.7777639999999999E-2</v>
      </c>
      <c r="G24" s="63">
        <f t="shared" si="32"/>
        <v>3.1730300000000003E-2</v>
      </c>
      <c r="H24" s="63" t="str">
        <f t="shared" si="33"/>
        <v>0.0258,</v>
      </c>
      <c r="I24" s="63"/>
      <c r="K24" s="63"/>
      <c r="L24" s="63">
        <v>1.9868500000000001E-2</v>
      </c>
      <c r="M24" s="63">
        <v>1.9852000000000002E-2</v>
      </c>
      <c r="N24" s="63">
        <v>1.9872399999999998E-2</v>
      </c>
      <c r="O24" s="63">
        <v>1.98598E-2</v>
      </c>
      <c r="P24" s="63">
        <v>1.9865600000000001E-2</v>
      </c>
      <c r="R24" s="63">
        <v>2.1849E-2</v>
      </c>
      <c r="S24" s="63">
        <v>2.18297E-2</v>
      </c>
      <c r="T24" s="63">
        <v>2.18532E-2</v>
      </c>
      <c r="U24" s="63">
        <v>2.1838799999999998E-2</v>
      </c>
      <c r="V24" s="63">
        <v>2.1845699999999999E-2</v>
      </c>
      <c r="X24" s="63">
        <v>2.5808000000000001E-2</v>
      </c>
      <c r="Y24" s="63">
        <v>2.57825E-2</v>
      </c>
      <c r="Z24" s="63">
        <v>2.5812600000000002E-2</v>
      </c>
      <c r="AA24" s="63">
        <v>2.57948E-2</v>
      </c>
      <c r="AB24" s="63">
        <v>2.5803699999999999E-2</v>
      </c>
      <c r="AC24" s="63"/>
      <c r="AD24" s="63">
        <v>2.7786399999999999E-2</v>
      </c>
      <c r="AE24" s="63">
        <v>2.77577E-2</v>
      </c>
      <c r="AF24" s="63">
        <v>2.7791099999999999E-2</v>
      </c>
      <c r="AG24" s="63">
        <v>2.7771400000000002E-2</v>
      </c>
      <c r="AH24" s="63">
        <v>2.77816E-2</v>
      </c>
      <c r="AI24" s="63"/>
      <c r="AJ24" s="63">
        <v>2.3812300000000002E-2</v>
      </c>
      <c r="AK24" s="63">
        <v>2.3825099999999998E-2</v>
      </c>
      <c r="AL24" s="63">
        <v>2.3826E-2</v>
      </c>
      <c r="AM24" s="63">
        <v>2.38225E-2</v>
      </c>
      <c r="AN24" s="63">
        <v>2.3847500000000001E-2</v>
      </c>
      <c r="AO24" s="63"/>
      <c r="AP24" s="63">
        <v>3.1708199999999999E-2</v>
      </c>
      <c r="AQ24" s="63">
        <v>3.1729E-2</v>
      </c>
      <c r="AR24" s="63">
        <v>3.1726999999999998E-2</v>
      </c>
      <c r="AS24" s="63">
        <v>3.17227E-2</v>
      </c>
      <c r="AT24" s="63">
        <v>3.1764599999999997E-2</v>
      </c>
      <c r="AU24" s="63"/>
      <c r="AV24" s="63"/>
    </row>
    <row r="25" spans="1:58" s="284" customFormat="1">
      <c r="A25" s="63"/>
      <c r="B25" s="63">
        <f t="shared" si="27"/>
        <v>1.985994E-2</v>
      </c>
      <c r="C25" s="63">
        <f t="shared" si="29"/>
        <v>2.1838420000000004E-2</v>
      </c>
      <c r="D25" s="63">
        <f t="shared" si="30"/>
        <v>2.381724E-2</v>
      </c>
      <c r="E25" s="63">
        <f t="shared" si="31"/>
        <v>2.5792539999999996E-2</v>
      </c>
      <c r="F25" s="63">
        <f t="shared" si="28"/>
        <v>2.7768060000000001E-2</v>
      </c>
      <c r="G25" s="63">
        <f t="shared" si="32"/>
        <v>3.1709319999999999E-2</v>
      </c>
      <c r="H25" s="63" t="str">
        <f t="shared" si="33"/>
        <v>0.0258,</v>
      </c>
      <c r="I25" s="63"/>
      <c r="K25" s="63"/>
      <c r="L25" s="63">
        <v>1.9864799999999998E-2</v>
      </c>
      <c r="M25" s="63">
        <v>1.9846800000000001E-2</v>
      </c>
      <c r="N25" s="63">
        <v>1.9869899999999999E-2</v>
      </c>
      <c r="O25" s="63">
        <v>1.9854500000000001E-2</v>
      </c>
      <c r="P25" s="63">
        <v>1.9863700000000001E-2</v>
      </c>
      <c r="Q25"/>
      <c r="R25" s="63">
        <v>2.1844200000000001E-2</v>
      </c>
      <c r="S25" s="63">
        <v>2.1823100000000002E-2</v>
      </c>
      <c r="T25" s="63">
        <v>2.18497E-2</v>
      </c>
      <c r="U25" s="63">
        <v>2.18321E-2</v>
      </c>
      <c r="V25" s="63">
        <v>2.1843000000000001E-2</v>
      </c>
      <c r="W25"/>
      <c r="X25" s="63">
        <v>2.5800500000000001E-2</v>
      </c>
      <c r="Y25" s="63">
        <v>2.5772699999999999E-2</v>
      </c>
      <c r="Z25" s="63">
        <v>2.58065E-2</v>
      </c>
      <c r="AA25" s="63">
        <v>2.5784399999999999E-2</v>
      </c>
      <c r="AB25" s="63">
        <v>2.5798600000000001E-2</v>
      </c>
      <c r="AC25" s="63"/>
      <c r="AD25" s="63">
        <v>2.7777199999999998E-2</v>
      </c>
      <c r="AE25" s="63">
        <v>2.7745700000000002E-2</v>
      </c>
      <c r="AF25" s="63">
        <v>2.7783499999999999E-2</v>
      </c>
      <c r="AG25" s="63">
        <v>2.77589E-2</v>
      </c>
      <c r="AH25" s="63">
        <v>2.7775000000000001E-2</v>
      </c>
      <c r="AI25" s="63"/>
      <c r="AJ25" s="63">
        <v>2.3803700000000001E-2</v>
      </c>
      <c r="AK25" s="63">
        <v>2.3816500000000001E-2</v>
      </c>
      <c r="AL25" s="63">
        <v>2.38131E-2</v>
      </c>
      <c r="AM25" s="63">
        <v>2.3814100000000001E-2</v>
      </c>
      <c r="AN25" s="63">
        <v>2.38388E-2</v>
      </c>
      <c r="AO25" s="63"/>
      <c r="AP25" s="63">
        <v>3.1688399999999999E-2</v>
      </c>
      <c r="AQ25" s="63">
        <v>3.1707800000000001E-2</v>
      </c>
      <c r="AR25" s="63">
        <v>3.1701199999999999E-2</v>
      </c>
      <c r="AS25" s="63">
        <v>3.1704000000000003E-2</v>
      </c>
      <c r="AT25" s="63">
        <v>3.1745200000000001E-2</v>
      </c>
      <c r="AU25" s="63"/>
      <c r="AV25" s="63"/>
      <c r="AX25"/>
      <c r="AY25"/>
      <c r="AZ25"/>
      <c r="BA25"/>
      <c r="BB25"/>
      <c r="BC25"/>
      <c r="BD25"/>
      <c r="BE25"/>
      <c r="BF25"/>
    </row>
    <row r="26" spans="1:58" s="284" customFormat="1">
      <c r="A26" s="63"/>
      <c r="B26" s="63">
        <f t="shared" si="27"/>
        <v>1.9854359999999998E-2</v>
      </c>
      <c r="C26" s="63">
        <f t="shared" si="29"/>
        <v>2.1831380000000001E-2</v>
      </c>
      <c r="D26" s="63">
        <f t="shared" si="30"/>
        <v>2.3806560000000001E-2</v>
      </c>
      <c r="E26" s="63">
        <f t="shared" si="31"/>
        <v>2.5781739999999997E-2</v>
      </c>
      <c r="F26" s="63">
        <f t="shared" si="28"/>
        <v>2.7754919999999999E-2</v>
      </c>
      <c r="G26" s="63">
        <f t="shared" si="32"/>
        <v>3.1683160000000002E-2</v>
      </c>
      <c r="H26" s="63" t="str">
        <f t="shared" si="33"/>
        <v>0.0258,</v>
      </c>
      <c r="I26" s="63"/>
      <c r="K26" s="63"/>
      <c r="L26" s="63">
        <v>1.9858600000000001E-2</v>
      </c>
      <c r="M26" s="63">
        <v>1.9842800000000001E-2</v>
      </c>
      <c r="N26" s="63">
        <v>1.98651E-2</v>
      </c>
      <c r="O26" s="63">
        <v>1.9847199999999999E-2</v>
      </c>
      <c r="P26" s="63">
        <v>1.98581E-2</v>
      </c>
      <c r="Q26"/>
      <c r="R26" s="63">
        <v>2.1836700000000001E-2</v>
      </c>
      <c r="S26" s="63">
        <v>2.1817799999999998E-2</v>
      </c>
      <c r="T26" s="63">
        <v>2.1843600000000001E-2</v>
      </c>
      <c r="U26" s="63">
        <v>2.1822999999999999E-2</v>
      </c>
      <c r="V26" s="63">
        <v>2.1835799999999999E-2</v>
      </c>
      <c r="W26"/>
      <c r="X26" s="63">
        <v>2.5789200000000002E-2</v>
      </c>
      <c r="Y26" s="63">
        <v>2.5764200000000001E-2</v>
      </c>
      <c r="Z26" s="63">
        <v>2.5796900000000001E-2</v>
      </c>
      <c r="AA26" s="63">
        <v>2.57708E-2</v>
      </c>
      <c r="AB26" s="63">
        <v>2.5787600000000001E-2</v>
      </c>
      <c r="AC26" s="63"/>
      <c r="AD26" s="63">
        <v>2.7763800000000002E-2</v>
      </c>
      <c r="AE26" s="63">
        <v>2.7735300000000001E-2</v>
      </c>
      <c r="AF26" s="63">
        <v>2.77716E-2</v>
      </c>
      <c r="AG26" s="63">
        <v>2.77424E-2</v>
      </c>
      <c r="AH26" s="63">
        <v>2.7761500000000001E-2</v>
      </c>
      <c r="AI26" s="63"/>
      <c r="AJ26" s="63">
        <v>2.3792000000000001E-2</v>
      </c>
      <c r="AK26" s="63">
        <v>2.38032E-2</v>
      </c>
      <c r="AL26" s="63">
        <v>2.38026E-2</v>
      </c>
      <c r="AM26" s="63">
        <v>2.3805199999999999E-2</v>
      </c>
      <c r="AN26" s="63">
        <v>2.3829800000000002E-2</v>
      </c>
      <c r="AO26" s="63"/>
      <c r="AP26" s="63">
        <v>3.1662700000000002E-2</v>
      </c>
      <c r="AQ26" s="63">
        <v>3.1677799999999999E-2</v>
      </c>
      <c r="AR26" s="63">
        <v>3.1675399999999999E-2</v>
      </c>
      <c r="AS26" s="63">
        <v>3.1676599999999999E-2</v>
      </c>
      <c r="AT26" s="63">
        <v>3.1723300000000003E-2</v>
      </c>
      <c r="AU26" s="63"/>
      <c r="AV26" s="63"/>
      <c r="AX26"/>
      <c r="AY26"/>
      <c r="AZ26"/>
      <c r="BA26"/>
      <c r="BB26"/>
      <c r="BC26"/>
      <c r="BD26"/>
      <c r="BE26"/>
      <c r="BF26"/>
    </row>
    <row r="27" spans="1:58" s="284" customFormat="1">
      <c r="A27" s="63"/>
      <c r="B27" s="63">
        <f t="shared" si="27"/>
        <v>1.9847119999999999E-2</v>
      </c>
      <c r="C27" s="63">
        <f t="shared" si="29"/>
        <v>2.1822359999999999E-2</v>
      </c>
      <c r="D27" s="63">
        <f t="shared" si="30"/>
        <v>2.3793460000000002E-2</v>
      </c>
      <c r="E27" s="63">
        <f t="shared" si="31"/>
        <v>2.5768119999999999E-2</v>
      </c>
      <c r="F27" s="63">
        <f t="shared" si="28"/>
        <v>2.7738420000000003E-2</v>
      </c>
      <c r="G27" s="63">
        <f t="shared" si="32"/>
        <v>3.1651600000000002E-2</v>
      </c>
      <c r="H27" s="63" t="str">
        <f t="shared" si="33"/>
        <v>0.0258,</v>
      </c>
      <c r="I27" s="63"/>
      <c r="K27" s="63"/>
      <c r="L27" s="63">
        <v>1.9853699999999998E-2</v>
      </c>
      <c r="M27" s="63">
        <v>1.9832599999999999E-2</v>
      </c>
      <c r="N27" s="63">
        <v>1.9859700000000001E-2</v>
      </c>
      <c r="O27" s="63">
        <v>1.9840300000000002E-2</v>
      </c>
      <c r="P27" s="63">
        <v>1.98493E-2</v>
      </c>
      <c r="Q27"/>
      <c r="R27" s="63">
        <v>2.18304E-2</v>
      </c>
      <c r="S27" s="63">
        <v>2.18052E-2</v>
      </c>
      <c r="T27" s="63">
        <v>2.1836999999999999E-2</v>
      </c>
      <c r="U27" s="63">
        <v>2.1814E-2</v>
      </c>
      <c r="V27" s="63">
        <v>2.1825199999999999E-2</v>
      </c>
      <c r="W27"/>
      <c r="X27" s="63">
        <v>2.5779400000000001E-2</v>
      </c>
      <c r="Y27" s="63">
        <v>2.5745199999999999E-2</v>
      </c>
      <c r="Z27" s="63">
        <v>2.57872E-2</v>
      </c>
      <c r="AA27" s="63">
        <v>2.5756399999999999E-2</v>
      </c>
      <c r="AB27" s="63">
        <v>2.5772400000000001E-2</v>
      </c>
      <c r="AC27" s="63"/>
      <c r="AD27" s="63">
        <v>2.77518E-2</v>
      </c>
      <c r="AE27" s="63">
        <v>2.7712299999999999E-2</v>
      </c>
      <c r="AF27" s="63">
        <v>2.7759900000000001E-2</v>
      </c>
      <c r="AG27" s="63">
        <v>2.7724700000000001E-2</v>
      </c>
      <c r="AH27" s="63">
        <v>2.7743400000000001E-2</v>
      </c>
      <c r="AI27" s="63"/>
      <c r="AJ27" s="63">
        <v>2.3781699999999999E-2</v>
      </c>
      <c r="AK27" s="63">
        <v>2.3786499999999999E-2</v>
      </c>
      <c r="AL27" s="63">
        <v>2.3790800000000001E-2</v>
      </c>
      <c r="AM27" s="63">
        <v>2.3789100000000001E-2</v>
      </c>
      <c r="AN27" s="63">
        <v>2.3819199999999999E-2</v>
      </c>
      <c r="AO27" s="63"/>
      <c r="AP27" s="63">
        <v>3.1637899999999997E-2</v>
      </c>
      <c r="AQ27" s="63">
        <v>3.1637199999999997E-2</v>
      </c>
      <c r="AR27" s="63">
        <v>3.1644600000000002E-2</v>
      </c>
      <c r="AS27" s="63">
        <v>3.1639300000000002E-2</v>
      </c>
      <c r="AT27" s="63">
        <v>3.1698999999999998E-2</v>
      </c>
      <c r="AU27" s="63"/>
      <c r="AV27" s="63"/>
      <c r="AX27"/>
      <c r="AY27"/>
      <c r="AZ27"/>
      <c r="BA27"/>
      <c r="BB27"/>
      <c r="BC27"/>
      <c r="BD27"/>
      <c r="BE27"/>
      <c r="BF27"/>
    </row>
    <row r="28" spans="1:58" s="284" customFormat="1">
      <c r="A28" s="63"/>
      <c r="B28" s="63">
        <f t="shared" si="27"/>
        <v>1.9838560000000002E-2</v>
      </c>
      <c r="C28" s="63">
        <f t="shared" si="29"/>
        <v>2.1811480000000001E-2</v>
      </c>
      <c r="D28" s="63">
        <f t="shared" si="30"/>
        <v>2.3774159999999999E-2</v>
      </c>
      <c r="E28" s="63">
        <f t="shared" si="31"/>
        <v>2.5751259999999998E-2</v>
      </c>
      <c r="F28" s="63">
        <f t="shared" si="28"/>
        <v>2.7717840000000004E-2</v>
      </c>
      <c r="G28" s="63">
        <f t="shared" si="32"/>
        <v>3.1605179999999997E-2</v>
      </c>
      <c r="H28" s="63" t="str">
        <f t="shared" si="33"/>
        <v>0.0258,</v>
      </c>
      <c r="I28" s="63"/>
      <c r="K28" s="63"/>
      <c r="L28" s="63">
        <v>1.98435E-2</v>
      </c>
      <c r="M28" s="63">
        <v>1.9825800000000001E-2</v>
      </c>
      <c r="N28" s="63">
        <v>1.985E-2</v>
      </c>
      <c r="O28" s="63">
        <v>1.9830899999999999E-2</v>
      </c>
      <c r="P28" s="63">
        <v>1.9842599999999998E-2</v>
      </c>
      <c r="Q28"/>
      <c r="R28" s="63">
        <v>2.1817699999999999E-2</v>
      </c>
      <c r="S28" s="63">
        <v>2.17964E-2</v>
      </c>
      <c r="T28" s="63">
        <v>2.1824799999999998E-2</v>
      </c>
      <c r="U28" s="63">
        <v>2.1801999999999998E-2</v>
      </c>
      <c r="V28" s="63">
        <v>2.1816499999999999E-2</v>
      </c>
      <c r="W28"/>
      <c r="X28" s="63">
        <v>2.5760399999999999E-2</v>
      </c>
      <c r="Y28" s="63">
        <v>2.5731400000000001E-2</v>
      </c>
      <c r="Z28" s="63">
        <v>2.5768099999999999E-2</v>
      </c>
      <c r="AA28" s="63">
        <v>2.5737900000000001E-2</v>
      </c>
      <c r="AB28" s="63">
        <v>2.57585E-2</v>
      </c>
      <c r="AC28" s="63"/>
      <c r="AD28" s="63">
        <v>2.7728800000000001E-2</v>
      </c>
      <c r="AE28" s="63">
        <v>2.7695299999999999E-2</v>
      </c>
      <c r="AF28" s="63">
        <v>2.77367E-2</v>
      </c>
      <c r="AG28" s="63">
        <v>2.7702000000000001E-2</v>
      </c>
      <c r="AH28" s="63">
        <v>2.7726399999999998E-2</v>
      </c>
      <c r="AI28" s="63"/>
      <c r="AJ28" s="63">
        <v>2.37611E-2</v>
      </c>
      <c r="AK28" s="63">
        <v>2.3770400000000001E-2</v>
      </c>
      <c r="AL28" s="63">
        <v>2.3772000000000001E-2</v>
      </c>
      <c r="AM28" s="63">
        <v>2.3760799999999999E-2</v>
      </c>
      <c r="AN28" s="63">
        <v>2.3806500000000001E-2</v>
      </c>
      <c r="AO28" s="63"/>
      <c r="AP28" s="63">
        <v>3.1590699999999999E-2</v>
      </c>
      <c r="AQ28" s="63">
        <v>3.1594999999999998E-2</v>
      </c>
      <c r="AR28" s="63">
        <v>3.1596899999999997E-2</v>
      </c>
      <c r="AS28" s="63">
        <v>3.1574999999999999E-2</v>
      </c>
      <c r="AT28" s="63">
        <v>3.1668300000000003E-2</v>
      </c>
      <c r="AU28" s="63"/>
      <c r="AV28" s="63"/>
      <c r="AX28"/>
      <c r="AY28"/>
      <c r="AZ28"/>
      <c r="BA28"/>
      <c r="BB28"/>
      <c r="BC28"/>
      <c r="BD28"/>
      <c r="BE28"/>
      <c r="BF28"/>
    </row>
    <row r="29" spans="1:58" s="284" customFormat="1">
      <c r="A29" s="63"/>
      <c r="B29" s="63">
        <f t="shared" si="27"/>
        <v>1.9828359999999996E-2</v>
      </c>
      <c r="C29" s="63">
        <f t="shared" si="29"/>
        <v>2.1798620000000001E-2</v>
      </c>
      <c r="D29" s="63">
        <f t="shared" si="30"/>
        <v>2.3753739999999999E-2</v>
      </c>
      <c r="E29" s="63">
        <f t="shared" si="31"/>
        <v>2.5731940000000002E-2</v>
      </c>
      <c r="F29" s="63">
        <f t="shared" si="28"/>
        <v>2.76945E-2</v>
      </c>
      <c r="G29" s="63">
        <f t="shared" si="32"/>
        <v>3.1552179999999999E-2</v>
      </c>
      <c r="H29" s="63" t="str">
        <f t="shared" si="33"/>
        <v>0.0257,</v>
      </c>
      <c r="I29" s="63"/>
      <c r="K29" s="63"/>
      <c r="L29" s="63">
        <v>1.9832499999999999E-2</v>
      </c>
      <c r="M29" s="63">
        <v>1.9815099999999999E-2</v>
      </c>
      <c r="N29" s="63">
        <v>1.9844199999999999E-2</v>
      </c>
      <c r="O29" s="63">
        <v>1.98201E-2</v>
      </c>
      <c r="P29" s="63">
        <v>1.9829900000000001E-2</v>
      </c>
      <c r="Q29"/>
      <c r="R29" s="63">
        <v>2.1803599999999999E-2</v>
      </c>
      <c r="S29" s="63">
        <v>2.1782800000000001E-2</v>
      </c>
      <c r="T29" s="63">
        <v>2.1817400000000001E-2</v>
      </c>
      <c r="U29" s="63">
        <v>2.1788600000000002E-2</v>
      </c>
      <c r="V29" s="63">
        <v>2.1800699999999999E-2</v>
      </c>
      <c r="W29"/>
      <c r="X29" s="63">
        <v>2.5738299999999999E-2</v>
      </c>
      <c r="Y29" s="63">
        <v>2.5711000000000001E-2</v>
      </c>
      <c r="Z29" s="63">
        <v>2.5757200000000001E-2</v>
      </c>
      <c r="AA29" s="63">
        <v>2.5717899999999998E-2</v>
      </c>
      <c r="AB29" s="63">
        <v>2.5735299999999999E-2</v>
      </c>
      <c r="AC29" s="63"/>
      <c r="AD29" s="63">
        <v>2.77015E-2</v>
      </c>
      <c r="AE29" s="63">
        <v>2.7670699999999999E-2</v>
      </c>
      <c r="AF29" s="63">
        <v>2.7723500000000002E-2</v>
      </c>
      <c r="AG29" s="63">
        <v>2.7677799999999999E-2</v>
      </c>
      <c r="AH29" s="63">
        <v>2.7699000000000001E-2</v>
      </c>
      <c r="AI29" s="63"/>
      <c r="AJ29" s="63">
        <v>2.3737299999999999E-2</v>
      </c>
      <c r="AK29" s="63">
        <v>2.3749699999999999E-2</v>
      </c>
      <c r="AL29" s="63">
        <v>2.3748200000000001E-2</v>
      </c>
      <c r="AM29" s="63">
        <v>2.3740899999999999E-2</v>
      </c>
      <c r="AN29" s="63">
        <v>2.3792600000000001E-2</v>
      </c>
      <c r="AO29" s="63"/>
      <c r="AP29" s="63">
        <v>3.1531299999999998E-2</v>
      </c>
      <c r="AQ29" s="63">
        <v>3.15403E-2</v>
      </c>
      <c r="AR29" s="63">
        <v>3.1529799999999997E-2</v>
      </c>
      <c r="AS29" s="63">
        <v>3.1525600000000001E-2</v>
      </c>
      <c r="AT29" s="63">
        <v>3.16339E-2</v>
      </c>
      <c r="AU29" s="63"/>
      <c r="AV29" s="63"/>
      <c r="AX29"/>
      <c r="AY29"/>
      <c r="AZ29"/>
      <c r="BA29"/>
      <c r="BB29"/>
      <c r="BC29"/>
      <c r="BD29"/>
      <c r="BE29"/>
      <c r="BF29"/>
    </row>
    <row r="30" spans="1:58" s="284" customFormat="1">
      <c r="A30" s="63"/>
      <c r="B30" s="63">
        <f t="shared" si="27"/>
        <v>1.981658E-2</v>
      </c>
      <c r="C30" s="63">
        <f t="shared" si="29"/>
        <v>2.178366E-2</v>
      </c>
      <c r="D30" s="63">
        <f t="shared" si="30"/>
        <v>2.3728220000000001E-2</v>
      </c>
      <c r="E30" s="63">
        <f t="shared" si="31"/>
        <v>2.5708540000000002E-2</v>
      </c>
      <c r="F30" s="63">
        <f t="shared" si="28"/>
        <v>2.7665699999999998E-2</v>
      </c>
      <c r="G30" s="63">
        <f t="shared" si="32"/>
        <v>3.1481700000000001E-2</v>
      </c>
      <c r="H30" s="63" t="str">
        <f t="shared" si="33"/>
        <v>0.0257,</v>
      </c>
      <c r="I30" s="63"/>
      <c r="K30" s="63"/>
      <c r="L30" s="63">
        <v>1.9817100000000001E-2</v>
      </c>
      <c r="M30" s="63">
        <v>1.9809E-2</v>
      </c>
      <c r="N30" s="63">
        <v>1.9835499999999999E-2</v>
      </c>
      <c r="O30" s="63">
        <v>1.9805300000000001E-2</v>
      </c>
      <c r="P30" s="63">
        <v>1.9816E-2</v>
      </c>
      <c r="Q30"/>
      <c r="R30" s="63">
        <v>2.17836E-2</v>
      </c>
      <c r="S30" s="63">
        <v>2.1775099999999999E-2</v>
      </c>
      <c r="T30" s="63">
        <v>2.1806800000000001E-2</v>
      </c>
      <c r="U30" s="63">
        <v>2.1770100000000001E-2</v>
      </c>
      <c r="V30" s="63">
        <v>2.1782699999999999E-2</v>
      </c>
      <c r="W30"/>
      <c r="X30" s="63">
        <v>2.57054E-2</v>
      </c>
      <c r="Y30" s="63">
        <v>2.5698700000000001E-2</v>
      </c>
      <c r="Z30" s="63">
        <v>2.5741400000000001E-2</v>
      </c>
      <c r="AA30" s="63">
        <v>2.56907E-2</v>
      </c>
      <c r="AB30" s="63">
        <v>2.57065E-2</v>
      </c>
      <c r="AC30" s="63"/>
      <c r="AD30" s="63">
        <v>2.7660400000000002E-2</v>
      </c>
      <c r="AE30" s="63">
        <v>2.7655599999999999E-2</v>
      </c>
      <c r="AF30" s="63">
        <v>2.7704699999999999E-2</v>
      </c>
      <c r="AG30" s="63">
        <v>2.7644800000000001E-2</v>
      </c>
      <c r="AH30" s="63">
        <v>2.7663E-2</v>
      </c>
      <c r="AI30" s="63"/>
      <c r="AJ30" s="63">
        <v>2.37033E-2</v>
      </c>
      <c r="AK30" s="63">
        <v>2.37273E-2</v>
      </c>
      <c r="AL30" s="63">
        <v>2.3717999999999999E-2</v>
      </c>
      <c r="AM30" s="63">
        <v>2.3717499999999999E-2</v>
      </c>
      <c r="AN30" s="63">
        <v>2.3775000000000001E-2</v>
      </c>
      <c r="AO30" s="63"/>
      <c r="AP30" s="63">
        <v>3.14404E-2</v>
      </c>
      <c r="AQ30" s="63">
        <v>3.1477699999999997E-2</v>
      </c>
      <c r="AR30" s="63">
        <v>3.1448400000000001E-2</v>
      </c>
      <c r="AS30" s="63">
        <v>3.1458899999999998E-2</v>
      </c>
      <c r="AT30" s="63">
        <v>3.1583100000000003E-2</v>
      </c>
      <c r="AU30" s="63"/>
      <c r="AV30" s="63"/>
      <c r="AX30"/>
      <c r="AY30"/>
      <c r="AZ30"/>
      <c r="BA30"/>
      <c r="BB30"/>
      <c r="BC30"/>
      <c r="BD30"/>
      <c r="BE30"/>
      <c r="BF30"/>
    </row>
    <row r="31" spans="1:58" s="284" customFormat="1">
      <c r="A31" s="63"/>
      <c r="B31" s="63">
        <f t="shared" si="27"/>
        <v>1.9797519999999999E-2</v>
      </c>
      <c r="C31" s="63">
        <f t="shared" si="29"/>
        <v>2.1759079999999997E-2</v>
      </c>
      <c r="D31" s="63">
        <f t="shared" si="30"/>
        <v>2.3703439999999999E-2</v>
      </c>
      <c r="E31" s="63">
        <f t="shared" si="31"/>
        <v>2.5668699999999999E-2</v>
      </c>
      <c r="F31" s="63">
        <f t="shared" si="28"/>
        <v>2.761574E-2</v>
      </c>
      <c r="G31" s="63">
        <f t="shared" si="32"/>
        <v>3.1413000000000003E-2</v>
      </c>
      <c r="H31" s="63" t="str">
        <f t="shared" si="33"/>
        <v>0.0257,</v>
      </c>
      <c r="I31" s="63"/>
      <c r="K31" s="63"/>
      <c r="L31" s="63">
        <v>1.9807999999999999E-2</v>
      </c>
      <c r="M31" s="63">
        <v>1.9790499999999999E-2</v>
      </c>
      <c r="N31" s="63">
        <v>1.98184E-2</v>
      </c>
      <c r="O31" s="63">
        <v>1.97816E-2</v>
      </c>
      <c r="P31" s="63">
        <v>1.97891E-2</v>
      </c>
      <c r="Q31"/>
      <c r="R31" s="63">
        <v>2.1772300000000001E-2</v>
      </c>
      <c r="S31" s="63">
        <v>2.1751E-2</v>
      </c>
      <c r="T31" s="63">
        <v>2.1784399999999999E-2</v>
      </c>
      <c r="U31" s="63">
        <v>2.1739399999999999E-2</v>
      </c>
      <c r="V31" s="63">
        <v>2.1748300000000002E-2</v>
      </c>
      <c r="W31"/>
      <c r="X31" s="63">
        <v>2.5687999999999999E-2</v>
      </c>
      <c r="Y31" s="63">
        <v>2.5659100000000001E-2</v>
      </c>
      <c r="Z31" s="63">
        <v>2.5703699999999999E-2</v>
      </c>
      <c r="AA31" s="63">
        <v>2.5641299999999999E-2</v>
      </c>
      <c r="AB31" s="63">
        <v>2.5651400000000001E-2</v>
      </c>
      <c r="AC31" s="63"/>
      <c r="AD31" s="63">
        <v>2.7638800000000002E-2</v>
      </c>
      <c r="AE31" s="63">
        <v>2.76058E-2</v>
      </c>
      <c r="AF31" s="63">
        <v>2.7656900000000002E-2</v>
      </c>
      <c r="AG31" s="63">
        <v>2.7582599999999999E-2</v>
      </c>
      <c r="AH31" s="63">
        <v>2.75946E-2</v>
      </c>
      <c r="AI31" s="63"/>
      <c r="AJ31" s="63">
        <v>2.3683300000000001E-2</v>
      </c>
      <c r="AK31" s="63">
        <v>2.3713000000000001E-2</v>
      </c>
      <c r="AL31" s="63">
        <v>2.3677299999999998E-2</v>
      </c>
      <c r="AM31" s="63">
        <v>2.3676300000000001E-2</v>
      </c>
      <c r="AN31" s="63">
        <v>2.3767300000000002E-2</v>
      </c>
      <c r="AO31" s="63"/>
      <c r="AP31" s="63">
        <v>3.1383800000000003E-2</v>
      </c>
      <c r="AQ31" s="63">
        <v>3.1430100000000002E-2</v>
      </c>
      <c r="AR31" s="63">
        <v>3.1325800000000001E-2</v>
      </c>
      <c r="AS31" s="63">
        <v>3.1365400000000002E-2</v>
      </c>
      <c r="AT31" s="63">
        <v>3.1559900000000002E-2</v>
      </c>
      <c r="AU31" s="63"/>
      <c r="AV31" s="63"/>
      <c r="AX31"/>
      <c r="AY31"/>
      <c r="AZ31"/>
      <c r="BA31"/>
      <c r="BB31"/>
      <c r="BC31"/>
      <c r="BD31"/>
      <c r="BE31"/>
      <c r="BF31"/>
    </row>
    <row r="32" spans="1:58" s="284" customFormat="1">
      <c r="A32" s="63"/>
      <c r="B32" s="63">
        <f t="shared" si="27"/>
        <v>1.9770500000000003E-2</v>
      </c>
      <c r="C32" s="63">
        <f t="shared" si="29"/>
        <v>2.1724759999999999E-2</v>
      </c>
      <c r="D32" s="63">
        <f t="shared" si="30"/>
        <v>2.3665380000000003E-2</v>
      </c>
      <c r="E32" s="63">
        <f t="shared" si="31"/>
        <v>2.561426E-2</v>
      </c>
      <c r="F32" s="63">
        <f t="shared" si="28"/>
        <v>2.7547800000000001E-2</v>
      </c>
      <c r="G32" s="63">
        <f t="shared" si="32"/>
        <v>3.1315280000000001E-2</v>
      </c>
      <c r="H32" s="63" t="str">
        <f t="shared" si="33"/>
        <v>0.0256,</v>
      </c>
      <c r="I32" s="63"/>
      <c r="K32" s="63"/>
      <c r="L32" s="63">
        <v>1.9782399999999999E-2</v>
      </c>
      <c r="M32" s="63">
        <v>1.9762100000000001E-2</v>
      </c>
      <c r="N32" s="63">
        <v>1.9768899999999999E-2</v>
      </c>
      <c r="O32" s="63">
        <v>1.9764400000000001E-2</v>
      </c>
      <c r="P32" s="63">
        <v>1.9774699999999999E-2</v>
      </c>
      <c r="Q32"/>
      <c r="R32" s="63">
        <v>2.1738299999999999E-2</v>
      </c>
      <c r="S32" s="63">
        <v>2.1714899999999999E-2</v>
      </c>
      <c r="T32" s="63">
        <v>2.1723800000000001E-2</v>
      </c>
      <c r="U32" s="63">
        <v>2.1717400000000001E-2</v>
      </c>
      <c r="V32" s="63">
        <v>2.1729399999999999E-2</v>
      </c>
      <c r="W32"/>
      <c r="X32" s="63">
        <v>2.5630099999999999E-2</v>
      </c>
      <c r="Y32" s="63">
        <v>2.5603999999999998E-2</v>
      </c>
      <c r="Z32" s="63">
        <v>2.5610399999999998E-2</v>
      </c>
      <c r="AA32" s="63">
        <v>2.56073E-2</v>
      </c>
      <c r="AB32" s="63">
        <v>2.56195E-2</v>
      </c>
      <c r="AC32" s="63"/>
      <c r="AD32" s="63">
        <v>2.75643E-2</v>
      </c>
      <c r="AE32" s="63">
        <v>2.75391E-2</v>
      </c>
      <c r="AF32" s="63">
        <v>2.7539999999999999E-2</v>
      </c>
      <c r="AG32" s="63">
        <v>2.7539999999999999E-2</v>
      </c>
      <c r="AH32" s="63">
        <v>2.75556E-2</v>
      </c>
      <c r="AI32" s="63"/>
      <c r="AJ32" s="63">
        <v>2.36169E-2</v>
      </c>
      <c r="AK32" s="63">
        <v>2.3708E-2</v>
      </c>
      <c r="AL32" s="63">
        <v>2.3658200000000001E-2</v>
      </c>
      <c r="AM32" s="63">
        <v>2.3612299999999999E-2</v>
      </c>
      <c r="AN32" s="63">
        <v>2.3731499999999999E-2</v>
      </c>
      <c r="AO32" s="63"/>
      <c r="AP32" s="63">
        <v>3.1191699999999999E-2</v>
      </c>
      <c r="AQ32" s="63">
        <v>3.1434400000000001E-2</v>
      </c>
      <c r="AR32" s="63">
        <v>3.1296600000000001E-2</v>
      </c>
      <c r="AS32" s="63">
        <v>3.11904E-2</v>
      </c>
      <c r="AT32" s="63">
        <v>3.14633E-2</v>
      </c>
      <c r="AU32" s="63"/>
      <c r="AV32" s="63"/>
      <c r="AX32"/>
      <c r="AY32"/>
      <c r="AZ32"/>
      <c r="BA32"/>
      <c r="BB32"/>
      <c r="BC32"/>
      <c r="BD32"/>
      <c r="BE32"/>
      <c r="BF32"/>
    </row>
    <row r="33" spans="1:58" s="284" customFormat="1">
      <c r="A33" s="63"/>
      <c r="B33" s="63">
        <f t="shared" si="27"/>
        <v>1.9749460000000003E-2</v>
      </c>
      <c r="C33" s="63">
        <f t="shared" si="29"/>
        <v>2.16972E-2</v>
      </c>
      <c r="D33" s="63">
        <f t="shared" si="30"/>
        <v>2.3611979999999998E-2</v>
      </c>
      <c r="E33" s="63">
        <f t="shared" si="31"/>
        <v>2.5569120000000001E-2</v>
      </c>
      <c r="F33" s="63">
        <f t="shared" si="28"/>
        <v>2.7492800000000001E-2</v>
      </c>
      <c r="G33" s="63">
        <f t="shared" si="32"/>
        <v>3.1152539999999999E-2</v>
      </c>
      <c r="H33" s="63" t="str">
        <f t="shared" si="33"/>
        <v>0.0256,</v>
      </c>
      <c r="I33" s="63"/>
      <c r="K33" s="63"/>
      <c r="L33" s="63">
        <v>1.9772700000000001E-2</v>
      </c>
      <c r="M33" s="63">
        <v>1.9724700000000001E-2</v>
      </c>
      <c r="N33" s="63">
        <v>1.97799E-2</v>
      </c>
      <c r="O33" s="63">
        <v>1.9730500000000002E-2</v>
      </c>
      <c r="P33" s="63">
        <v>1.97395E-2</v>
      </c>
      <c r="Q33"/>
      <c r="R33" s="63">
        <v>2.1725499999999998E-2</v>
      </c>
      <c r="S33" s="63">
        <v>2.1667700000000002E-2</v>
      </c>
      <c r="T33" s="63">
        <v>2.1736100000000001E-2</v>
      </c>
      <c r="U33" s="63">
        <v>2.1674599999999999E-2</v>
      </c>
      <c r="V33" s="63">
        <v>2.1682099999999999E-2</v>
      </c>
      <c r="W33"/>
      <c r="X33" s="63">
        <v>2.5609099999999999E-2</v>
      </c>
      <c r="Y33" s="63">
        <v>2.5530799999999999E-2</v>
      </c>
      <c r="Z33" s="63">
        <v>2.56277E-2</v>
      </c>
      <c r="AA33" s="63">
        <v>2.5538000000000002E-2</v>
      </c>
      <c r="AB33" s="63">
        <v>2.554E-2</v>
      </c>
      <c r="AC33" s="63"/>
      <c r="AD33" s="63">
        <v>2.7538099999999999E-2</v>
      </c>
      <c r="AE33" s="63">
        <v>2.74522E-2</v>
      </c>
      <c r="AF33" s="63">
        <v>2.7563299999999999E-2</v>
      </c>
      <c r="AG33" s="63">
        <v>2.74556E-2</v>
      </c>
      <c r="AH33" s="63">
        <v>2.7454800000000001E-2</v>
      </c>
      <c r="AI33" s="63"/>
      <c r="AJ33" s="63">
        <v>2.35906E-2</v>
      </c>
      <c r="AK33" s="63">
        <v>2.3650899999999999E-2</v>
      </c>
      <c r="AL33" s="63">
        <v>2.35976E-2</v>
      </c>
      <c r="AM33" s="63">
        <v>2.3527300000000001E-2</v>
      </c>
      <c r="AN33" s="63">
        <v>2.3693499999999999E-2</v>
      </c>
      <c r="AO33" s="63"/>
      <c r="AP33" s="63">
        <v>3.1114200000000002E-2</v>
      </c>
      <c r="AQ33" s="63">
        <v>3.12325E-2</v>
      </c>
      <c r="AR33" s="63">
        <v>3.11104E-2</v>
      </c>
      <c r="AS33" s="63">
        <v>3.0959400000000002E-2</v>
      </c>
      <c r="AT33" s="63">
        <v>3.1346199999999998E-2</v>
      </c>
      <c r="AU33" s="63"/>
      <c r="AV33" s="63"/>
      <c r="AX33"/>
      <c r="AY33"/>
      <c r="AZ33"/>
      <c r="BA33"/>
      <c r="BB33"/>
      <c r="BC33"/>
      <c r="BD33"/>
      <c r="BE33"/>
      <c r="BF33"/>
    </row>
    <row r="34" spans="1:58" s="284" customFormat="1">
      <c r="A34" s="63"/>
      <c r="B34" s="63">
        <f t="shared" si="27"/>
        <v>1.9712219999999999E-2</v>
      </c>
      <c r="C34" s="63">
        <f t="shared" si="29"/>
        <v>2.1651460000000001E-2</v>
      </c>
      <c r="D34" s="63">
        <f t="shared" si="30"/>
        <v>2.350466E-2</v>
      </c>
      <c r="E34" s="63">
        <f t="shared" si="31"/>
        <v>2.5501420000000004E-2</v>
      </c>
      <c r="F34" s="63">
        <f t="shared" si="28"/>
        <v>2.7411360000000003E-2</v>
      </c>
      <c r="G34" s="63">
        <f t="shared" si="32"/>
        <v>3.0885760000000002E-2</v>
      </c>
      <c r="H34" s="63" t="str">
        <f t="shared" si="33"/>
        <v>0.0255,</v>
      </c>
      <c r="I34" s="63"/>
      <c r="K34" s="63"/>
      <c r="L34" s="63">
        <v>1.9763099999999999E-2</v>
      </c>
      <c r="M34" s="63">
        <v>1.9675100000000001E-2</v>
      </c>
      <c r="N34" s="63">
        <v>1.9693599999999999E-2</v>
      </c>
      <c r="O34" s="63">
        <v>1.9706899999999999E-2</v>
      </c>
      <c r="P34" s="63">
        <v>1.9722400000000001E-2</v>
      </c>
      <c r="Q34"/>
      <c r="R34" s="63">
        <v>2.1714600000000001E-2</v>
      </c>
      <c r="S34" s="63">
        <v>2.1602099999999999E-2</v>
      </c>
      <c r="T34" s="63">
        <v>2.1630300000000002E-2</v>
      </c>
      <c r="U34" s="63">
        <v>2.16487E-2</v>
      </c>
      <c r="V34" s="63">
        <v>2.16616E-2</v>
      </c>
      <c r="W34"/>
      <c r="X34" s="63">
        <v>2.5594200000000001E-2</v>
      </c>
      <c r="Y34" s="63">
        <v>2.54197E-2</v>
      </c>
      <c r="Z34" s="63">
        <v>2.5470400000000001E-2</v>
      </c>
      <c r="AA34" s="63">
        <v>2.5509199999999999E-2</v>
      </c>
      <c r="AB34" s="63">
        <v>2.5513600000000001E-2</v>
      </c>
      <c r="AC34" s="63"/>
      <c r="AD34" s="63">
        <v>2.7521799999999999E-2</v>
      </c>
      <c r="AE34" s="63">
        <v>2.73073E-2</v>
      </c>
      <c r="AF34" s="63">
        <v>2.7383600000000001E-2</v>
      </c>
      <c r="AG34" s="63">
        <v>2.7420799999999999E-2</v>
      </c>
      <c r="AH34" s="63">
        <v>2.7423300000000001E-2</v>
      </c>
      <c r="AI34" s="63"/>
      <c r="AJ34" s="63">
        <v>2.3573E-2</v>
      </c>
      <c r="AK34" s="63">
        <v>2.35783E-2</v>
      </c>
      <c r="AL34" s="63">
        <v>2.3579900000000001E-2</v>
      </c>
      <c r="AM34" s="63">
        <v>2.3163699999999999E-2</v>
      </c>
      <c r="AN34" s="63">
        <v>2.3628400000000001E-2</v>
      </c>
      <c r="AO34" s="63"/>
      <c r="AP34" s="63">
        <v>3.1053500000000001E-2</v>
      </c>
      <c r="AQ34" s="63">
        <v>3.10158E-2</v>
      </c>
      <c r="AR34" s="63">
        <v>3.1048099999999999E-2</v>
      </c>
      <c r="AS34" s="63">
        <v>3.0178300000000002E-2</v>
      </c>
      <c r="AT34" s="63">
        <v>3.11331E-2</v>
      </c>
      <c r="AU34" s="63"/>
      <c r="AV34" s="63"/>
      <c r="AX34"/>
      <c r="AY34"/>
      <c r="AZ34"/>
      <c r="BA34"/>
      <c r="BB34"/>
      <c r="BC34"/>
      <c r="BD34"/>
      <c r="BE34"/>
      <c r="BF34"/>
    </row>
    <row r="35" spans="1:58" s="284" customFormat="1">
      <c r="A35" s="63"/>
      <c r="B35" s="63">
        <f t="shared" si="27"/>
        <v>1.9662999999999996E-2</v>
      </c>
      <c r="C35" s="63">
        <f t="shared" si="29"/>
        <v>2.1588920000000001E-2</v>
      </c>
      <c r="D35" s="63">
        <f t="shared" si="30"/>
        <v>2.3473420000000002E-2</v>
      </c>
      <c r="E35" s="63">
        <f t="shared" si="31"/>
        <v>2.5403220000000004E-2</v>
      </c>
      <c r="F35" s="63">
        <f t="shared" si="28"/>
        <v>2.7286419999999999E-2</v>
      </c>
      <c r="G35" s="63">
        <f t="shared" si="32"/>
        <v>3.0736780000000002E-2</v>
      </c>
      <c r="H35" s="63" t="str">
        <f t="shared" si="33"/>
        <v>0.0254,</v>
      </c>
      <c r="I35" s="63"/>
      <c r="K35" s="63"/>
      <c r="L35" s="63">
        <v>1.9681799999999999E-2</v>
      </c>
      <c r="M35" s="63">
        <v>1.96226E-2</v>
      </c>
      <c r="N35" s="63">
        <v>1.9733400000000002E-2</v>
      </c>
      <c r="O35" s="63">
        <v>1.95783E-2</v>
      </c>
      <c r="P35" s="63">
        <v>1.9698899999999998E-2</v>
      </c>
      <c r="Q35"/>
      <c r="R35" s="63">
        <v>2.1607999999999999E-2</v>
      </c>
      <c r="S35" s="63">
        <v>2.1540799999999999E-2</v>
      </c>
      <c r="T35" s="63">
        <v>2.1676399999999998E-2</v>
      </c>
      <c r="U35" s="63">
        <v>2.1485199999999999E-2</v>
      </c>
      <c r="V35" s="63">
        <v>2.1634199999999999E-2</v>
      </c>
      <c r="W35"/>
      <c r="X35" s="63">
        <v>2.5424700000000001E-2</v>
      </c>
      <c r="Y35" s="63">
        <v>2.5337599999999998E-2</v>
      </c>
      <c r="Z35" s="63">
        <v>2.55307E-2</v>
      </c>
      <c r="AA35" s="63">
        <v>2.52514E-2</v>
      </c>
      <c r="AB35" s="63">
        <v>2.54717E-2</v>
      </c>
      <c r="AC35" s="63"/>
      <c r="AD35" s="63">
        <v>2.73113E-2</v>
      </c>
      <c r="AE35" s="63">
        <v>2.7214100000000001E-2</v>
      </c>
      <c r="AF35" s="63">
        <v>2.7441900000000002E-2</v>
      </c>
      <c r="AG35" s="63">
        <v>2.7093699999999998E-2</v>
      </c>
      <c r="AH35" s="63">
        <v>2.7371099999999999E-2</v>
      </c>
      <c r="AI35" s="63"/>
      <c r="AJ35" s="63">
        <v>2.3395300000000001E-2</v>
      </c>
      <c r="AK35" s="63">
        <v>2.35233E-2</v>
      </c>
      <c r="AL35" s="63">
        <v>2.3467700000000001E-2</v>
      </c>
      <c r="AM35" s="63">
        <v>2.3387499999999999E-2</v>
      </c>
      <c r="AN35" s="63">
        <v>2.3593300000000001E-2</v>
      </c>
      <c r="AO35" s="63"/>
      <c r="AP35" s="63">
        <v>3.0582100000000001E-2</v>
      </c>
      <c r="AQ35" s="63">
        <v>3.0828600000000001E-2</v>
      </c>
      <c r="AR35" s="63">
        <v>3.0727600000000001E-2</v>
      </c>
      <c r="AS35" s="63">
        <v>3.0519000000000001E-2</v>
      </c>
      <c r="AT35" s="63">
        <v>3.1026600000000001E-2</v>
      </c>
      <c r="AU35" s="63"/>
      <c r="AV35" s="63"/>
      <c r="AX35"/>
      <c r="AY35"/>
      <c r="AZ35"/>
      <c r="BA35"/>
      <c r="BB35"/>
      <c r="BC35"/>
      <c r="BD35"/>
      <c r="BE35"/>
      <c r="BF35"/>
    </row>
    <row r="36" spans="1:58" s="284" customFormat="1">
      <c r="A36" s="63"/>
      <c r="B36" s="63">
        <f t="shared" si="27"/>
        <v>1.9613819999999997E-2</v>
      </c>
      <c r="C36" s="63">
        <f t="shared" si="29"/>
        <v>2.1523900000000002E-2</v>
      </c>
      <c r="D36" s="63">
        <f t="shared" si="30"/>
        <v>2.3410199999999999E-2</v>
      </c>
      <c r="E36" s="63">
        <f t="shared" si="31"/>
        <v>2.5299820000000001E-2</v>
      </c>
      <c r="F36" s="63">
        <f t="shared" si="28"/>
        <v>2.7160200000000002E-2</v>
      </c>
      <c r="G36" s="63">
        <f t="shared" si="32"/>
        <v>3.0561519999999998E-2</v>
      </c>
      <c r="H36" s="63" t="str">
        <f t="shared" si="33"/>
        <v>0.0253,</v>
      </c>
      <c r="I36" s="63"/>
      <c r="K36" s="63"/>
      <c r="L36" s="63">
        <v>1.9674299999999999E-2</v>
      </c>
      <c r="M36" s="63">
        <v>1.9501600000000001E-2</v>
      </c>
      <c r="N36" s="63">
        <v>1.9668000000000001E-2</v>
      </c>
      <c r="O36" s="63">
        <v>1.95561E-2</v>
      </c>
      <c r="P36" s="63">
        <v>1.9669099999999998E-2</v>
      </c>
      <c r="Q36"/>
      <c r="R36" s="63">
        <v>2.1597100000000001E-2</v>
      </c>
      <c r="S36" s="63">
        <v>2.13806E-2</v>
      </c>
      <c r="T36" s="63">
        <v>2.1592900000000002E-2</v>
      </c>
      <c r="U36" s="63">
        <v>2.1451700000000001E-2</v>
      </c>
      <c r="V36" s="63">
        <v>2.15972E-2</v>
      </c>
      <c r="W36"/>
      <c r="X36" s="63">
        <v>2.5406000000000001E-2</v>
      </c>
      <c r="Y36" s="63">
        <v>2.50762E-2</v>
      </c>
      <c r="Z36" s="63">
        <v>2.5396700000000001E-2</v>
      </c>
      <c r="AA36" s="63">
        <v>2.5196900000000001E-2</v>
      </c>
      <c r="AB36" s="63">
        <v>2.5423299999999999E-2</v>
      </c>
      <c r="AC36" s="63"/>
      <c r="AD36" s="63">
        <v>2.7285E-2</v>
      </c>
      <c r="AE36" s="63">
        <v>2.6898499999999999E-2</v>
      </c>
      <c r="AF36" s="63">
        <v>2.7274900000000001E-2</v>
      </c>
      <c r="AG36" s="63">
        <v>2.70251E-2</v>
      </c>
      <c r="AH36" s="63">
        <v>2.7317500000000002E-2</v>
      </c>
      <c r="AI36" s="63"/>
      <c r="AJ36" s="63">
        <v>2.33761E-2</v>
      </c>
      <c r="AK36" s="63">
        <v>2.3382E-2</v>
      </c>
      <c r="AL36" s="63">
        <v>2.35082E-2</v>
      </c>
      <c r="AM36" s="63">
        <v>2.3262499999999998E-2</v>
      </c>
      <c r="AN36" s="63">
        <v>2.35222E-2</v>
      </c>
      <c r="AO36" s="63"/>
      <c r="AP36" s="63">
        <v>3.04975E-2</v>
      </c>
      <c r="AQ36" s="63">
        <v>3.03948E-2</v>
      </c>
      <c r="AR36" s="63">
        <v>3.0763800000000001E-2</v>
      </c>
      <c r="AS36" s="63">
        <v>3.0350800000000001E-2</v>
      </c>
      <c r="AT36" s="63">
        <v>3.08007E-2</v>
      </c>
      <c r="AU36" s="63"/>
      <c r="AV36" s="63"/>
      <c r="AX36"/>
      <c r="AY36"/>
      <c r="AZ36"/>
      <c r="BA36"/>
      <c r="BB36"/>
      <c r="BC36"/>
      <c r="BD36"/>
      <c r="BE36"/>
      <c r="BF36"/>
    </row>
    <row r="37" spans="1:58" s="284" customFormat="1">
      <c r="A37" s="63"/>
      <c r="B37" s="63">
        <f t="shared" si="27"/>
        <v>1.958998E-2</v>
      </c>
      <c r="C37" s="63">
        <f t="shared" si="29"/>
        <v>2.1492879999999999E-2</v>
      </c>
      <c r="D37" s="63">
        <f t="shared" si="30"/>
        <v>2.3277479999999996E-2</v>
      </c>
      <c r="E37" s="63">
        <f t="shared" si="31"/>
        <v>2.5254739999999998E-2</v>
      </c>
      <c r="F37" s="63">
        <f t="shared" si="28"/>
        <v>2.7105079999999997E-2</v>
      </c>
      <c r="G37" s="63">
        <f t="shared" si="32"/>
        <v>3.019372E-2</v>
      </c>
      <c r="H37" s="63" t="str">
        <f t="shared" si="33"/>
        <v>0.0253,</v>
      </c>
      <c r="I37" s="63"/>
      <c r="K37" s="63"/>
      <c r="L37" s="63">
        <v>1.9557999999999999E-2</v>
      </c>
      <c r="M37" s="63">
        <v>1.95211E-2</v>
      </c>
      <c r="N37" s="63">
        <v>1.9671399999999999E-2</v>
      </c>
      <c r="O37" s="63">
        <v>1.9541300000000001E-2</v>
      </c>
      <c r="P37" s="63">
        <v>1.9658100000000001E-2</v>
      </c>
      <c r="Q37"/>
      <c r="R37" s="63">
        <v>2.1457899999999999E-2</v>
      </c>
      <c r="S37" s="63">
        <v>2.13887E-2</v>
      </c>
      <c r="T37" s="63">
        <v>2.1603399999999998E-2</v>
      </c>
      <c r="U37" s="63">
        <v>2.1432400000000001E-2</v>
      </c>
      <c r="V37" s="63">
        <v>2.1582E-2</v>
      </c>
      <c r="W37"/>
      <c r="X37" s="63">
        <v>2.5222100000000001E-2</v>
      </c>
      <c r="Y37" s="63">
        <v>2.5090100000000001E-2</v>
      </c>
      <c r="Z37" s="63">
        <v>2.5406100000000001E-2</v>
      </c>
      <c r="AA37" s="63">
        <v>2.5160399999999999E-2</v>
      </c>
      <c r="AB37" s="63">
        <v>2.5395000000000001E-2</v>
      </c>
      <c r="AC37" s="63"/>
      <c r="AD37" s="63">
        <v>2.70742E-2</v>
      </c>
      <c r="AE37" s="63">
        <v>2.6906900000000001E-2</v>
      </c>
      <c r="AF37" s="63">
        <v>2.7283700000000001E-2</v>
      </c>
      <c r="AG37" s="63">
        <v>2.6979900000000001E-2</v>
      </c>
      <c r="AH37" s="63">
        <v>2.7280700000000001E-2</v>
      </c>
      <c r="AI37" s="63"/>
      <c r="AJ37" s="63">
        <v>2.3187800000000001E-2</v>
      </c>
      <c r="AK37" s="63">
        <v>2.32914E-2</v>
      </c>
      <c r="AL37" s="63">
        <v>2.3248100000000001E-2</v>
      </c>
      <c r="AM37" s="63">
        <v>2.3127499999999999E-2</v>
      </c>
      <c r="AN37" s="63">
        <v>2.3532600000000001E-2</v>
      </c>
      <c r="AO37" s="63"/>
      <c r="AP37" s="63">
        <v>3.0109899999999998E-2</v>
      </c>
      <c r="AQ37" s="63">
        <v>3.0087200000000001E-2</v>
      </c>
      <c r="AR37" s="63">
        <v>3.0216900000000001E-2</v>
      </c>
      <c r="AS37" s="63">
        <v>2.9787999999999999E-2</v>
      </c>
      <c r="AT37" s="63">
        <v>3.0766600000000002E-2</v>
      </c>
      <c r="AU37" s="63"/>
      <c r="AV37" s="63"/>
      <c r="AX37"/>
      <c r="AY37"/>
      <c r="AZ37"/>
      <c r="BA37"/>
      <c r="BB37"/>
      <c r="BC37"/>
      <c r="BD37"/>
      <c r="BE37"/>
      <c r="BF37"/>
    </row>
    <row r="38" spans="1:58" s="284" customFormat="1">
      <c r="A38" s="63"/>
      <c r="B38" s="63">
        <f t="shared" si="27"/>
        <v>1.9544059999999999E-2</v>
      </c>
      <c r="C38" s="63">
        <f t="shared" si="29"/>
        <v>2.1432839999999998E-2</v>
      </c>
      <c r="D38" s="63">
        <f t="shared" si="30"/>
        <v>2.3192800000000003E-2</v>
      </c>
      <c r="E38" s="63">
        <f t="shared" si="31"/>
        <v>2.515272E-2</v>
      </c>
      <c r="F38" s="63">
        <f t="shared" si="28"/>
        <v>2.6971459999999996E-2</v>
      </c>
      <c r="G38" s="63">
        <f t="shared" si="32"/>
        <v>2.9953560000000001E-2</v>
      </c>
      <c r="H38" s="63" t="str">
        <f t="shared" si="33"/>
        <v>0.0252,</v>
      </c>
      <c r="I38" s="63"/>
      <c r="K38" s="63"/>
      <c r="L38" s="63">
        <v>1.94684E-2</v>
      </c>
      <c r="M38" s="63">
        <v>1.9529899999999999E-2</v>
      </c>
      <c r="N38" s="63">
        <v>1.95911E-2</v>
      </c>
      <c r="O38" s="63">
        <v>1.95123E-2</v>
      </c>
      <c r="P38" s="63">
        <v>1.96186E-2</v>
      </c>
      <c r="Q38"/>
      <c r="R38" s="63">
        <v>2.1332899999999998E-2</v>
      </c>
      <c r="S38" s="63">
        <v>2.1411900000000001E-2</v>
      </c>
      <c r="T38" s="63">
        <v>2.1495899999999998E-2</v>
      </c>
      <c r="U38" s="63">
        <v>2.1395299999999999E-2</v>
      </c>
      <c r="V38" s="63">
        <v>2.1528200000000001E-2</v>
      </c>
      <c r="W38"/>
      <c r="X38" s="63">
        <v>2.4999500000000001E-2</v>
      </c>
      <c r="Y38" s="63">
        <v>2.5103899999999998E-2</v>
      </c>
      <c r="Z38" s="63">
        <v>2.5241400000000001E-2</v>
      </c>
      <c r="AA38" s="63">
        <v>2.5115499999999999E-2</v>
      </c>
      <c r="AB38" s="63">
        <v>2.5303300000000001E-2</v>
      </c>
      <c r="AC38" s="63"/>
      <c r="AD38" s="63">
        <v>2.6785E-2</v>
      </c>
      <c r="AE38" s="63">
        <v>2.6905200000000001E-2</v>
      </c>
      <c r="AF38" s="63">
        <v>2.7077299999999999E-2</v>
      </c>
      <c r="AG38" s="63">
        <v>2.69305E-2</v>
      </c>
      <c r="AH38" s="63">
        <v>2.7159300000000001E-2</v>
      </c>
      <c r="AI38" s="63"/>
      <c r="AJ38" s="63">
        <v>2.2930200000000001E-2</v>
      </c>
      <c r="AK38" s="63">
        <v>2.3211499999999999E-2</v>
      </c>
      <c r="AL38" s="63">
        <v>2.32622E-2</v>
      </c>
      <c r="AM38" s="63">
        <v>2.3132E-2</v>
      </c>
      <c r="AN38" s="63">
        <v>2.34281E-2</v>
      </c>
      <c r="AO38" s="63"/>
      <c r="AP38" s="63">
        <v>2.94454E-2</v>
      </c>
      <c r="AQ38" s="63">
        <v>2.9867100000000001E-2</v>
      </c>
      <c r="AR38" s="63">
        <v>3.02581E-2</v>
      </c>
      <c r="AS38" s="63">
        <v>2.9834699999999999E-2</v>
      </c>
      <c r="AT38" s="63">
        <v>3.0362500000000001E-2</v>
      </c>
      <c r="AU38" s="63"/>
      <c r="AV38" s="63"/>
      <c r="AX38"/>
      <c r="AY38"/>
      <c r="AZ38"/>
      <c r="BA38"/>
      <c r="BB38"/>
      <c r="BC38"/>
      <c r="BD38"/>
      <c r="BE38"/>
      <c r="BF38"/>
    </row>
    <row r="39" spans="1:58" s="284" customFormat="1">
      <c r="A39" s="63"/>
      <c r="B39" s="63">
        <f t="shared" si="27"/>
        <v>1.9440880000000001E-2</v>
      </c>
      <c r="C39" s="63">
        <f t="shared" si="29"/>
        <v>2.1310680000000002E-2</v>
      </c>
      <c r="D39" s="63">
        <f t="shared" si="30"/>
        <v>2.3013239999999997E-2</v>
      </c>
      <c r="E39" s="63">
        <f t="shared" si="31"/>
        <v>2.4978880000000002E-2</v>
      </c>
      <c r="F39" s="63">
        <f t="shared" si="28"/>
        <v>2.6764639999999996E-2</v>
      </c>
      <c r="G39" s="63">
        <f t="shared" si="32"/>
        <v>2.946242E-2</v>
      </c>
      <c r="H39" s="63" t="str">
        <f t="shared" si="33"/>
        <v>0.025,</v>
      </c>
      <c r="I39" s="63"/>
      <c r="K39" s="63"/>
      <c r="L39" s="63">
        <v>1.95911E-2</v>
      </c>
      <c r="M39" s="63">
        <v>1.92914E-2</v>
      </c>
      <c r="N39" s="63">
        <v>1.94789E-2</v>
      </c>
      <c r="O39" s="63">
        <v>1.94246E-2</v>
      </c>
      <c r="P39" s="63">
        <v>1.9418399999999999E-2</v>
      </c>
      <c r="Q39"/>
      <c r="R39" s="63">
        <v>2.1484E-2</v>
      </c>
      <c r="S39" s="63">
        <v>2.1137699999999999E-2</v>
      </c>
      <c r="T39" s="63">
        <v>2.1366900000000001E-2</v>
      </c>
      <c r="U39" s="63">
        <v>2.1282100000000002E-2</v>
      </c>
      <c r="V39" s="63">
        <v>2.1282700000000002E-2</v>
      </c>
      <c r="W39"/>
      <c r="X39" s="63">
        <v>2.5194899999999999E-2</v>
      </c>
      <c r="Y39" s="63">
        <v>2.4753899999999999E-2</v>
      </c>
      <c r="Z39" s="63">
        <v>2.5068500000000001E-2</v>
      </c>
      <c r="AA39" s="63">
        <v>2.4932800000000001E-2</v>
      </c>
      <c r="AB39" s="63">
        <v>2.4944299999999999E-2</v>
      </c>
      <c r="AC39" s="63"/>
      <c r="AD39" s="63">
        <v>2.70076E-2</v>
      </c>
      <c r="AE39" s="63">
        <v>2.6512600000000001E-2</v>
      </c>
      <c r="AF39" s="63">
        <v>2.6870999999999999E-2</v>
      </c>
      <c r="AG39" s="63">
        <v>2.67026E-2</v>
      </c>
      <c r="AH39" s="63">
        <v>2.67294E-2</v>
      </c>
      <c r="AI39" s="63"/>
      <c r="AJ39" s="63">
        <v>2.3071000000000001E-2</v>
      </c>
      <c r="AK39" s="63">
        <v>2.27879E-2</v>
      </c>
      <c r="AL39" s="63">
        <v>2.3065499999999999E-2</v>
      </c>
      <c r="AM39" s="63">
        <v>2.2824899999999999E-2</v>
      </c>
      <c r="AN39" s="63">
        <v>2.3316900000000002E-2</v>
      </c>
      <c r="AO39" s="63"/>
      <c r="AP39" s="63">
        <v>2.9475500000000002E-2</v>
      </c>
      <c r="AQ39" s="63">
        <v>2.88776E-2</v>
      </c>
      <c r="AR39" s="63">
        <v>2.95862E-2</v>
      </c>
      <c r="AS39" s="63">
        <v>2.9265300000000001E-2</v>
      </c>
      <c r="AT39" s="63">
        <v>3.0107499999999999E-2</v>
      </c>
      <c r="AU39" s="63"/>
      <c r="AV39" s="63"/>
      <c r="AX39"/>
      <c r="AY39"/>
      <c r="AZ39"/>
      <c r="BA39"/>
      <c r="BB39"/>
      <c r="BC39"/>
      <c r="BD39"/>
      <c r="BE39"/>
      <c r="BF39"/>
    </row>
    <row r="40" spans="1:58" s="284" customFormat="1">
      <c r="A40" s="63"/>
      <c r="B40" s="63">
        <f t="shared" si="27"/>
        <v>1.9323739999999999E-2</v>
      </c>
      <c r="C40" s="63">
        <f t="shared" si="29"/>
        <v>2.1175579999999999E-2</v>
      </c>
      <c r="D40" s="63">
        <f t="shared" si="30"/>
        <v>2.2841320000000002E-2</v>
      </c>
      <c r="E40" s="63">
        <f t="shared" si="31"/>
        <v>2.4785479999999999E-2</v>
      </c>
      <c r="F40" s="63">
        <f t="shared" si="28"/>
        <v>2.6543840000000003E-2</v>
      </c>
      <c r="G40" s="63">
        <f t="shared" si="32"/>
        <v>2.9042259999999997E-2</v>
      </c>
      <c r="H40" s="63" t="str">
        <f t="shared" si="33"/>
        <v>0.0248,</v>
      </c>
      <c r="I40" s="63"/>
      <c r="K40" s="63"/>
      <c r="L40" s="63">
        <v>1.9432999999999999E-2</v>
      </c>
      <c r="M40" s="63">
        <v>1.9338600000000001E-2</v>
      </c>
      <c r="N40" s="63">
        <v>1.9097099999999999E-2</v>
      </c>
      <c r="O40" s="63">
        <v>1.9363499999999999E-2</v>
      </c>
      <c r="P40" s="63">
        <v>1.9386500000000001E-2</v>
      </c>
      <c r="Q40"/>
      <c r="R40" s="63">
        <v>2.1304799999999999E-2</v>
      </c>
      <c r="S40" s="63">
        <v>2.1176899999999999E-2</v>
      </c>
      <c r="T40" s="63">
        <v>2.0949800000000001E-2</v>
      </c>
      <c r="U40" s="63">
        <v>2.1208600000000001E-2</v>
      </c>
      <c r="V40" s="63">
        <v>2.1237800000000001E-2</v>
      </c>
      <c r="W40"/>
      <c r="X40" s="63">
        <v>2.49407E-2</v>
      </c>
      <c r="Y40" s="63">
        <v>2.4758800000000001E-2</v>
      </c>
      <c r="Z40" s="63">
        <v>2.4532499999999999E-2</v>
      </c>
      <c r="AA40" s="63">
        <v>2.4819299999999999E-2</v>
      </c>
      <c r="AB40" s="63">
        <v>2.4876100000000002E-2</v>
      </c>
      <c r="AC40" s="63"/>
      <c r="AD40" s="63">
        <v>2.6732100000000002E-2</v>
      </c>
      <c r="AE40" s="63">
        <v>2.6503100000000002E-2</v>
      </c>
      <c r="AF40" s="63">
        <v>2.6268799999999998E-2</v>
      </c>
      <c r="AG40" s="63">
        <v>2.65688E-2</v>
      </c>
      <c r="AH40" s="63">
        <v>2.6646400000000001E-2</v>
      </c>
      <c r="AI40" s="63"/>
      <c r="AJ40" s="63">
        <v>2.2837400000000001E-2</v>
      </c>
      <c r="AK40" s="63">
        <v>2.27399E-2</v>
      </c>
      <c r="AL40" s="63">
        <v>2.2698800000000002E-2</v>
      </c>
      <c r="AM40" s="63">
        <v>2.2678500000000001E-2</v>
      </c>
      <c r="AN40" s="63">
        <v>2.3251999999999998E-2</v>
      </c>
      <c r="AO40" s="63"/>
      <c r="AP40" s="63">
        <v>2.8980499999999999E-2</v>
      </c>
      <c r="AQ40" s="63">
        <v>2.86748E-2</v>
      </c>
      <c r="AR40" s="63">
        <v>2.8758100000000002E-2</v>
      </c>
      <c r="AS40" s="63">
        <v>2.9066999999999999E-2</v>
      </c>
      <c r="AT40" s="63">
        <v>2.9730900000000001E-2</v>
      </c>
      <c r="AU40" s="63"/>
      <c r="AV40" s="63"/>
      <c r="AX40"/>
      <c r="AY40"/>
      <c r="AZ40"/>
      <c r="BA40"/>
      <c r="BB40"/>
      <c r="BC40"/>
      <c r="BD40"/>
      <c r="BE40"/>
      <c r="BF40"/>
    </row>
    <row r="41" spans="1:58" s="284" customFormat="1">
      <c r="A41" s="63"/>
      <c r="B41" s="63">
        <f t="shared" si="27"/>
        <v>1.9246619999999999E-2</v>
      </c>
      <c r="C41" s="63">
        <f t="shared" si="29"/>
        <v>2.10704E-2</v>
      </c>
      <c r="D41" s="63">
        <f t="shared" si="30"/>
        <v>2.2552279999999997E-2</v>
      </c>
      <c r="E41" s="63">
        <f t="shared" si="31"/>
        <v>2.4617080000000003E-2</v>
      </c>
      <c r="F41" s="63">
        <f t="shared" si="28"/>
        <v>2.6326319999999997E-2</v>
      </c>
      <c r="G41" s="63">
        <f t="shared" si="32"/>
        <v>2.8354859999999999E-2</v>
      </c>
      <c r="H41" s="63" t="str">
        <f t="shared" si="33"/>
        <v>0.0246,</v>
      </c>
      <c r="I41" s="63"/>
      <c r="K41" s="63"/>
      <c r="L41" s="63">
        <v>1.93949E-2</v>
      </c>
      <c r="M41" s="63">
        <v>1.9342000000000002E-2</v>
      </c>
      <c r="N41" s="63">
        <v>1.9207200000000001E-2</v>
      </c>
      <c r="O41" s="63">
        <v>1.90274E-2</v>
      </c>
      <c r="P41" s="63">
        <v>1.92616E-2</v>
      </c>
      <c r="Q41"/>
      <c r="R41" s="63">
        <v>2.12344E-2</v>
      </c>
      <c r="S41" s="63">
        <v>2.1170999999999999E-2</v>
      </c>
      <c r="T41" s="63">
        <v>2.1025200000000001E-2</v>
      </c>
      <c r="U41" s="63">
        <v>2.08506E-2</v>
      </c>
      <c r="V41" s="63">
        <v>2.1070800000000001E-2</v>
      </c>
      <c r="W41"/>
      <c r="X41" s="63">
        <v>2.4807099999999999E-2</v>
      </c>
      <c r="Y41" s="63">
        <v>2.47368E-2</v>
      </c>
      <c r="Z41" s="63">
        <v>2.45224E-2</v>
      </c>
      <c r="AA41" s="63">
        <v>2.4410500000000002E-2</v>
      </c>
      <c r="AB41" s="63">
        <v>2.4608600000000001E-2</v>
      </c>
      <c r="AC41" s="63"/>
      <c r="AD41" s="63">
        <v>2.6521900000000001E-2</v>
      </c>
      <c r="AE41" s="63">
        <v>2.6455699999999999E-2</v>
      </c>
      <c r="AF41" s="63">
        <v>2.6210799999999999E-2</v>
      </c>
      <c r="AG41" s="63">
        <v>2.6119799999999999E-2</v>
      </c>
      <c r="AH41" s="63">
        <v>2.63234E-2</v>
      </c>
      <c r="AI41" s="63"/>
      <c r="AJ41" s="63">
        <v>2.2647799999999999E-2</v>
      </c>
      <c r="AK41" s="63">
        <v>2.2236300000000001E-2</v>
      </c>
      <c r="AL41" s="63">
        <v>2.2254400000000001E-2</v>
      </c>
      <c r="AM41" s="63">
        <v>2.2568299999999999E-2</v>
      </c>
      <c r="AN41" s="63">
        <v>2.3054600000000001E-2</v>
      </c>
      <c r="AO41" s="63"/>
      <c r="AP41" s="63">
        <v>2.8276900000000001E-2</v>
      </c>
      <c r="AQ41" s="63">
        <v>2.81823E-2</v>
      </c>
      <c r="AR41" s="63">
        <v>2.78249E-2</v>
      </c>
      <c r="AS41" s="63">
        <v>2.84668E-2</v>
      </c>
      <c r="AT41" s="63">
        <v>2.9023400000000001E-2</v>
      </c>
      <c r="AU41" s="63"/>
      <c r="AV41" s="63"/>
      <c r="AX41"/>
      <c r="AY41"/>
      <c r="AZ41"/>
      <c r="BA41"/>
      <c r="BB41"/>
      <c r="BC41"/>
      <c r="BD41"/>
      <c r="BE41"/>
      <c r="BF41"/>
    </row>
    <row r="42" spans="1:58" s="284" customFormat="1">
      <c r="A42" s="63"/>
      <c r="B42" s="63">
        <f t="shared" si="27"/>
        <v>1.9112840000000002E-2</v>
      </c>
      <c r="C42" s="63">
        <f t="shared" si="29"/>
        <v>2.0915719999999999E-2</v>
      </c>
      <c r="D42" s="63">
        <f t="shared" si="30"/>
        <v>2.249168E-2</v>
      </c>
      <c r="E42" s="63">
        <f t="shared" si="31"/>
        <v>2.4408119999999998E-2</v>
      </c>
      <c r="F42" s="63">
        <f t="shared" si="28"/>
        <v>2.6075880000000003E-2</v>
      </c>
      <c r="G42" s="63">
        <f t="shared" si="32"/>
        <v>2.8093019999999996E-2</v>
      </c>
      <c r="H42" s="63" t="str">
        <f t="shared" si="33"/>
        <v>0.0244,</v>
      </c>
      <c r="I42" s="63"/>
      <c r="K42" s="63"/>
      <c r="L42" s="63">
        <v>1.93832E-2</v>
      </c>
      <c r="M42" s="63">
        <v>1.92914E-2</v>
      </c>
      <c r="N42" s="63">
        <v>1.8964200000000001E-2</v>
      </c>
      <c r="O42" s="63">
        <v>1.90397E-2</v>
      </c>
      <c r="P42" s="63">
        <v>1.8885699999999998E-2</v>
      </c>
      <c r="Q42"/>
      <c r="R42" s="63">
        <v>2.1213300000000001E-2</v>
      </c>
      <c r="S42" s="63">
        <v>2.10996E-2</v>
      </c>
      <c r="T42" s="63">
        <v>2.0759900000000001E-2</v>
      </c>
      <c r="U42" s="63">
        <v>2.0816299999999999E-2</v>
      </c>
      <c r="V42" s="63">
        <v>2.06895E-2</v>
      </c>
      <c r="W42"/>
      <c r="X42" s="63">
        <v>2.4769599999999999E-2</v>
      </c>
      <c r="Y42" s="63">
        <v>2.4593500000000001E-2</v>
      </c>
      <c r="Z42" s="63">
        <v>2.4227200000000001E-2</v>
      </c>
      <c r="AA42" s="63">
        <v>2.4251999999999999E-2</v>
      </c>
      <c r="AB42" s="63">
        <v>2.4198299999999999E-2</v>
      </c>
      <c r="AC42" s="63"/>
      <c r="AD42" s="63">
        <v>2.64601E-2</v>
      </c>
      <c r="AE42" s="63">
        <v>2.6264699999999998E-2</v>
      </c>
      <c r="AF42" s="63">
        <v>2.59075E-2</v>
      </c>
      <c r="AG42" s="63">
        <v>2.5871399999999999E-2</v>
      </c>
      <c r="AH42" s="63">
        <v>2.5875700000000001E-2</v>
      </c>
      <c r="AI42" s="63"/>
      <c r="AJ42" s="63">
        <v>2.2609799999999999E-2</v>
      </c>
      <c r="AK42" s="63">
        <v>2.2372300000000001E-2</v>
      </c>
      <c r="AL42" s="63">
        <v>2.20564E-2</v>
      </c>
      <c r="AM42" s="63">
        <v>2.24438E-2</v>
      </c>
      <c r="AN42" s="63">
        <v>2.2976099999999999E-2</v>
      </c>
      <c r="AO42" s="63"/>
      <c r="AP42" s="63">
        <v>2.7992199999999998E-2</v>
      </c>
      <c r="AQ42" s="63">
        <v>2.7957599999999999E-2</v>
      </c>
      <c r="AR42" s="63">
        <v>2.7479199999999999E-2</v>
      </c>
      <c r="AS42" s="63">
        <v>2.8378899999999999E-2</v>
      </c>
      <c r="AT42" s="63">
        <v>2.8657200000000001E-2</v>
      </c>
      <c r="AU42" s="63"/>
      <c r="AV42" s="63"/>
      <c r="AX42"/>
      <c r="AY42"/>
      <c r="AZ42"/>
      <c r="BA42"/>
      <c r="BB42"/>
      <c r="BC42"/>
      <c r="BD42"/>
      <c r="BE42"/>
      <c r="BF42"/>
    </row>
    <row r="43" spans="1:58" s="284" customFormat="1">
      <c r="A43" s="63"/>
      <c r="B43" s="63">
        <f t="shared" si="27"/>
        <v>1.9160099999999999E-2</v>
      </c>
      <c r="C43" s="63">
        <f t="shared" si="29"/>
        <v>2.0974019999999999E-2</v>
      </c>
      <c r="D43" s="63">
        <f t="shared" si="30"/>
        <v>2.2355400000000001E-2</v>
      </c>
      <c r="E43" s="63">
        <f t="shared" si="31"/>
        <v>2.4482179999999999E-2</v>
      </c>
      <c r="F43" s="63">
        <f t="shared" si="28"/>
        <v>2.6151139999999996E-2</v>
      </c>
      <c r="G43" s="63">
        <f t="shared" si="32"/>
        <v>2.7537200000000001E-2</v>
      </c>
      <c r="H43" s="63" t="str">
        <f t="shared" si="33"/>
        <v>0.0245,</v>
      </c>
      <c r="I43" s="63"/>
      <c r="K43" s="63"/>
      <c r="L43" s="63">
        <v>1.9416300000000001E-2</v>
      </c>
      <c r="M43" s="63">
        <v>1.9310600000000001E-2</v>
      </c>
      <c r="N43" s="63">
        <v>1.89496E-2</v>
      </c>
      <c r="O43" s="63">
        <v>1.9133399999999998E-2</v>
      </c>
      <c r="P43" s="63">
        <v>1.89906E-2</v>
      </c>
      <c r="Q43"/>
      <c r="R43" s="63">
        <v>2.1260100000000001E-2</v>
      </c>
      <c r="S43" s="63">
        <v>2.1134099999999999E-2</v>
      </c>
      <c r="T43" s="63">
        <v>2.0754000000000002E-2</v>
      </c>
      <c r="U43" s="63">
        <v>2.09366E-2</v>
      </c>
      <c r="V43" s="63">
        <v>2.07853E-2</v>
      </c>
      <c r="W43"/>
      <c r="X43" s="63">
        <v>2.4830999999999999E-2</v>
      </c>
      <c r="Y43" s="63">
        <v>2.4642899999999999E-2</v>
      </c>
      <c r="Z43" s="63">
        <v>2.4234800000000001E-2</v>
      </c>
      <c r="AA43" s="63">
        <v>2.4405699999999999E-2</v>
      </c>
      <c r="AB43" s="63">
        <v>2.4296499999999999E-2</v>
      </c>
      <c r="AC43" s="63"/>
      <c r="AD43" s="63">
        <v>2.6525199999999999E-2</v>
      </c>
      <c r="AE43" s="63">
        <v>2.6296799999999999E-2</v>
      </c>
      <c r="AF43" s="63">
        <v>2.5903599999999999E-2</v>
      </c>
      <c r="AG43" s="63">
        <v>2.60361E-2</v>
      </c>
      <c r="AH43" s="63">
        <v>2.5994E-2</v>
      </c>
      <c r="AI43" s="63"/>
      <c r="AJ43" s="63">
        <v>2.2596000000000002E-2</v>
      </c>
      <c r="AK43" s="63">
        <v>2.2273899999999999E-2</v>
      </c>
      <c r="AL43" s="63">
        <v>2.19519E-2</v>
      </c>
      <c r="AM43" s="63">
        <v>2.21903E-2</v>
      </c>
      <c r="AN43" s="63">
        <v>2.2764900000000001E-2</v>
      </c>
      <c r="AO43" s="63"/>
      <c r="AP43" s="63">
        <v>2.77039E-2</v>
      </c>
      <c r="AQ43" s="63">
        <v>2.7583E-2</v>
      </c>
      <c r="AR43" s="63">
        <v>2.7019700000000001E-2</v>
      </c>
      <c r="AS43" s="63">
        <v>2.74767E-2</v>
      </c>
      <c r="AT43" s="63">
        <v>2.7902699999999999E-2</v>
      </c>
      <c r="AU43" s="63"/>
      <c r="AV43" s="63"/>
      <c r="AX43"/>
      <c r="AY43"/>
      <c r="AZ43"/>
      <c r="BA43"/>
      <c r="BB43"/>
      <c r="BC43"/>
      <c r="BD43"/>
      <c r="BE43"/>
      <c r="BF43"/>
    </row>
    <row r="44" spans="1:58" s="284" customFormat="1">
      <c r="A44" s="63"/>
      <c r="B44" s="63">
        <f t="shared" si="27"/>
        <v>1.9088420000000002E-2</v>
      </c>
      <c r="C44" s="63">
        <f t="shared" si="29"/>
        <v>2.0870860000000001E-2</v>
      </c>
      <c r="D44" s="63">
        <f t="shared" si="30"/>
        <v>2.2086420000000002E-2</v>
      </c>
      <c r="E44" s="63">
        <f t="shared" si="31"/>
        <v>2.4297160000000002E-2</v>
      </c>
      <c r="F44" s="63">
        <f t="shared" si="28"/>
        <v>2.5904720000000003E-2</v>
      </c>
      <c r="G44" s="63">
        <f t="shared" si="32"/>
        <v>2.6794519999999999E-2</v>
      </c>
      <c r="H44" s="63" t="str">
        <f t="shared" si="33"/>
        <v>0.0243,</v>
      </c>
      <c r="I44" s="63"/>
      <c r="K44" s="63"/>
      <c r="L44" s="63">
        <v>1.9241000000000001E-2</v>
      </c>
      <c r="M44" s="63">
        <v>1.9121900000000001E-2</v>
      </c>
      <c r="N44" s="63">
        <v>1.9115300000000002E-2</v>
      </c>
      <c r="O44" s="63">
        <v>1.9074600000000001E-2</v>
      </c>
      <c r="P44" s="63">
        <v>1.8889300000000001E-2</v>
      </c>
      <c r="Q44"/>
      <c r="R44" s="63">
        <v>2.1060099999999998E-2</v>
      </c>
      <c r="S44" s="63">
        <v>2.0895199999999999E-2</v>
      </c>
      <c r="T44" s="63">
        <v>2.0915400000000001E-2</v>
      </c>
      <c r="U44" s="63">
        <v>2.0848100000000001E-2</v>
      </c>
      <c r="V44" s="63">
        <v>2.0635500000000001E-2</v>
      </c>
      <c r="W44"/>
      <c r="X44" s="63">
        <v>2.45645E-2</v>
      </c>
      <c r="Y44" s="63">
        <v>2.4261399999999999E-2</v>
      </c>
      <c r="Z44" s="63">
        <v>2.4345200000000001E-2</v>
      </c>
      <c r="AA44" s="63">
        <v>2.4297900000000001E-2</v>
      </c>
      <c r="AB44" s="63">
        <v>2.4016800000000001E-2</v>
      </c>
      <c r="AC44" s="63"/>
      <c r="AD44" s="63">
        <v>2.6219599999999999E-2</v>
      </c>
      <c r="AE44" s="63">
        <v>2.5832399999999998E-2</v>
      </c>
      <c r="AF44" s="63">
        <v>2.5963300000000002E-2</v>
      </c>
      <c r="AG44" s="63">
        <v>2.5899499999999999E-2</v>
      </c>
      <c r="AH44" s="63">
        <v>2.5608800000000001E-2</v>
      </c>
      <c r="AI44" s="63"/>
      <c r="AJ44" s="63">
        <v>2.2284700000000001E-2</v>
      </c>
      <c r="AK44" s="63">
        <v>2.1995500000000001E-2</v>
      </c>
      <c r="AL44" s="63">
        <v>2.1553300000000001E-2</v>
      </c>
      <c r="AM44" s="63">
        <v>2.20062E-2</v>
      </c>
      <c r="AN44" s="63">
        <v>2.2592399999999999E-2</v>
      </c>
      <c r="AO44" s="63"/>
      <c r="AP44" s="63">
        <v>2.6769000000000001E-2</v>
      </c>
      <c r="AQ44" s="63">
        <v>2.6942299999999999E-2</v>
      </c>
      <c r="AR44" s="63">
        <v>2.6036400000000001E-2</v>
      </c>
      <c r="AS44" s="63">
        <v>2.7030200000000001E-2</v>
      </c>
      <c r="AT44" s="63">
        <v>2.7194699999999999E-2</v>
      </c>
      <c r="AU44" s="63"/>
      <c r="AV44" s="63"/>
      <c r="AX44"/>
      <c r="AY44"/>
      <c r="AZ44"/>
      <c r="BA44"/>
      <c r="BB44"/>
      <c r="BC44"/>
      <c r="BD44"/>
      <c r="BE44"/>
      <c r="BF44"/>
    </row>
    <row r="45" spans="1:58" s="284" customFormat="1">
      <c r="A45" s="63"/>
      <c r="B45" s="63">
        <f t="shared" si="27"/>
        <v>1.8842000000000001E-2</v>
      </c>
      <c r="C45" s="63">
        <f t="shared" si="29"/>
        <v>2.058138E-2</v>
      </c>
      <c r="D45" s="63">
        <f t="shared" si="30"/>
        <v>2.1698200000000001E-2</v>
      </c>
      <c r="E45" s="63">
        <f t="shared" si="31"/>
        <v>2.3891879999999997E-2</v>
      </c>
      <c r="F45" s="63">
        <f t="shared" si="28"/>
        <v>2.5424800000000004E-2</v>
      </c>
      <c r="G45" s="63">
        <f t="shared" si="32"/>
        <v>2.6169660000000001E-2</v>
      </c>
      <c r="H45" s="63" t="str">
        <f t="shared" si="33"/>
        <v>0.0239,</v>
      </c>
      <c r="I45" s="63"/>
      <c r="K45" s="63"/>
      <c r="L45" s="63">
        <v>1.9060799999999999E-2</v>
      </c>
      <c r="M45" s="63">
        <v>1.90531E-2</v>
      </c>
      <c r="N45" s="63">
        <v>1.8718100000000001E-2</v>
      </c>
      <c r="O45" s="63">
        <v>1.8532400000000001E-2</v>
      </c>
      <c r="P45" s="63">
        <v>1.8845600000000001E-2</v>
      </c>
      <c r="Q45"/>
      <c r="R45" s="63">
        <v>2.0823999999999999E-2</v>
      </c>
      <c r="S45" s="63">
        <v>2.08045E-2</v>
      </c>
      <c r="T45" s="63">
        <v>2.0476299999999999E-2</v>
      </c>
      <c r="U45" s="63">
        <v>2.0202399999999999E-2</v>
      </c>
      <c r="V45" s="63">
        <v>2.0599699999999999E-2</v>
      </c>
      <c r="W45"/>
      <c r="X45" s="63">
        <v>2.4174399999999999E-2</v>
      </c>
      <c r="Y45" s="63">
        <v>2.41018E-2</v>
      </c>
      <c r="Z45" s="63">
        <v>2.3816500000000001E-2</v>
      </c>
      <c r="AA45" s="63">
        <v>2.33855E-2</v>
      </c>
      <c r="AB45" s="63">
        <v>2.3981200000000001E-2</v>
      </c>
      <c r="AC45" s="63"/>
      <c r="AD45" s="63">
        <v>2.5723099999999999E-2</v>
      </c>
      <c r="AE45" s="63">
        <v>2.56224E-2</v>
      </c>
      <c r="AF45" s="63">
        <v>2.5368600000000002E-2</v>
      </c>
      <c r="AG45" s="63">
        <v>2.4839E-2</v>
      </c>
      <c r="AH45" s="63">
        <v>2.5570900000000001E-2</v>
      </c>
      <c r="AI45" s="63"/>
      <c r="AJ45" s="63">
        <v>2.1831300000000001E-2</v>
      </c>
      <c r="AK45" s="63">
        <v>2.1759400000000002E-2</v>
      </c>
      <c r="AL45" s="63">
        <v>2.1460099999999999E-2</v>
      </c>
      <c r="AM45" s="63">
        <v>2.1085E-2</v>
      </c>
      <c r="AN45" s="63">
        <v>2.2355199999999999E-2</v>
      </c>
      <c r="AO45" s="63"/>
      <c r="AP45" s="63">
        <v>2.5873400000000001E-2</v>
      </c>
      <c r="AQ45" s="63">
        <v>2.6191099999999998E-2</v>
      </c>
      <c r="AR45" s="63">
        <v>2.5965499999999999E-2</v>
      </c>
      <c r="AS45" s="63">
        <v>2.6011300000000001E-2</v>
      </c>
      <c r="AT45" s="63">
        <v>2.6807000000000001E-2</v>
      </c>
      <c r="AU45" s="63"/>
      <c r="AV45" s="63"/>
      <c r="AX45"/>
      <c r="AY45"/>
      <c r="AZ45"/>
      <c r="BA45"/>
      <c r="BB45"/>
      <c r="BC45"/>
      <c r="BD45"/>
      <c r="BE45"/>
      <c r="BF45"/>
    </row>
    <row r="46" spans="1:58" s="284" customFormat="1">
      <c r="A46" s="63"/>
      <c r="B46" s="63">
        <f t="shared" si="27"/>
        <v>1.8921919999999998E-2</v>
      </c>
      <c r="C46" s="63">
        <f t="shared" si="29"/>
        <v>2.0667999999999999E-2</v>
      </c>
      <c r="D46" s="63">
        <f t="shared" si="30"/>
        <v>2.1532080000000002E-2</v>
      </c>
      <c r="E46" s="63">
        <f t="shared" si="31"/>
        <v>2.3956439999999999E-2</v>
      </c>
      <c r="F46" s="63">
        <f t="shared" si="28"/>
        <v>2.5462400000000003E-2</v>
      </c>
      <c r="G46" s="63">
        <f t="shared" si="32"/>
        <v>2.5460980000000001E-2</v>
      </c>
      <c r="H46" s="63" t="str">
        <f t="shared" si="33"/>
        <v>0.024,</v>
      </c>
      <c r="I46" s="63"/>
      <c r="K46" s="63"/>
      <c r="L46" s="63">
        <v>1.9292299999999998E-2</v>
      </c>
      <c r="M46" s="63">
        <v>1.9027499999999999E-2</v>
      </c>
      <c r="N46" s="63">
        <v>1.87546E-2</v>
      </c>
      <c r="O46" s="63">
        <v>1.8821600000000001E-2</v>
      </c>
      <c r="P46" s="63">
        <v>1.87136E-2</v>
      </c>
      <c r="Q46"/>
      <c r="R46" s="63">
        <v>2.1086500000000001E-2</v>
      </c>
      <c r="S46" s="63">
        <v>2.0770500000000001E-2</v>
      </c>
      <c r="T46" s="63">
        <v>2.0487100000000001E-2</v>
      </c>
      <c r="U46" s="63">
        <v>2.05323E-2</v>
      </c>
      <c r="V46" s="63">
        <v>2.0463599999999998E-2</v>
      </c>
      <c r="W46"/>
      <c r="X46" s="63">
        <v>2.4487800000000001E-2</v>
      </c>
      <c r="Y46" s="63">
        <v>2.4041E-2</v>
      </c>
      <c r="Z46" s="63">
        <v>2.37214E-2</v>
      </c>
      <c r="AA46" s="63">
        <v>2.3710499999999999E-2</v>
      </c>
      <c r="AB46" s="63">
        <v>2.3821499999999999E-2</v>
      </c>
      <c r="AC46" s="63"/>
      <c r="AD46" s="63">
        <v>2.60418E-2</v>
      </c>
      <c r="AE46" s="63">
        <v>2.5520399999999999E-2</v>
      </c>
      <c r="AF46" s="63">
        <v>2.51883E-2</v>
      </c>
      <c r="AG46" s="63">
        <v>2.5180899999999999E-2</v>
      </c>
      <c r="AH46" s="63">
        <v>2.53806E-2</v>
      </c>
      <c r="AI46" s="63"/>
      <c r="AJ46" s="63">
        <v>2.2042800000000001E-2</v>
      </c>
      <c r="AK46" s="63">
        <v>2.1702599999999999E-2</v>
      </c>
      <c r="AL46" s="63">
        <v>2.1074499999999999E-2</v>
      </c>
      <c r="AM46" s="63">
        <v>2.0961199999999999E-2</v>
      </c>
      <c r="AN46" s="63">
        <v>2.1879300000000001E-2</v>
      </c>
      <c r="AO46" s="63"/>
      <c r="AP46" s="63">
        <v>2.6057799999999999E-2</v>
      </c>
      <c r="AQ46" s="63">
        <v>2.5568299999999999E-2</v>
      </c>
      <c r="AR46" s="63">
        <v>2.5019799999999998E-2</v>
      </c>
      <c r="AS46" s="63">
        <v>2.4911699999999998E-2</v>
      </c>
      <c r="AT46" s="63">
        <v>2.5747300000000001E-2</v>
      </c>
      <c r="AU46" s="63"/>
      <c r="AV46" s="63"/>
      <c r="AX46"/>
      <c r="AY46"/>
      <c r="AZ46"/>
      <c r="BA46"/>
      <c r="BB46"/>
      <c r="BC46"/>
      <c r="BD46"/>
      <c r="BE46"/>
      <c r="BF46"/>
    </row>
    <row r="47" spans="1:58" s="284" customFormat="1">
      <c r="A47" s="63"/>
      <c r="B47" s="63">
        <f t="shared" si="27"/>
        <v>1.8722240000000001E-2</v>
      </c>
      <c r="C47" s="63">
        <f t="shared" si="29"/>
        <v>2.0420319999999999E-2</v>
      </c>
      <c r="D47" s="63">
        <f t="shared" si="30"/>
        <v>2.1334860000000004E-2</v>
      </c>
      <c r="E47" s="63">
        <f t="shared" si="31"/>
        <v>2.361106E-2</v>
      </c>
      <c r="F47" s="63">
        <f t="shared" si="28"/>
        <v>2.5042719999999997E-2</v>
      </c>
      <c r="G47" s="63">
        <f t="shared" si="32"/>
        <v>2.499324E-2</v>
      </c>
      <c r="H47" s="63" t="str">
        <f t="shared" si="33"/>
        <v>0.0236,</v>
      </c>
      <c r="I47" s="63"/>
      <c r="K47" s="63"/>
      <c r="L47" s="63">
        <v>1.89327E-2</v>
      </c>
      <c r="M47" s="63">
        <v>1.90846E-2</v>
      </c>
      <c r="N47" s="63">
        <v>1.8674900000000001E-2</v>
      </c>
      <c r="O47" s="63">
        <v>1.8280899999999999E-2</v>
      </c>
      <c r="P47" s="63">
        <v>1.8638100000000001E-2</v>
      </c>
      <c r="Q47"/>
      <c r="R47" s="63">
        <v>2.0655099999999999E-2</v>
      </c>
      <c r="S47" s="63">
        <v>2.0825E-2</v>
      </c>
      <c r="T47" s="63">
        <v>2.0362600000000002E-2</v>
      </c>
      <c r="U47" s="63">
        <v>1.9916400000000001E-2</v>
      </c>
      <c r="V47" s="63">
        <v>2.0342499999999999E-2</v>
      </c>
      <c r="W47"/>
      <c r="X47" s="63">
        <v>2.39148E-2</v>
      </c>
      <c r="Y47" s="63">
        <v>2.4069799999999999E-2</v>
      </c>
      <c r="Z47" s="63">
        <v>2.3502800000000001E-2</v>
      </c>
      <c r="AA47" s="63">
        <v>2.3016200000000001E-2</v>
      </c>
      <c r="AB47" s="63">
        <v>2.3551699999999998E-2</v>
      </c>
      <c r="AC47" s="63"/>
      <c r="AD47" s="63">
        <v>2.5388999999999998E-2</v>
      </c>
      <c r="AE47" s="63">
        <v>2.5506500000000001E-2</v>
      </c>
      <c r="AF47" s="63">
        <v>2.4923399999999998E-2</v>
      </c>
      <c r="AG47" s="63">
        <v>2.4405E-2</v>
      </c>
      <c r="AH47" s="63">
        <v>2.49897E-2</v>
      </c>
      <c r="AI47" s="63"/>
      <c r="AJ47" s="63">
        <v>2.1538499999999999E-2</v>
      </c>
      <c r="AK47" s="63">
        <v>2.1399399999999999E-2</v>
      </c>
      <c r="AL47" s="63">
        <v>2.1459900000000001E-2</v>
      </c>
      <c r="AM47" s="63">
        <v>2.09237E-2</v>
      </c>
      <c r="AN47" s="63">
        <v>2.1352800000000002E-2</v>
      </c>
      <c r="AO47" s="63"/>
      <c r="AP47" s="63">
        <v>2.5200199999999999E-2</v>
      </c>
      <c r="AQ47" s="63">
        <v>2.46175E-2</v>
      </c>
      <c r="AR47" s="63">
        <v>2.54465E-2</v>
      </c>
      <c r="AS47" s="63">
        <v>2.4743899999999999E-2</v>
      </c>
      <c r="AT47" s="63">
        <v>2.49581E-2</v>
      </c>
      <c r="AU47" s="63"/>
      <c r="AV47" s="63"/>
      <c r="AX47"/>
      <c r="AY47"/>
      <c r="AZ47"/>
      <c r="BA47"/>
      <c r="BB47"/>
      <c r="BC47"/>
      <c r="BD47"/>
      <c r="BE47"/>
      <c r="BF47"/>
    </row>
    <row r="48" spans="1:58" s="284" customFormat="1">
      <c r="A48" s="63"/>
      <c r="B48" s="63">
        <f t="shared" si="27"/>
        <v>1.8426039999999998E-2</v>
      </c>
      <c r="C48" s="63">
        <f t="shared" si="29"/>
        <v>2.003272E-2</v>
      </c>
      <c r="D48" s="63">
        <f t="shared" si="30"/>
        <v>2.0839480000000001E-2</v>
      </c>
      <c r="E48" s="63">
        <f t="shared" si="31"/>
        <v>2.2970040000000001E-2</v>
      </c>
      <c r="F48" s="63">
        <f t="shared" si="28"/>
        <v>2.427414E-2</v>
      </c>
      <c r="G48" s="63">
        <f t="shared" si="32"/>
        <v>2.3787839999999998E-2</v>
      </c>
      <c r="H48" s="63" t="str">
        <f t="shared" si="33"/>
        <v>0.023,</v>
      </c>
      <c r="I48" s="63"/>
      <c r="K48" s="63"/>
      <c r="L48" s="63">
        <v>1.8711499999999999E-2</v>
      </c>
      <c r="M48" s="63">
        <v>1.8683999999999999E-2</v>
      </c>
      <c r="N48" s="63">
        <v>1.8407300000000001E-2</v>
      </c>
      <c r="O48" s="63">
        <v>1.77223E-2</v>
      </c>
      <c r="P48" s="63">
        <v>1.8605099999999999E-2</v>
      </c>
      <c r="Q48"/>
      <c r="R48" s="63">
        <v>2.0336099999999999E-2</v>
      </c>
      <c r="S48" s="63">
        <v>2.0336900000000002E-2</v>
      </c>
      <c r="T48" s="63">
        <v>2.0061200000000001E-2</v>
      </c>
      <c r="U48" s="63">
        <v>1.9189100000000001E-2</v>
      </c>
      <c r="V48" s="63">
        <v>2.0240299999999999E-2</v>
      </c>
      <c r="W48"/>
      <c r="X48" s="63">
        <v>2.32722E-2</v>
      </c>
      <c r="Y48" s="63">
        <v>2.3364300000000001E-2</v>
      </c>
      <c r="Z48" s="63">
        <v>2.3066799999999998E-2</v>
      </c>
      <c r="AA48" s="63">
        <v>2.18671E-2</v>
      </c>
      <c r="AB48" s="63">
        <v>2.32798E-2</v>
      </c>
      <c r="AC48" s="63"/>
      <c r="AD48" s="63">
        <v>2.4509199999999998E-2</v>
      </c>
      <c r="AE48" s="63">
        <v>2.46801E-2</v>
      </c>
      <c r="AF48" s="63">
        <v>2.4385500000000001E-2</v>
      </c>
      <c r="AG48" s="63">
        <v>2.3179999999999999E-2</v>
      </c>
      <c r="AH48" s="63">
        <v>2.46159E-2</v>
      </c>
      <c r="AI48" s="63"/>
      <c r="AJ48" s="63">
        <v>2.07209E-2</v>
      </c>
      <c r="AK48" s="63">
        <v>2.0894900000000001E-2</v>
      </c>
      <c r="AL48" s="63">
        <v>2.0825400000000001E-2</v>
      </c>
      <c r="AM48" s="63">
        <v>2.0659899999999998E-2</v>
      </c>
      <c r="AN48" s="63">
        <v>2.1096299999999998E-2</v>
      </c>
      <c r="AO48" s="63"/>
      <c r="AP48" s="63">
        <v>2.3506300000000001E-2</v>
      </c>
      <c r="AQ48" s="63">
        <v>2.3688600000000001E-2</v>
      </c>
      <c r="AR48" s="63">
        <v>2.3892699999999999E-2</v>
      </c>
      <c r="AS48" s="63">
        <v>2.3902300000000001E-2</v>
      </c>
      <c r="AT48" s="63">
        <v>2.39493E-2</v>
      </c>
      <c r="AU48" s="63"/>
      <c r="AV48" s="63"/>
      <c r="AX48"/>
      <c r="AY48"/>
      <c r="AZ48"/>
      <c r="BA48"/>
      <c r="BB48"/>
      <c r="BC48"/>
      <c r="BD48"/>
      <c r="BE48"/>
      <c r="BF48"/>
    </row>
    <row r="49" spans="1:58" s="284" customFormat="1">
      <c r="A49" s="63"/>
      <c r="B49" s="63">
        <f t="shared" si="27"/>
        <v>1.8486839999999997E-2</v>
      </c>
      <c r="C49" s="63">
        <f t="shared" si="29"/>
        <v>2.0111259999999999E-2</v>
      </c>
      <c r="D49" s="63">
        <f t="shared" si="30"/>
        <v>2.0650000000000002E-2</v>
      </c>
      <c r="E49" s="63">
        <f t="shared" si="31"/>
        <v>2.3044639999999998E-2</v>
      </c>
      <c r="F49" s="63">
        <f t="shared" si="28"/>
        <v>2.4296839999999997E-2</v>
      </c>
      <c r="G49" s="63">
        <f t="shared" si="32"/>
        <v>2.3275879999999999E-2</v>
      </c>
      <c r="H49" s="63" t="str">
        <f t="shared" si="33"/>
        <v>0.023,</v>
      </c>
      <c r="I49" s="63"/>
      <c r="K49" s="63"/>
      <c r="L49" s="63">
        <v>1.8720500000000001E-2</v>
      </c>
      <c r="M49" s="63">
        <v>1.8723299999999998E-2</v>
      </c>
      <c r="N49" s="63">
        <v>1.8442500000000001E-2</v>
      </c>
      <c r="O49" s="63">
        <v>1.80453E-2</v>
      </c>
      <c r="P49" s="63">
        <v>1.8502600000000001E-2</v>
      </c>
      <c r="Q49"/>
      <c r="R49" s="63">
        <v>2.0367199999999998E-2</v>
      </c>
      <c r="S49" s="63">
        <v>2.0396600000000001E-2</v>
      </c>
      <c r="T49" s="63">
        <v>2.00971E-2</v>
      </c>
      <c r="U49" s="63">
        <v>1.9557600000000001E-2</v>
      </c>
      <c r="V49" s="63">
        <v>2.0137800000000001E-2</v>
      </c>
      <c r="W49"/>
      <c r="X49" s="63">
        <v>2.3364300000000001E-2</v>
      </c>
      <c r="Y49" s="63">
        <v>2.3456399999999999E-2</v>
      </c>
      <c r="Z49" s="63">
        <v>2.3099700000000001E-2</v>
      </c>
      <c r="AA49" s="63">
        <v>2.2166700000000001E-2</v>
      </c>
      <c r="AB49" s="63">
        <v>2.31361E-2</v>
      </c>
      <c r="AC49" s="63"/>
      <c r="AD49" s="63">
        <v>2.46473E-2</v>
      </c>
      <c r="AE49" s="63">
        <v>2.47526E-2</v>
      </c>
      <c r="AF49" s="63">
        <v>2.43973E-2</v>
      </c>
      <c r="AG49" s="63">
        <v>2.3272899999999999E-2</v>
      </c>
      <c r="AH49" s="63">
        <v>2.4414100000000001E-2</v>
      </c>
      <c r="AI49" s="63"/>
      <c r="AJ49" s="63">
        <v>2.08372E-2</v>
      </c>
      <c r="AK49" s="63">
        <v>2.0652500000000001E-2</v>
      </c>
      <c r="AL49" s="63">
        <v>2.0836500000000001E-2</v>
      </c>
      <c r="AM49" s="63">
        <v>2.01023E-2</v>
      </c>
      <c r="AN49" s="63">
        <v>2.08215E-2</v>
      </c>
      <c r="AO49" s="63"/>
      <c r="AP49" s="63">
        <v>2.32039E-2</v>
      </c>
      <c r="AQ49" s="63">
        <v>2.3293399999999999E-2</v>
      </c>
      <c r="AR49" s="63">
        <v>2.30993E-2</v>
      </c>
      <c r="AS49" s="63">
        <v>2.36549E-2</v>
      </c>
      <c r="AT49" s="63">
        <v>2.31279E-2</v>
      </c>
      <c r="AU49" s="63"/>
      <c r="AV49" s="63"/>
      <c r="AX49"/>
      <c r="AY49"/>
      <c r="AZ49"/>
      <c r="BA49"/>
      <c r="BB49"/>
      <c r="BC49"/>
      <c r="BD49"/>
      <c r="BE49"/>
      <c r="BF49"/>
    </row>
    <row r="50" spans="1:58" s="284" customFormat="1">
      <c r="A50" s="63"/>
      <c r="B50" s="63">
        <f t="shared" si="27"/>
        <v>1.83118E-2</v>
      </c>
      <c r="C50" s="63">
        <f t="shared" si="29"/>
        <v>1.9898199999999998E-2</v>
      </c>
      <c r="D50" s="63">
        <f t="shared" si="30"/>
        <v>2.0266159999999998E-2</v>
      </c>
      <c r="E50" s="63">
        <f t="shared" si="31"/>
        <v>2.2771799999999998E-2</v>
      </c>
      <c r="F50" s="63">
        <f t="shared" si="28"/>
        <v>2.3985860000000001E-2</v>
      </c>
      <c r="G50" s="63">
        <f t="shared" si="32"/>
        <v>2.237076E-2</v>
      </c>
      <c r="H50" s="63" t="str">
        <f t="shared" si="33"/>
        <v>0.0228,</v>
      </c>
      <c r="I50" s="63"/>
      <c r="K50" s="63"/>
      <c r="L50" s="63">
        <v>1.8700999999999999E-2</v>
      </c>
      <c r="M50" s="63">
        <v>1.8832600000000001E-2</v>
      </c>
      <c r="N50" s="63">
        <v>1.8090200000000001E-2</v>
      </c>
      <c r="O50" s="63">
        <v>1.74681E-2</v>
      </c>
      <c r="P50" s="63">
        <v>1.84671E-2</v>
      </c>
      <c r="Q50"/>
      <c r="R50" s="63">
        <v>2.0287400000000001E-2</v>
      </c>
      <c r="S50" s="63">
        <v>2.0482E-2</v>
      </c>
      <c r="T50" s="63">
        <v>1.9668600000000001E-2</v>
      </c>
      <c r="U50" s="63">
        <v>1.8951599999999999E-2</v>
      </c>
      <c r="V50" s="63">
        <v>2.0101399999999998E-2</v>
      </c>
      <c r="W50"/>
      <c r="X50" s="63">
        <v>2.3047399999999999E-2</v>
      </c>
      <c r="Y50" s="63">
        <v>2.3408499999999999E-2</v>
      </c>
      <c r="Z50" s="63">
        <v>2.25501E-2</v>
      </c>
      <c r="AA50" s="63">
        <v>2.1753499999999999E-2</v>
      </c>
      <c r="AB50" s="63">
        <v>2.3099499999999999E-2</v>
      </c>
      <c r="AC50" s="63"/>
      <c r="AD50" s="63">
        <v>2.4168800000000001E-2</v>
      </c>
      <c r="AE50" s="63">
        <v>2.4622399999999999E-2</v>
      </c>
      <c r="AF50" s="63">
        <v>2.3785199999999999E-2</v>
      </c>
      <c r="AG50" s="63">
        <v>2.2964100000000001E-2</v>
      </c>
      <c r="AH50" s="63">
        <v>2.4388799999999999E-2</v>
      </c>
      <c r="AI50" s="63"/>
      <c r="AJ50" s="63">
        <v>2.0448600000000001E-2</v>
      </c>
      <c r="AK50" s="63">
        <v>1.9979799999999999E-2</v>
      </c>
      <c r="AL50" s="63">
        <v>2.01806E-2</v>
      </c>
      <c r="AM50" s="63">
        <v>2.00719E-2</v>
      </c>
      <c r="AN50" s="63">
        <v>2.0649899999999999E-2</v>
      </c>
      <c r="AO50" s="63"/>
      <c r="AP50" s="63">
        <v>2.2106199999999999E-2</v>
      </c>
      <c r="AQ50" s="63">
        <v>2.20272E-2</v>
      </c>
      <c r="AR50" s="63">
        <v>2.2042699999999998E-2</v>
      </c>
      <c r="AS50" s="63">
        <v>2.30215E-2</v>
      </c>
      <c r="AT50" s="63">
        <v>2.2656200000000001E-2</v>
      </c>
      <c r="AU50" s="63"/>
      <c r="AV50" s="63"/>
      <c r="AX50"/>
      <c r="AY50"/>
      <c r="AZ50"/>
      <c r="BA50"/>
      <c r="BB50"/>
      <c r="BC50"/>
      <c r="BD50"/>
      <c r="BE50"/>
      <c r="BF50"/>
    </row>
    <row r="51" spans="1:58" s="284" customFormat="1">
      <c r="A51" s="63"/>
      <c r="B51" s="63">
        <f t="shared" si="27"/>
        <v>1.8195059999999996E-2</v>
      </c>
      <c r="C51" s="63">
        <f t="shared" si="29"/>
        <v>1.9750500000000001E-2</v>
      </c>
      <c r="D51" s="63">
        <f t="shared" si="30"/>
        <v>1.97494E-2</v>
      </c>
      <c r="E51" s="63">
        <f t="shared" si="31"/>
        <v>2.2465019999999995E-2</v>
      </c>
      <c r="F51" s="63">
        <f t="shared" si="28"/>
        <v>2.3566259999999999E-2</v>
      </c>
      <c r="G51" s="63">
        <f t="shared" si="32"/>
        <v>2.1555299999999999E-2</v>
      </c>
      <c r="H51" s="63" t="str">
        <f t="shared" si="33"/>
        <v>0.0225,</v>
      </c>
      <c r="I51" s="63"/>
      <c r="K51" s="63"/>
      <c r="L51" s="63">
        <v>1.8516999999999999E-2</v>
      </c>
      <c r="M51" s="63">
        <v>1.8206E-2</v>
      </c>
      <c r="N51" s="63">
        <v>1.8061299999999999E-2</v>
      </c>
      <c r="O51" s="63">
        <v>1.77941E-2</v>
      </c>
      <c r="P51" s="63">
        <v>1.8396900000000001E-2</v>
      </c>
      <c r="Q51"/>
      <c r="R51" s="63">
        <v>2.0080400000000002E-2</v>
      </c>
      <c r="S51" s="63">
        <v>1.9734000000000002E-2</v>
      </c>
      <c r="T51" s="63">
        <v>1.96829E-2</v>
      </c>
      <c r="U51" s="63">
        <v>1.9236E-2</v>
      </c>
      <c r="V51" s="63">
        <v>2.0019200000000001E-2</v>
      </c>
      <c r="W51"/>
      <c r="X51" s="63">
        <v>2.2733400000000001E-2</v>
      </c>
      <c r="Y51" s="63">
        <v>2.2397799999999999E-2</v>
      </c>
      <c r="Z51" s="63">
        <v>2.2475599999999998E-2</v>
      </c>
      <c r="AA51" s="63">
        <v>2.1797899999999999E-2</v>
      </c>
      <c r="AB51" s="63">
        <v>2.29204E-2</v>
      </c>
      <c r="AC51" s="63"/>
      <c r="AD51" s="63">
        <v>2.3740000000000001E-2</v>
      </c>
      <c r="AE51" s="63">
        <v>2.3473999999999998E-2</v>
      </c>
      <c r="AF51" s="63">
        <v>2.36724E-2</v>
      </c>
      <c r="AG51" s="63">
        <v>2.2872900000000002E-2</v>
      </c>
      <c r="AH51" s="63">
        <v>2.4072E-2</v>
      </c>
      <c r="AI51" s="63"/>
      <c r="AJ51" s="63">
        <v>1.9943700000000002E-2</v>
      </c>
      <c r="AK51" s="63">
        <v>1.9869999999999999E-2</v>
      </c>
      <c r="AL51" s="63">
        <v>1.91291E-2</v>
      </c>
      <c r="AM51" s="63">
        <v>1.9670300000000002E-2</v>
      </c>
      <c r="AN51" s="63">
        <v>2.01339E-2</v>
      </c>
      <c r="AO51" s="63"/>
      <c r="AP51" s="63">
        <v>2.1443199999999999E-2</v>
      </c>
      <c r="AQ51" s="63">
        <v>2.12432E-2</v>
      </c>
      <c r="AR51" s="63">
        <v>2.1129999999999999E-2</v>
      </c>
      <c r="AS51" s="63">
        <v>2.2187200000000001E-2</v>
      </c>
      <c r="AT51" s="63">
        <v>2.1772900000000001E-2</v>
      </c>
      <c r="AU51" s="63"/>
      <c r="AV51" s="63"/>
      <c r="AX51"/>
      <c r="AY51"/>
      <c r="AZ51"/>
      <c r="BA51"/>
      <c r="BB51"/>
      <c r="BC51"/>
      <c r="BD51"/>
      <c r="BE51"/>
      <c r="BF51"/>
    </row>
    <row r="52" spans="1:58" s="284" customFormat="1">
      <c r="A52" s="63"/>
      <c r="B52" s="63">
        <f t="shared" si="27"/>
        <v>1.793612E-2</v>
      </c>
      <c r="C52" s="63">
        <f t="shared" si="29"/>
        <v>1.9399659999999999E-2</v>
      </c>
      <c r="D52" s="63">
        <f t="shared" si="30"/>
        <v>1.9381560000000003E-2</v>
      </c>
      <c r="E52" s="63">
        <f t="shared" si="31"/>
        <v>2.1875020000000002E-2</v>
      </c>
      <c r="F52" s="63">
        <f t="shared" si="28"/>
        <v>2.2845879999999999E-2</v>
      </c>
      <c r="G52" s="63">
        <f t="shared" si="32"/>
        <v>2.0773279999999998E-2</v>
      </c>
      <c r="H52" s="63" t="str">
        <f t="shared" si="33"/>
        <v>0.0219,</v>
      </c>
      <c r="I52" s="63"/>
      <c r="K52" s="63"/>
      <c r="L52" s="63">
        <v>1.7893300000000001E-2</v>
      </c>
      <c r="M52" s="63">
        <v>1.81633E-2</v>
      </c>
      <c r="N52" s="63">
        <v>1.7998E-2</v>
      </c>
      <c r="O52" s="63">
        <v>1.7430899999999999E-2</v>
      </c>
      <c r="P52" s="63">
        <v>1.8195099999999999E-2</v>
      </c>
      <c r="Q52"/>
      <c r="R52" s="63">
        <v>1.9316400000000001E-2</v>
      </c>
      <c r="S52" s="63">
        <v>1.9654000000000001E-2</v>
      </c>
      <c r="T52" s="63">
        <v>1.95287E-2</v>
      </c>
      <c r="U52" s="63">
        <v>1.8807299999999999E-2</v>
      </c>
      <c r="V52" s="63">
        <v>1.9691899999999998E-2</v>
      </c>
      <c r="W52"/>
      <c r="X52" s="63">
        <v>2.1795999999999999E-2</v>
      </c>
      <c r="Y52" s="63">
        <v>2.2068600000000001E-2</v>
      </c>
      <c r="Z52" s="63">
        <v>2.2154900000000002E-2</v>
      </c>
      <c r="AA52" s="63">
        <v>2.1111600000000001E-2</v>
      </c>
      <c r="AB52" s="63">
        <v>2.2244E-2</v>
      </c>
      <c r="AC52" s="63"/>
      <c r="AD52" s="63">
        <v>2.28516E-2</v>
      </c>
      <c r="AE52" s="63">
        <v>2.2908399999999999E-2</v>
      </c>
      <c r="AF52" s="63">
        <v>2.3163900000000001E-2</v>
      </c>
      <c r="AG52" s="63">
        <v>2.20091E-2</v>
      </c>
      <c r="AH52" s="63">
        <v>2.3296399999999998E-2</v>
      </c>
      <c r="AI52" s="63"/>
      <c r="AJ52" s="63">
        <v>1.9311999999999999E-2</v>
      </c>
      <c r="AK52" s="63">
        <v>1.9570000000000001E-2</v>
      </c>
      <c r="AL52" s="63">
        <v>1.9098899999999999E-2</v>
      </c>
      <c r="AM52" s="63">
        <v>1.90373E-2</v>
      </c>
      <c r="AN52" s="63">
        <v>1.98896E-2</v>
      </c>
      <c r="AO52" s="63"/>
      <c r="AP52" s="63">
        <v>2.0813399999999999E-2</v>
      </c>
      <c r="AQ52" s="63">
        <v>2.0427600000000001E-2</v>
      </c>
      <c r="AR52" s="63">
        <v>2.07017E-2</v>
      </c>
      <c r="AS52" s="63">
        <v>2.0675300000000001E-2</v>
      </c>
      <c r="AT52" s="63">
        <v>2.1248400000000001E-2</v>
      </c>
      <c r="AU52" s="63"/>
      <c r="AV52" s="63"/>
      <c r="AX52"/>
      <c r="AY52"/>
      <c r="AZ52"/>
      <c r="BA52"/>
      <c r="BB52"/>
      <c r="BC52"/>
      <c r="BD52"/>
      <c r="BE52"/>
      <c r="BF52"/>
    </row>
    <row r="53" spans="1:58" s="284" customFormat="1">
      <c r="A53" s="63"/>
      <c r="B53" s="63">
        <f t="shared" si="27"/>
        <v>1.7658159999999999E-2</v>
      </c>
      <c r="C53" s="63">
        <f t="shared" si="29"/>
        <v>1.9059779999999998E-2</v>
      </c>
      <c r="D53" s="63">
        <f t="shared" si="30"/>
        <v>1.8857679999999998E-2</v>
      </c>
      <c r="E53" s="63">
        <f t="shared" si="31"/>
        <v>2.1425119999999999E-2</v>
      </c>
      <c r="F53" s="63">
        <f t="shared" si="28"/>
        <v>2.2309139999999998E-2</v>
      </c>
      <c r="G53" s="63">
        <f t="shared" si="32"/>
        <v>1.974182E-2</v>
      </c>
      <c r="H53" s="63" t="str">
        <f t="shared" si="33"/>
        <v>0.0214,</v>
      </c>
      <c r="I53" s="63"/>
      <c r="K53" s="63"/>
      <c r="L53" s="63">
        <v>1.7793699999999999E-2</v>
      </c>
      <c r="M53" s="63">
        <v>1.7802599999999998E-2</v>
      </c>
      <c r="N53" s="63">
        <v>1.78309E-2</v>
      </c>
      <c r="O53" s="63">
        <v>1.7137800000000002E-2</v>
      </c>
      <c r="P53" s="63">
        <v>1.77258E-2</v>
      </c>
      <c r="Q53"/>
      <c r="R53" s="63">
        <v>1.9225900000000001E-2</v>
      </c>
      <c r="S53" s="63">
        <v>1.9181E-2</v>
      </c>
      <c r="T53" s="63">
        <v>1.9262999999999999E-2</v>
      </c>
      <c r="U53" s="63">
        <v>1.8446000000000001E-2</v>
      </c>
      <c r="V53" s="63">
        <v>1.9182999999999999E-2</v>
      </c>
      <c r="W53"/>
      <c r="X53" s="63">
        <v>2.16387E-2</v>
      </c>
      <c r="Y53" s="63">
        <v>2.1514800000000001E-2</v>
      </c>
      <c r="Z53" s="63">
        <v>2.1452300000000001E-2</v>
      </c>
      <c r="AA53" s="63">
        <v>2.0707E-2</v>
      </c>
      <c r="AB53" s="63">
        <v>2.18128E-2</v>
      </c>
      <c r="AC53" s="63"/>
      <c r="AD53" s="63">
        <v>2.2620899999999999E-2</v>
      </c>
      <c r="AE53" s="63">
        <v>2.23509E-2</v>
      </c>
      <c r="AF53" s="63">
        <v>2.2087900000000001E-2</v>
      </c>
      <c r="AG53" s="63">
        <v>2.1587200000000001E-2</v>
      </c>
      <c r="AH53" s="63">
        <v>2.28988E-2</v>
      </c>
      <c r="AI53" s="63"/>
      <c r="AJ53" s="63">
        <v>1.91565E-2</v>
      </c>
      <c r="AK53" s="63">
        <v>1.91354E-2</v>
      </c>
      <c r="AL53" s="63">
        <v>1.8612699999999999E-2</v>
      </c>
      <c r="AM53" s="63">
        <v>1.8370899999999999E-2</v>
      </c>
      <c r="AN53" s="63">
        <v>1.9012899999999999E-2</v>
      </c>
      <c r="AO53" s="63"/>
      <c r="AP53" s="63">
        <v>2.0178100000000001E-2</v>
      </c>
      <c r="AQ53" s="63">
        <v>1.95847E-2</v>
      </c>
      <c r="AR53" s="63">
        <v>1.92424E-2</v>
      </c>
      <c r="AS53" s="63">
        <v>1.9676200000000001E-2</v>
      </c>
      <c r="AT53" s="63">
        <v>2.0027699999999999E-2</v>
      </c>
      <c r="AU53" s="63"/>
      <c r="AV53" s="63"/>
      <c r="AX53"/>
      <c r="AY53"/>
      <c r="AZ53"/>
      <c r="BA53"/>
      <c r="BB53"/>
      <c r="BC53"/>
      <c r="BD53"/>
      <c r="BE53"/>
      <c r="BF53"/>
    </row>
    <row r="54" spans="1:58" s="284" customFormat="1">
      <c r="A54" s="63"/>
      <c r="B54" s="63">
        <f t="shared" si="27"/>
        <v>1.7476540000000002E-2</v>
      </c>
      <c r="C54" s="63">
        <f t="shared" si="29"/>
        <v>1.8746660000000002E-2</v>
      </c>
      <c r="D54" s="63">
        <f t="shared" si="30"/>
        <v>1.8400300000000001E-2</v>
      </c>
      <c r="E54" s="63">
        <f t="shared" si="31"/>
        <v>2.0791779999999999E-2</v>
      </c>
      <c r="F54" s="63">
        <f t="shared" si="28"/>
        <v>2.152312E-2</v>
      </c>
      <c r="G54" s="63">
        <f t="shared" si="32"/>
        <v>1.9155399999999996E-2</v>
      </c>
      <c r="H54" s="63" t="str">
        <f t="shared" si="33"/>
        <v>0.0208,</v>
      </c>
      <c r="I54" s="63"/>
      <c r="K54" s="63"/>
      <c r="L54" s="63">
        <v>1.7563700000000002E-2</v>
      </c>
      <c r="M54" s="63">
        <v>1.76422E-2</v>
      </c>
      <c r="N54" s="63">
        <v>1.7402600000000001E-2</v>
      </c>
      <c r="O54" s="63">
        <v>1.7282200000000001E-2</v>
      </c>
      <c r="P54" s="63">
        <v>1.7492000000000001E-2</v>
      </c>
      <c r="Q54"/>
      <c r="R54" s="63">
        <v>1.8910199999999999E-2</v>
      </c>
      <c r="S54" s="63">
        <v>1.8795099999999999E-2</v>
      </c>
      <c r="T54" s="63">
        <v>1.86839E-2</v>
      </c>
      <c r="U54" s="63">
        <v>1.8556E-2</v>
      </c>
      <c r="V54" s="63">
        <v>1.8788099999999999E-2</v>
      </c>
      <c r="W54"/>
      <c r="X54" s="63">
        <v>2.1091200000000001E-2</v>
      </c>
      <c r="Y54" s="63">
        <v>2.0856199999999998E-2</v>
      </c>
      <c r="Z54" s="63">
        <v>2.0594299999999999E-2</v>
      </c>
      <c r="AA54" s="63">
        <v>2.0536100000000002E-2</v>
      </c>
      <c r="AB54" s="63">
        <v>2.08811E-2</v>
      </c>
      <c r="AC54" s="63"/>
      <c r="AD54" s="63">
        <v>2.1847399999999999E-2</v>
      </c>
      <c r="AE54" s="63">
        <v>2.1653700000000001E-2</v>
      </c>
      <c r="AF54" s="63">
        <v>2.1243600000000001E-2</v>
      </c>
      <c r="AG54" s="63">
        <v>2.1192800000000001E-2</v>
      </c>
      <c r="AH54" s="63">
        <v>2.1678099999999999E-2</v>
      </c>
      <c r="AI54" s="63"/>
      <c r="AJ54" s="63">
        <v>1.84993E-2</v>
      </c>
      <c r="AK54" s="63">
        <v>1.8451700000000001E-2</v>
      </c>
      <c r="AL54" s="63">
        <v>1.8047000000000001E-2</v>
      </c>
      <c r="AM54" s="63">
        <v>1.8013500000000002E-2</v>
      </c>
      <c r="AN54" s="63">
        <v>1.899E-2</v>
      </c>
      <c r="AO54" s="63"/>
      <c r="AP54" s="63">
        <v>1.91711E-2</v>
      </c>
      <c r="AQ54" s="63">
        <v>1.8525E-2</v>
      </c>
      <c r="AR54" s="63">
        <v>1.87038E-2</v>
      </c>
      <c r="AS54" s="63">
        <v>1.9123500000000002E-2</v>
      </c>
      <c r="AT54" s="63">
        <v>2.02536E-2</v>
      </c>
      <c r="AU54" s="63"/>
      <c r="AV54" s="63"/>
      <c r="AX54"/>
      <c r="AY54"/>
      <c r="AZ54"/>
      <c r="BA54"/>
      <c r="BB54"/>
      <c r="BC54"/>
      <c r="BD54"/>
      <c r="BE54"/>
      <c r="BF54"/>
    </row>
    <row r="55" spans="1:58" s="284" customFormat="1">
      <c r="A55" s="63"/>
      <c r="B55" s="63">
        <f t="shared" si="27"/>
        <v>1.7272280000000001E-2</v>
      </c>
      <c r="C55" s="63">
        <f t="shared" si="29"/>
        <v>1.8512240000000003E-2</v>
      </c>
      <c r="D55" s="63">
        <f t="shared" si="30"/>
        <v>1.7683419999999998E-2</v>
      </c>
      <c r="E55" s="63">
        <f t="shared" si="31"/>
        <v>2.0409459999999997E-2</v>
      </c>
      <c r="F55" s="63">
        <f t="shared" si="28"/>
        <v>2.1001959999999997E-2</v>
      </c>
      <c r="G55" s="63">
        <f t="shared" si="32"/>
        <v>1.8524279999999997E-2</v>
      </c>
      <c r="H55" s="63" t="str">
        <f t="shared" si="33"/>
        <v>0.0204,</v>
      </c>
      <c r="I55" s="63"/>
      <c r="K55" s="63"/>
      <c r="L55" s="63">
        <v>1.73484E-2</v>
      </c>
      <c r="M55" s="63">
        <v>1.7431800000000001E-2</v>
      </c>
      <c r="N55" s="63">
        <v>1.71299E-2</v>
      </c>
      <c r="O55" s="63">
        <v>1.7111899999999999E-2</v>
      </c>
      <c r="P55" s="63">
        <v>1.7339400000000001E-2</v>
      </c>
      <c r="Q55"/>
      <c r="R55" s="63">
        <v>1.8689500000000001E-2</v>
      </c>
      <c r="S55" s="63">
        <v>1.8638600000000002E-2</v>
      </c>
      <c r="T55" s="63">
        <v>1.8382800000000001E-2</v>
      </c>
      <c r="U55" s="63">
        <v>1.8239999999999999E-2</v>
      </c>
      <c r="V55" s="63">
        <v>1.86103E-2</v>
      </c>
      <c r="W55"/>
      <c r="X55" s="63">
        <v>2.0742400000000001E-2</v>
      </c>
      <c r="Y55" s="63">
        <v>2.0569E-2</v>
      </c>
      <c r="Z55" s="63">
        <v>2.0302299999999999E-2</v>
      </c>
      <c r="AA55" s="63">
        <v>1.9952899999999999E-2</v>
      </c>
      <c r="AB55" s="63">
        <v>2.0480700000000001E-2</v>
      </c>
      <c r="AC55" s="63"/>
      <c r="AD55" s="63">
        <v>2.1343999999999998E-2</v>
      </c>
      <c r="AE55" s="63">
        <v>2.12642E-2</v>
      </c>
      <c r="AF55" s="63">
        <v>2.0960900000000001E-2</v>
      </c>
      <c r="AG55" s="63">
        <v>2.0448399999999999E-2</v>
      </c>
      <c r="AH55" s="63">
        <v>2.0992299999999998E-2</v>
      </c>
      <c r="AI55" s="63"/>
      <c r="AJ55" s="63">
        <v>1.76464E-2</v>
      </c>
      <c r="AK55" s="63">
        <v>1.76949E-2</v>
      </c>
      <c r="AL55" s="63">
        <v>1.7353899999999998E-2</v>
      </c>
      <c r="AM55" s="63">
        <v>1.7743600000000002E-2</v>
      </c>
      <c r="AN55" s="63">
        <v>1.7978299999999999E-2</v>
      </c>
      <c r="AO55" s="63"/>
      <c r="AP55" s="63">
        <v>1.8261300000000001E-2</v>
      </c>
      <c r="AQ55" s="63">
        <v>1.8131899999999999E-2</v>
      </c>
      <c r="AR55" s="63">
        <v>1.7888500000000002E-2</v>
      </c>
      <c r="AS55" s="63">
        <v>1.92207E-2</v>
      </c>
      <c r="AT55" s="63">
        <v>1.9119000000000001E-2</v>
      </c>
      <c r="AU55" s="63"/>
      <c r="AV55" s="63"/>
      <c r="AX55"/>
      <c r="AY55"/>
      <c r="AZ55"/>
      <c r="BA55"/>
      <c r="BB55"/>
      <c r="BC55"/>
      <c r="BD55"/>
      <c r="BE55"/>
      <c r="BF55"/>
    </row>
    <row r="56" spans="1:58" s="284" customFormat="1">
      <c r="A56" s="63"/>
      <c r="B56" s="63">
        <f t="shared" si="27"/>
        <v>1.725724E-2</v>
      </c>
      <c r="C56" s="63">
        <f t="shared" si="29"/>
        <v>1.8397520000000001E-2</v>
      </c>
      <c r="D56" s="63">
        <f t="shared" si="30"/>
        <v>1.723388E-2</v>
      </c>
      <c r="E56" s="63">
        <f t="shared" si="31"/>
        <v>2.0014979999999998E-2</v>
      </c>
      <c r="F56" s="63">
        <f t="shared" si="28"/>
        <v>2.0474239999999998E-2</v>
      </c>
      <c r="G56" s="63">
        <f t="shared" si="32"/>
        <v>1.7621919999999999E-2</v>
      </c>
      <c r="H56" s="63" t="str">
        <f t="shared" si="33"/>
        <v>0.02,</v>
      </c>
      <c r="I56" s="63"/>
      <c r="K56" s="63"/>
      <c r="L56" s="63">
        <v>1.7278600000000002E-2</v>
      </c>
      <c r="M56" s="63">
        <v>1.7606799999999999E-2</v>
      </c>
      <c r="N56" s="63">
        <v>1.6907499999999999E-2</v>
      </c>
      <c r="O56" s="63">
        <v>1.7234599999999999E-2</v>
      </c>
      <c r="P56" s="63">
        <v>1.7258699999999998E-2</v>
      </c>
      <c r="Q56"/>
      <c r="R56" s="63">
        <v>1.83941E-2</v>
      </c>
      <c r="S56" s="63">
        <v>1.8788599999999999E-2</v>
      </c>
      <c r="T56" s="63">
        <v>1.80547E-2</v>
      </c>
      <c r="U56" s="63">
        <v>1.8428900000000002E-2</v>
      </c>
      <c r="V56" s="63">
        <v>1.8321299999999999E-2</v>
      </c>
      <c r="W56"/>
      <c r="X56" s="63">
        <v>2.0215299999999999E-2</v>
      </c>
      <c r="Y56" s="63">
        <v>2.05002E-2</v>
      </c>
      <c r="Z56" s="63">
        <v>1.96863E-2</v>
      </c>
      <c r="AA56" s="63">
        <v>1.99597E-2</v>
      </c>
      <c r="AB56" s="63">
        <v>1.9713399999999999E-2</v>
      </c>
      <c r="AC56" s="63"/>
      <c r="AD56" s="63">
        <v>2.0661700000000002E-2</v>
      </c>
      <c r="AE56" s="63">
        <v>2.09944E-2</v>
      </c>
      <c r="AF56" s="63">
        <v>2.01865E-2</v>
      </c>
      <c r="AG56" s="63">
        <v>2.0468400000000001E-2</v>
      </c>
      <c r="AH56" s="63">
        <v>2.00602E-2</v>
      </c>
      <c r="AI56" s="63"/>
      <c r="AJ56" s="63">
        <v>1.7518800000000001E-2</v>
      </c>
      <c r="AK56" s="63">
        <v>1.7212999999999999E-2</v>
      </c>
      <c r="AL56" s="63">
        <v>1.6633200000000001E-2</v>
      </c>
      <c r="AM56" s="63">
        <v>1.69943E-2</v>
      </c>
      <c r="AN56" s="63">
        <v>1.7810099999999999E-2</v>
      </c>
      <c r="AO56" s="63"/>
      <c r="AP56" s="63">
        <v>1.7425599999999999E-2</v>
      </c>
      <c r="AQ56" s="63">
        <v>1.7312600000000001E-2</v>
      </c>
      <c r="AR56" s="63">
        <v>1.7050099999999999E-2</v>
      </c>
      <c r="AS56" s="63">
        <v>1.80027E-2</v>
      </c>
      <c r="AT56" s="63">
        <v>1.8318600000000001E-2</v>
      </c>
      <c r="AU56" s="63"/>
      <c r="AV56" s="63"/>
      <c r="AX56"/>
      <c r="AY56"/>
      <c r="AZ56"/>
      <c r="BA56"/>
      <c r="BB56"/>
      <c r="BC56"/>
      <c r="BD56"/>
      <c r="BE56"/>
      <c r="BF56"/>
    </row>
    <row r="57" spans="1:58" s="284" customFormat="1">
      <c r="A57" s="63"/>
      <c r="B57" s="63">
        <f t="shared" si="27"/>
        <v>1.6848839999999997E-2</v>
      </c>
      <c r="C57" s="63">
        <f t="shared" si="29"/>
        <v>1.7918939999999998E-2</v>
      </c>
      <c r="D57" s="63">
        <f t="shared" si="30"/>
        <v>1.6701219999999999E-2</v>
      </c>
      <c r="E57" s="63">
        <f t="shared" si="31"/>
        <v>1.931196E-2</v>
      </c>
      <c r="F57" s="63">
        <f t="shared" si="28"/>
        <v>1.9638200000000001E-2</v>
      </c>
      <c r="G57" s="63">
        <f t="shared" si="32"/>
        <v>1.7009459999999997E-2</v>
      </c>
      <c r="H57" s="63" t="str">
        <f t="shared" si="33"/>
        <v>0.0193,</v>
      </c>
      <c r="I57" s="63"/>
      <c r="K57" s="63"/>
      <c r="L57" s="63">
        <v>1.6934600000000001E-2</v>
      </c>
      <c r="M57" s="63">
        <v>1.69512E-2</v>
      </c>
      <c r="N57" s="63">
        <v>1.6621799999999999E-2</v>
      </c>
      <c r="O57" s="63">
        <v>1.6824700000000001E-2</v>
      </c>
      <c r="P57" s="63">
        <v>1.6911900000000001E-2</v>
      </c>
      <c r="Q57"/>
      <c r="R57" s="63">
        <v>1.8135700000000001E-2</v>
      </c>
      <c r="S57" s="63">
        <v>1.7989499999999999E-2</v>
      </c>
      <c r="T57" s="63">
        <v>1.77276E-2</v>
      </c>
      <c r="U57" s="63">
        <v>1.78724E-2</v>
      </c>
      <c r="V57" s="63">
        <v>1.78695E-2</v>
      </c>
      <c r="W57"/>
      <c r="X57" s="63">
        <v>1.97711E-2</v>
      </c>
      <c r="Y57" s="63">
        <v>1.9438299999999999E-2</v>
      </c>
      <c r="Z57" s="63">
        <v>1.9004500000000001E-2</v>
      </c>
      <c r="AA57" s="63">
        <v>1.9196299999999999E-2</v>
      </c>
      <c r="AB57" s="63">
        <v>1.9149599999999999E-2</v>
      </c>
      <c r="AC57" s="63"/>
      <c r="AD57" s="63">
        <v>2.01234E-2</v>
      </c>
      <c r="AE57" s="63">
        <v>1.9908100000000001E-2</v>
      </c>
      <c r="AF57" s="63">
        <v>1.9250400000000001E-2</v>
      </c>
      <c r="AG57" s="63">
        <v>1.9440599999999999E-2</v>
      </c>
      <c r="AH57" s="63">
        <v>1.94685E-2</v>
      </c>
      <c r="AI57" s="63"/>
      <c r="AJ57" s="63">
        <v>1.7011100000000001E-2</v>
      </c>
      <c r="AK57" s="63">
        <v>1.62945E-2</v>
      </c>
      <c r="AL57" s="63">
        <v>1.57074E-2</v>
      </c>
      <c r="AM57" s="63">
        <v>1.71918E-2</v>
      </c>
      <c r="AN57" s="63">
        <v>1.7301299999999999E-2</v>
      </c>
      <c r="AO57" s="63"/>
      <c r="AP57" s="63">
        <v>1.6856099999999999E-2</v>
      </c>
      <c r="AQ57" s="63">
        <v>1.6468E-2</v>
      </c>
      <c r="AR57" s="63">
        <v>1.6046499999999998E-2</v>
      </c>
      <c r="AS57" s="63">
        <v>1.8128499999999999E-2</v>
      </c>
      <c r="AT57" s="63">
        <v>1.75482E-2</v>
      </c>
      <c r="AU57" s="63"/>
      <c r="AV57" s="63"/>
      <c r="AX57"/>
      <c r="AY57"/>
      <c r="AZ57"/>
      <c r="BA57"/>
      <c r="BB57"/>
      <c r="BC57"/>
      <c r="BD57"/>
      <c r="BE57"/>
      <c r="BF57"/>
    </row>
    <row r="58" spans="1:58" s="284" customFormat="1">
      <c r="A58" s="63"/>
      <c r="B58" s="63">
        <f t="shared" si="27"/>
        <v>1.6698399999999999E-2</v>
      </c>
      <c r="C58" s="63">
        <f t="shared" si="29"/>
        <v>1.7667860000000001E-2</v>
      </c>
      <c r="D58" s="63">
        <f t="shared" si="30"/>
        <v>1.6228960000000004E-2</v>
      </c>
      <c r="E58" s="63">
        <f t="shared" si="31"/>
        <v>1.8796920000000002E-2</v>
      </c>
      <c r="F58" s="63">
        <f t="shared" si="28"/>
        <v>1.8935360000000002E-2</v>
      </c>
      <c r="G58" s="63">
        <f t="shared" si="32"/>
        <v>1.6151499999999999E-2</v>
      </c>
      <c r="H58" s="63" t="str">
        <f t="shared" si="33"/>
        <v>0.0188,</v>
      </c>
      <c r="I58" s="63"/>
      <c r="K58" s="63"/>
      <c r="L58" s="63">
        <v>1.6662699999999999E-2</v>
      </c>
      <c r="M58" s="63">
        <v>1.70137E-2</v>
      </c>
      <c r="N58" s="63">
        <v>1.6536499999999999E-2</v>
      </c>
      <c r="O58" s="63">
        <v>1.6612499999999999E-2</v>
      </c>
      <c r="P58" s="63">
        <v>1.66666E-2</v>
      </c>
      <c r="Q58"/>
      <c r="R58" s="63">
        <v>1.76995E-2</v>
      </c>
      <c r="S58" s="63">
        <v>1.7987599999999999E-2</v>
      </c>
      <c r="T58" s="63">
        <v>1.7617500000000001E-2</v>
      </c>
      <c r="U58" s="63">
        <v>1.7482500000000002E-2</v>
      </c>
      <c r="V58" s="63">
        <v>1.75522E-2</v>
      </c>
      <c r="W58"/>
      <c r="X58" s="63">
        <v>1.8811999999999999E-2</v>
      </c>
      <c r="Y58" s="63">
        <v>1.9098299999999999E-2</v>
      </c>
      <c r="Z58" s="63">
        <v>1.8892599999999999E-2</v>
      </c>
      <c r="AA58" s="63">
        <v>1.8629400000000001E-2</v>
      </c>
      <c r="AB58" s="63">
        <v>1.8552300000000001E-2</v>
      </c>
      <c r="AC58" s="63"/>
      <c r="AD58" s="63">
        <v>1.8920200000000002E-2</v>
      </c>
      <c r="AE58" s="63">
        <v>1.9273599999999998E-2</v>
      </c>
      <c r="AF58" s="63">
        <v>1.9050899999999999E-2</v>
      </c>
      <c r="AG58" s="63">
        <v>1.8804600000000001E-2</v>
      </c>
      <c r="AH58" s="63">
        <v>1.8627500000000002E-2</v>
      </c>
      <c r="AI58" s="63"/>
      <c r="AJ58" s="63">
        <v>1.6268700000000001E-2</v>
      </c>
      <c r="AK58" s="63">
        <v>1.58487E-2</v>
      </c>
      <c r="AL58" s="63">
        <v>1.5539600000000001E-2</v>
      </c>
      <c r="AM58" s="63">
        <v>1.6445700000000001E-2</v>
      </c>
      <c r="AN58" s="63">
        <v>1.7042100000000001E-2</v>
      </c>
      <c r="AO58" s="63"/>
      <c r="AP58" s="63">
        <v>1.5694400000000001E-2</v>
      </c>
      <c r="AQ58" s="63">
        <v>1.49026E-2</v>
      </c>
      <c r="AR58" s="63">
        <v>1.5862000000000001E-2</v>
      </c>
      <c r="AS58" s="63">
        <v>1.7085699999999999E-2</v>
      </c>
      <c r="AT58" s="63">
        <v>1.72128E-2</v>
      </c>
      <c r="AU58" s="63"/>
      <c r="AV58" s="63"/>
      <c r="AX58"/>
      <c r="AY58"/>
      <c r="AZ58"/>
      <c r="BA58"/>
      <c r="BB58"/>
      <c r="BC58"/>
      <c r="BD58"/>
      <c r="BE58"/>
      <c r="BF58"/>
    </row>
    <row r="59" spans="1:58" s="284" customFormat="1">
      <c r="A59" s="63"/>
      <c r="B59" s="63">
        <f t="shared" si="27"/>
        <v>1.6221260000000001E-2</v>
      </c>
      <c r="C59" s="63">
        <f t="shared" si="29"/>
        <v>1.7050180000000002E-2</v>
      </c>
      <c r="D59" s="63">
        <f t="shared" si="30"/>
        <v>1.5548999999999999E-2</v>
      </c>
      <c r="E59" s="63">
        <f t="shared" si="31"/>
        <v>1.7898439999999998E-2</v>
      </c>
      <c r="F59" s="63">
        <f t="shared" si="28"/>
        <v>1.7956560000000003E-2</v>
      </c>
      <c r="G59" s="63">
        <f t="shared" si="32"/>
        <v>1.489538E-2</v>
      </c>
      <c r="H59" s="63" t="str">
        <f t="shared" si="33"/>
        <v>0.0179,</v>
      </c>
      <c r="I59" s="63"/>
      <c r="K59" s="63"/>
      <c r="L59" s="63">
        <v>1.6214099999999999E-2</v>
      </c>
      <c r="M59" s="63">
        <v>1.62471E-2</v>
      </c>
      <c r="N59" s="63">
        <v>1.6173900000000001E-2</v>
      </c>
      <c r="O59" s="63">
        <v>1.6293499999999999E-2</v>
      </c>
      <c r="P59" s="63">
        <v>1.61777E-2</v>
      </c>
      <c r="Q59"/>
      <c r="R59" s="63">
        <v>1.7092799999999998E-2</v>
      </c>
      <c r="S59" s="63">
        <v>1.7029599999999999E-2</v>
      </c>
      <c r="T59" s="63">
        <v>1.7050699999999998E-2</v>
      </c>
      <c r="U59" s="63">
        <v>1.7075900000000001E-2</v>
      </c>
      <c r="V59" s="63">
        <v>1.70019E-2</v>
      </c>
      <c r="W59"/>
      <c r="X59" s="63">
        <v>1.7776299999999998E-2</v>
      </c>
      <c r="Y59" s="63">
        <v>1.7904900000000001E-2</v>
      </c>
      <c r="Z59" s="63">
        <v>1.80238E-2</v>
      </c>
      <c r="AA59" s="63">
        <v>1.8078299999999999E-2</v>
      </c>
      <c r="AB59" s="63">
        <v>1.77089E-2</v>
      </c>
      <c r="AC59" s="63"/>
      <c r="AD59" s="63">
        <v>1.7824400000000001E-2</v>
      </c>
      <c r="AE59" s="63">
        <v>1.8027100000000001E-2</v>
      </c>
      <c r="AF59" s="63">
        <v>1.8191800000000001E-2</v>
      </c>
      <c r="AG59" s="63">
        <v>1.8196500000000001E-2</v>
      </c>
      <c r="AH59" s="63">
        <v>1.7543E-2</v>
      </c>
      <c r="AI59" s="63"/>
      <c r="AJ59" s="63">
        <v>1.5233999999999999E-2</v>
      </c>
      <c r="AK59" s="63">
        <v>1.5212399999999999E-2</v>
      </c>
      <c r="AL59" s="63">
        <v>1.48322E-2</v>
      </c>
      <c r="AM59" s="63">
        <v>1.5828499999999999E-2</v>
      </c>
      <c r="AN59" s="63">
        <v>1.6637900000000001E-2</v>
      </c>
      <c r="AO59" s="63"/>
      <c r="AP59" s="63">
        <v>1.4786199999999999E-2</v>
      </c>
      <c r="AQ59" s="63">
        <v>1.35496E-2</v>
      </c>
      <c r="AR59" s="63">
        <v>1.4175500000000001E-2</v>
      </c>
      <c r="AS59" s="63">
        <v>1.5703600000000002E-2</v>
      </c>
      <c r="AT59" s="63">
        <v>1.6261999999999999E-2</v>
      </c>
      <c r="AU59" s="63"/>
      <c r="AV59" s="63"/>
      <c r="AX59"/>
      <c r="AY59"/>
      <c r="AZ59"/>
      <c r="BA59"/>
      <c r="BB59"/>
      <c r="BC59"/>
      <c r="BD59"/>
      <c r="BE59"/>
      <c r="BF59"/>
    </row>
    <row r="60" spans="1:58" s="284" customFormat="1">
      <c r="A60" s="63"/>
      <c r="B60" s="63">
        <f t="shared" si="27"/>
        <v>1.5877019999999999E-2</v>
      </c>
      <c r="C60" s="63">
        <f t="shared" si="29"/>
        <v>1.6606059999999999E-2</v>
      </c>
      <c r="D60" s="63">
        <f t="shared" si="30"/>
        <v>1.4844600000000003E-2</v>
      </c>
      <c r="E60" s="63">
        <f t="shared" si="31"/>
        <v>1.7365499999999999E-2</v>
      </c>
      <c r="F60" s="63">
        <f t="shared" si="28"/>
        <v>1.7423699999999997E-2</v>
      </c>
      <c r="G60" s="63">
        <f t="shared" si="32"/>
        <v>1.4187179999999999E-2</v>
      </c>
      <c r="H60" s="63" t="str">
        <f t="shared" si="33"/>
        <v>0.0174,</v>
      </c>
      <c r="I60" s="63"/>
      <c r="K60" s="63"/>
      <c r="L60" s="63">
        <v>1.5874800000000001E-2</v>
      </c>
      <c r="M60" s="63">
        <v>1.58003E-2</v>
      </c>
      <c r="N60" s="63">
        <v>1.5785799999999999E-2</v>
      </c>
      <c r="O60" s="63">
        <v>1.6101899999999999E-2</v>
      </c>
      <c r="P60" s="63">
        <v>1.5822300000000001E-2</v>
      </c>
      <c r="Q60"/>
      <c r="R60" s="63">
        <v>1.65843E-2</v>
      </c>
      <c r="S60" s="63">
        <v>1.6496400000000001E-2</v>
      </c>
      <c r="T60" s="63">
        <v>1.65854E-2</v>
      </c>
      <c r="U60" s="63">
        <v>1.6884199999999999E-2</v>
      </c>
      <c r="V60" s="63">
        <v>1.6480000000000002E-2</v>
      </c>
      <c r="W60"/>
      <c r="X60" s="63">
        <v>1.7100199999999999E-2</v>
      </c>
      <c r="Y60" s="63">
        <v>1.7322400000000002E-2</v>
      </c>
      <c r="Z60" s="63">
        <v>1.7456800000000001E-2</v>
      </c>
      <c r="AA60" s="63">
        <v>1.77504E-2</v>
      </c>
      <c r="AB60" s="63">
        <v>1.71977E-2</v>
      </c>
      <c r="AC60" s="63"/>
      <c r="AD60" s="63">
        <v>1.7162299999999998E-2</v>
      </c>
      <c r="AE60" s="63">
        <v>1.7383099999999999E-2</v>
      </c>
      <c r="AF60" s="63">
        <v>1.7579600000000001E-2</v>
      </c>
      <c r="AG60" s="63">
        <v>1.7875499999999999E-2</v>
      </c>
      <c r="AH60" s="63">
        <v>1.7118000000000001E-2</v>
      </c>
      <c r="AI60" s="63"/>
      <c r="AJ60" s="63">
        <v>1.47771E-2</v>
      </c>
      <c r="AK60" s="63">
        <v>1.43468E-2</v>
      </c>
      <c r="AL60" s="63">
        <v>1.38006E-2</v>
      </c>
      <c r="AM60" s="63">
        <v>1.49506E-2</v>
      </c>
      <c r="AN60" s="63">
        <v>1.6347899999999999E-2</v>
      </c>
      <c r="AO60" s="63"/>
      <c r="AP60" s="63">
        <v>1.39046E-2</v>
      </c>
      <c r="AQ60" s="63">
        <v>1.3476200000000001E-2</v>
      </c>
      <c r="AR60" s="63">
        <v>1.36107E-2</v>
      </c>
      <c r="AS60" s="63">
        <v>1.41966E-2</v>
      </c>
      <c r="AT60" s="63">
        <v>1.5747799999999999E-2</v>
      </c>
      <c r="AU60" s="63"/>
      <c r="AV60" s="63"/>
      <c r="AX60"/>
      <c r="AY60"/>
      <c r="AZ60"/>
      <c r="BA60"/>
      <c r="BB60"/>
      <c r="BC60"/>
      <c r="BD60"/>
      <c r="BE60"/>
      <c r="BF60"/>
    </row>
    <row r="61" spans="1:58" s="284" customFormat="1">
      <c r="A61" s="63"/>
      <c r="B61" s="63">
        <f t="shared" si="27"/>
        <v>1.5665499999999999E-2</v>
      </c>
      <c r="C61" s="63">
        <f t="shared" si="29"/>
        <v>1.630624E-2</v>
      </c>
      <c r="D61" s="63">
        <f t="shared" si="30"/>
        <v>1.4304420000000002E-2</v>
      </c>
      <c r="E61" s="63">
        <f t="shared" si="31"/>
        <v>1.681154E-2</v>
      </c>
      <c r="F61" s="63">
        <f t="shared" si="28"/>
        <v>1.6602019999999999E-2</v>
      </c>
      <c r="G61" s="63">
        <f t="shared" si="32"/>
        <v>1.3216220000000001E-2</v>
      </c>
      <c r="H61" s="63" t="str">
        <f t="shared" si="33"/>
        <v>0.0168,</v>
      </c>
      <c r="I61" s="63"/>
      <c r="K61" s="63"/>
      <c r="L61" s="63">
        <v>1.5558199999999999E-2</v>
      </c>
      <c r="M61" s="63">
        <v>1.59931E-2</v>
      </c>
      <c r="N61" s="63">
        <v>1.57308E-2</v>
      </c>
      <c r="O61" s="63">
        <v>1.51974E-2</v>
      </c>
      <c r="P61" s="63">
        <v>1.5848000000000001E-2</v>
      </c>
      <c r="Q61"/>
      <c r="R61" s="63">
        <v>1.61105E-2</v>
      </c>
      <c r="S61" s="63">
        <v>1.6698299999999999E-2</v>
      </c>
      <c r="T61" s="63">
        <v>1.6436099999999999E-2</v>
      </c>
      <c r="U61" s="63">
        <v>1.5727000000000001E-2</v>
      </c>
      <c r="V61" s="63">
        <v>1.6559299999999999E-2</v>
      </c>
      <c r="W61"/>
      <c r="X61" s="63">
        <v>1.6610199999999999E-2</v>
      </c>
      <c r="Y61" s="63">
        <v>1.7262199999999998E-2</v>
      </c>
      <c r="Z61" s="63">
        <v>1.69791E-2</v>
      </c>
      <c r="AA61" s="63">
        <v>1.6045400000000001E-2</v>
      </c>
      <c r="AB61" s="63">
        <v>1.71608E-2</v>
      </c>
      <c r="AC61" s="63"/>
      <c r="AD61" s="63">
        <v>1.6414499999999999E-2</v>
      </c>
      <c r="AE61" s="63">
        <v>1.7060200000000001E-2</v>
      </c>
      <c r="AF61" s="63">
        <v>1.6934000000000001E-2</v>
      </c>
      <c r="AG61" s="63">
        <v>1.5810100000000001E-2</v>
      </c>
      <c r="AH61" s="63">
        <v>1.6791299999999999E-2</v>
      </c>
      <c r="AI61" s="63"/>
      <c r="AJ61" s="63">
        <v>1.41767E-2</v>
      </c>
      <c r="AK61" s="63">
        <v>1.3924000000000001E-2</v>
      </c>
      <c r="AL61" s="63">
        <v>1.36968E-2</v>
      </c>
      <c r="AM61" s="63">
        <v>1.43579E-2</v>
      </c>
      <c r="AN61" s="63">
        <v>1.53667E-2</v>
      </c>
      <c r="AO61" s="63"/>
      <c r="AP61" s="63">
        <v>1.25509E-2</v>
      </c>
      <c r="AQ61" s="63">
        <v>1.33247E-2</v>
      </c>
      <c r="AR61" s="63">
        <v>1.2171700000000001E-2</v>
      </c>
      <c r="AS61" s="63">
        <v>1.3250899999999999E-2</v>
      </c>
      <c r="AT61" s="63">
        <v>1.47829E-2</v>
      </c>
      <c r="AU61" s="63"/>
      <c r="AV61" s="63"/>
      <c r="AX61"/>
      <c r="AY61"/>
      <c r="AZ61"/>
      <c r="BA61"/>
      <c r="BB61"/>
      <c r="BC61"/>
      <c r="BD61"/>
      <c r="BE61"/>
      <c r="BF61"/>
    </row>
    <row r="62" spans="1:58" s="284" customFormat="1">
      <c r="A62" s="63"/>
      <c r="B62" s="63">
        <f t="shared" si="27"/>
        <v>1.518274E-2</v>
      </c>
      <c r="C62" s="63">
        <f t="shared" si="29"/>
        <v>1.561304E-2</v>
      </c>
      <c r="D62" s="63">
        <f t="shared" si="30"/>
        <v>1.3809259999999999E-2</v>
      </c>
      <c r="E62" s="63">
        <f t="shared" si="31"/>
        <v>1.5582079999999998E-2</v>
      </c>
      <c r="F62" s="63">
        <f t="shared" si="28"/>
        <v>1.53803E-2</v>
      </c>
      <c r="G62" s="63">
        <f t="shared" si="32"/>
        <v>1.2747519999999998E-2</v>
      </c>
      <c r="H62" s="63" t="str">
        <f t="shared" si="33"/>
        <v>0.0156,</v>
      </c>
      <c r="I62" s="63"/>
      <c r="K62" s="63"/>
      <c r="L62" s="63">
        <v>1.51834E-2</v>
      </c>
      <c r="M62" s="63">
        <v>1.5177700000000001E-2</v>
      </c>
      <c r="N62" s="63">
        <v>1.5276100000000001E-2</v>
      </c>
      <c r="O62" s="63">
        <v>1.50355E-2</v>
      </c>
      <c r="P62" s="63">
        <v>1.5240999999999999E-2</v>
      </c>
      <c r="Q62"/>
      <c r="R62" s="63">
        <v>1.5645800000000001E-2</v>
      </c>
      <c r="S62" s="63">
        <v>1.57406E-2</v>
      </c>
      <c r="T62" s="63">
        <v>1.5709999999999998E-2</v>
      </c>
      <c r="U62" s="63">
        <v>1.53268E-2</v>
      </c>
      <c r="V62" s="63">
        <v>1.5642E-2</v>
      </c>
      <c r="W62"/>
      <c r="X62" s="63">
        <v>1.5377699999999999E-2</v>
      </c>
      <c r="Y62" s="63">
        <v>1.6116499999999999E-2</v>
      </c>
      <c r="Z62" s="63">
        <v>1.5764299999999998E-2</v>
      </c>
      <c r="AA62" s="63">
        <v>1.52643E-2</v>
      </c>
      <c r="AB62" s="63">
        <v>1.53876E-2</v>
      </c>
      <c r="AC62" s="63"/>
      <c r="AD62" s="63">
        <v>1.51144E-2</v>
      </c>
      <c r="AE62" s="63">
        <v>1.60725E-2</v>
      </c>
      <c r="AF62" s="63">
        <v>1.5552E-2</v>
      </c>
      <c r="AG62" s="63">
        <v>1.5025800000000001E-2</v>
      </c>
      <c r="AH62" s="63">
        <v>1.5136800000000001E-2</v>
      </c>
      <c r="AI62" s="63"/>
      <c r="AJ62" s="63">
        <v>1.32111E-2</v>
      </c>
      <c r="AK62" s="63">
        <v>1.3348499999999999E-2</v>
      </c>
      <c r="AL62" s="63">
        <v>1.37238E-2</v>
      </c>
      <c r="AM62" s="63">
        <v>1.3893300000000001E-2</v>
      </c>
      <c r="AN62" s="63">
        <v>1.48696E-2</v>
      </c>
      <c r="AO62" s="63"/>
      <c r="AP62" s="63">
        <v>1.21122E-2</v>
      </c>
      <c r="AQ62" s="63">
        <v>1.2305E-2</v>
      </c>
      <c r="AR62" s="63">
        <v>1.2770999999999999E-2</v>
      </c>
      <c r="AS62" s="63">
        <v>1.2522E-2</v>
      </c>
      <c r="AT62" s="63">
        <v>1.4027400000000001E-2</v>
      </c>
      <c r="AU62" s="63"/>
      <c r="AV62" s="63"/>
      <c r="AX62"/>
      <c r="AY62"/>
      <c r="AZ62"/>
      <c r="BA62"/>
      <c r="BB62"/>
      <c r="BC62"/>
      <c r="BD62"/>
      <c r="BE62"/>
      <c r="BF62"/>
    </row>
    <row r="63" spans="1:58" s="284" customFormat="1">
      <c r="A63" s="63"/>
      <c r="B63" s="63">
        <f t="shared" si="27"/>
        <v>1.450824E-2</v>
      </c>
      <c r="C63" s="63">
        <f t="shared" si="29"/>
        <v>1.4943879999999998E-2</v>
      </c>
      <c r="D63" s="63">
        <f t="shared" si="30"/>
        <v>1.31737E-2</v>
      </c>
      <c r="E63" s="63">
        <f t="shared" si="31"/>
        <v>1.498554E-2</v>
      </c>
      <c r="F63" s="63">
        <f t="shared" si="28"/>
        <v>1.4738879999999999E-2</v>
      </c>
      <c r="G63" s="63">
        <f t="shared" si="32"/>
        <v>1.1940180000000002E-2</v>
      </c>
      <c r="H63" s="63" t="str">
        <f t="shared" si="33"/>
        <v>0.015,</v>
      </c>
      <c r="I63" s="63"/>
      <c r="K63" s="63"/>
      <c r="L63" s="63">
        <v>1.44776E-2</v>
      </c>
      <c r="M63" s="63">
        <v>1.46403E-2</v>
      </c>
      <c r="N63" s="63">
        <v>1.4426400000000001E-2</v>
      </c>
      <c r="O63" s="63">
        <v>1.4351900000000001E-2</v>
      </c>
      <c r="P63" s="63">
        <v>1.4645E-2</v>
      </c>
      <c r="Q63"/>
      <c r="R63" s="63">
        <v>1.5041199999999999E-2</v>
      </c>
      <c r="S63" s="63">
        <v>1.5108099999999999E-2</v>
      </c>
      <c r="T63" s="63">
        <v>1.48115E-2</v>
      </c>
      <c r="U63" s="63">
        <v>1.47222E-2</v>
      </c>
      <c r="V63" s="63">
        <v>1.50364E-2</v>
      </c>
      <c r="W63"/>
      <c r="X63" s="63">
        <v>1.4968199999999999E-2</v>
      </c>
      <c r="Y63" s="63">
        <v>1.5341499999999999E-2</v>
      </c>
      <c r="Z63" s="63">
        <v>1.4867999999999999E-2</v>
      </c>
      <c r="AA63" s="63">
        <v>1.47365E-2</v>
      </c>
      <c r="AB63" s="63">
        <v>1.5013500000000001E-2</v>
      </c>
      <c r="AC63" s="63"/>
      <c r="AD63" s="63">
        <v>1.45164E-2</v>
      </c>
      <c r="AE63" s="63">
        <v>1.53005E-2</v>
      </c>
      <c r="AF63" s="63">
        <v>1.4663799999999999E-2</v>
      </c>
      <c r="AG63" s="63">
        <v>1.4489200000000001E-2</v>
      </c>
      <c r="AH63" s="63">
        <v>1.47245E-2</v>
      </c>
      <c r="AI63" s="63"/>
      <c r="AJ63" s="63">
        <v>1.27501E-2</v>
      </c>
      <c r="AK63" s="63">
        <v>1.23736E-2</v>
      </c>
      <c r="AL63" s="63">
        <v>1.26382E-2</v>
      </c>
      <c r="AM63" s="63">
        <v>1.35339E-2</v>
      </c>
      <c r="AN63" s="63">
        <v>1.4572699999999999E-2</v>
      </c>
      <c r="AO63" s="63"/>
      <c r="AP63" s="63">
        <v>1.14041E-2</v>
      </c>
      <c r="AQ63" s="63">
        <v>1.15338E-2</v>
      </c>
      <c r="AR63" s="63">
        <v>1.10665E-2</v>
      </c>
      <c r="AS63" s="63">
        <v>1.2144500000000001E-2</v>
      </c>
      <c r="AT63" s="63">
        <v>1.3552E-2</v>
      </c>
      <c r="AU63" s="63"/>
      <c r="AV63" s="63"/>
      <c r="AX63"/>
      <c r="AY63"/>
      <c r="AZ63"/>
      <c r="BA63"/>
      <c r="BB63"/>
      <c r="BC63"/>
      <c r="BD63"/>
      <c r="BE63"/>
      <c r="BF63"/>
    </row>
    <row r="64" spans="1:58" s="284" customFormat="1">
      <c r="A64" s="63"/>
      <c r="B64" s="63">
        <f t="shared" si="27"/>
        <v>1.409328E-2</v>
      </c>
      <c r="C64" s="63">
        <f t="shared" si="29"/>
        <v>1.43318E-2</v>
      </c>
      <c r="D64" s="63">
        <f t="shared" si="30"/>
        <v>1.24785E-2</v>
      </c>
      <c r="E64" s="63">
        <f t="shared" si="31"/>
        <v>1.4180160000000001E-2</v>
      </c>
      <c r="F64" s="63">
        <f t="shared" si="28"/>
        <v>1.386518E-2</v>
      </c>
      <c r="G64" s="63">
        <f t="shared" si="32"/>
        <v>1.102466E-2</v>
      </c>
      <c r="H64" s="63" t="str">
        <f t="shared" si="33"/>
        <v>0.0142,</v>
      </c>
      <c r="I64" s="63"/>
      <c r="K64" s="63"/>
      <c r="L64" s="63">
        <v>1.43451E-2</v>
      </c>
      <c r="M64" s="63">
        <v>1.44499E-2</v>
      </c>
      <c r="N64" s="63">
        <v>1.35397E-2</v>
      </c>
      <c r="O64" s="63">
        <v>1.39747E-2</v>
      </c>
      <c r="P64" s="63">
        <v>1.4156999999999999E-2</v>
      </c>
      <c r="Q64"/>
      <c r="R64" s="63">
        <v>1.452E-2</v>
      </c>
      <c r="S64" s="63">
        <v>1.47876E-2</v>
      </c>
      <c r="T64" s="63">
        <v>1.38152E-2</v>
      </c>
      <c r="U64" s="63">
        <v>1.4323000000000001E-2</v>
      </c>
      <c r="V64" s="63">
        <v>1.42132E-2</v>
      </c>
      <c r="W64"/>
      <c r="X64" s="63">
        <v>1.39963E-2</v>
      </c>
      <c r="Y64" s="63">
        <v>1.4997999999999999E-2</v>
      </c>
      <c r="Z64" s="63">
        <v>1.38464E-2</v>
      </c>
      <c r="AA64" s="63">
        <v>1.44225E-2</v>
      </c>
      <c r="AB64" s="63">
        <v>1.36376E-2</v>
      </c>
      <c r="AC64" s="63"/>
      <c r="AD64" s="63">
        <v>1.34883E-2</v>
      </c>
      <c r="AE64" s="63">
        <v>1.4759E-2</v>
      </c>
      <c r="AF64" s="63">
        <v>1.3623E-2</v>
      </c>
      <c r="AG64" s="63">
        <v>1.42177E-2</v>
      </c>
      <c r="AH64" s="63">
        <v>1.32379E-2</v>
      </c>
      <c r="AI64" s="63"/>
      <c r="AJ64" s="63">
        <v>1.20027E-2</v>
      </c>
      <c r="AK64" s="63">
        <v>1.2078500000000001E-2</v>
      </c>
      <c r="AL64" s="63">
        <v>1.19081E-2</v>
      </c>
      <c r="AM64" s="63">
        <v>1.28892E-2</v>
      </c>
      <c r="AN64" s="63">
        <v>1.3514E-2</v>
      </c>
      <c r="AO64" s="63"/>
      <c r="AP64" s="63">
        <v>1.0551100000000001E-2</v>
      </c>
      <c r="AQ64" s="63">
        <v>1.1001199999999999E-2</v>
      </c>
      <c r="AR64" s="63">
        <v>1.0178100000000001E-2</v>
      </c>
      <c r="AS64" s="63">
        <v>1.10945E-2</v>
      </c>
      <c r="AT64" s="63">
        <v>1.2298399999999999E-2</v>
      </c>
      <c r="AU64" s="63"/>
      <c r="AV64" s="63"/>
      <c r="AX64"/>
      <c r="AY64"/>
      <c r="AZ64"/>
      <c r="BA64"/>
      <c r="BB64"/>
      <c r="BC64"/>
      <c r="BD64"/>
      <c r="BE64"/>
      <c r="BF64"/>
    </row>
    <row r="65" spans="1:58" s="284" customFormat="1">
      <c r="A65" s="63"/>
      <c r="B65" s="63">
        <f t="shared" si="27"/>
        <v>1.3538959999999999E-2</v>
      </c>
      <c r="C65" s="63">
        <f t="shared" si="29"/>
        <v>1.3614960000000001E-2</v>
      </c>
      <c r="D65" s="63">
        <f t="shared" si="30"/>
        <v>1.199624E-2</v>
      </c>
      <c r="E65" s="63">
        <f t="shared" si="31"/>
        <v>1.3162979999999999E-2</v>
      </c>
      <c r="F65" s="63">
        <f t="shared" si="28"/>
        <v>1.2835239999999998E-2</v>
      </c>
      <c r="G65" s="63">
        <f t="shared" si="32"/>
        <v>1.0426316000000001E-2</v>
      </c>
      <c r="H65" s="63" t="str">
        <f t="shared" si="33"/>
        <v>0.0132,</v>
      </c>
      <c r="I65" s="63"/>
      <c r="K65" s="63"/>
      <c r="L65" s="63">
        <v>1.34539E-2</v>
      </c>
      <c r="M65" s="63">
        <v>1.4157299999999999E-2</v>
      </c>
      <c r="N65" s="63">
        <v>1.31109E-2</v>
      </c>
      <c r="O65" s="63">
        <v>1.3779400000000001E-2</v>
      </c>
      <c r="P65" s="63">
        <v>1.31933E-2</v>
      </c>
      <c r="Q65"/>
      <c r="R65" s="63">
        <v>1.35727E-2</v>
      </c>
      <c r="S65" s="63">
        <v>1.43503E-2</v>
      </c>
      <c r="T65" s="63">
        <v>1.3016700000000001E-2</v>
      </c>
      <c r="U65" s="63">
        <v>1.38949E-2</v>
      </c>
      <c r="V65" s="63">
        <v>1.3240200000000001E-2</v>
      </c>
      <c r="W65"/>
      <c r="X65" s="63">
        <v>1.3032699999999999E-2</v>
      </c>
      <c r="Y65" s="63">
        <v>1.37483E-2</v>
      </c>
      <c r="Z65" s="63">
        <v>1.27616E-2</v>
      </c>
      <c r="AA65" s="63">
        <v>1.36565E-2</v>
      </c>
      <c r="AB65" s="63">
        <v>1.26158E-2</v>
      </c>
      <c r="AC65" s="63"/>
      <c r="AD65" s="63">
        <v>1.25617E-2</v>
      </c>
      <c r="AE65" s="63">
        <v>1.32859E-2</v>
      </c>
      <c r="AF65" s="63">
        <v>1.26523E-2</v>
      </c>
      <c r="AG65" s="63">
        <v>1.3401100000000001E-2</v>
      </c>
      <c r="AH65" s="63">
        <v>1.22752E-2</v>
      </c>
      <c r="AI65" s="63"/>
      <c r="AJ65" s="63">
        <v>1.15149E-2</v>
      </c>
      <c r="AK65" s="63">
        <v>1.19652E-2</v>
      </c>
      <c r="AL65" s="63">
        <v>1.11226E-2</v>
      </c>
      <c r="AM65" s="63">
        <v>1.2012399999999999E-2</v>
      </c>
      <c r="AN65" s="63">
        <v>1.3366100000000001E-2</v>
      </c>
      <c r="AO65" s="63"/>
      <c r="AP65" s="63">
        <v>1.0097800000000001E-2</v>
      </c>
      <c r="AQ65" s="63">
        <v>1.0089900000000001E-2</v>
      </c>
      <c r="AR65" s="63">
        <v>9.6893799999999992E-3</v>
      </c>
      <c r="AS65" s="63">
        <v>1.06549E-2</v>
      </c>
      <c r="AT65" s="63">
        <v>1.15996E-2</v>
      </c>
      <c r="AU65" s="63"/>
      <c r="AV65" s="63"/>
      <c r="AX65"/>
      <c r="AY65"/>
      <c r="AZ65"/>
      <c r="BA65"/>
      <c r="BB65"/>
      <c r="BC65"/>
      <c r="BD65"/>
      <c r="BE65"/>
      <c r="BF65"/>
    </row>
    <row r="66" spans="1:58" s="284" customFormat="1">
      <c r="A66" s="63"/>
      <c r="B66" s="63">
        <f t="shared" si="27"/>
        <v>1.290644E-2</v>
      </c>
      <c r="C66" s="63">
        <f t="shared" si="29"/>
        <v>1.297742E-2</v>
      </c>
      <c r="D66" s="63">
        <f t="shared" si="30"/>
        <v>1.129192E-2</v>
      </c>
      <c r="E66" s="63">
        <f t="shared" si="31"/>
        <v>1.2548559999999997E-2</v>
      </c>
      <c r="F66" s="63">
        <f t="shared" si="28"/>
        <v>1.22247E-2</v>
      </c>
      <c r="G66" s="63">
        <f t="shared" si="32"/>
        <v>9.6487059999999999E-3</v>
      </c>
      <c r="H66" s="63" t="str">
        <f t="shared" si="33"/>
        <v>0.0125,</v>
      </c>
      <c r="I66" s="63"/>
      <c r="K66" s="63"/>
      <c r="L66" s="63">
        <v>1.29631E-2</v>
      </c>
      <c r="M66" s="63">
        <v>1.30939E-2</v>
      </c>
      <c r="N66" s="63">
        <v>1.29257E-2</v>
      </c>
      <c r="O66" s="63">
        <v>1.3140000000000001E-2</v>
      </c>
      <c r="P66" s="63">
        <v>1.24095E-2</v>
      </c>
      <c r="Q66"/>
      <c r="R66" s="63">
        <v>1.29283E-2</v>
      </c>
      <c r="S66" s="63">
        <v>1.3105199999999999E-2</v>
      </c>
      <c r="T66" s="63">
        <v>1.31445E-2</v>
      </c>
      <c r="U66" s="63">
        <v>1.33353E-2</v>
      </c>
      <c r="V66" s="63">
        <v>1.2373800000000001E-2</v>
      </c>
      <c r="W66"/>
      <c r="X66" s="63">
        <v>1.2516299999999999E-2</v>
      </c>
      <c r="Y66" s="63">
        <v>1.24937E-2</v>
      </c>
      <c r="Z66" s="63">
        <v>1.27723E-2</v>
      </c>
      <c r="AA66" s="63">
        <v>1.2971699999999999E-2</v>
      </c>
      <c r="AB66" s="63">
        <v>1.1988800000000001E-2</v>
      </c>
      <c r="AC66" s="63"/>
      <c r="AD66" s="63">
        <v>1.22846E-2</v>
      </c>
      <c r="AE66" s="63">
        <v>1.205E-2</v>
      </c>
      <c r="AF66" s="63">
        <v>1.23567E-2</v>
      </c>
      <c r="AG66" s="63">
        <v>1.27587E-2</v>
      </c>
      <c r="AH66" s="63">
        <v>1.16735E-2</v>
      </c>
      <c r="AI66" s="63"/>
      <c r="AJ66" s="63">
        <v>1.12476E-2</v>
      </c>
      <c r="AK66" s="63">
        <v>1.1132899999999999E-2</v>
      </c>
      <c r="AL66" s="63">
        <v>1.05089E-2</v>
      </c>
      <c r="AM66" s="63">
        <v>1.14704E-2</v>
      </c>
      <c r="AN66" s="63">
        <v>1.2099800000000001E-2</v>
      </c>
      <c r="AO66" s="63"/>
      <c r="AP66" s="63">
        <v>9.6481299999999996E-3</v>
      </c>
      <c r="AQ66" s="63">
        <v>9.5836399999999992E-3</v>
      </c>
      <c r="AR66" s="63">
        <v>9.1434399999999992E-3</v>
      </c>
      <c r="AS66" s="63">
        <v>9.6444200000000008E-3</v>
      </c>
      <c r="AT66" s="63">
        <v>1.0223899999999999E-2</v>
      </c>
      <c r="AU66" s="63"/>
      <c r="AV66" s="63"/>
      <c r="AX66"/>
      <c r="AY66"/>
      <c r="AZ66"/>
      <c r="BA66"/>
      <c r="BB66"/>
      <c r="BC66"/>
      <c r="BD66"/>
      <c r="BE66"/>
      <c r="BF66"/>
    </row>
    <row r="67" spans="1:58" s="284" customFormat="1">
      <c r="A67" s="63"/>
      <c r="B67" s="63">
        <f t="shared" si="27"/>
        <v>1.231204E-2</v>
      </c>
      <c r="C67" s="63">
        <f t="shared" si="29"/>
        <v>1.2293580000000002E-2</v>
      </c>
      <c r="D67" s="63">
        <f t="shared" si="30"/>
        <v>1.0501380000000001E-2</v>
      </c>
      <c r="E67" s="63">
        <f t="shared" si="31"/>
        <v>1.1725120000000002E-2</v>
      </c>
      <c r="F67" s="63">
        <f t="shared" si="28"/>
        <v>1.1294720000000001E-2</v>
      </c>
      <c r="G67" s="63">
        <f t="shared" si="32"/>
        <v>8.8573839999999994E-3</v>
      </c>
      <c r="H67" s="63" t="str">
        <f t="shared" si="33"/>
        <v>0.0117,</v>
      </c>
      <c r="I67" s="63"/>
      <c r="K67" s="63"/>
      <c r="L67" s="63">
        <v>1.25075E-2</v>
      </c>
      <c r="M67" s="63">
        <v>1.2194099999999999E-2</v>
      </c>
      <c r="N67" s="63">
        <v>1.15557E-2</v>
      </c>
      <c r="O67" s="63">
        <v>1.3163899999999999E-2</v>
      </c>
      <c r="P67" s="63">
        <v>1.2139E-2</v>
      </c>
      <c r="Q67"/>
      <c r="R67" s="63">
        <v>1.24241E-2</v>
      </c>
      <c r="S67" s="63">
        <v>1.2050099999999999E-2</v>
      </c>
      <c r="T67" s="63">
        <v>1.1612900000000001E-2</v>
      </c>
      <c r="U67" s="63">
        <v>1.33051E-2</v>
      </c>
      <c r="V67" s="63">
        <v>1.20757E-2</v>
      </c>
      <c r="W67"/>
      <c r="X67" s="63">
        <v>1.1876899999999999E-2</v>
      </c>
      <c r="Y67" s="63">
        <v>1.1376300000000001E-2</v>
      </c>
      <c r="Z67" s="63">
        <v>1.12984E-2</v>
      </c>
      <c r="AA67" s="63">
        <v>1.26725E-2</v>
      </c>
      <c r="AB67" s="63">
        <v>1.14015E-2</v>
      </c>
      <c r="AC67" s="63"/>
      <c r="AD67" s="63">
        <v>1.15777E-2</v>
      </c>
      <c r="AE67" s="63">
        <v>1.0839700000000001E-2</v>
      </c>
      <c r="AF67" s="63">
        <v>1.09011E-2</v>
      </c>
      <c r="AG67" s="63">
        <v>1.21619E-2</v>
      </c>
      <c r="AH67" s="63">
        <v>1.09932E-2</v>
      </c>
      <c r="AI67" s="63"/>
      <c r="AJ67" s="63">
        <v>1.0545799999999999E-2</v>
      </c>
      <c r="AK67" s="63">
        <v>1.0156699999999999E-2</v>
      </c>
      <c r="AL67" s="63">
        <v>1.01037E-2</v>
      </c>
      <c r="AM67" s="63">
        <v>1.0215500000000001E-2</v>
      </c>
      <c r="AN67" s="63">
        <v>1.1485199999999999E-2</v>
      </c>
      <c r="AO67" s="63"/>
      <c r="AP67" s="63">
        <v>8.7902299999999996E-3</v>
      </c>
      <c r="AQ67" s="63">
        <v>8.9768799999999996E-3</v>
      </c>
      <c r="AR67" s="63">
        <v>8.5531700000000006E-3</v>
      </c>
      <c r="AS67" s="63">
        <v>8.8146100000000005E-3</v>
      </c>
      <c r="AT67" s="63">
        <v>9.1520300000000002E-3</v>
      </c>
      <c r="AU67" s="63"/>
      <c r="AV67" s="63"/>
      <c r="AX67"/>
      <c r="AY67"/>
      <c r="AZ67"/>
      <c r="BA67"/>
      <c r="BB67"/>
      <c r="BC67"/>
      <c r="BD67"/>
      <c r="BE67"/>
      <c r="BF67"/>
    </row>
    <row r="68" spans="1:58" s="284" customFormat="1">
      <c r="A68" s="63"/>
      <c r="B68" s="63">
        <f t="shared" si="27"/>
        <v>1.1616499999999998E-2</v>
      </c>
      <c r="C68" s="63">
        <f t="shared" si="29"/>
        <v>1.150146E-2</v>
      </c>
      <c r="D68" s="63">
        <f t="shared" si="30"/>
        <v>9.9668559999999996E-3</v>
      </c>
      <c r="E68" s="63">
        <f t="shared" si="31"/>
        <v>1.0842040000000001E-2</v>
      </c>
      <c r="F68" s="63">
        <f t="shared" si="28"/>
        <v>1.038761E-2</v>
      </c>
      <c r="G68" s="63">
        <f t="shared" si="32"/>
        <v>8.0734659999999979E-3</v>
      </c>
      <c r="H68" s="63" t="str">
        <f t="shared" si="33"/>
        <v>0.0108,</v>
      </c>
      <c r="I68" s="63"/>
      <c r="K68" s="63"/>
      <c r="L68" s="63">
        <v>1.1656E-2</v>
      </c>
      <c r="M68" s="63">
        <v>1.15937E-2</v>
      </c>
      <c r="N68" s="63">
        <v>1.12303E-2</v>
      </c>
      <c r="O68" s="63">
        <v>1.2376099999999999E-2</v>
      </c>
      <c r="P68" s="63">
        <v>1.1226399999999999E-2</v>
      </c>
      <c r="Q68"/>
      <c r="R68" s="63">
        <v>1.1531100000000001E-2</v>
      </c>
      <c r="S68" s="63">
        <v>1.13674E-2</v>
      </c>
      <c r="T68" s="63">
        <v>1.1075399999999999E-2</v>
      </c>
      <c r="U68" s="63">
        <v>1.23388E-2</v>
      </c>
      <c r="V68" s="63">
        <v>1.1194600000000001E-2</v>
      </c>
      <c r="W68"/>
      <c r="X68" s="63">
        <v>1.1231700000000001E-2</v>
      </c>
      <c r="Y68" s="63">
        <v>1.04961E-2</v>
      </c>
      <c r="Z68" s="63">
        <v>1.0044000000000001E-2</v>
      </c>
      <c r="AA68" s="63">
        <v>1.16785E-2</v>
      </c>
      <c r="AB68" s="63">
        <v>1.0759899999999999E-2</v>
      </c>
      <c r="AC68" s="63"/>
      <c r="AD68" s="63">
        <v>1.0780700000000001E-2</v>
      </c>
      <c r="AE68" s="63">
        <v>9.9872199999999998E-3</v>
      </c>
      <c r="AF68" s="63">
        <v>9.5178299999999997E-3</v>
      </c>
      <c r="AG68" s="63">
        <v>1.12263E-2</v>
      </c>
      <c r="AH68" s="63">
        <v>1.0426E-2</v>
      </c>
      <c r="AI68" s="63"/>
      <c r="AJ68" s="63">
        <v>1.00082E-2</v>
      </c>
      <c r="AK68" s="63">
        <v>9.8502899999999994E-3</v>
      </c>
      <c r="AL68" s="63">
        <v>9.1609900000000008E-3</v>
      </c>
      <c r="AM68" s="63">
        <v>1.01916E-2</v>
      </c>
      <c r="AN68" s="63">
        <v>1.0623199999999999E-2</v>
      </c>
      <c r="AO68" s="63"/>
      <c r="AP68" s="63">
        <v>7.81016E-3</v>
      </c>
      <c r="AQ68" s="63">
        <v>8.0400200000000002E-3</v>
      </c>
      <c r="AR68" s="63">
        <v>7.7479999999999997E-3</v>
      </c>
      <c r="AS68" s="63">
        <v>8.3474799999999991E-3</v>
      </c>
      <c r="AT68" s="63">
        <v>8.4216699999999992E-3</v>
      </c>
      <c r="AU68" s="63"/>
      <c r="AV68" s="63"/>
      <c r="AX68"/>
      <c r="AY68"/>
      <c r="AZ68"/>
      <c r="BA68"/>
      <c r="BB68"/>
      <c r="BC68"/>
      <c r="BD68"/>
      <c r="BE68"/>
      <c r="BF68"/>
    </row>
    <row r="69" spans="1:58" s="284" customFormat="1">
      <c r="A69" s="63"/>
      <c r="B69" s="63">
        <f t="shared" si="27"/>
        <v>1.0921799999999999E-2</v>
      </c>
      <c r="C69" s="63">
        <f t="shared" si="29"/>
        <v>1.0722539999999999E-2</v>
      </c>
      <c r="D69" s="63">
        <f t="shared" si="30"/>
        <v>9.2341460000000004E-3</v>
      </c>
      <c r="E69" s="63">
        <f t="shared" si="31"/>
        <v>9.8535320000000017E-3</v>
      </c>
      <c r="F69" s="63">
        <f t="shared" si="28"/>
        <v>9.4081460000000009E-3</v>
      </c>
      <c r="G69" s="63">
        <f t="shared" si="32"/>
        <v>7.3316240000000001E-3</v>
      </c>
      <c r="H69" s="63" t="str">
        <f t="shared" si="33"/>
        <v>0.0099,</v>
      </c>
      <c r="I69" s="63"/>
      <c r="K69" s="63"/>
      <c r="L69" s="63">
        <v>1.1117500000000001E-2</v>
      </c>
      <c r="M69" s="63">
        <v>1.10224E-2</v>
      </c>
      <c r="N69" s="63">
        <v>1.04806E-2</v>
      </c>
      <c r="O69" s="63">
        <v>1.11679E-2</v>
      </c>
      <c r="P69" s="63">
        <v>1.08206E-2</v>
      </c>
      <c r="Q69"/>
      <c r="R69" s="63">
        <v>1.09937E-2</v>
      </c>
      <c r="S69" s="63">
        <v>1.08007E-2</v>
      </c>
      <c r="T69" s="63">
        <v>1.00759E-2</v>
      </c>
      <c r="U69" s="63">
        <v>1.1079200000000001E-2</v>
      </c>
      <c r="V69" s="63">
        <v>1.0663199999999999E-2</v>
      </c>
      <c r="W69"/>
      <c r="X69" s="63">
        <v>1.0167900000000001E-2</v>
      </c>
      <c r="Y69" s="63">
        <v>9.7594099999999996E-3</v>
      </c>
      <c r="Z69" s="63">
        <v>8.9302500000000007E-3</v>
      </c>
      <c r="AA69" s="63">
        <v>1.03719E-2</v>
      </c>
      <c r="AB69" s="63">
        <v>1.0038200000000001E-2</v>
      </c>
      <c r="AC69" s="63"/>
      <c r="AD69" s="63">
        <v>9.7416199999999994E-3</v>
      </c>
      <c r="AE69" s="63">
        <v>9.1706400000000007E-3</v>
      </c>
      <c r="AF69" s="63">
        <v>8.5719100000000003E-3</v>
      </c>
      <c r="AG69" s="63">
        <v>9.9974799999999996E-3</v>
      </c>
      <c r="AH69" s="63">
        <v>9.5590799999999993E-3</v>
      </c>
      <c r="AI69" s="63"/>
      <c r="AJ69" s="63">
        <v>9.1867600000000004E-3</v>
      </c>
      <c r="AK69" s="63">
        <v>9.0651199999999994E-3</v>
      </c>
      <c r="AL69" s="63">
        <v>8.7226600000000001E-3</v>
      </c>
      <c r="AM69" s="63">
        <v>9.1925900000000005E-3</v>
      </c>
      <c r="AN69" s="63">
        <v>1.00036E-2</v>
      </c>
      <c r="AO69" s="63"/>
      <c r="AP69" s="63">
        <v>7.2012999999999999E-3</v>
      </c>
      <c r="AQ69" s="63">
        <v>7.6236200000000002E-3</v>
      </c>
      <c r="AR69" s="63">
        <v>6.7821000000000001E-3</v>
      </c>
      <c r="AS69" s="63">
        <v>7.3360300000000003E-3</v>
      </c>
      <c r="AT69" s="63">
        <v>7.7150700000000001E-3</v>
      </c>
      <c r="AU69" s="63"/>
      <c r="AV69" s="63"/>
      <c r="AX69"/>
      <c r="AY69"/>
      <c r="AZ69"/>
      <c r="BA69"/>
      <c r="BB69"/>
      <c r="BC69"/>
      <c r="BD69"/>
      <c r="BE69"/>
      <c r="BF69"/>
    </row>
    <row r="70" spans="1:58" s="284" customFormat="1">
      <c r="A70" s="63"/>
      <c r="B70" s="63">
        <f t="shared" si="27"/>
        <v>1.0034148000000001E-2</v>
      </c>
      <c r="C70" s="63">
        <f t="shared" si="29"/>
        <v>9.7359420000000009E-3</v>
      </c>
      <c r="D70" s="63">
        <f t="shared" si="30"/>
        <v>8.1798919999999994E-3</v>
      </c>
      <c r="E70" s="63">
        <f t="shared" si="31"/>
        <v>8.9985619999999981E-3</v>
      </c>
      <c r="F70" s="63">
        <f t="shared" si="28"/>
        <v>8.527980000000001E-3</v>
      </c>
      <c r="G70" s="63">
        <f t="shared" si="32"/>
        <v>6.4554479999999999E-3</v>
      </c>
      <c r="H70" s="63" t="str">
        <f t="shared" si="33"/>
        <v>0.009,</v>
      </c>
      <c r="I70" s="63"/>
      <c r="K70" s="63"/>
      <c r="L70" s="63">
        <v>1.04463E-2</v>
      </c>
      <c r="M70" s="63">
        <v>1.03388E-2</v>
      </c>
      <c r="N70" s="63">
        <v>9.0961600000000007E-3</v>
      </c>
      <c r="O70" s="63">
        <v>1.0381E-2</v>
      </c>
      <c r="P70" s="63">
        <v>9.9084800000000008E-3</v>
      </c>
      <c r="Q70"/>
      <c r="R70" s="63">
        <v>9.96732E-3</v>
      </c>
      <c r="S70" s="63">
        <v>9.9820800000000008E-3</v>
      </c>
      <c r="T70" s="63">
        <v>8.7374500000000008E-3</v>
      </c>
      <c r="U70" s="63">
        <v>1.0395100000000001E-2</v>
      </c>
      <c r="V70" s="63">
        <v>9.5977600000000003E-3</v>
      </c>
      <c r="W70"/>
      <c r="X70" s="63">
        <v>9.1392799999999996E-3</v>
      </c>
      <c r="Y70" s="63">
        <v>9.0376299999999996E-3</v>
      </c>
      <c r="Z70" s="63">
        <v>8.0658499999999994E-3</v>
      </c>
      <c r="AA70" s="63">
        <v>9.9432800000000005E-3</v>
      </c>
      <c r="AB70" s="63">
        <v>8.8067700000000002E-3</v>
      </c>
      <c r="AC70" s="63"/>
      <c r="AD70" s="63">
        <v>8.4693900000000003E-3</v>
      </c>
      <c r="AE70" s="63">
        <v>8.5307500000000001E-3</v>
      </c>
      <c r="AF70" s="63">
        <v>7.8168200000000004E-3</v>
      </c>
      <c r="AG70" s="63">
        <v>9.3889100000000003E-3</v>
      </c>
      <c r="AH70" s="63">
        <v>8.4340300000000003E-3</v>
      </c>
      <c r="AI70" s="63"/>
      <c r="AJ70" s="63">
        <v>8.1111399999999993E-3</v>
      </c>
      <c r="AK70" s="63">
        <v>8.2434799999999992E-3</v>
      </c>
      <c r="AL70" s="63">
        <v>7.7036500000000003E-3</v>
      </c>
      <c r="AM70" s="63">
        <v>7.9977899999999994E-3</v>
      </c>
      <c r="AN70" s="63">
        <v>8.8433999999999995E-3</v>
      </c>
      <c r="AO70" s="63"/>
      <c r="AP70" s="63">
        <v>6.2175800000000003E-3</v>
      </c>
      <c r="AQ70" s="63">
        <v>6.5983500000000002E-3</v>
      </c>
      <c r="AR70" s="63">
        <v>6.3369400000000001E-3</v>
      </c>
      <c r="AS70" s="63">
        <v>6.1906900000000004E-3</v>
      </c>
      <c r="AT70" s="63">
        <v>6.9336800000000002E-3</v>
      </c>
      <c r="AU70" s="63"/>
      <c r="AV70" s="63"/>
      <c r="AX70"/>
      <c r="AY70"/>
      <c r="AZ70"/>
      <c r="BA70"/>
      <c r="BB70"/>
      <c r="BC70"/>
      <c r="BD70"/>
      <c r="BE70"/>
      <c r="BF70"/>
    </row>
    <row r="71" spans="1:58" s="284" customFormat="1">
      <c r="A71" s="63"/>
      <c r="B71" s="63">
        <f t="shared" si="27"/>
        <v>8.9704959999999997E-3</v>
      </c>
      <c r="C71" s="63">
        <f t="shared" si="29"/>
        <v>8.6652880000000002E-3</v>
      </c>
      <c r="D71" s="63">
        <f t="shared" si="30"/>
        <v>7.1421999999999996E-3</v>
      </c>
      <c r="E71" s="63">
        <f t="shared" si="31"/>
        <v>7.92758E-3</v>
      </c>
      <c r="F71" s="63">
        <f t="shared" si="28"/>
        <v>7.5212180000000005E-3</v>
      </c>
      <c r="G71" s="63">
        <f t="shared" si="32"/>
        <v>5.7912200000000014E-3</v>
      </c>
      <c r="H71" s="63" t="str">
        <f t="shared" si="33"/>
        <v>0.0079,</v>
      </c>
      <c r="I71" s="63"/>
      <c r="K71" s="63"/>
      <c r="L71" s="63">
        <v>9.18887E-3</v>
      </c>
      <c r="M71" s="63">
        <v>9.3289800000000006E-3</v>
      </c>
      <c r="N71" s="63">
        <v>8.2000800000000002E-3</v>
      </c>
      <c r="O71" s="63">
        <v>9.1137400000000004E-3</v>
      </c>
      <c r="P71" s="63">
        <v>9.0208100000000006E-3</v>
      </c>
      <c r="Q71"/>
      <c r="R71" s="63">
        <v>8.8004499999999996E-3</v>
      </c>
      <c r="S71" s="63">
        <v>8.8418100000000003E-3</v>
      </c>
      <c r="T71" s="63">
        <v>8.0030199999999996E-3</v>
      </c>
      <c r="U71" s="63">
        <v>8.8693699999999997E-3</v>
      </c>
      <c r="V71" s="63">
        <v>8.8117899999999999E-3</v>
      </c>
      <c r="W71"/>
      <c r="X71" s="63">
        <v>7.8602099999999994E-3</v>
      </c>
      <c r="Y71" s="63">
        <v>8.0140699999999999E-3</v>
      </c>
      <c r="Z71" s="63">
        <v>7.4814599999999997E-3</v>
      </c>
      <c r="AA71" s="63">
        <v>8.1732599999999999E-3</v>
      </c>
      <c r="AB71" s="63">
        <v>8.1089000000000005E-3</v>
      </c>
      <c r="AC71" s="63"/>
      <c r="AD71" s="63">
        <v>7.4236900000000001E-3</v>
      </c>
      <c r="AE71" s="63">
        <v>7.6545600000000004E-3</v>
      </c>
      <c r="AF71" s="63">
        <v>7.1046599999999996E-3</v>
      </c>
      <c r="AG71" s="63">
        <v>7.7504200000000001E-3</v>
      </c>
      <c r="AH71" s="63">
        <v>7.6727599999999998E-3</v>
      </c>
      <c r="AI71" s="63"/>
      <c r="AJ71" s="63">
        <v>7.2697200000000003E-3</v>
      </c>
      <c r="AK71" s="63">
        <v>7.1237000000000002E-3</v>
      </c>
      <c r="AL71" s="63">
        <v>6.8023700000000003E-3</v>
      </c>
      <c r="AM71" s="63">
        <v>7.06122E-3</v>
      </c>
      <c r="AN71" s="63">
        <v>7.4539899999999997E-3</v>
      </c>
      <c r="AO71" s="63"/>
      <c r="AP71" s="63">
        <v>5.8720600000000001E-3</v>
      </c>
      <c r="AQ71" s="63">
        <v>5.8683700000000004E-3</v>
      </c>
      <c r="AR71" s="63">
        <v>5.6950799999999999E-3</v>
      </c>
      <c r="AS71" s="63">
        <v>5.5848900000000003E-3</v>
      </c>
      <c r="AT71" s="63">
        <v>5.9357000000000004E-3</v>
      </c>
      <c r="AU71" s="63"/>
      <c r="AV71" s="63"/>
      <c r="AX71"/>
      <c r="AY71"/>
      <c r="AZ71"/>
      <c r="BA71"/>
      <c r="BB71"/>
      <c r="BC71"/>
      <c r="BD71"/>
      <c r="BE71"/>
      <c r="BF71"/>
    </row>
    <row r="72" spans="1:58" s="284" customFormat="1">
      <c r="A72" s="63"/>
      <c r="B72" s="63">
        <f t="shared" si="27"/>
        <v>8.1580879999999991E-3</v>
      </c>
      <c r="C72" s="63">
        <f t="shared" si="29"/>
        <v>7.8373640000000012E-3</v>
      </c>
      <c r="D72" s="63">
        <f t="shared" si="30"/>
        <v>6.3702020000000002E-3</v>
      </c>
      <c r="E72" s="63">
        <f t="shared" si="31"/>
        <v>7.0597400000000001E-3</v>
      </c>
      <c r="F72" s="63">
        <f t="shared" si="28"/>
        <v>6.6596240000000003E-3</v>
      </c>
      <c r="G72" s="63">
        <f t="shared" si="32"/>
        <v>5.3215160000000001E-3</v>
      </c>
      <c r="H72" s="63" t="str">
        <f t="shared" si="33"/>
        <v>0.0071,</v>
      </c>
      <c r="I72" s="63"/>
      <c r="K72" s="63"/>
      <c r="L72" s="63">
        <v>8.4936400000000002E-3</v>
      </c>
      <c r="M72" s="63">
        <v>7.9838900000000004E-3</v>
      </c>
      <c r="N72" s="63">
        <v>8.1236099999999999E-3</v>
      </c>
      <c r="O72" s="63">
        <v>8.4367799999999996E-3</v>
      </c>
      <c r="P72" s="63">
        <v>7.7525199999999997E-3</v>
      </c>
      <c r="Q72"/>
      <c r="R72" s="63">
        <v>8.0461200000000004E-3</v>
      </c>
      <c r="S72" s="63">
        <v>7.7862599999999997E-3</v>
      </c>
      <c r="T72" s="63">
        <v>7.8472799999999999E-3</v>
      </c>
      <c r="U72" s="63">
        <v>7.99915E-3</v>
      </c>
      <c r="V72" s="63">
        <v>7.5080099999999999E-3</v>
      </c>
      <c r="W72"/>
      <c r="X72" s="63">
        <v>6.8303799999999996E-3</v>
      </c>
      <c r="Y72" s="63">
        <v>7.1664700000000003E-3</v>
      </c>
      <c r="Z72" s="63">
        <v>6.8782799999999996E-3</v>
      </c>
      <c r="AA72" s="63">
        <v>7.3710800000000003E-3</v>
      </c>
      <c r="AB72" s="63">
        <v>7.0524899999999998E-3</v>
      </c>
      <c r="AC72" s="63"/>
      <c r="AD72" s="63">
        <v>6.3301299999999998E-3</v>
      </c>
      <c r="AE72" s="63">
        <v>6.7780499999999999E-3</v>
      </c>
      <c r="AF72" s="63">
        <v>6.3636700000000001E-3</v>
      </c>
      <c r="AG72" s="63">
        <v>7.06663E-3</v>
      </c>
      <c r="AH72" s="63">
        <v>6.7596399999999999E-3</v>
      </c>
      <c r="AI72" s="63"/>
      <c r="AJ72" s="63">
        <v>6.32396E-3</v>
      </c>
      <c r="AK72" s="63">
        <v>6.5093199999999999E-3</v>
      </c>
      <c r="AL72" s="63">
        <v>6.0277000000000004E-3</v>
      </c>
      <c r="AM72" s="63">
        <v>6.3546200000000001E-3</v>
      </c>
      <c r="AN72" s="63">
        <v>6.6354099999999996E-3</v>
      </c>
      <c r="AO72" s="63"/>
      <c r="AP72" s="63">
        <v>5.3082099999999998E-3</v>
      </c>
      <c r="AQ72" s="63">
        <v>5.39304E-3</v>
      </c>
      <c r="AR72" s="63">
        <v>5.1038400000000001E-3</v>
      </c>
      <c r="AS72" s="63">
        <v>5.3267499999999999E-3</v>
      </c>
      <c r="AT72" s="63">
        <v>5.4757399999999998E-3</v>
      </c>
      <c r="AU72" s="63"/>
      <c r="AV72" s="63"/>
      <c r="AX72"/>
      <c r="AY72"/>
      <c r="AZ72"/>
      <c r="BA72"/>
      <c r="BB72"/>
      <c r="BC72"/>
      <c r="BD72"/>
      <c r="BE72"/>
      <c r="BF72"/>
    </row>
    <row r="73" spans="1:58" s="284" customFormat="1">
      <c r="A73" s="63"/>
      <c r="B73" s="63">
        <f t="shared" si="27"/>
        <v>7.284904E-3</v>
      </c>
      <c r="C73" s="63">
        <f t="shared" si="29"/>
        <v>6.8766880000000006E-3</v>
      </c>
      <c r="D73" s="63">
        <f t="shared" si="30"/>
        <v>5.6897419999999994E-3</v>
      </c>
      <c r="E73" s="63">
        <f t="shared" si="31"/>
        <v>6.0013339999999997E-3</v>
      </c>
      <c r="F73" s="63">
        <f t="shared" si="28"/>
        <v>5.6548060000000001E-3</v>
      </c>
      <c r="G73" s="63">
        <f t="shared" si="32"/>
        <v>5.0181919999999994E-3</v>
      </c>
      <c r="H73" s="63" t="str">
        <f t="shared" si="33"/>
        <v>0.006,</v>
      </c>
      <c r="I73" s="63"/>
      <c r="K73" s="63"/>
      <c r="L73" s="63">
        <v>7.4063699999999998E-3</v>
      </c>
      <c r="M73" s="63">
        <v>7.3756799999999999E-3</v>
      </c>
      <c r="N73" s="63">
        <v>7.0950900000000001E-3</v>
      </c>
      <c r="O73" s="63">
        <v>7.23502E-3</v>
      </c>
      <c r="P73" s="63">
        <v>7.3123600000000004E-3</v>
      </c>
      <c r="Q73"/>
      <c r="R73" s="63">
        <v>6.7917799999999999E-3</v>
      </c>
      <c r="S73" s="63">
        <v>7.0690900000000001E-3</v>
      </c>
      <c r="T73" s="63">
        <v>6.6919299999999996E-3</v>
      </c>
      <c r="U73" s="63">
        <v>6.9322999999999997E-3</v>
      </c>
      <c r="V73" s="63">
        <v>6.8983400000000002E-3</v>
      </c>
      <c r="W73"/>
      <c r="X73" s="63">
        <v>5.8003300000000002E-3</v>
      </c>
      <c r="Y73" s="63">
        <v>6.3629200000000002E-3</v>
      </c>
      <c r="Z73" s="63">
        <v>5.7982199999999998E-3</v>
      </c>
      <c r="AA73" s="63">
        <v>6.0386499999999996E-3</v>
      </c>
      <c r="AB73" s="63">
        <v>6.0065500000000003E-3</v>
      </c>
      <c r="AC73" s="63"/>
      <c r="AD73" s="63">
        <v>5.4833099999999999E-3</v>
      </c>
      <c r="AE73" s="63">
        <v>6.0313199999999997E-3</v>
      </c>
      <c r="AF73" s="63">
        <v>5.4765600000000001E-3</v>
      </c>
      <c r="AG73" s="63">
        <v>5.6591499999999999E-3</v>
      </c>
      <c r="AH73" s="63">
        <v>5.6236899999999998E-3</v>
      </c>
      <c r="AI73" s="63"/>
      <c r="AJ73" s="63">
        <v>5.5436599999999997E-3</v>
      </c>
      <c r="AK73" s="63">
        <v>5.8148699999999998E-3</v>
      </c>
      <c r="AL73" s="63">
        <v>5.5497999999999997E-3</v>
      </c>
      <c r="AM73" s="63">
        <v>5.8654400000000004E-3</v>
      </c>
      <c r="AN73" s="63">
        <v>5.6749399999999998E-3</v>
      </c>
      <c r="AO73" s="63"/>
      <c r="AP73" s="63">
        <v>4.9530399999999997E-3</v>
      </c>
      <c r="AQ73" s="63">
        <v>5.0596399999999998E-3</v>
      </c>
      <c r="AR73" s="63">
        <v>4.9409299999999996E-3</v>
      </c>
      <c r="AS73" s="63">
        <v>5.0982600000000003E-3</v>
      </c>
      <c r="AT73" s="63">
        <v>5.0390900000000004E-3</v>
      </c>
      <c r="AU73" s="63"/>
      <c r="AV73" s="63"/>
      <c r="AX73"/>
      <c r="AY73"/>
      <c r="AZ73"/>
      <c r="BA73"/>
      <c r="BB73"/>
      <c r="BC73"/>
      <c r="BD73"/>
      <c r="BE73"/>
      <c r="BF73"/>
    </row>
    <row r="74" spans="1:58" s="284" customFormat="1">
      <c r="A74" s="63"/>
      <c r="B74" s="63">
        <f t="shared" si="27"/>
        <v>6.3718620000000007E-3</v>
      </c>
      <c r="C74" s="63">
        <f t="shared" si="29"/>
        <v>5.9629179999999993E-3</v>
      </c>
      <c r="D74" s="63">
        <f t="shared" si="30"/>
        <v>5.0395640000000007E-3</v>
      </c>
      <c r="E74" s="63">
        <f t="shared" si="31"/>
        <v>5.2783760000000004E-3</v>
      </c>
      <c r="F74" s="63">
        <f t="shared" si="28"/>
        <v>5.0560980000000002E-3</v>
      </c>
      <c r="G74" s="63">
        <f t="shared" si="32"/>
        <v>4.7302960000000002E-3</v>
      </c>
      <c r="H74" s="63" t="str">
        <f t="shared" si="33"/>
        <v>0.0053,</v>
      </c>
      <c r="I74" s="63"/>
      <c r="K74" s="63"/>
      <c r="L74" s="63">
        <v>6.2162900000000002E-3</v>
      </c>
      <c r="M74" s="63">
        <v>6.5240899999999998E-3</v>
      </c>
      <c r="N74" s="63">
        <v>6.1960699999999997E-3</v>
      </c>
      <c r="O74" s="63">
        <v>6.4176399999999996E-3</v>
      </c>
      <c r="P74" s="63">
        <v>6.5052199999999999E-3</v>
      </c>
      <c r="Q74"/>
      <c r="R74" s="63">
        <v>5.7007100000000003E-3</v>
      </c>
      <c r="S74" s="63">
        <v>6.24743E-3</v>
      </c>
      <c r="T74" s="63">
        <v>5.8349200000000004E-3</v>
      </c>
      <c r="U74" s="63">
        <v>5.9550000000000002E-3</v>
      </c>
      <c r="V74" s="63">
        <v>6.0765300000000001E-3</v>
      </c>
      <c r="W74"/>
      <c r="X74" s="63">
        <v>5.1292000000000004E-3</v>
      </c>
      <c r="Y74" s="63">
        <v>5.5754799999999998E-3</v>
      </c>
      <c r="Z74" s="63">
        <v>5.1460400000000002E-3</v>
      </c>
      <c r="AA74" s="63">
        <v>5.1705199999999996E-3</v>
      </c>
      <c r="AB74" s="63">
        <v>5.3706400000000003E-3</v>
      </c>
      <c r="AC74" s="63"/>
      <c r="AD74" s="63">
        <v>4.95898E-3</v>
      </c>
      <c r="AE74" s="63">
        <v>5.2930399999999997E-3</v>
      </c>
      <c r="AF74" s="63">
        <v>4.9584199999999998E-3</v>
      </c>
      <c r="AG74" s="63">
        <v>4.9355199999999997E-3</v>
      </c>
      <c r="AH74" s="63">
        <v>5.13453E-3</v>
      </c>
      <c r="AI74" s="63"/>
      <c r="AJ74" s="63">
        <v>4.9813100000000001E-3</v>
      </c>
      <c r="AK74" s="63">
        <v>5.0590499999999998E-3</v>
      </c>
      <c r="AL74" s="63">
        <v>4.9579899999999998E-3</v>
      </c>
      <c r="AM74" s="63">
        <v>5.0713599999999996E-3</v>
      </c>
      <c r="AN74" s="63">
        <v>5.12811E-3</v>
      </c>
      <c r="AO74" s="63"/>
      <c r="AP74" s="63">
        <v>4.6822799999999996E-3</v>
      </c>
      <c r="AQ74" s="63">
        <v>4.7510599999999997E-3</v>
      </c>
      <c r="AR74" s="63">
        <v>4.6832699999999998E-3</v>
      </c>
      <c r="AS74" s="63">
        <v>4.7310099999999999E-3</v>
      </c>
      <c r="AT74" s="63">
        <v>4.8038600000000001E-3</v>
      </c>
      <c r="AU74" s="63"/>
      <c r="AV74" s="63"/>
      <c r="AX74"/>
      <c r="AY74"/>
      <c r="AZ74"/>
      <c r="BA74"/>
      <c r="BB74"/>
      <c r="BC74"/>
      <c r="BD74"/>
      <c r="BE74"/>
      <c r="BF74"/>
    </row>
    <row r="75" spans="1:58" s="284" customFormat="1">
      <c r="A75" s="63"/>
      <c r="B75" s="63">
        <f t="shared" si="27"/>
        <v>5.372178E-3</v>
      </c>
      <c r="C75" s="63">
        <f t="shared" si="29"/>
        <v>5.0582639999999998E-3</v>
      </c>
      <c r="D75" s="63">
        <f t="shared" si="30"/>
        <v>4.5967099999999995E-3</v>
      </c>
      <c r="E75" s="63">
        <f t="shared" si="31"/>
        <v>4.6929039999999995E-3</v>
      </c>
      <c r="F75" s="63">
        <f t="shared" si="28"/>
        <v>4.6083800000000005E-3</v>
      </c>
      <c r="G75" s="63">
        <f t="shared" si="32"/>
        <v>4.5312479999999999E-3</v>
      </c>
      <c r="H75" s="63" t="str">
        <f t="shared" si="33"/>
        <v>0.0047,</v>
      </c>
      <c r="I75" s="63"/>
      <c r="K75" s="63"/>
      <c r="L75" s="63">
        <v>5.2852899999999998E-3</v>
      </c>
      <c r="M75" s="63">
        <v>5.3540699999999998E-3</v>
      </c>
      <c r="N75" s="63">
        <v>5.2395499999999999E-3</v>
      </c>
      <c r="O75" s="63">
        <v>5.5312800000000004E-3</v>
      </c>
      <c r="P75" s="63">
        <v>5.4507000000000002E-3</v>
      </c>
      <c r="Q75"/>
      <c r="R75" s="63">
        <v>4.973E-3</v>
      </c>
      <c r="S75" s="63">
        <v>5.0457000000000002E-3</v>
      </c>
      <c r="T75" s="63">
        <v>4.98015E-3</v>
      </c>
      <c r="U75" s="63">
        <v>5.1551399999999999E-3</v>
      </c>
      <c r="V75" s="63">
        <v>5.1373299999999998E-3</v>
      </c>
      <c r="W75"/>
      <c r="X75" s="63">
        <v>4.6617500000000001E-3</v>
      </c>
      <c r="Y75" s="63">
        <v>4.6700099999999996E-3</v>
      </c>
      <c r="Z75" s="63">
        <v>4.66571E-3</v>
      </c>
      <c r="AA75" s="63">
        <v>4.7266599999999997E-3</v>
      </c>
      <c r="AB75" s="63">
        <v>4.7403899999999997E-3</v>
      </c>
      <c r="AC75" s="63"/>
      <c r="AD75" s="63">
        <v>4.5955199999999996E-3</v>
      </c>
      <c r="AE75" s="63">
        <v>4.58888E-3</v>
      </c>
      <c r="AF75" s="63">
        <v>4.5983100000000004E-3</v>
      </c>
      <c r="AG75" s="63">
        <v>4.6193900000000001E-3</v>
      </c>
      <c r="AH75" s="63">
        <v>4.6398000000000003E-3</v>
      </c>
      <c r="AI75" s="63"/>
      <c r="AJ75" s="63">
        <v>4.58158E-3</v>
      </c>
      <c r="AK75" s="63">
        <v>4.6339199999999997E-3</v>
      </c>
      <c r="AL75" s="63">
        <v>4.5765399999999996E-3</v>
      </c>
      <c r="AM75" s="63">
        <v>4.58947E-3</v>
      </c>
      <c r="AN75" s="63">
        <v>4.60204E-3</v>
      </c>
      <c r="AO75" s="63"/>
      <c r="AP75" s="63">
        <v>4.50462E-3</v>
      </c>
      <c r="AQ75" s="63">
        <v>4.5550499999999997E-3</v>
      </c>
      <c r="AR75" s="63">
        <v>4.5017800000000004E-3</v>
      </c>
      <c r="AS75" s="63">
        <v>4.5031699999999999E-3</v>
      </c>
      <c r="AT75" s="63">
        <v>4.5916200000000002E-3</v>
      </c>
      <c r="AU75" s="63"/>
      <c r="AV75" s="63"/>
      <c r="AX75"/>
      <c r="AY75"/>
      <c r="AZ75"/>
      <c r="BA75"/>
      <c r="BB75"/>
      <c r="BC75"/>
      <c r="BD75"/>
      <c r="BE75"/>
      <c r="BF75"/>
    </row>
    <row r="76" spans="1:58" s="284" customFormat="1">
      <c r="A76" s="63"/>
      <c r="B76" s="63">
        <f t="shared" si="27"/>
        <v>4.5924740000000009E-3</v>
      </c>
      <c r="C76" s="63">
        <f t="shared" si="29"/>
        <v>4.4750200000000006E-3</v>
      </c>
      <c r="D76" s="63">
        <f t="shared" si="30"/>
        <v>4.3612679999999997E-3</v>
      </c>
      <c r="E76" s="63">
        <f t="shared" si="31"/>
        <v>4.3898979999999997E-3</v>
      </c>
      <c r="F76" s="63">
        <f t="shared" si="28"/>
        <v>4.3811099999999997E-3</v>
      </c>
      <c r="G76" s="63">
        <f t="shared" si="32"/>
        <v>4.4114380000000002E-3</v>
      </c>
      <c r="H76" s="63" t="str">
        <f t="shared" si="33"/>
        <v>0.0044,</v>
      </c>
      <c r="I76" s="63"/>
      <c r="K76" s="63"/>
      <c r="L76" s="63">
        <v>4.4857999999999999E-3</v>
      </c>
      <c r="M76" s="63">
        <v>4.5764500000000001E-3</v>
      </c>
      <c r="N76" s="63">
        <v>4.6355399999999996E-3</v>
      </c>
      <c r="O76" s="63">
        <v>4.6371700000000004E-3</v>
      </c>
      <c r="P76" s="63">
        <v>4.6274100000000002E-3</v>
      </c>
      <c r="Q76"/>
      <c r="R76" s="63">
        <v>4.4028499999999998E-3</v>
      </c>
      <c r="S76" s="63">
        <v>4.4692899999999999E-3</v>
      </c>
      <c r="T76" s="63">
        <v>4.5179900000000004E-3</v>
      </c>
      <c r="U76" s="63">
        <v>4.4798900000000003E-3</v>
      </c>
      <c r="V76" s="63">
        <v>4.5050799999999998E-3</v>
      </c>
      <c r="W76"/>
      <c r="X76" s="63">
        <v>4.3640800000000002E-3</v>
      </c>
      <c r="Y76" s="63">
        <v>4.3839200000000004E-3</v>
      </c>
      <c r="Z76" s="63">
        <v>4.4147199999999996E-3</v>
      </c>
      <c r="AA76" s="63">
        <v>4.3840600000000004E-3</v>
      </c>
      <c r="AB76" s="63">
        <v>4.4027099999999998E-3</v>
      </c>
      <c r="AC76" s="63"/>
      <c r="AD76" s="63">
        <v>4.36704E-3</v>
      </c>
      <c r="AE76" s="63">
        <v>4.3710700000000003E-3</v>
      </c>
      <c r="AF76" s="63">
        <v>4.4024299999999997E-3</v>
      </c>
      <c r="AG76" s="63">
        <v>4.3731999999999998E-3</v>
      </c>
      <c r="AH76" s="63">
        <v>4.3918100000000003E-3</v>
      </c>
      <c r="AI76" s="63"/>
      <c r="AJ76" s="63">
        <v>4.3322600000000001E-3</v>
      </c>
      <c r="AK76" s="63">
        <v>4.3687600000000002E-3</v>
      </c>
      <c r="AL76" s="63">
        <v>4.3587399999999998E-3</v>
      </c>
      <c r="AM76" s="63">
        <v>4.3444399999999998E-3</v>
      </c>
      <c r="AN76" s="63">
        <v>4.4021399999999997E-3</v>
      </c>
      <c r="AO76" s="63"/>
      <c r="AP76" s="63">
        <v>4.3795400000000003E-3</v>
      </c>
      <c r="AQ76" s="63">
        <v>4.4266100000000001E-3</v>
      </c>
      <c r="AR76" s="63">
        <v>4.3864100000000003E-3</v>
      </c>
      <c r="AS76" s="63">
        <v>4.38574E-3</v>
      </c>
      <c r="AT76" s="63">
        <v>4.4788900000000001E-3</v>
      </c>
      <c r="AU76" s="63"/>
      <c r="AV76" s="63"/>
      <c r="AX76"/>
      <c r="AY76"/>
      <c r="AZ76"/>
      <c r="BA76"/>
      <c r="BB76"/>
      <c r="BC76"/>
      <c r="BD76"/>
      <c r="BE76"/>
      <c r="BF76"/>
    </row>
    <row r="77" spans="1:58" s="284" customFormat="1">
      <c r="A77" s="63"/>
      <c r="B77" s="63">
        <f t="shared" si="27"/>
        <v>4.2348239999999999E-3</v>
      </c>
      <c r="C77" s="63">
        <f t="shared" si="29"/>
        <v>4.2368939999999997E-3</v>
      </c>
      <c r="D77" s="63">
        <f t="shared" si="30"/>
        <v>4.2563640000000003E-3</v>
      </c>
      <c r="E77" s="63">
        <f t="shared" si="31"/>
        <v>4.2562100000000007E-3</v>
      </c>
      <c r="F77" s="63">
        <f t="shared" si="28"/>
        <v>4.2717740000000008E-3</v>
      </c>
      <c r="G77" s="63">
        <f t="shared" si="32"/>
        <v>4.3464699999999998E-3</v>
      </c>
      <c r="H77" s="63" t="str">
        <f t="shared" si="33"/>
        <v>0.0043,</v>
      </c>
      <c r="I77" s="63"/>
      <c r="K77" s="63"/>
      <c r="L77" s="63">
        <v>4.2289500000000004E-3</v>
      </c>
      <c r="M77" s="63">
        <v>4.2207199999999999E-3</v>
      </c>
      <c r="N77" s="63">
        <v>4.2528399999999999E-3</v>
      </c>
      <c r="O77" s="63">
        <v>4.23909E-3</v>
      </c>
      <c r="P77" s="63">
        <v>4.23252E-3</v>
      </c>
      <c r="Q77"/>
      <c r="R77" s="63">
        <v>4.2371600000000002E-3</v>
      </c>
      <c r="S77" s="63">
        <v>4.22362E-3</v>
      </c>
      <c r="T77" s="63">
        <v>4.2533700000000002E-3</v>
      </c>
      <c r="U77" s="63">
        <v>4.2351799999999998E-3</v>
      </c>
      <c r="V77" s="63">
        <v>4.2351400000000001E-3</v>
      </c>
      <c r="W77"/>
      <c r="X77" s="63">
        <v>4.2629399999999998E-3</v>
      </c>
      <c r="Y77" s="63">
        <v>4.2404399999999998E-3</v>
      </c>
      <c r="Z77" s="63">
        <v>4.27093E-3</v>
      </c>
      <c r="AA77" s="63">
        <v>4.2541499999999999E-3</v>
      </c>
      <c r="AB77" s="63">
        <v>4.2525899999999997E-3</v>
      </c>
      <c r="AC77" s="63"/>
      <c r="AD77" s="63">
        <v>4.2810299999999999E-3</v>
      </c>
      <c r="AE77" s="63">
        <v>4.2539500000000003E-3</v>
      </c>
      <c r="AF77" s="63">
        <v>4.2869300000000004E-3</v>
      </c>
      <c r="AG77" s="63">
        <v>4.2692600000000004E-3</v>
      </c>
      <c r="AH77" s="63">
        <v>4.2677000000000001E-3</v>
      </c>
      <c r="AI77" s="63"/>
      <c r="AJ77" s="63">
        <v>4.2412700000000001E-3</v>
      </c>
      <c r="AK77" s="63">
        <v>4.2617699999999998E-3</v>
      </c>
      <c r="AL77" s="63">
        <v>4.2464299999999998E-3</v>
      </c>
      <c r="AM77" s="63">
        <v>4.23413E-3</v>
      </c>
      <c r="AN77" s="63">
        <v>4.2982200000000002E-3</v>
      </c>
      <c r="AO77" s="63"/>
      <c r="AP77" s="63">
        <v>4.3227099999999996E-3</v>
      </c>
      <c r="AQ77" s="63">
        <v>4.3571299999999999E-3</v>
      </c>
      <c r="AR77" s="63">
        <v>4.32673E-3</v>
      </c>
      <c r="AS77" s="63">
        <v>4.3148800000000001E-3</v>
      </c>
      <c r="AT77" s="63">
        <v>4.4108999999999997E-3</v>
      </c>
      <c r="AU77" s="63"/>
      <c r="AV77" s="63"/>
      <c r="AX77"/>
      <c r="AY77"/>
      <c r="AZ77"/>
      <c r="BA77"/>
      <c r="BB77"/>
      <c r="BC77"/>
      <c r="BD77"/>
      <c r="BE77"/>
      <c r="BF77"/>
    </row>
    <row r="78" spans="1:58" s="284" customFormat="1">
      <c r="A78" s="63"/>
      <c r="B78" s="63">
        <f t="shared" si="27"/>
        <v>4.1501379999999994E-3</v>
      </c>
      <c r="C78" s="63">
        <f t="shared" si="29"/>
        <v>4.1673780000000002E-3</v>
      </c>
      <c r="D78" s="63">
        <f t="shared" si="30"/>
        <v>4.2099980000000004E-3</v>
      </c>
      <c r="E78" s="63">
        <f t="shared" si="31"/>
        <v>4.2058419999999996E-3</v>
      </c>
      <c r="F78" s="63">
        <f t="shared" si="28"/>
        <v>4.2271499999999998E-3</v>
      </c>
      <c r="G78" s="63">
        <f t="shared" si="32"/>
        <v>4.31285E-3</v>
      </c>
      <c r="H78" s="63" t="str">
        <f t="shared" si="33"/>
        <v>0.0042,</v>
      </c>
      <c r="I78" s="63"/>
      <c r="K78" s="63"/>
      <c r="L78" s="63">
        <v>4.1569099999999998E-3</v>
      </c>
      <c r="M78" s="63">
        <v>4.1380000000000002E-3</v>
      </c>
      <c r="N78" s="63">
        <v>4.1586100000000001E-3</v>
      </c>
      <c r="O78" s="63">
        <v>4.1457899999999999E-3</v>
      </c>
      <c r="P78" s="63">
        <v>4.1513799999999997E-3</v>
      </c>
      <c r="Q78"/>
      <c r="R78" s="63">
        <v>4.1755000000000004E-3</v>
      </c>
      <c r="S78" s="63">
        <v>4.1541900000000003E-3</v>
      </c>
      <c r="T78" s="63">
        <v>4.1769600000000004E-3</v>
      </c>
      <c r="U78" s="63">
        <v>4.16198E-3</v>
      </c>
      <c r="V78" s="63">
        <v>4.16826E-3</v>
      </c>
      <c r="W78"/>
      <c r="X78" s="63">
        <v>4.2162800000000002E-3</v>
      </c>
      <c r="Y78" s="63">
        <v>4.1897999999999996E-3</v>
      </c>
      <c r="Z78" s="63">
        <v>4.2179299999999999E-3</v>
      </c>
      <c r="AA78" s="63">
        <v>4.1989599999999998E-3</v>
      </c>
      <c r="AB78" s="63">
        <v>4.20624E-3</v>
      </c>
      <c r="AC78" s="63"/>
      <c r="AD78" s="63">
        <v>4.2387400000000004E-3</v>
      </c>
      <c r="AE78" s="63">
        <v>4.2095600000000002E-3</v>
      </c>
      <c r="AF78" s="63">
        <v>4.2401799999999996E-3</v>
      </c>
      <c r="AG78" s="63">
        <v>4.2200800000000002E-3</v>
      </c>
      <c r="AH78" s="63">
        <v>4.2271899999999996E-3</v>
      </c>
      <c r="AI78" s="63"/>
      <c r="AJ78" s="63">
        <v>4.1949300000000004E-3</v>
      </c>
      <c r="AK78" s="63">
        <v>4.2169099999999999E-3</v>
      </c>
      <c r="AL78" s="63">
        <v>4.1979799999999996E-3</v>
      </c>
      <c r="AM78" s="63">
        <v>4.1903299999999999E-3</v>
      </c>
      <c r="AN78" s="63">
        <v>4.2498400000000004E-3</v>
      </c>
      <c r="AO78" s="63"/>
      <c r="AP78" s="63">
        <v>4.2882099999999998E-3</v>
      </c>
      <c r="AQ78" s="63">
        <v>4.32556E-3</v>
      </c>
      <c r="AR78" s="63">
        <v>4.2937499999999998E-3</v>
      </c>
      <c r="AS78" s="63">
        <v>4.2814200000000002E-3</v>
      </c>
      <c r="AT78" s="63">
        <v>4.3753100000000003E-3</v>
      </c>
      <c r="AU78" s="63"/>
      <c r="AV78" s="63"/>
      <c r="AX78"/>
      <c r="AY78"/>
      <c r="AZ78"/>
      <c r="BA78"/>
      <c r="BB78"/>
      <c r="BC78"/>
      <c r="BD78"/>
      <c r="BE78"/>
      <c r="BF78"/>
    </row>
    <row r="79" spans="1:58" s="284" customFormat="1">
      <c r="A79" s="63"/>
      <c r="B79" s="63">
        <f t="shared" si="27"/>
        <v>4.1271800000000003E-3</v>
      </c>
      <c r="C79" s="63">
        <f t="shared" si="29"/>
        <v>4.1467539999999999E-3</v>
      </c>
      <c r="D79" s="63">
        <f t="shared" si="30"/>
        <v>4.1904899999999998E-3</v>
      </c>
      <c r="E79" s="63">
        <f t="shared" si="31"/>
        <v>4.1889739999999998E-3</v>
      </c>
      <c r="F79" s="63">
        <f t="shared" si="28"/>
        <v>4.2114299999999995E-3</v>
      </c>
      <c r="G79" s="63">
        <f t="shared" si="32"/>
        <v>4.2960200000000002E-3</v>
      </c>
      <c r="H79" s="63" t="str">
        <f t="shared" si="33"/>
        <v>0.0042,</v>
      </c>
      <c r="I79" s="63"/>
      <c r="K79" s="63"/>
      <c r="L79" s="63">
        <v>4.1340500000000002E-3</v>
      </c>
      <c r="M79" s="63">
        <v>4.1186900000000004E-3</v>
      </c>
      <c r="N79" s="63">
        <v>4.1317300000000001E-3</v>
      </c>
      <c r="O79" s="63">
        <v>4.1252700000000003E-3</v>
      </c>
      <c r="P79" s="63">
        <v>4.1261600000000002E-3</v>
      </c>
      <c r="Q79"/>
      <c r="R79" s="63">
        <v>4.1546300000000003E-3</v>
      </c>
      <c r="S79" s="63">
        <v>4.1373299999999998E-3</v>
      </c>
      <c r="T79" s="63">
        <v>4.1515500000000004E-3</v>
      </c>
      <c r="U79" s="63">
        <v>4.1444799999999999E-3</v>
      </c>
      <c r="V79" s="63">
        <v>4.14578E-3</v>
      </c>
      <c r="W79"/>
      <c r="X79" s="63">
        <v>4.19923E-3</v>
      </c>
      <c r="Y79" s="63">
        <v>4.1769199999999998E-3</v>
      </c>
      <c r="Z79" s="63">
        <v>4.1953700000000003E-3</v>
      </c>
      <c r="AA79" s="63">
        <v>4.1859100000000002E-3</v>
      </c>
      <c r="AB79" s="63">
        <v>4.1874399999999997E-3</v>
      </c>
      <c r="AC79" s="63"/>
      <c r="AD79" s="63">
        <v>4.2228099999999996E-3</v>
      </c>
      <c r="AE79" s="63">
        <v>4.1978700000000002E-3</v>
      </c>
      <c r="AF79" s="63">
        <v>4.2185699999999996E-3</v>
      </c>
      <c r="AG79" s="63">
        <v>4.2081699999999998E-3</v>
      </c>
      <c r="AH79" s="63">
        <v>4.2097300000000001E-3</v>
      </c>
      <c r="AI79" s="63"/>
      <c r="AJ79" s="63">
        <v>4.1766900000000003E-3</v>
      </c>
      <c r="AK79" s="63">
        <v>4.19995E-3</v>
      </c>
      <c r="AL79" s="63">
        <v>4.1748799999999997E-3</v>
      </c>
      <c r="AM79" s="63">
        <v>4.1705099999999997E-3</v>
      </c>
      <c r="AN79" s="63">
        <v>4.2304200000000004E-3</v>
      </c>
      <c r="AO79" s="63"/>
      <c r="AP79" s="63">
        <v>4.27327E-3</v>
      </c>
      <c r="AQ79" s="63">
        <v>4.31242E-3</v>
      </c>
      <c r="AR79" s="63">
        <v>4.2712200000000001E-3</v>
      </c>
      <c r="AS79" s="63">
        <v>4.2635900000000003E-3</v>
      </c>
      <c r="AT79" s="63">
        <v>4.3595999999999999E-3</v>
      </c>
      <c r="AU79" s="63"/>
      <c r="AV79" s="63"/>
      <c r="AX79"/>
      <c r="AY79"/>
      <c r="AZ79"/>
      <c r="BA79"/>
      <c r="BB79"/>
      <c r="BC79"/>
      <c r="BD79"/>
      <c r="BE79"/>
      <c r="BF79"/>
    </row>
    <row r="80" spans="1:58" s="284" customFormat="1">
      <c r="A80" s="63"/>
      <c r="B80" s="63">
        <f t="shared" si="27"/>
        <v>4.1229520000000009E-3</v>
      </c>
      <c r="C80" s="63">
        <f t="shared" si="29"/>
        <v>4.1429679999999995E-3</v>
      </c>
      <c r="D80" s="63">
        <f t="shared" si="30"/>
        <v>4.1857960000000003E-3</v>
      </c>
      <c r="E80" s="63">
        <f t="shared" si="31"/>
        <v>4.1856719999999997E-3</v>
      </c>
      <c r="F80" s="63">
        <f t="shared" si="28"/>
        <v>4.2083139999999995E-3</v>
      </c>
      <c r="G80" s="63">
        <f t="shared" si="32"/>
        <v>4.2922159999999997E-3</v>
      </c>
      <c r="H80" s="63" t="str">
        <f t="shared" si="33"/>
        <v>0.0042,</v>
      </c>
      <c r="I80" s="63"/>
      <c r="K80" s="63"/>
      <c r="L80" s="63">
        <v>4.12897E-3</v>
      </c>
      <c r="M80" s="63">
        <v>4.1168100000000003E-3</v>
      </c>
      <c r="N80" s="63">
        <v>4.1253100000000001E-3</v>
      </c>
      <c r="O80" s="63">
        <v>4.1212200000000001E-3</v>
      </c>
      <c r="P80" s="63">
        <v>4.1224499999999997E-3</v>
      </c>
      <c r="Q80"/>
      <c r="R80" s="63">
        <v>4.1499400000000004E-3</v>
      </c>
      <c r="S80" s="63">
        <v>4.1356199999999996E-3</v>
      </c>
      <c r="T80" s="63">
        <v>4.1461299999999996E-3</v>
      </c>
      <c r="U80" s="63">
        <v>4.1408599999999997E-3</v>
      </c>
      <c r="V80" s="63">
        <v>4.1422899999999999E-3</v>
      </c>
      <c r="W80"/>
      <c r="X80" s="63">
        <v>4.1947299999999998E-3</v>
      </c>
      <c r="Y80" s="63">
        <v>4.1757399999999998E-3</v>
      </c>
      <c r="Z80" s="63">
        <v>4.1903900000000004E-3</v>
      </c>
      <c r="AA80" s="63">
        <v>4.1828100000000003E-3</v>
      </c>
      <c r="AB80" s="63">
        <v>4.1846899999999996E-3</v>
      </c>
      <c r="AC80" s="63"/>
      <c r="AD80" s="63">
        <v>4.2184900000000001E-3</v>
      </c>
      <c r="AE80" s="63">
        <v>4.1970100000000002E-3</v>
      </c>
      <c r="AF80" s="63">
        <v>4.2138200000000001E-3</v>
      </c>
      <c r="AG80" s="63">
        <v>4.20507E-3</v>
      </c>
      <c r="AH80" s="63">
        <v>4.2071799999999996E-3</v>
      </c>
      <c r="AI80" s="63"/>
      <c r="AJ80" s="63">
        <v>4.1718800000000002E-3</v>
      </c>
      <c r="AK80" s="63">
        <v>4.1975299999999997E-3</v>
      </c>
      <c r="AL80" s="63">
        <v>4.1696900000000002E-3</v>
      </c>
      <c r="AM80" s="63">
        <v>4.1653599999999999E-3</v>
      </c>
      <c r="AN80" s="63">
        <v>4.2245199999999998E-3</v>
      </c>
      <c r="AO80" s="63"/>
      <c r="AP80" s="63">
        <v>4.2686299999999998E-3</v>
      </c>
      <c r="AQ80" s="63">
        <v>4.3111199999999999E-3</v>
      </c>
      <c r="AR80" s="63">
        <v>4.2667499999999997E-3</v>
      </c>
      <c r="AS80" s="63">
        <v>4.2594399999999998E-3</v>
      </c>
      <c r="AT80" s="63">
        <v>4.3551400000000004E-3</v>
      </c>
      <c r="AU80" s="63"/>
      <c r="AV80" s="63"/>
      <c r="AX80"/>
      <c r="AY80"/>
      <c r="AZ80"/>
      <c r="BA80"/>
      <c r="BB80"/>
      <c r="BC80"/>
      <c r="BD80"/>
      <c r="BE80"/>
      <c r="BF80"/>
    </row>
    <row r="81" spans="1:58" s="284" customFormat="1">
      <c r="A81" s="63"/>
      <c r="B81" s="63">
        <f t="shared" si="27"/>
        <v>4.1233859999999997E-3</v>
      </c>
      <c r="C81" s="63">
        <f t="shared" si="29"/>
        <v>4.1434079999999995E-3</v>
      </c>
      <c r="D81" s="63">
        <f t="shared" si="30"/>
        <v>4.1842619999999994E-3</v>
      </c>
      <c r="E81" s="63">
        <f t="shared" si="31"/>
        <v>4.1860719999999999E-3</v>
      </c>
      <c r="F81" s="63">
        <f t="shared" si="28"/>
        <v>4.208692E-3</v>
      </c>
      <c r="G81" s="63">
        <f t="shared" si="32"/>
        <v>4.29183E-3</v>
      </c>
      <c r="H81" s="63" t="str">
        <f t="shared" si="33"/>
        <v>0.0042,</v>
      </c>
      <c r="I81" s="63"/>
      <c r="K81" s="63"/>
      <c r="L81" s="63">
        <v>4.1289100000000004E-3</v>
      </c>
      <c r="M81" s="63">
        <v>4.1169199999999996E-3</v>
      </c>
      <c r="N81" s="63">
        <v>4.1273000000000004E-3</v>
      </c>
      <c r="O81" s="63">
        <v>4.1213999999999999E-3</v>
      </c>
      <c r="P81" s="63">
        <v>4.1224E-3</v>
      </c>
      <c r="Q81"/>
      <c r="R81" s="63">
        <v>4.1498799999999999E-3</v>
      </c>
      <c r="S81" s="63">
        <v>4.1357299999999998E-3</v>
      </c>
      <c r="T81" s="63">
        <v>4.1482400000000001E-3</v>
      </c>
      <c r="U81" s="63">
        <v>4.1410099999999997E-3</v>
      </c>
      <c r="V81" s="63">
        <v>4.1421799999999996E-3</v>
      </c>
      <c r="W81"/>
      <c r="X81" s="63">
        <v>4.1946700000000002E-3</v>
      </c>
      <c r="Y81" s="63">
        <v>4.17585E-3</v>
      </c>
      <c r="Z81" s="63">
        <v>4.1925499999999997E-3</v>
      </c>
      <c r="AA81" s="63">
        <v>4.1828799999999999E-3</v>
      </c>
      <c r="AB81" s="63">
        <v>4.1844100000000004E-3</v>
      </c>
      <c r="AC81" s="63"/>
      <c r="AD81" s="63">
        <v>4.2184199999999996E-3</v>
      </c>
      <c r="AE81" s="63">
        <v>4.1971200000000004E-3</v>
      </c>
      <c r="AF81" s="63">
        <v>4.2160499999999998E-3</v>
      </c>
      <c r="AG81" s="63">
        <v>4.2050799999999999E-3</v>
      </c>
      <c r="AH81" s="63">
        <v>4.2067900000000002E-3</v>
      </c>
      <c r="AI81" s="63"/>
      <c r="AJ81" s="63">
        <v>4.1718099999999998E-3</v>
      </c>
      <c r="AK81" s="63">
        <v>4.1922000000000001E-3</v>
      </c>
      <c r="AL81" s="63">
        <v>4.1728299999999998E-3</v>
      </c>
      <c r="AM81" s="63">
        <v>4.15877E-3</v>
      </c>
      <c r="AN81" s="63">
        <v>4.2256999999999998E-3</v>
      </c>
      <c r="AO81" s="63"/>
      <c r="AP81" s="63">
        <v>4.2685700000000002E-3</v>
      </c>
      <c r="AQ81" s="63">
        <v>4.3077300000000001E-3</v>
      </c>
      <c r="AR81" s="63">
        <v>4.27138E-3</v>
      </c>
      <c r="AS81" s="63">
        <v>4.2554000000000003E-3</v>
      </c>
      <c r="AT81" s="63">
        <v>4.3560700000000001E-3</v>
      </c>
      <c r="AU81" s="63"/>
      <c r="AV81" s="63"/>
      <c r="AX81"/>
      <c r="AY81"/>
      <c r="AZ81"/>
      <c r="BA81"/>
      <c r="BB81"/>
      <c r="BC81"/>
      <c r="BD81"/>
      <c r="BE81"/>
      <c r="BF8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6762-94DC-6644-BD37-8A5DCCEEBC0C}">
  <sheetPr codeName="Sheet41"/>
  <dimension ref="A1:N61"/>
  <sheetViews>
    <sheetView workbookViewId="0">
      <selection activeCell="K14" sqref="K14:M15"/>
    </sheetView>
  </sheetViews>
  <sheetFormatPr baseColWidth="10" defaultRowHeight="16"/>
  <cols>
    <col min="6" max="6" width="16.83203125" bestFit="1" customWidth="1"/>
    <col min="9" max="9" width="11" customWidth="1"/>
    <col min="10" max="10" width="12.6640625" bestFit="1" customWidth="1"/>
    <col min="11" max="11" width="12.6640625" customWidth="1"/>
  </cols>
  <sheetData>
    <row r="1" spans="1:14">
      <c r="A1" s="192" t="s">
        <v>364</v>
      </c>
      <c r="B1" s="192" t="s">
        <v>365</v>
      </c>
      <c r="C1" s="192" t="s">
        <v>366</v>
      </c>
      <c r="D1" s="192" t="s">
        <v>367</v>
      </c>
      <c r="F1" s="193" t="s">
        <v>365</v>
      </c>
      <c r="G1" s="193"/>
      <c r="H1" s="383"/>
    </row>
    <row r="2" spans="1:14">
      <c r="A2">
        <v>20</v>
      </c>
      <c r="B2" s="383">
        <v>2.7254024010539338E-2</v>
      </c>
      <c r="C2">
        <v>1</v>
      </c>
      <c r="D2" s="384">
        <v>1</v>
      </c>
      <c r="H2" s="383"/>
      <c r="I2" t="s">
        <v>383</v>
      </c>
      <c r="K2" s="394" t="s">
        <v>97</v>
      </c>
      <c r="L2" s="394" t="s">
        <v>390</v>
      </c>
      <c r="M2" s="59" t="s">
        <v>388</v>
      </c>
      <c r="N2" s="59" t="s">
        <v>389</v>
      </c>
    </row>
    <row r="3" spans="1:14">
      <c r="A3">
        <v>21</v>
      </c>
      <c r="B3" s="383">
        <v>2.7149173242110435E-2</v>
      </c>
      <c r="C3">
        <v>2</v>
      </c>
      <c r="D3" s="384">
        <v>0.98299999999999998</v>
      </c>
      <c r="F3" t="s">
        <v>368</v>
      </c>
      <c r="G3" s="387">
        <v>1.6896333081510118E-2</v>
      </c>
      <c r="H3" s="383"/>
      <c r="I3" t="s">
        <v>384</v>
      </c>
      <c r="J3" s="392" t="s">
        <v>394</v>
      </c>
      <c r="K3">
        <f>N3-M3</f>
        <v>4.9999999999999992E-3</v>
      </c>
      <c r="L3">
        <f>N3+M3</f>
        <v>2.5000000000000001E-2</v>
      </c>
      <c r="M3">
        <v>0.01</v>
      </c>
      <c r="N3">
        <v>1.4999999999999999E-2</v>
      </c>
    </row>
    <row r="4" spans="1:14">
      <c r="A4">
        <v>22</v>
      </c>
      <c r="B4" s="383">
        <v>2.6844426443447512E-2</v>
      </c>
      <c r="C4">
        <v>3</v>
      </c>
      <c r="D4" s="384">
        <v>0.96599999999999997</v>
      </c>
      <c r="F4" t="s">
        <v>188</v>
      </c>
      <c r="G4" s="387">
        <v>8.4125736005534707E-4</v>
      </c>
      <c r="H4" s="383"/>
      <c r="I4" t="s">
        <v>385</v>
      </c>
      <c r="J4" s="400" t="s">
        <v>393</v>
      </c>
      <c r="K4" s="400">
        <f>N4-M4</f>
        <v>4.0000000000000001E-3</v>
      </c>
      <c r="L4" s="400">
        <f>N4+M4</f>
        <v>2.8000000000000001E-2</v>
      </c>
      <c r="M4" s="400">
        <v>1.2E-2</v>
      </c>
      <c r="N4" s="400">
        <v>1.6E-2</v>
      </c>
    </row>
    <row r="5" spans="1:14">
      <c r="A5">
        <v>19</v>
      </c>
      <c r="B5" s="383">
        <v>2.6811910320691589E-2</v>
      </c>
      <c r="C5">
        <v>4</v>
      </c>
      <c r="D5" s="384">
        <v>0.94899999999999995</v>
      </c>
      <c r="F5" t="s">
        <v>369</v>
      </c>
      <c r="G5" s="387">
        <v>1.7361006581172657E-2</v>
      </c>
      <c r="H5" s="383"/>
      <c r="I5" t="s">
        <v>386</v>
      </c>
      <c r="J5" t="s">
        <v>392</v>
      </c>
      <c r="K5">
        <f>N5-M5</f>
        <v>0</v>
      </c>
      <c r="L5">
        <f>N5+M5</f>
        <v>2.8000000000000001E-2</v>
      </c>
      <c r="M5">
        <v>1.4E-2</v>
      </c>
      <c r="N5">
        <v>1.4E-2</v>
      </c>
    </row>
    <row r="6" spans="1:14">
      <c r="A6">
        <v>18</v>
      </c>
      <c r="B6" s="383">
        <v>2.6643544590570896E-2</v>
      </c>
      <c r="C6">
        <v>5</v>
      </c>
      <c r="D6" s="384">
        <v>0.93200000000000005</v>
      </c>
      <c r="F6" t="s">
        <v>370</v>
      </c>
      <c r="G6" s="387"/>
      <c r="H6" s="383"/>
      <c r="I6" t="s">
        <v>387</v>
      </c>
      <c r="J6" t="s">
        <v>391</v>
      </c>
      <c r="K6">
        <f>N6-M6</f>
        <v>4.0000000000000018E-3</v>
      </c>
      <c r="L6">
        <f>N6+M6</f>
        <v>0.03</v>
      </c>
      <c r="M6">
        <v>1.2999999999999999E-2</v>
      </c>
      <c r="N6">
        <v>1.7000000000000001E-2</v>
      </c>
    </row>
    <row r="7" spans="1:14">
      <c r="A7">
        <v>23</v>
      </c>
      <c r="B7" s="383">
        <v>2.6352637516730192E-2</v>
      </c>
      <c r="C7">
        <v>6</v>
      </c>
      <c r="D7" s="384">
        <v>0.91500000000000004</v>
      </c>
      <c r="F7" t="s">
        <v>371</v>
      </c>
      <c r="G7" s="393">
        <v>6.5163514907375522E-3</v>
      </c>
      <c r="H7" s="383"/>
      <c r="I7" t="s">
        <v>396</v>
      </c>
      <c r="J7" s="400" t="s">
        <v>395</v>
      </c>
      <c r="K7" s="400">
        <v>4.0000000000000001E-3</v>
      </c>
      <c r="L7" s="401">
        <f>L4*0.8</f>
        <v>2.2400000000000003E-2</v>
      </c>
      <c r="M7" s="401">
        <f>L7-N7</f>
        <v>9.2000000000000016E-3</v>
      </c>
      <c r="N7" s="401">
        <f>(L7+K7)/2</f>
        <v>1.3200000000000002E-2</v>
      </c>
    </row>
    <row r="8" spans="1:14">
      <c r="A8">
        <v>17</v>
      </c>
      <c r="B8" s="383">
        <v>2.585014354890915E-2</v>
      </c>
      <c r="C8">
        <v>7</v>
      </c>
      <c r="D8" s="384">
        <v>0.89800000000000002</v>
      </c>
      <c r="F8" t="s">
        <v>372</v>
      </c>
      <c r="G8" s="387">
        <v>4.2462836750837517E-5</v>
      </c>
      <c r="H8" s="383"/>
      <c r="I8" t="s">
        <v>397</v>
      </c>
      <c r="J8" s="400" t="s">
        <v>394</v>
      </c>
      <c r="K8" s="400">
        <v>4.0000000000000001E-3</v>
      </c>
      <c r="L8" s="401">
        <f>L4*0.9</f>
        <v>2.52E-2</v>
      </c>
      <c r="M8" s="401">
        <f>L8-N8</f>
        <v>1.06E-2</v>
      </c>
      <c r="N8" s="401">
        <f>(L8+K8)/2</f>
        <v>1.46E-2</v>
      </c>
    </row>
    <row r="9" spans="1:14">
      <c r="A9">
        <v>24</v>
      </c>
      <c r="B9" s="383">
        <v>2.5807820536641594E-2</v>
      </c>
      <c r="C9">
        <v>8</v>
      </c>
      <c r="D9" s="384">
        <v>0.88100000000000001</v>
      </c>
      <c r="F9" t="s">
        <v>373</v>
      </c>
      <c r="G9" s="387">
        <v>-1.0157402428777078</v>
      </c>
      <c r="H9" s="383"/>
      <c r="I9" t="s">
        <v>410</v>
      </c>
      <c r="J9" s="400" t="s">
        <v>409</v>
      </c>
      <c r="K9" s="400">
        <f>K4</f>
        <v>4.0000000000000001E-3</v>
      </c>
      <c r="L9" s="401">
        <f>L4*0.7</f>
        <v>1.9599999999999999E-2</v>
      </c>
      <c r="M9" s="401">
        <f>L9-N9</f>
        <v>7.7999999999999996E-3</v>
      </c>
      <c r="N9" s="401">
        <f>(L9+K9)/2</f>
        <v>1.18E-2</v>
      </c>
    </row>
    <row r="10" spans="1:14">
      <c r="A10">
        <v>25</v>
      </c>
      <c r="B10" s="383">
        <v>2.5170465930911625E-2</v>
      </c>
      <c r="C10">
        <v>9</v>
      </c>
      <c r="D10" s="384">
        <v>0.86399999999999999</v>
      </c>
      <c r="F10" t="s">
        <v>374</v>
      </c>
      <c r="G10" s="387">
        <v>-9.7976086664963671E-2</v>
      </c>
      <c r="H10" s="383"/>
    </row>
    <row r="11" spans="1:14">
      <c r="A11">
        <v>16</v>
      </c>
      <c r="B11" s="383">
        <v>2.4767234629103567E-2</v>
      </c>
      <c r="C11">
        <v>10</v>
      </c>
      <c r="D11" s="384">
        <v>0.84699999999999998</v>
      </c>
      <c r="F11" t="s">
        <v>375</v>
      </c>
      <c r="G11" s="387">
        <v>2.249240540376965E-2</v>
      </c>
      <c r="H11" s="383"/>
      <c r="M11" s="389"/>
      <c r="N11" s="389"/>
    </row>
    <row r="12" spans="1:14">
      <c r="A12">
        <v>26</v>
      </c>
      <c r="B12" s="383">
        <v>2.4392045092651877E-2</v>
      </c>
      <c r="C12">
        <v>11</v>
      </c>
      <c r="D12" s="384">
        <v>0.83</v>
      </c>
      <c r="F12" t="s">
        <v>376</v>
      </c>
      <c r="G12" s="393">
        <v>4.7616186067696879E-3</v>
      </c>
      <c r="H12" s="383"/>
    </row>
    <row r="13" spans="1:14">
      <c r="A13">
        <v>27</v>
      </c>
      <c r="B13" s="383">
        <v>2.3980075851605175E-2</v>
      </c>
      <c r="C13">
        <v>12</v>
      </c>
      <c r="D13" s="384">
        <v>0.81299999999999994</v>
      </c>
      <c r="F13" t="s">
        <v>377</v>
      </c>
      <c r="G13" s="393">
        <v>2.7254024010539338E-2</v>
      </c>
      <c r="H13" s="383"/>
    </row>
    <row r="14" spans="1:14">
      <c r="A14">
        <v>15</v>
      </c>
      <c r="B14" s="383">
        <v>2.3620099698526163E-2</v>
      </c>
      <c r="C14">
        <v>13</v>
      </c>
      <c r="D14" s="384">
        <v>0.79600000000000004</v>
      </c>
      <c r="F14" t="s">
        <v>378</v>
      </c>
      <c r="G14" s="387">
        <v>1.0137799848906071</v>
      </c>
      <c r="H14" s="383"/>
      <c r="K14" s="59"/>
      <c r="L14" s="59"/>
      <c r="M14" s="59"/>
      <c r="N14" s="59"/>
    </row>
    <row r="15" spans="1:14" ht="17" thickBot="1">
      <c r="A15">
        <v>14</v>
      </c>
      <c r="B15" s="383">
        <v>2.2735848517223801E-2</v>
      </c>
      <c r="C15">
        <v>14</v>
      </c>
      <c r="D15" s="384">
        <v>0.77900000000000003</v>
      </c>
      <c r="F15" s="191" t="s">
        <v>379</v>
      </c>
      <c r="G15" s="388">
        <v>60</v>
      </c>
      <c r="H15" s="383"/>
    </row>
    <row r="16" spans="1:14">
      <c r="A16">
        <v>13</v>
      </c>
      <c r="B16" s="383">
        <v>2.1674524322396777E-2</v>
      </c>
      <c r="C16">
        <v>15</v>
      </c>
      <c r="D16" s="384">
        <v>0.76200000000000001</v>
      </c>
      <c r="H16" s="383"/>
    </row>
    <row r="17" spans="1:8">
      <c r="A17">
        <v>28</v>
      </c>
      <c r="B17" s="383">
        <v>2.1123966401377779E-2</v>
      </c>
      <c r="C17">
        <v>16</v>
      </c>
      <c r="D17" s="384">
        <v>0.745</v>
      </c>
      <c r="H17" s="383"/>
    </row>
    <row r="18" spans="1:8">
      <c r="A18">
        <v>29</v>
      </c>
      <c r="B18" s="383">
        <v>2.1056156905579753E-2</v>
      </c>
      <c r="C18">
        <v>17</v>
      </c>
      <c r="D18" s="384">
        <v>0.72799999999999998</v>
      </c>
      <c r="H18" s="383"/>
    </row>
    <row r="19" spans="1:8">
      <c r="A19">
        <v>30</v>
      </c>
      <c r="B19" s="383">
        <v>2.0739005194936926E-2</v>
      </c>
      <c r="C19">
        <v>18</v>
      </c>
      <c r="D19" s="384">
        <v>0.71099999999999997</v>
      </c>
      <c r="H19" s="383"/>
    </row>
    <row r="20" spans="1:8">
      <c r="A20">
        <v>12</v>
      </c>
      <c r="B20" s="383">
        <v>2.0574636825838793E-2</v>
      </c>
      <c r="C20">
        <v>19</v>
      </c>
      <c r="D20" s="384">
        <v>0.69399999999999995</v>
      </c>
      <c r="H20" s="383"/>
    </row>
    <row r="21" spans="1:8">
      <c r="A21">
        <v>31</v>
      </c>
      <c r="B21" s="383">
        <v>2.0314954353718502E-2</v>
      </c>
      <c r="C21">
        <v>20</v>
      </c>
      <c r="D21" s="384">
        <v>0.67700000000000005</v>
      </c>
      <c r="H21" s="383"/>
    </row>
    <row r="22" spans="1:8">
      <c r="A22">
        <v>11</v>
      </c>
      <c r="B22" s="383">
        <v>2.0085907841458608E-2</v>
      </c>
      <c r="C22">
        <v>21</v>
      </c>
      <c r="D22" s="384">
        <v>0.66100000000000003</v>
      </c>
      <c r="H22" s="383"/>
    </row>
    <row r="23" spans="1:8">
      <c r="A23">
        <v>10</v>
      </c>
      <c r="B23" s="383">
        <v>1.9534492665026933E-2</v>
      </c>
      <c r="C23">
        <v>22</v>
      </c>
      <c r="D23" s="384">
        <v>0.64400000000000002</v>
      </c>
      <c r="H23" s="383"/>
    </row>
    <row r="24" spans="1:8">
      <c r="A24">
        <v>32</v>
      </c>
      <c r="B24" s="383">
        <v>1.9498182500071567E-2</v>
      </c>
      <c r="C24">
        <v>23</v>
      </c>
      <c r="D24" s="384">
        <v>0.627</v>
      </c>
      <c r="H24" s="383"/>
    </row>
    <row r="25" spans="1:8">
      <c r="A25">
        <v>35</v>
      </c>
      <c r="B25" s="383">
        <v>1.9411450888218683E-2</v>
      </c>
      <c r="C25">
        <v>24</v>
      </c>
      <c r="D25" s="384">
        <v>0.61</v>
      </c>
      <c r="H25" s="383"/>
    </row>
    <row r="26" spans="1:8">
      <c r="A26">
        <v>33</v>
      </c>
      <c r="B26" s="383">
        <v>1.9011592699415568E-2</v>
      </c>
      <c r="C26">
        <v>25</v>
      </c>
      <c r="D26" s="384">
        <v>0.59299999999999997</v>
      </c>
      <c r="H26" s="383"/>
    </row>
    <row r="27" spans="1:8">
      <c r="A27">
        <v>9</v>
      </c>
      <c r="B27" s="383">
        <v>1.8746478938799601E-2</v>
      </c>
      <c r="C27">
        <v>26</v>
      </c>
      <c r="D27" s="384">
        <v>0.57599999999999996</v>
      </c>
      <c r="H27" s="383"/>
    </row>
    <row r="28" spans="1:8">
      <c r="A28">
        <v>36</v>
      </c>
      <c r="B28" s="383">
        <v>1.8248225417248378E-2</v>
      </c>
      <c r="C28">
        <v>27</v>
      </c>
      <c r="D28" s="384">
        <v>0.55900000000000005</v>
      </c>
      <c r="H28" s="383"/>
    </row>
    <row r="29" spans="1:8">
      <c r="A29">
        <v>34</v>
      </c>
      <c r="B29" s="383">
        <v>1.7947895133066421E-2</v>
      </c>
      <c r="C29">
        <v>28</v>
      </c>
      <c r="D29" s="384">
        <v>0.54200000000000004</v>
      </c>
      <c r="H29" s="383"/>
    </row>
    <row r="30" spans="1:8">
      <c r="A30">
        <v>8</v>
      </c>
      <c r="B30" s="383">
        <v>1.7916830283920514E-2</v>
      </c>
      <c r="C30">
        <v>29</v>
      </c>
      <c r="D30" s="384">
        <v>0.52500000000000002</v>
      </c>
      <c r="H30" s="383"/>
    </row>
    <row r="31" spans="1:8">
      <c r="A31">
        <v>7</v>
      </c>
      <c r="B31" s="383">
        <v>1.7423507423747826E-2</v>
      </c>
      <c r="C31">
        <v>30</v>
      </c>
      <c r="D31" s="384">
        <v>0.50800000000000001</v>
      </c>
      <c r="H31" s="383"/>
    </row>
    <row r="32" spans="1:8">
      <c r="A32">
        <v>37</v>
      </c>
      <c r="B32" s="383">
        <v>1.7298505738597491E-2</v>
      </c>
      <c r="C32">
        <v>31</v>
      </c>
      <c r="D32" s="384">
        <v>0.49099999999999999</v>
      </c>
      <c r="H32" s="383"/>
    </row>
    <row r="33" spans="1:10">
      <c r="A33">
        <v>6</v>
      </c>
      <c r="B33" s="383">
        <v>1.6559195584104503E-2</v>
      </c>
      <c r="C33">
        <v>32</v>
      </c>
      <c r="D33" s="384">
        <v>0.47399999999999998</v>
      </c>
      <c r="H33" s="383"/>
    </row>
    <row r="34" spans="1:10">
      <c r="A34">
        <v>38</v>
      </c>
      <c r="B34" s="383">
        <v>1.6442357814030452E-2</v>
      </c>
      <c r="C34">
        <v>33</v>
      </c>
      <c r="D34" s="384">
        <v>0.45700000000000002</v>
      </c>
      <c r="H34" s="383"/>
    </row>
    <row r="35" spans="1:10">
      <c r="A35">
        <v>5</v>
      </c>
      <c r="B35" s="383">
        <v>1.5831502575174679E-2</v>
      </c>
      <c r="C35">
        <v>34</v>
      </c>
      <c r="D35" s="384">
        <v>0.44</v>
      </c>
      <c r="H35" s="383"/>
    </row>
    <row r="36" spans="1:10">
      <c r="A36">
        <v>39</v>
      </c>
      <c r="B36" s="383">
        <v>1.575583343985406E-2</v>
      </c>
      <c r="C36">
        <v>35</v>
      </c>
      <c r="D36" s="384">
        <v>0.42299999999999999</v>
      </c>
      <c r="H36" s="383"/>
    </row>
    <row r="37" spans="1:10">
      <c r="A37">
        <v>40</v>
      </c>
      <c r="B37" s="383">
        <v>1.5390570694054943E-2</v>
      </c>
      <c r="C37">
        <v>36</v>
      </c>
      <c r="D37" s="384">
        <v>0.40600000000000003</v>
      </c>
      <c r="H37" s="383"/>
    </row>
    <row r="38" spans="1:10">
      <c r="A38">
        <v>4</v>
      </c>
      <c r="B38" s="383">
        <v>1.5091188888357934E-2</v>
      </c>
      <c r="C38">
        <v>37</v>
      </c>
      <c r="D38" s="384">
        <v>0.38900000000000001</v>
      </c>
      <c r="H38" s="383"/>
    </row>
    <row r="39" spans="1:10">
      <c r="A39">
        <v>41</v>
      </c>
      <c r="B39" s="383">
        <v>1.4755057759943836E-2</v>
      </c>
      <c r="C39">
        <v>38</v>
      </c>
      <c r="D39" s="384">
        <v>0.372</v>
      </c>
      <c r="H39" s="383"/>
    </row>
    <row r="40" spans="1:10">
      <c r="A40">
        <v>42</v>
      </c>
      <c r="B40" s="383">
        <v>1.4131689017264012E-2</v>
      </c>
      <c r="C40">
        <v>39</v>
      </c>
      <c r="D40" s="384">
        <v>0.35499999999999998</v>
      </c>
      <c r="H40" s="383"/>
    </row>
    <row r="41" spans="1:10">
      <c r="A41">
        <v>3</v>
      </c>
      <c r="B41" s="383">
        <v>1.4105238570401144E-2</v>
      </c>
      <c r="C41">
        <v>40</v>
      </c>
      <c r="D41" s="384">
        <v>0.33800000000000002</v>
      </c>
      <c r="H41" s="383"/>
    </row>
    <row r="42" spans="1:10">
      <c r="A42">
        <v>43</v>
      </c>
      <c r="B42" s="383">
        <v>1.3460634274009193E-2</v>
      </c>
      <c r="C42">
        <v>41</v>
      </c>
      <c r="D42" s="384">
        <v>0.32200000000000001</v>
      </c>
      <c r="H42" s="383"/>
      <c r="I42">
        <f>EXP(-0.09+0.5*0.04*0.04)</f>
        <v>0.91466262275542887</v>
      </c>
      <c r="J42">
        <f>I42*(1-I42^10)/(1-I42)</f>
        <v>6.3255005548117822</v>
      </c>
    </row>
    <row r="43" spans="1:10">
      <c r="A43">
        <v>2</v>
      </c>
      <c r="B43" s="383">
        <v>1.3190538132291667E-2</v>
      </c>
      <c r="C43">
        <v>42</v>
      </c>
      <c r="D43" s="384">
        <v>0.30499999999999999</v>
      </c>
      <c r="H43" s="383"/>
      <c r="I43">
        <f>EXP(-0.09*10+0.5*10*0.04*0.04)</f>
        <v>0.409835262011079</v>
      </c>
      <c r="J43">
        <f>0.45*I43/J42</f>
        <v>2.9155932610691743E-2</v>
      </c>
    </row>
    <row r="44" spans="1:10">
      <c r="A44">
        <v>44</v>
      </c>
      <c r="B44" s="383">
        <v>1.2693865955228548E-2</v>
      </c>
      <c r="C44">
        <v>43</v>
      </c>
      <c r="D44" s="384">
        <v>0.28799999999999998</v>
      </c>
      <c r="H44" s="383"/>
      <c r="I44">
        <f>I42^10</f>
        <v>0.40983526201107889</v>
      </c>
      <c r="J44">
        <f>0.45*I43</f>
        <v>0.18442586790498555</v>
      </c>
    </row>
    <row r="45" spans="1:10">
      <c r="A45">
        <v>1</v>
      </c>
      <c r="B45" s="383">
        <v>1.2596397116574809E-2</v>
      </c>
      <c r="C45">
        <v>44</v>
      </c>
      <c r="D45" s="384">
        <v>0.27100000000000002</v>
      </c>
      <c r="H45" s="383"/>
    </row>
    <row r="46" spans="1:10">
      <c r="A46">
        <v>45</v>
      </c>
      <c r="B46" s="383">
        <v>1.1594615160168889E-2</v>
      </c>
      <c r="C46">
        <v>45</v>
      </c>
      <c r="D46" s="384">
        <v>0.254</v>
      </c>
      <c r="H46" s="383"/>
    </row>
    <row r="47" spans="1:10">
      <c r="A47">
        <v>46</v>
      </c>
      <c r="B47" s="383">
        <v>1.1148706673126453E-2</v>
      </c>
      <c r="C47">
        <v>46</v>
      </c>
      <c r="D47" s="384">
        <v>0.23699999999999999</v>
      </c>
      <c r="H47" s="383"/>
    </row>
    <row r="48" spans="1:10">
      <c r="A48">
        <v>48</v>
      </c>
      <c r="B48" s="383">
        <v>1.0765196386433973E-2</v>
      </c>
      <c r="C48">
        <v>47</v>
      </c>
      <c r="D48" s="384">
        <v>0.22</v>
      </c>
      <c r="H48" s="383"/>
    </row>
    <row r="49" spans="1:8">
      <c r="A49">
        <v>47</v>
      </c>
      <c r="B49" s="383">
        <v>1.0607763987613561E-2</v>
      </c>
      <c r="C49">
        <v>48</v>
      </c>
      <c r="D49" s="384">
        <v>0.20300000000000001</v>
      </c>
      <c r="H49" s="383"/>
    </row>
    <row r="50" spans="1:8">
      <c r="A50">
        <v>49</v>
      </c>
      <c r="B50" s="383">
        <v>1.008985510856813E-2</v>
      </c>
      <c r="C50">
        <v>49</v>
      </c>
      <c r="D50" s="384">
        <v>0.186</v>
      </c>
      <c r="H50" s="383"/>
    </row>
    <row r="51" spans="1:8">
      <c r="A51">
        <v>50</v>
      </c>
      <c r="B51" s="383">
        <v>9.6770830330055336E-3</v>
      </c>
      <c r="C51">
        <v>50</v>
      </c>
      <c r="D51" s="384">
        <v>0.16900000000000001</v>
      </c>
      <c r="H51" s="383"/>
    </row>
    <row r="52" spans="1:8">
      <c r="A52">
        <v>51</v>
      </c>
      <c r="B52" s="383">
        <v>9.2754409991383339E-3</v>
      </c>
      <c r="C52">
        <v>51</v>
      </c>
      <c r="D52" s="384">
        <v>0.152</v>
      </c>
      <c r="H52" s="383"/>
    </row>
    <row r="53" spans="1:8">
      <c r="A53">
        <v>52</v>
      </c>
      <c r="B53" s="383">
        <v>9.1487939291618279E-3</v>
      </c>
      <c r="C53">
        <v>52</v>
      </c>
      <c r="D53" s="384">
        <v>0.13500000000000001</v>
      </c>
      <c r="H53" s="383"/>
    </row>
    <row r="54" spans="1:8">
      <c r="A54">
        <v>54</v>
      </c>
      <c r="B54" s="383">
        <v>8.6731908237296738E-3</v>
      </c>
      <c r="C54">
        <v>53</v>
      </c>
      <c r="D54" s="384">
        <v>0.11799999999999999</v>
      </c>
      <c r="H54" s="383"/>
    </row>
    <row r="55" spans="1:8">
      <c r="A55">
        <v>53</v>
      </c>
      <c r="B55" s="383">
        <v>8.6375321649997377E-3</v>
      </c>
      <c r="C55">
        <v>54</v>
      </c>
      <c r="D55" s="384">
        <v>0.10100000000000001</v>
      </c>
      <c r="H55" s="383"/>
    </row>
    <row r="56" spans="1:8">
      <c r="A56">
        <v>55</v>
      </c>
      <c r="B56" s="383">
        <v>7.4121787652053168E-3</v>
      </c>
      <c r="C56">
        <v>55</v>
      </c>
      <c r="D56" s="384">
        <v>8.4000000000000005E-2</v>
      </c>
      <c r="H56" s="383"/>
    </row>
    <row r="57" spans="1:8">
      <c r="A57">
        <v>56</v>
      </c>
      <c r="B57" s="383">
        <v>6.9675896793038386E-3</v>
      </c>
      <c r="C57">
        <v>56</v>
      </c>
      <c r="D57" s="384">
        <v>6.7000000000000004E-2</v>
      </c>
      <c r="H57" s="383"/>
    </row>
    <row r="58" spans="1:8">
      <c r="A58">
        <v>57</v>
      </c>
      <c r="B58" s="383">
        <v>6.3572619160150671E-3</v>
      </c>
      <c r="C58">
        <v>57</v>
      </c>
      <c r="D58" s="384">
        <v>0.05</v>
      </c>
      <c r="H58" s="383"/>
    </row>
    <row r="59" spans="1:8">
      <c r="A59">
        <v>58</v>
      </c>
      <c r="B59" s="383">
        <v>5.6843331643796355E-3</v>
      </c>
      <c r="C59">
        <v>58</v>
      </c>
      <c r="D59" s="384">
        <v>3.3000000000000002E-2</v>
      </c>
      <c r="H59" s="383"/>
    </row>
    <row r="60" spans="1:8">
      <c r="A60">
        <v>59</v>
      </c>
      <c r="B60" s="383">
        <v>4.9889912086147053E-3</v>
      </c>
      <c r="C60">
        <v>59</v>
      </c>
      <c r="D60" s="384">
        <v>1.6E-2</v>
      </c>
      <c r="H60" s="383"/>
    </row>
    <row r="61" spans="1:8" ht="17" thickBot="1">
      <c r="A61" s="191">
        <v>60</v>
      </c>
      <c r="B61" s="385">
        <v>4.7616186067696879E-3</v>
      </c>
      <c r="C61" s="191">
        <v>60</v>
      </c>
      <c r="D61" s="386">
        <v>0</v>
      </c>
      <c r="H61" s="383"/>
    </row>
  </sheetData>
  <sortState xmlns:xlrd2="http://schemas.microsoft.com/office/spreadsheetml/2017/richdata2" ref="A2:D61">
    <sortCondition ref="C3"/>
  </sortState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09B0-0952-9848-9E30-B942C76D4C0C}">
  <sheetPr>
    <tabColor rgb="FFFFFF00"/>
  </sheetPr>
  <dimension ref="A1:DI67"/>
  <sheetViews>
    <sheetView workbookViewId="0">
      <selection activeCell="K7" sqref="K7"/>
    </sheetView>
  </sheetViews>
  <sheetFormatPr baseColWidth="10" defaultRowHeight="16"/>
  <cols>
    <col min="7" max="7" width="17.83203125" bestFit="1" customWidth="1"/>
    <col min="8" max="9" width="17.83203125" customWidth="1"/>
    <col min="11" max="11" width="13.1640625" bestFit="1" customWidth="1"/>
    <col min="12" max="13" width="12.1640625" customWidth="1"/>
    <col min="14" max="14" width="10.83203125" customWidth="1"/>
    <col min="15" max="15" width="13.1640625" customWidth="1"/>
    <col min="16" max="16" width="12.1640625" customWidth="1"/>
    <col min="17" max="17" width="13.1640625" customWidth="1"/>
    <col min="18" max="18" width="10.83203125" customWidth="1"/>
    <col min="19" max="19" width="13.1640625" customWidth="1"/>
    <col min="20" max="20" width="12.1640625" customWidth="1"/>
    <col min="23" max="23" width="2.5" style="284" customWidth="1"/>
    <col min="24" max="24" width="13.83203125" bestFit="1" customWidth="1"/>
    <col min="29" max="29" width="13.83203125" bestFit="1" customWidth="1"/>
    <col min="30" max="30" width="14" bestFit="1" customWidth="1"/>
    <col min="31" max="33" width="14" customWidth="1"/>
    <col min="64" max="64" width="13.1640625" bestFit="1" customWidth="1"/>
    <col min="74" max="74" width="13.1640625" bestFit="1" customWidth="1"/>
    <col min="84" max="84" width="13.1640625" bestFit="1" customWidth="1"/>
    <col min="94" max="94" width="13.1640625" bestFit="1" customWidth="1"/>
  </cols>
  <sheetData>
    <row r="1" spans="1:113">
      <c r="B1" s="382" t="s">
        <v>358</v>
      </c>
      <c r="C1" s="382" t="s">
        <v>541</v>
      </c>
      <c r="D1" s="382" t="s">
        <v>542</v>
      </c>
      <c r="E1" s="382" t="s">
        <v>359</v>
      </c>
      <c r="F1" s="382" t="s">
        <v>543</v>
      </c>
      <c r="G1" s="382" t="s">
        <v>361</v>
      </c>
      <c r="H1" s="382" t="s">
        <v>544</v>
      </c>
      <c r="I1" s="382" t="s">
        <v>545</v>
      </c>
      <c r="J1" s="382" t="s">
        <v>360</v>
      </c>
      <c r="K1" s="382" t="s">
        <v>561</v>
      </c>
      <c r="L1" s="382" t="s">
        <v>562</v>
      </c>
      <c r="M1" s="382"/>
      <c r="N1" s="382" t="s">
        <v>408</v>
      </c>
      <c r="O1" s="382" t="s">
        <v>563</v>
      </c>
      <c r="P1" s="382" t="s">
        <v>546</v>
      </c>
      <c r="Q1" s="382" t="s">
        <v>564</v>
      </c>
      <c r="R1" s="382" t="s">
        <v>405</v>
      </c>
      <c r="S1" s="382" t="s">
        <v>565</v>
      </c>
      <c r="T1" s="382" t="s">
        <v>566</v>
      </c>
      <c r="W1"/>
      <c r="X1" s="434" t="s">
        <v>677</v>
      </c>
      <c r="AC1" s="434" t="s">
        <v>672</v>
      </c>
      <c r="AH1" s="434" t="s">
        <v>667</v>
      </c>
      <c r="AM1" s="434" t="s">
        <v>588</v>
      </c>
      <c r="AR1" s="434" t="s">
        <v>632</v>
      </c>
      <c r="AW1" s="434" t="s">
        <v>654</v>
      </c>
      <c r="BB1" s="434" t="s">
        <v>569</v>
      </c>
      <c r="BG1" s="479" t="s">
        <v>569</v>
      </c>
      <c r="BL1" s="434" t="s">
        <v>641</v>
      </c>
      <c r="BQ1" s="434" t="s">
        <v>588</v>
      </c>
      <c r="CA1" s="434" t="s">
        <v>632</v>
      </c>
      <c r="CF1" s="434" t="s">
        <v>569</v>
      </c>
      <c r="CK1" s="434" t="s">
        <v>569</v>
      </c>
      <c r="CP1" s="434" t="s">
        <v>611</v>
      </c>
      <c r="CU1" s="434" t="s">
        <v>611</v>
      </c>
      <c r="CZ1" s="434" t="s">
        <v>569</v>
      </c>
      <c r="DE1" s="434" t="s">
        <v>611</v>
      </c>
    </row>
    <row r="2" spans="1:113">
      <c r="A2" t="s">
        <v>415</v>
      </c>
      <c r="B2" s="480">
        <v>12.078913</v>
      </c>
      <c r="C2" s="480">
        <v>9.913672</v>
      </c>
      <c r="D2" s="480">
        <v>8.2367419999999996</v>
      </c>
      <c r="E2" s="480">
        <v>6.935924</v>
      </c>
      <c r="F2" s="480">
        <v>5.923057</v>
      </c>
      <c r="G2" s="481">
        <f>beta!D2</f>
        <v>5.6106680000000004</v>
      </c>
      <c r="H2" s="480">
        <v>5.1293470000000001</v>
      </c>
      <c r="I2" s="480">
        <v>4.5068859999999997</v>
      </c>
      <c r="J2" s="482">
        <v>4.0221730000000004</v>
      </c>
      <c r="K2" s="480">
        <v>4.0406370000000003</v>
      </c>
      <c r="L2" s="480">
        <v>3.9221400000000002</v>
      </c>
      <c r="M2" s="481"/>
      <c r="N2" s="480">
        <v>3.6862400000000002</v>
      </c>
      <c r="O2" s="480">
        <v>3.6401699999999999</v>
      </c>
      <c r="P2" s="480">
        <v>3.6176849999999998</v>
      </c>
      <c r="Q2" s="480">
        <v>3.613985</v>
      </c>
      <c r="R2" s="480">
        <v>3.5181879999999999</v>
      </c>
      <c r="S2" s="480">
        <v>3.562214</v>
      </c>
      <c r="T2" s="480">
        <v>3.4874299999999998</v>
      </c>
      <c r="W2"/>
      <c r="X2" s="434" t="s">
        <v>678</v>
      </c>
      <c r="AC2" s="434" t="s">
        <v>673</v>
      </c>
      <c r="AH2" s="434" t="s">
        <v>668</v>
      </c>
      <c r="AM2" s="434" t="s">
        <v>663</v>
      </c>
      <c r="AR2" s="434" t="s">
        <v>659</v>
      </c>
      <c r="AW2" s="434" t="s">
        <v>655</v>
      </c>
      <c r="BB2" s="434" t="s">
        <v>650</v>
      </c>
      <c r="BG2" s="479" t="s">
        <v>646</v>
      </c>
      <c r="BL2" s="434" t="s">
        <v>642</v>
      </c>
      <c r="BQ2" s="434" t="s">
        <v>637</v>
      </c>
      <c r="CA2" s="434" t="s">
        <v>633</v>
      </c>
      <c r="CF2" s="434" t="s">
        <v>628</v>
      </c>
      <c r="CK2" s="434" t="s">
        <v>620</v>
      </c>
      <c r="CP2" s="434" t="s">
        <v>616</v>
      </c>
      <c r="CU2" s="434" t="s">
        <v>624</v>
      </c>
      <c r="CZ2" s="434" t="s">
        <v>607</v>
      </c>
      <c r="DE2" s="434" t="s">
        <v>612</v>
      </c>
    </row>
    <row r="3" spans="1:113">
      <c r="A3" t="s">
        <v>278</v>
      </c>
      <c r="B3" s="480">
        <v>7.3010359999999999</v>
      </c>
      <c r="C3" s="480">
        <v>6.451505</v>
      </c>
      <c r="D3" s="480">
        <v>5.7708019999999998</v>
      </c>
      <c r="E3" s="480">
        <v>5.1955390000000001</v>
      </c>
      <c r="F3" s="480">
        <v>4.6873800000000001</v>
      </c>
      <c r="G3" s="481">
        <f>beta!D3</f>
        <v>4.5139250000000004</v>
      </c>
      <c r="H3" s="480">
        <v>4.2067680000000003</v>
      </c>
      <c r="I3" s="480">
        <v>3.698483</v>
      </c>
      <c r="J3" s="482">
        <v>3.1157499999999998</v>
      </c>
      <c r="K3" s="480">
        <v>2.3541310000000002</v>
      </c>
      <c r="L3" s="480">
        <v>2.3134290000000002</v>
      </c>
      <c r="M3" s="481"/>
      <c r="N3" s="480">
        <v>2.3247019999999998</v>
      </c>
      <c r="O3" s="480">
        <v>2.064784</v>
      </c>
      <c r="P3" s="480">
        <v>1.774543</v>
      </c>
      <c r="Q3" s="480">
        <v>1.4861359999999999</v>
      </c>
      <c r="R3" s="480">
        <v>1.4544250000000001</v>
      </c>
      <c r="S3" s="480">
        <v>1.123685</v>
      </c>
      <c r="T3" s="480">
        <v>1.044098</v>
      </c>
      <c r="W3"/>
      <c r="X3" s="434" t="s">
        <v>679</v>
      </c>
      <c r="AC3" s="434" t="s">
        <v>674</v>
      </c>
      <c r="AH3" s="434" t="s">
        <v>669</v>
      </c>
      <c r="AM3" s="434" t="s">
        <v>664</v>
      </c>
      <c r="AR3" s="434" t="s">
        <v>660</v>
      </c>
      <c r="AW3" s="434" t="s">
        <v>656</v>
      </c>
      <c r="BB3" s="434" t="s">
        <v>651</v>
      </c>
      <c r="BG3" s="479" t="s">
        <v>647</v>
      </c>
      <c r="BL3" s="434" t="s">
        <v>643</v>
      </c>
      <c r="BQ3" s="434" t="s">
        <v>638</v>
      </c>
      <c r="CA3" s="434" t="s">
        <v>634</v>
      </c>
      <c r="CF3" s="434" t="s">
        <v>629</v>
      </c>
      <c r="CK3" s="434" t="s">
        <v>621</v>
      </c>
      <c r="CP3" s="434" t="s">
        <v>617</v>
      </c>
      <c r="CU3" s="434" t="s">
        <v>625</v>
      </c>
      <c r="CZ3" s="434" t="s">
        <v>608</v>
      </c>
      <c r="DE3" s="434" t="s">
        <v>613</v>
      </c>
    </row>
    <row r="4" spans="1:113">
      <c r="A4" t="s">
        <v>416</v>
      </c>
      <c r="B4" s="480">
        <v>64.134069999999994</v>
      </c>
      <c r="C4" s="480">
        <v>52.357517000000001</v>
      </c>
      <c r="D4" s="480">
        <v>43.238098000000001</v>
      </c>
      <c r="E4" s="480">
        <v>36.155045999999999</v>
      </c>
      <c r="F4" s="480">
        <v>30.629695000000002</v>
      </c>
      <c r="G4" s="481">
        <f>beta!D4</f>
        <v>28.924866999999999</v>
      </c>
      <c r="H4" s="480">
        <v>26.289164</v>
      </c>
      <c r="I4" s="480">
        <v>22.85971</v>
      </c>
      <c r="J4" s="482">
        <v>20.133286999999999</v>
      </c>
      <c r="K4" s="480">
        <v>19.739084999999999</v>
      </c>
      <c r="L4" s="480">
        <v>19.128121</v>
      </c>
      <c r="M4" s="481"/>
      <c r="N4" s="480">
        <v>17.985046000000001</v>
      </c>
      <c r="O4" s="480">
        <v>17.535729</v>
      </c>
      <c r="P4" s="480">
        <v>17.122985</v>
      </c>
      <c r="Q4" s="480">
        <v>16.734960000000001</v>
      </c>
      <c r="R4" s="480">
        <v>16.256072</v>
      </c>
      <c r="S4" s="480">
        <v>15.889184999999999</v>
      </c>
      <c r="T4" s="480">
        <v>15.442266999999999</v>
      </c>
      <c r="W4"/>
      <c r="X4" s="434" t="s">
        <v>680</v>
      </c>
      <c r="AC4" s="434" t="s">
        <v>675</v>
      </c>
      <c r="AH4" s="434" t="s">
        <v>670</v>
      </c>
      <c r="AM4" s="434" t="s">
        <v>665</v>
      </c>
      <c r="AR4" s="434" t="s">
        <v>661</v>
      </c>
      <c r="AW4" s="434" t="s">
        <v>657</v>
      </c>
      <c r="BB4" s="434" t="s">
        <v>652</v>
      </c>
      <c r="BG4" s="479" t="s">
        <v>648</v>
      </c>
      <c r="BL4" s="434" t="s">
        <v>644</v>
      </c>
      <c r="BQ4" s="434" t="s">
        <v>639</v>
      </c>
      <c r="CA4" s="434" t="s">
        <v>635</v>
      </c>
      <c r="CF4" s="434" t="s">
        <v>630</v>
      </c>
      <c r="CK4" s="434" t="s">
        <v>622</v>
      </c>
      <c r="CP4" s="434" t="s">
        <v>618</v>
      </c>
      <c r="CU4" s="434" t="s">
        <v>626</v>
      </c>
      <c r="CZ4" s="434" t="s">
        <v>609</v>
      </c>
      <c r="DE4" s="434" t="s">
        <v>614</v>
      </c>
    </row>
    <row r="5" spans="1:113">
      <c r="A5" s="395" t="s">
        <v>417</v>
      </c>
      <c r="B5" s="397">
        <f>SUM(B2:B4)</f>
        <v>83.51401899999999</v>
      </c>
      <c r="C5" s="397">
        <f t="shared" ref="C5:T5" si="0">SUM(C2:C4)</f>
        <v>68.722694000000004</v>
      </c>
      <c r="D5" s="397">
        <f t="shared" si="0"/>
        <v>57.245642000000004</v>
      </c>
      <c r="E5" s="397">
        <f t="shared" si="0"/>
        <v>48.286508999999995</v>
      </c>
      <c r="F5" s="397">
        <f t="shared" si="0"/>
        <v>41.240132000000003</v>
      </c>
      <c r="G5" s="397">
        <f t="shared" si="0"/>
        <v>39.049459999999996</v>
      </c>
      <c r="H5" s="397">
        <f t="shared" si="0"/>
        <v>35.625278999999999</v>
      </c>
      <c r="I5" s="397">
        <f t="shared" si="0"/>
        <v>31.065078999999997</v>
      </c>
      <c r="J5" s="397">
        <f t="shared" si="0"/>
        <v>27.27121</v>
      </c>
      <c r="K5" s="397">
        <f t="shared" si="0"/>
        <v>26.133853000000002</v>
      </c>
      <c r="L5" s="397">
        <f t="shared" si="0"/>
        <v>25.363689999999998</v>
      </c>
      <c r="M5" s="397">
        <f t="shared" si="0"/>
        <v>0</v>
      </c>
      <c r="N5" s="397">
        <f t="shared" si="0"/>
        <v>23.995988000000001</v>
      </c>
      <c r="O5" s="397">
        <f t="shared" si="0"/>
        <v>23.240683000000001</v>
      </c>
      <c r="P5" s="397">
        <f t="shared" si="0"/>
        <v>22.515212999999999</v>
      </c>
      <c r="Q5" s="397">
        <f t="shared" si="0"/>
        <v>21.835081000000002</v>
      </c>
      <c r="R5" s="397">
        <f t="shared" si="0"/>
        <v>21.228684999999999</v>
      </c>
      <c r="S5" s="397">
        <f t="shared" si="0"/>
        <v>20.575084</v>
      </c>
      <c r="T5" s="397">
        <f t="shared" si="0"/>
        <v>19.973794999999999</v>
      </c>
      <c r="W5"/>
      <c r="X5" s="478" t="s">
        <v>681</v>
      </c>
      <c r="AC5" s="478" t="s">
        <v>676</v>
      </c>
      <c r="AH5" s="478" t="s">
        <v>671</v>
      </c>
      <c r="AM5" s="478" t="s">
        <v>666</v>
      </c>
      <c r="AR5" s="434" t="s">
        <v>662</v>
      </c>
      <c r="AW5" s="478" t="s">
        <v>658</v>
      </c>
      <c r="BB5" s="434" t="s">
        <v>653</v>
      </c>
      <c r="BG5" s="479" t="s">
        <v>649</v>
      </c>
      <c r="BL5" s="434" t="s">
        <v>645</v>
      </c>
      <c r="BQ5" s="478" t="s">
        <v>640</v>
      </c>
      <c r="CA5" s="434" t="s">
        <v>636</v>
      </c>
      <c r="CF5" s="434" t="s">
        <v>631</v>
      </c>
      <c r="CK5" s="434" t="s">
        <v>623</v>
      </c>
      <c r="CP5" s="478" t="s">
        <v>619</v>
      </c>
      <c r="CU5" s="434" t="s">
        <v>627</v>
      </c>
      <c r="CZ5" s="434" t="s">
        <v>610</v>
      </c>
      <c r="DE5" s="478" t="s">
        <v>615</v>
      </c>
    </row>
    <row r="6" spans="1:113">
      <c r="W6"/>
    </row>
    <row r="7" spans="1:113">
      <c r="A7" t="s">
        <v>355</v>
      </c>
      <c r="B7" s="382" t="s">
        <v>358</v>
      </c>
      <c r="C7" s="382" t="s">
        <v>541</v>
      </c>
      <c r="D7" s="382" t="s">
        <v>542</v>
      </c>
      <c r="E7" s="382" t="s">
        <v>359</v>
      </c>
      <c r="F7" s="382" t="s">
        <v>543</v>
      </c>
      <c r="G7" s="382" t="s">
        <v>361</v>
      </c>
      <c r="H7" s="382" t="s">
        <v>544</v>
      </c>
      <c r="I7" s="382" t="s">
        <v>545</v>
      </c>
      <c r="J7" s="382" t="s">
        <v>360</v>
      </c>
      <c r="K7" s="382" t="s">
        <v>561</v>
      </c>
      <c r="L7" s="382" t="s">
        <v>562</v>
      </c>
      <c r="M7" s="382"/>
      <c r="N7" s="382" t="s">
        <v>408</v>
      </c>
      <c r="O7" s="382" t="s">
        <v>563</v>
      </c>
      <c r="P7" s="382" t="s">
        <v>546</v>
      </c>
      <c r="Q7" s="382" t="s">
        <v>564</v>
      </c>
      <c r="R7" s="382" t="s">
        <v>405</v>
      </c>
      <c r="S7" s="382" t="s">
        <v>565</v>
      </c>
      <c r="T7" s="382" t="s">
        <v>566</v>
      </c>
      <c r="X7" s="382" t="s">
        <v>358</v>
      </c>
      <c r="Y7" s="382"/>
      <c r="Z7" s="382"/>
      <c r="AA7" s="382"/>
      <c r="AB7" s="382"/>
      <c r="AC7" s="382" t="s">
        <v>541</v>
      </c>
      <c r="AD7" s="382"/>
      <c r="AE7" s="382"/>
      <c r="AF7" s="382"/>
      <c r="AG7" s="382"/>
      <c r="AH7" s="382" t="s">
        <v>542</v>
      </c>
      <c r="AI7" s="382"/>
      <c r="AJ7" s="382"/>
      <c r="AK7" s="382"/>
      <c r="AL7" s="382"/>
      <c r="AM7" s="382" t="s">
        <v>359</v>
      </c>
      <c r="AN7" s="382"/>
      <c r="AO7" s="382"/>
      <c r="AP7" s="382"/>
      <c r="AQ7" s="382"/>
      <c r="AR7" s="382" t="s">
        <v>543</v>
      </c>
      <c r="AS7" s="382"/>
      <c r="AT7" s="382"/>
      <c r="AU7" s="382"/>
      <c r="AV7" s="382"/>
      <c r="AW7" s="382" t="s">
        <v>544</v>
      </c>
      <c r="AX7" s="382"/>
      <c r="AY7" s="382"/>
      <c r="AZ7" s="382"/>
      <c r="BA7" s="382"/>
      <c r="BB7" s="382" t="s">
        <v>545</v>
      </c>
      <c r="BC7" s="382"/>
      <c r="BD7" s="382"/>
      <c r="BE7" s="382"/>
      <c r="BF7" s="382"/>
      <c r="BG7" s="382" t="s">
        <v>360</v>
      </c>
      <c r="BH7" s="382"/>
      <c r="BI7" s="382"/>
      <c r="BJ7" s="382"/>
      <c r="BK7" s="382"/>
      <c r="BL7" s="382" t="s">
        <v>561</v>
      </c>
      <c r="BM7" s="382"/>
      <c r="BN7" s="382"/>
      <c r="BO7" s="382"/>
      <c r="BP7" s="382"/>
      <c r="BQ7" s="382" t="s">
        <v>562</v>
      </c>
      <c r="BR7" s="382"/>
      <c r="BS7" s="382"/>
      <c r="BT7" s="382"/>
      <c r="BU7" s="382"/>
      <c r="BV7" s="382" t="s">
        <v>568</v>
      </c>
      <c r="BW7" s="382"/>
      <c r="BX7" s="382"/>
      <c r="BY7" s="382"/>
      <c r="BZ7" s="382"/>
      <c r="CA7" s="382" t="s">
        <v>408</v>
      </c>
      <c r="CB7" s="382"/>
      <c r="CC7" s="382"/>
      <c r="CD7" s="382"/>
      <c r="CE7" s="382"/>
      <c r="CF7" s="382" t="s">
        <v>563</v>
      </c>
      <c r="CG7" s="382"/>
      <c r="CH7" s="382"/>
      <c r="CI7" s="382"/>
      <c r="CJ7" s="382"/>
      <c r="CK7" s="382" t="s">
        <v>546</v>
      </c>
      <c r="CL7" s="382"/>
      <c r="CM7" s="382"/>
      <c r="CN7" s="382"/>
      <c r="CO7" s="382"/>
      <c r="CP7" s="382" t="s">
        <v>564</v>
      </c>
      <c r="CQ7" s="382"/>
      <c r="CR7" s="382"/>
      <c r="CS7" s="382"/>
      <c r="CT7" s="382"/>
      <c r="CU7" s="382" t="s">
        <v>405</v>
      </c>
      <c r="CV7" s="382"/>
      <c r="CW7" s="382"/>
      <c r="CX7" s="382"/>
      <c r="CY7" s="382"/>
      <c r="CZ7" s="382" t="s">
        <v>565</v>
      </c>
      <c r="DA7" s="382"/>
      <c r="DB7" s="382"/>
      <c r="DC7" s="382"/>
      <c r="DD7" s="382"/>
      <c r="DE7" s="382" t="s">
        <v>566</v>
      </c>
      <c r="DF7" s="382"/>
      <c r="DG7" s="382"/>
      <c r="DH7" s="382"/>
      <c r="DI7" s="382"/>
    </row>
    <row r="8" spans="1:113">
      <c r="A8" s="63">
        <f>range!F14</f>
        <v>2.778504E-2</v>
      </c>
      <c r="B8" s="63">
        <f>AVERAGE(X8:AB8)</f>
        <v>2.7804000000000002E-2</v>
      </c>
      <c r="C8" s="63">
        <f>AVERAGE(AC8:AG8)</f>
        <v>2.7801900000000001E-2</v>
      </c>
      <c r="D8" s="63">
        <f>AVERAGE(AH8:AL8)</f>
        <v>2.7798819999999995E-2</v>
      </c>
      <c r="E8" s="63">
        <f>AVERAGE(AM8:AQ8)</f>
        <v>2.779448E-2</v>
      </c>
      <c r="F8" s="63">
        <f>AVERAGE(AR8:AV8)</f>
        <v>2.7788259999999999E-2</v>
      </c>
      <c r="G8" s="63">
        <f t="shared" ref="G8:G67" si="1">A8</f>
        <v>2.778504E-2</v>
      </c>
      <c r="H8" s="63">
        <f>AVERAGE(AW8:BA8)</f>
        <v>2.7777679999999999E-2</v>
      </c>
      <c r="I8" s="63">
        <f>AVERAGE(BB8:BF8)</f>
        <v>2.7756120000000002E-2</v>
      </c>
      <c r="J8" s="63">
        <f>AVERAGE(BG8:BK8)</f>
        <v>2.7686500000000003E-2</v>
      </c>
      <c r="K8" s="63">
        <f>AVERAGE(BL8:BP8)</f>
        <v>2.683746E-2</v>
      </c>
      <c r="L8" s="63">
        <f>AVERAGE(BQ8:BU8)</f>
        <v>2.683746E-2</v>
      </c>
      <c r="M8" s="438">
        <f>L8</f>
        <v>2.683746E-2</v>
      </c>
      <c r="N8" s="63">
        <f>AVERAGE(CA8:CE8)</f>
        <v>2.7092080000000001E-2</v>
      </c>
      <c r="O8" s="63">
        <f>AVERAGE(CF8:CJ8)</f>
        <v>2.615E-2</v>
      </c>
      <c r="P8" s="63">
        <f>AVERAGE(CK8:CO8)</f>
        <v>2.2879600000000003E-2</v>
      </c>
      <c r="Q8" s="63">
        <f>AVERAGE(CP8:CT8)</f>
        <v>1.4402679999999998E-2</v>
      </c>
      <c r="R8" s="63">
        <f>AVERAGE(CU8:CY8)</f>
        <v>7.3670000000000003E-3</v>
      </c>
      <c r="S8" s="63">
        <f>AVERAGE(CZ8:DD8)</f>
        <v>5.1806379999999996E-3</v>
      </c>
      <c r="T8" s="63">
        <f>AVERAGE(DE8:DI8)</f>
        <v>4.566624E-3</v>
      </c>
      <c r="U8" s="63" t="str">
        <f>ROUND(G8,4)&amp;","</f>
        <v>0.0278,</v>
      </c>
      <c r="V8" s="59"/>
      <c r="X8" s="63">
        <v>2.78131E-2</v>
      </c>
      <c r="Y8" s="63">
        <v>2.7791199999999999E-2</v>
      </c>
      <c r="Z8" s="63">
        <v>2.78108E-2</v>
      </c>
      <c r="AA8" s="63">
        <v>2.77986E-2</v>
      </c>
      <c r="AB8" s="63">
        <v>2.7806299999999999E-2</v>
      </c>
      <c r="AC8" s="63">
        <v>2.7811099999999998E-2</v>
      </c>
      <c r="AD8" s="63">
        <v>2.7788899999999998E-2</v>
      </c>
      <c r="AE8" s="63">
        <v>2.7808599999999999E-2</v>
      </c>
      <c r="AF8" s="63">
        <v>2.7796499999999998E-2</v>
      </c>
      <c r="AG8" s="63">
        <v>2.78044E-2</v>
      </c>
      <c r="AH8" s="63">
        <v>2.78079E-2</v>
      </c>
      <c r="AI8" s="63">
        <v>2.7785299999999999E-2</v>
      </c>
      <c r="AJ8" s="63">
        <v>2.7805699999999999E-2</v>
      </c>
      <c r="AK8" s="63">
        <v>2.77933E-2</v>
      </c>
      <c r="AL8" s="63">
        <v>2.7801900000000001E-2</v>
      </c>
      <c r="AM8" s="63">
        <v>2.7803399999999999E-2</v>
      </c>
      <c r="AN8" s="63">
        <v>2.77799E-2</v>
      </c>
      <c r="AO8" s="63">
        <v>2.7801699999999999E-2</v>
      </c>
      <c r="AP8" s="63">
        <v>2.7789000000000001E-2</v>
      </c>
      <c r="AQ8" s="63">
        <v>2.7798400000000001E-2</v>
      </c>
      <c r="AR8" s="63">
        <v>2.7797599999999999E-2</v>
      </c>
      <c r="AS8" s="63">
        <v>2.77723E-2</v>
      </c>
      <c r="AT8" s="63">
        <v>2.77956E-2</v>
      </c>
      <c r="AU8" s="63">
        <v>2.7782999999999999E-2</v>
      </c>
      <c r="AV8" s="63">
        <v>2.7792799999999999E-2</v>
      </c>
      <c r="AW8" s="63">
        <v>2.77874E-2</v>
      </c>
      <c r="AX8" s="63">
        <v>2.77605E-2</v>
      </c>
      <c r="AY8" s="63">
        <v>2.7785299999999999E-2</v>
      </c>
      <c r="AZ8" s="63">
        <v>2.7771899999999999E-2</v>
      </c>
      <c r="BA8" s="63">
        <v>2.77833E-2</v>
      </c>
      <c r="BB8" s="63">
        <v>2.7766699999999998E-2</v>
      </c>
      <c r="BC8" s="63">
        <v>2.7737000000000001E-2</v>
      </c>
      <c r="BD8" s="63">
        <v>2.7764E-2</v>
      </c>
      <c r="BE8" s="63">
        <v>2.7748800000000001E-2</v>
      </c>
      <c r="BF8" s="63">
        <v>2.77641E-2</v>
      </c>
      <c r="BG8" s="63">
        <v>2.76969E-2</v>
      </c>
      <c r="BH8" s="63">
        <v>2.76619E-2</v>
      </c>
      <c r="BI8" s="63">
        <v>2.76946E-2</v>
      </c>
      <c r="BJ8" s="63">
        <v>2.7677199999999999E-2</v>
      </c>
      <c r="BK8" s="63">
        <v>2.7701900000000002E-2</v>
      </c>
      <c r="BL8" s="63">
        <v>2.6812800000000001E-2</v>
      </c>
      <c r="BM8" s="63">
        <v>2.67219E-2</v>
      </c>
      <c r="BN8" s="63">
        <v>2.6864900000000001E-2</v>
      </c>
      <c r="BO8" s="63">
        <v>2.6851799999999999E-2</v>
      </c>
      <c r="BP8" s="63">
        <v>2.6935899999999999E-2</v>
      </c>
      <c r="BQ8" s="63">
        <v>2.6812800000000001E-2</v>
      </c>
      <c r="BR8" s="63">
        <v>2.67219E-2</v>
      </c>
      <c r="BS8" s="63">
        <v>2.6864900000000001E-2</v>
      </c>
      <c r="BT8" s="63">
        <v>2.6851799999999999E-2</v>
      </c>
      <c r="BU8" s="63">
        <v>2.6935899999999999E-2</v>
      </c>
      <c r="BV8" s="63"/>
      <c r="BW8" s="63"/>
      <c r="BX8" s="63"/>
      <c r="BY8" s="63"/>
      <c r="BZ8" s="63"/>
      <c r="CA8" s="63">
        <v>2.7081000000000001E-2</v>
      </c>
      <c r="CB8" s="63">
        <v>2.7005100000000001E-2</v>
      </c>
      <c r="CC8" s="63">
        <v>2.7114200000000001E-2</v>
      </c>
      <c r="CD8" s="63">
        <v>2.7095500000000002E-2</v>
      </c>
      <c r="CE8" s="63">
        <v>2.7164600000000001E-2</v>
      </c>
      <c r="CF8" s="63">
        <v>2.6087699999999998E-2</v>
      </c>
      <c r="CG8" s="63">
        <v>2.59489E-2</v>
      </c>
      <c r="CH8" s="63">
        <v>2.6194100000000001E-2</v>
      </c>
      <c r="CI8" s="63">
        <v>2.6192900000000002E-2</v>
      </c>
      <c r="CJ8" s="63">
        <v>2.63264E-2</v>
      </c>
      <c r="CK8" s="63">
        <v>2.2668399999999998E-2</v>
      </c>
      <c r="CL8" s="63">
        <v>2.2360700000000001E-2</v>
      </c>
      <c r="CM8" s="63">
        <v>2.29082E-2</v>
      </c>
      <c r="CN8" s="63">
        <v>2.3063199999999999E-2</v>
      </c>
      <c r="CO8" s="63">
        <v>2.3397500000000002E-2</v>
      </c>
      <c r="CP8" s="63">
        <v>1.4144199999999999E-2</v>
      </c>
      <c r="CQ8" s="63">
        <v>1.3649E-2</v>
      </c>
      <c r="CR8" s="63">
        <v>1.4295799999999999E-2</v>
      </c>
      <c r="CS8" s="63">
        <v>1.46801E-2</v>
      </c>
      <c r="CT8" s="63">
        <v>1.5244300000000001E-2</v>
      </c>
      <c r="CU8" s="63">
        <v>7.3084999999999999E-3</v>
      </c>
      <c r="CV8" s="63">
        <v>7.0790799999999997E-3</v>
      </c>
      <c r="CW8" s="63">
        <v>7.2830799999999999E-3</v>
      </c>
      <c r="CX8" s="63">
        <v>7.4853699999999999E-3</v>
      </c>
      <c r="CY8" s="63">
        <v>7.6789700000000002E-3</v>
      </c>
      <c r="CZ8" s="63">
        <v>5.1932599999999999E-3</v>
      </c>
      <c r="DA8" s="63">
        <v>5.08604E-3</v>
      </c>
      <c r="DB8" s="63">
        <v>5.1812100000000003E-3</v>
      </c>
      <c r="DC8" s="63">
        <v>5.1990500000000002E-3</v>
      </c>
      <c r="DD8" s="63">
        <v>5.24363E-3</v>
      </c>
      <c r="DE8" s="63">
        <v>4.5772299999999998E-3</v>
      </c>
      <c r="DF8" s="63">
        <v>4.5269899999999998E-3</v>
      </c>
      <c r="DG8" s="63">
        <v>4.5855899999999996E-3</v>
      </c>
      <c r="DH8" s="63">
        <v>4.5708299999999997E-3</v>
      </c>
      <c r="DI8" s="63">
        <v>4.5724800000000003E-3</v>
      </c>
    </row>
    <row r="9" spans="1:113">
      <c r="A9" s="63">
        <f>range!F15</f>
        <v>2.7787739999999998E-2</v>
      </c>
      <c r="B9" s="63">
        <f t="shared" ref="B9:B67" si="2">AVERAGE(X9:AB9)</f>
        <v>2.7809319999999998E-2</v>
      </c>
      <c r="C9" s="63">
        <f t="shared" ref="C9:C67" si="3">AVERAGE(AC9:AG9)</f>
        <v>2.7806419999999998E-2</v>
      </c>
      <c r="D9" s="63">
        <f t="shared" ref="D9:D67" si="4">AVERAGE(AH9:AL9)</f>
        <v>2.780318E-2</v>
      </c>
      <c r="E9" s="63">
        <f t="shared" ref="E9:E67" si="5">AVERAGE(AM9:AQ9)</f>
        <v>2.7798360000000001E-2</v>
      </c>
      <c r="F9" s="63">
        <f t="shared" ref="F9:F67" si="6">AVERAGE(AR9:AV9)</f>
        <v>2.7791400000000001E-2</v>
      </c>
      <c r="G9" s="63">
        <f t="shared" si="1"/>
        <v>2.7787739999999998E-2</v>
      </c>
      <c r="H9" s="63">
        <f t="shared" ref="H9:H67" si="7">AVERAGE(AW9:BA9)</f>
        <v>2.7779399999999999E-2</v>
      </c>
      <c r="I9" s="63">
        <f t="shared" ref="I9:I67" si="8">AVERAGE(BB9:BF9)</f>
        <v>2.775418E-2</v>
      </c>
      <c r="J9" s="63">
        <f t="shared" ref="J9:J67" si="9">AVERAGE(BG9:BK9)</f>
        <v>2.7669060000000002E-2</v>
      </c>
      <c r="K9" s="63">
        <f t="shared" ref="K9:K67" si="10">AVERAGE(BL9:BP9)</f>
        <v>2.6441900000000001E-2</v>
      </c>
      <c r="L9" s="63">
        <f t="shared" ref="L9:L67" si="11">AVERAGE(BQ9:BU9)</f>
        <v>2.6441900000000001E-2</v>
      </c>
      <c r="M9" s="438">
        <f t="shared" ref="M9:M67" si="12">L9</f>
        <v>2.6441900000000001E-2</v>
      </c>
      <c r="N9" s="63">
        <f t="shared" ref="N9:N67" si="13">AVERAGE(CA9:CE9)</f>
        <v>2.68322E-2</v>
      </c>
      <c r="O9" s="63">
        <f t="shared" ref="O9:O67" si="14">AVERAGE(CF9:CJ9)</f>
        <v>2.5377440000000001E-2</v>
      </c>
      <c r="P9" s="63">
        <f t="shared" ref="P9:P67" si="15">AVERAGE(CK9:CO9)</f>
        <v>2.138878E-2</v>
      </c>
      <c r="Q9" s="63">
        <f t="shared" ref="Q9:Q67" si="16">AVERAGE(CP9:CT9)</f>
        <v>1.497128E-2</v>
      </c>
      <c r="R9" s="63">
        <f t="shared" ref="R9:R67" si="17">AVERAGE(CU9:CY9)</f>
        <v>8.3228380000000008E-3</v>
      </c>
      <c r="S9" s="63">
        <f t="shared" ref="S9:S67" si="18">AVERAGE(CZ9:DD9)</f>
        <v>5.4160160000000001E-3</v>
      </c>
      <c r="T9" s="63">
        <f t="shared" ref="T9:T67" si="19">AVERAGE(DE9:DI9)</f>
        <v>4.6349600000000005E-3</v>
      </c>
      <c r="U9" s="63" t="str">
        <f t="shared" ref="U9:U67" si="20">ROUND(G9,4)&amp;","</f>
        <v>0.0278,</v>
      </c>
      <c r="X9" s="63">
        <v>2.78184E-2</v>
      </c>
      <c r="Y9" s="63">
        <v>2.7791699999999999E-2</v>
      </c>
      <c r="Z9" s="63">
        <v>2.78242E-2</v>
      </c>
      <c r="AA9" s="63">
        <v>2.78015E-2</v>
      </c>
      <c r="AB9" s="63">
        <v>2.78108E-2</v>
      </c>
      <c r="AC9" s="63">
        <v>2.7816299999999999E-2</v>
      </c>
      <c r="AD9" s="63">
        <v>2.7789100000000001E-2</v>
      </c>
      <c r="AE9" s="63">
        <v>2.7819300000000002E-2</v>
      </c>
      <c r="AF9" s="63">
        <v>2.7798400000000001E-2</v>
      </c>
      <c r="AG9" s="63">
        <v>2.7809E-2</v>
      </c>
      <c r="AH9" s="63">
        <v>2.7813000000000001E-2</v>
      </c>
      <c r="AI9" s="63">
        <v>2.7785199999999999E-2</v>
      </c>
      <c r="AJ9" s="63">
        <v>2.78161E-2</v>
      </c>
      <c r="AK9" s="63">
        <v>2.7795299999999998E-2</v>
      </c>
      <c r="AL9" s="63">
        <v>2.7806299999999999E-2</v>
      </c>
      <c r="AM9" s="63">
        <v>2.7808200000000002E-2</v>
      </c>
      <c r="AN9" s="63">
        <v>2.77792E-2</v>
      </c>
      <c r="AO9" s="63">
        <v>2.7811200000000001E-2</v>
      </c>
      <c r="AP9" s="63">
        <v>2.7790800000000001E-2</v>
      </c>
      <c r="AQ9" s="63">
        <v>2.7802400000000001E-2</v>
      </c>
      <c r="AR9" s="63">
        <v>2.7801699999999999E-2</v>
      </c>
      <c r="AS9" s="63">
        <v>2.7770699999999999E-2</v>
      </c>
      <c r="AT9" s="63">
        <v>2.7803999999999999E-2</v>
      </c>
      <c r="AU9" s="63">
        <v>2.7784400000000001E-2</v>
      </c>
      <c r="AV9" s="63">
        <v>2.77962E-2</v>
      </c>
      <c r="AW9" s="63">
        <v>2.7789999999999999E-2</v>
      </c>
      <c r="AX9" s="63">
        <v>2.7757400000000002E-2</v>
      </c>
      <c r="AY9" s="63">
        <v>2.77921E-2</v>
      </c>
      <c r="AZ9" s="63">
        <v>2.77722E-2</v>
      </c>
      <c r="BA9" s="63">
        <v>2.7785299999999999E-2</v>
      </c>
      <c r="BB9" s="63">
        <v>2.77653E-2</v>
      </c>
      <c r="BC9" s="63">
        <v>2.7730000000000001E-2</v>
      </c>
      <c r="BD9" s="63">
        <v>2.7767500000000001E-2</v>
      </c>
      <c r="BE9" s="63">
        <v>2.77459E-2</v>
      </c>
      <c r="BF9" s="63">
        <v>2.7762200000000001E-2</v>
      </c>
      <c r="BG9" s="63">
        <v>2.7677299999999998E-2</v>
      </c>
      <c r="BH9" s="63">
        <v>2.7642E-2</v>
      </c>
      <c r="BI9" s="63">
        <v>2.7682100000000001E-2</v>
      </c>
      <c r="BJ9" s="63">
        <v>2.7659400000000001E-2</v>
      </c>
      <c r="BK9" s="63">
        <v>2.7684500000000001E-2</v>
      </c>
      <c r="BL9" s="63">
        <v>2.6364700000000001E-2</v>
      </c>
      <c r="BM9" s="63">
        <v>2.6446899999999999E-2</v>
      </c>
      <c r="BN9" s="63">
        <v>2.63252E-2</v>
      </c>
      <c r="BO9" s="63">
        <v>2.6498600000000001E-2</v>
      </c>
      <c r="BP9" s="63">
        <v>2.65741E-2</v>
      </c>
      <c r="BQ9" s="63">
        <v>2.6364700000000001E-2</v>
      </c>
      <c r="BR9" s="63">
        <v>2.6446899999999999E-2</v>
      </c>
      <c r="BS9" s="63">
        <v>2.63252E-2</v>
      </c>
      <c r="BT9" s="63">
        <v>2.6498600000000001E-2</v>
      </c>
      <c r="BU9" s="63">
        <v>2.65741E-2</v>
      </c>
      <c r="BV9" s="63"/>
      <c r="BW9" s="63"/>
      <c r="BX9" s="63"/>
      <c r="BY9" s="63"/>
      <c r="BZ9" s="63"/>
      <c r="CA9" s="63">
        <v>2.6782799999999999E-2</v>
      </c>
      <c r="CB9" s="63">
        <v>2.6817299999999999E-2</v>
      </c>
      <c r="CC9" s="63">
        <v>2.6779399999999998E-2</v>
      </c>
      <c r="CD9" s="63">
        <v>2.6861300000000001E-2</v>
      </c>
      <c r="CE9" s="63">
        <v>2.6920199999999998E-2</v>
      </c>
      <c r="CF9" s="63">
        <v>2.52152E-2</v>
      </c>
      <c r="CG9" s="63">
        <v>2.5433999999999998E-2</v>
      </c>
      <c r="CH9" s="63">
        <v>2.5086799999999999E-2</v>
      </c>
      <c r="CI9" s="63">
        <v>2.5498300000000002E-2</v>
      </c>
      <c r="CJ9" s="63">
        <v>2.5652899999999999E-2</v>
      </c>
      <c r="CK9" s="63">
        <v>2.09523E-2</v>
      </c>
      <c r="CL9" s="63">
        <v>2.1386200000000001E-2</v>
      </c>
      <c r="CM9" s="63">
        <v>2.0734900000000001E-2</v>
      </c>
      <c r="CN9" s="63">
        <v>2.1808000000000001E-2</v>
      </c>
      <c r="CO9" s="63">
        <v>2.2062499999999999E-2</v>
      </c>
      <c r="CP9" s="63">
        <v>1.4758E-2</v>
      </c>
      <c r="CQ9" s="63">
        <v>1.4496200000000001E-2</v>
      </c>
      <c r="CR9" s="63">
        <v>1.47025E-2</v>
      </c>
      <c r="CS9" s="63">
        <v>1.53632E-2</v>
      </c>
      <c r="CT9" s="63">
        <v>1.55365E-2</v>
      </c>
      <c r="CU9" s="63">
        <v>8.6845599999999992E-3</v>
      </c>
      <c r="CV9" s="63">
        <v>7.74897E-3</v>
      </c>
      <c r="CW9" s="63">
        <v>8.2105700000000004E-3</v>
      </c>
      <c r="CX9" s="63">
        <v>8.4235000000000004E-3</v>
      </c>
      <c r="CY9" s="63">
        <v>8.5465899999999997E-3</v>
      </c>
      <c r="CZ9" s="63">
        <v>5.5015000000000003E-3</v>
      </c>
      <c r="DA9" s="63">
        <v>5.2507200000000004E-3</v>
      </c>
      <c r="DB9" s="63">
        <v>5.4193399999999999E-3</v>
      </c>
      <c r="DC9" s="63">
        <v>5.42984E-3</v>
      </c>
      <c r="DD9" s="63">
        <v>5.4786799999999997E-3</v>
      </c>
      <c r="DE9" s="63">
        <v>4.6581799999999996E-3</v>
      </c>
      <c r="DF9" s="63">
        <v>4.5760899999999997E-3</v>
      </c>
      <c r="DG9" s="63">
        <v>4.6606199999999999E-3</v>
      </c>
      <c r="DH9" s="63">
        <v>4.6378599999999997E-3</v>
      </c>
      <c r="DI9" s="63">
        <v>4.64205E-3</v>
      </c>
    </row>
    <row r="10" spans="1:113">
      <c r="A10" s="63">
        <f>range!F16</f>
        <v>2.7777639999999999E-2</v>
      </c>
      <c r="B10" s="63">
        <f t="shared" si="2"/>
        <v>2.7803040000000001E-2</v>
      </c>
      <c r="C10" s="63">
        <f t="shared" si="3"/>
        <v>2.7799839999999999E-2</v>
      </c>
      <c r="D10" s="63">
        <f t="shared" si="4"/>
        <v>2.7795579999999997E-2</v>
      </c>
      <c r="E10" s="63">
        <f t="shared" si="5"/>
        <v>2.7789879999999999E-2</v>
      </c>
      <c r="F10" s="63">
        <f t="shared" si="6"/>
        <v>2.7781860000000002E-2</v>
      </c>
      <c r="G10" s="63">
        <f t="shared" si="1"/>
        <v>2.7777639999999999E-2</v>
      </c>
      <c r="H10" s="63">
        <f t="shared" si="7"/>
        <v>2.7767680000000006E-2</v>
      </c>
      <c r="I10" s="63">
        <f t="shared" si="8"/>
        <v>2.773722E-2</v>
      </c>
      <c r="J10" s="63">
        <f t="shared" si="9"/>
        <v>2.763154E-2</v>
      </c>
      <c r="K10" s="63">
        <f t="shared" si="10"/>
        <v>2.5979200000000001E-2</v>
      </c>
      <c r="L10" s="63">
        <f t="shared" si="11"/>
        <v>2.5979200000000001E-2</v>
      </c>
      <c r="M10" s="438">
        <f t="shared" si="12"/>
        <v>2.5979200000000001E-2</v>
      </c>
      <c r="N10" s="63">
        <f t="shared" si="13"/>
        <v>2.6502340000000003E-2</v>
      </c>
      <c r="O10" s="63">
        <f t="shared" si="14"/>
        <v>2.466194E-2</v>
      </c>
      <c r="P10" s="63">
        <f t="shared" si="15"/>
        <v>2.0625159999999997E-2</v>
      </c>
      <c r="Q10" s="63">
        <f t="shared" si="16"/>
        <v>1.4621840000000001E-2</v>
      </c>
      <c r="R10" s="63">
        <f t="shared" si="17"/>
        <v>8.5410680000000006E-3</v>
      </c>
      <c r="S10" s="63">
        <f t="shared" si="18"/>
        <v>5.4942799999999998E-3</v>
      </c>
      <c r="T10" s="63">
        <f t="shared" si="19"/>
        <v>4.6666779999999996E-3</v>
      </c>
      <c r="U10" s="63" t="str">
        <f t="shared" si="20"/>
        <v>0.0278,</v>
      </c>
      <c r="X10" s="63">
        <v>2.78102E-2</v>
      </c>
      <c r="Y10" s="63">
        <v>2.77868E-2</v>
      </c>
      <c r="Z10" s="63">
        <v>2.7821100000000001E-2</v>
      </c>
      <c r="AA10" s="63">
        <v>2.77939E-2</v>
      </c>
      <c r="AB10" s="63">
        <v>2.78032E-2</v>
      </c>
      <c r="AC10" s="63">
        <v>2.7807599999999998E-2</v>
      </c>
      <c r="AD10" s="63">
        <v>2.7783800000000001E-2</v>
      </c>
      <c r="AE10" s="63">
        <v>2.7815599999999999E-2</v>
      </c>
      <c r="AF10" s="63">
        <v>2.7791799999999998E-2</v>
      </c>
      <c r="AG10" s="63">
        <v>2.7800399999999999E-2</v>
      </c>
      <c r="AH10" s="63">
        <v>2.7803399999999999E-2</v>
      </c>
      <c r="AI10" s="63">
        <v>2.7779000000000002E-2</v>
      </c>
      <c r="AJ10" s="63">
        <v>2.7810399999999999E-2</v>
      </c>
      <c r="AK10" s="63">
        <v>2.77881E-2</v>
      </c>
      <c r="AL10" s="63">
        <v>2.7796999999999999E-2</v>
      </c>
      <c r="AM10" s="63">
        <v>2.7797800000000001E-2</v>
      </c>
      <c r="AN10" s="63">
        <v>2.77722E-2</v>
      </c>
      <c r="AO10" s="63">
        <v>2.7803999999999999E-2</v>
      </c>
      <c r="AP10" s="63">
        <v>2.7782899999999999E-2</v>
      </c>
      <c r="AQ10" s="63">
        <v>2.7792500000000001E-2</v>
      </c>
      <c r="AR10" s="63">
        <v>2.77904E-2</v>
      </c>
      <c r="AS10" s="63">
        <v>2.7762599999999998E-2</v>
      </c>
      <c r="AT10" s="63">
        <v>2.7795400000000001E-2</v>
      </c>
      <c r="AU10" s="63">
        <v>2.7775600000000001E-2</v>
      </c>
      <c r="AV10" s="63">
        <v>2.7785299999999999E-2</v>
      </c>
      <c r="AW10" s="63">
        <v>2.77769E-2</v>
      </c>
      <c r="AX10" s="63">
        <v>2.7746699999999999E-2</v>
      </c>
      <c r="AY10" s="63">
        <v>2.7781E-2</v>
      </c>
      <c r="AZ10" s="63">
        <v>2.7761000000000001E-2</v>
      </c>
      <c r="BA10" s="63">
        <v>2.77728E-2</v>
      </c>
      <c r="BB10" s="63">
        <v>2.77483E-2</v>
      </c>
      <c r="BC10" s="63">
        <v>2.7713600000000001E-2</v>
      </c>
      <c r="BD10" s="63">
        <v>2.7749800000000002E-2</v>
      </c>
      <c r="BE10" s="63">
        <v>2.77291E-2</v>
      </c>
      <c r="BF10" s="63">
        <v>2.7745300000000001E-2</v>
      </c>
      <c r="BG10" s="63">
        <v>2.7645300000000001E-2</v>
      </c>
      <c r="BH10" s="63">
        <v>2.76016E-2</v>
      </c>
      <c r="BI10" s="63">
        <v>2.7639899999999998E-2</v>
      </c>
      <c r="BJ10" s="63">
        <v>2.76203E-2</v>
      </c>
      <c r="BK10" s="63">
        <v>2.7650600000000001E-2</v>
      </c>
      <c r="BL10" s="63">
        <v>2.6146599999999999E-2</v>
      </c>
      <c r="BM10" s="63">
        <v>2.5887500000000001E-2</v>
      </c>
      <c r="BN10" s="63">
        <v>2.57147E-2</v>
      </c>
      <c r="BO10" s="63">
        <v>2.59717E-2</v>
      </c>
      <c r="BP10" s="63">
        <v>2.6175500000000001E-2</v>
      </c>
      <c r="BQ10" s="63">
        <v>2.6146599999999999E-2</v>
      </c>
      <c r="BR10" s="63">
        <v>2.5887500000000001E-2</v>
      </c>
      <c r="BS10" s="63">
        <v>2.57147E-2</v>
      </c>
      <c r="BT10" s="63">
        <v>2.59717E-2</v>
      </c>
      <c r="BU10" s="63">
        <v>2.6175500000000001E-2</v>
      </c>
      <c r="BV10" s="63"/>
      <c r="BW10" s="63"/>
      <c r="BX10" s="63"/>
      <c r="BY10" s="63"/>
      <c r="BZ10" s="63"/>
      <c r="CA10" s="63">
        <v>2.6610200000000001E-2</v>
      </c>
      <c r="CB10" s="63">
        <v>2.6418299999999999E-2</v>
      </c>
      <c r="CC10" s="63">
        <v>2.6362799999999999E-2</v>
      </c>
      <c r="CD10" s="63">
        <v>2.6486200000000001E-2</v>
      </c>
      <c r="CE10" s="63">
        <v>2.66342E-2</v>
      </c>
      <c r="CF10" s="63">
        <v>2.4930299999999999E-2</v>
      </c>
      <c r="CG10" s="63">
        <v>2.4548799999999999E-2</v>
      </c>
      <c r="CH10" s="63">
        <v>2.4142E-2</v>
      </c>
      <c r="CI10" s="63">
        <v>2.4694299999999999E-2</v>
      </c>
      <c r="CJ10" s="63">
        <v>2.4994300000000001E-2</v>
      </c>
      <c r="CK10" s="63">
        <v>2.0592099999999999E-2</v>
      </c>
      <c r="CL10" s="63">
        <v>2.0487499999999999E-2</v>
      </c>
      <c r="CM10" s="63">
        <v>2.0337899999999999E-2</v>
      </c>
      <c r="CN10" s="63">
        <v>2.0594299999999999E-2</v>
      </c>
      <c r="CO10" s="63">
        <v>2.1114000000000001E-2</v>
      </c>
      <c r="CP10" s="63">
        <v>1.4356600000000001E-2</v>
      </c>
      <c r="CQ10" s="63">
        <v>1.4273599999999999E-2</v>
      </c>
      <c r="CR10" s="63">
        <v>1.4297199999999999E-2</v>
      </c>
      <c r="CS10" s="63">
        <v>1.4985999999999999E-2</v>
      </c>
      <c r="CT10" s="63">
        <v>1.5195800000000001E-2</v>
      </c>
      <c r="CU10" s="63">
        <v>8.7620300000000005E-3</v>
      </c>
      <c r="CV10" s="63">
        <v>8.0826300000000004E-3</v>
      </c>
      <c r="CW10" s="63">
        <v>8.3617699999999993E-3</v>
      </c>
      <c r="CX10" s="63">
        <v>8.8086899999999992E-3</v>
      </c>
      <c r="CY10" s="63">
        <v>8.6902200000000002E-3</v>
      </c>
      <c r="CZ10" s="63">
        <v>5.5590800000000001E-3</v>
      </c>
      <c r="DA10" s="63">
        <v>5.3426999999999997E-3</v>
      </c>
      <c r="DB10" s="63">
        <v>5.5128199999999999E-3</v>
      </c>
      <c r="DC10" s="63">
        <v>5.5411599999999998E-3</v>
      </c>
      <c r="DD10" s="63">
        <v>5.5156399999999996E-3</v>
      </c>
      <c r="DE10" s="63">
        <v>4.6810699999999998E-3</v>
      </c>
      <c r="DF10" s="63">
        <v>4.62437E-3</v>
      </c>
      <c r="DG10" s="63">
        <v>4.6917699999999996E-3</v>
      </c>
      <c r="DH10" s="63">
        <v>4.6573600000000001E-3</v>
      </c>
      <c r="DI10" s="63">
        <v>4.6788200000000002E-3</v>
      </c>
    </row>
    <row r="11" spans="1:113">
      <c r="A11" s="63">
        <f>range!F17</f>
        <v>2.7768060000000001E-2</v>
      </c>
      <c r="B11" s="63">
        <f t="shared" si="2"/>
        <v>2.779452E-2</v>
      </c>
      <c r="C11" s="63">
        <f t="shared" si="3"/>
        <v>2.7792580000000001E-2</v>
      </c>
      <c r="D11" s="63">
        <f t="shared" si="4"/>
        <v>2.778856E-2</v>
      </c>
      <c r="E11" s="63">
        <f t="shared" si="5"/>
        <v>2.7782299999999999E-2</v>
      </c>
      <c r="F11" s="63">
        <f t="shared" si="6"/>
        <v>2.7772999999999999E-2</v>
      </c>
      <c r="G11" s="63">
        <f t="shared" si="1"/>
        <v>2.7768060000000001E-2</v>
      </c>
      <c r="H11" s="63">
        <f t="shared" si="7"/>
        <v>2.7756160000000002E-2</v>
      </c>
      <c r="I11" s="63">
        <f t="shared" si="8"/>
        <v>2.7718300000000001E-2</v>
      </c>
      <c r="J11" s="63">
        <f t="shared" si="9"/>
        <v>2.757942E-2</v>
      </c>
      <c r="K11" s="63">
        <f t="shared" si="10"/>
        <v>2.5179680000000003E-2</v>
      </c>
      <c r="L11" s="63">
        <f t="shared" si="11"/>
        <v>2.5179680000000003E-2</v>
      </c>
      <c r="M11" s="438">
        <f t="shared" si="12"/>
        <v>2.5179680000000003E-2</v>
      </c>
      <c r="N11" s="63">
        <f t="shared" si="13"/>
        <v>2.591214E-2</v>
      </c>
      <c r="O11" s="63">
        <f t="shared" si="14"/>
        <v>2.3514979999999998E-2</v>
      </c>
      <c r="P11" s="63">
        <f t="shared" si="15"/>
        <v>1.9469739999999999E-2</v>
      </c>
      <c r="Q11" s="63">
        <f t="shared" si="16"/>
        <v>1.4378460000000001E-2</v>
      </c>
      <c r="R11" s="63">
        <f t="shared" si="17"/>
        <v>8.9314500000000005E-3</v>
      </c>
      <c r="S11" s="63">
        <f t="shared" si="18"/>
        <v>5.6565200000000008E-3</v>
      </c>
      <c r="T11" s="63">
        <f t="shared" si="19"/>
        <v>4.7144679999999994E-3</v>
      </c>
      <c r="U11" s="63" t="str">
        <f t="shared" si="20"/>
        <v>0.0278,</v>
      </c>
      <c r="X11" s="63">
        <v>2.78032E-2</v>
      </c>
      <c r="Y11" s="63">
        <v>2.7777799999999998E-2</v>
      </c>
      <c r="Z11" s="63">
        <v>2.7807200000000001E-2</v>
      </c>
      <c r="AA11" s="63">
        <v>2.7785199999999999E-2</v>
      </c>
      <c r="AB11" s="63">
        <v>2.77992E-2</v>
      </c>
      <c r="AC11" s="63">
        <v>2.7800700000000001E-2</v>
      </c>
      <c r="AD11" s="63">
        <v>2.77746E-2</v>
      </c>
      <c r="AE11" s="63">
        <v>2.78084E-2</v>
      </c>
      <c r="AF11" s="63">
        <v>2.77828E-2</v>
      </c>
      <c r="AG11" s="63">
        <v>2.7796399999999999E-2</v>
      </c>
      <c r="AH11" s="63">
        <v>2.7796499999999998E-2</v>
      </c>
      <c r="AI11" s="63">
        <v>2.7769100000000001E-2</v>
      </c>
      <c r="AJ11" s="63">
        <v>2.7805300000000002E-2</v>
      </c>
      <c r="AK11" s="63">
        <v>2.7779000000000002E-2</v>
      </c>
      <c r="AL11" s="63">
        <v>2.7792899999999999E-2</v>
      </c>
      <c r="AM11" s="63">
        <v>2.77904E-2</v>
      </c>
      <c r="AN11" s="63">
        <v>2.77618E-2</v>
      </c>
      <c r="AO11" s="63">
        <v>2.77985E-2</v>
      </c>
      <c r="AP11" s="63">
        <v>2.7772999999999999E-2</v>
      </c>
      <c r="AQ11" s="63">
        <v>2.7787800000000001E-2</v>
      </c>
      <c r="AR11" s="63">
        <v>2.7781900000000002E-2</v>
      </c>
      <c r="AS11" s="63">
        <v>2.77512E-2</v>
      </c>
      <c r="AT11" s="63">
        <v>2.7788500000000001E-2</v>
      </c>
      <c r="AU11" s="63">
        <v>2.7764E-2</v>
      </c>
      <c r="AV11" s="63">
        <v>2.7779399999999999E-2</v>
      </c>
      <c r="AW11" s="63">
        <v>2.7765700000000001E-2</v>
      </c>
      <c r="AX11" s="63">
        <v>2.7733299999999999E-2</v>
      </c>
      <c r="AY11" s="63">
        <v>2.7770900000000001E-2</v>
      </c>
      <c r="AZ11" s="63">
        <v>2.77466E-2</v>
      </c>
      <c r="BA11" s="63">
        <v>2.7764299999999999E-2</v>
      </c>
      <c r="BB11" s="63">
        <v>2.7729799999999999E-2</v>
      </c>
      <c r="BC11" s="63">
        <v>2.7693200000000001E-2</v>
      </c>
      <c r="BD11" s="63">
        <v>2.7731100000000002E-2</v>
      </c>
      <c r="BE11" s="63">
        <v>2.7707900000000001E-2</v>
      </c>
      <c r="BF11" s="63">
        <v>2.7729500000000001E-2</v>
      </c>
      <c r="BG11" s="63">
        <v>2.7593800000000002E-2</v>
      </c>
      <c r="BH11" s="63">
        <v>2.7547800000000001E-2</v>
      </c>
      <c r="BI11" s="63">
        <v>2.7584600000000001E-2</v>
      </c>
      <c r="BJ11" s="63">
        <v>2.7571999999999999E-2</v>
      </c>
      <c r="BK11" s="63">
        <v>2.7598899999999999E-2</v>
      </c>
      <c r="BL11" s="63">
        <v>2.5313100000000002E-2</v>
      </c>
      <c r="BM11" s="63">
        <v>2.5103299999999999E-2</v>
      </c>
      <c r="BN11" s="63">
        <v>2.4858499999999999E-2</v>
      </c>
      <c r="BO11" s="63">
        <v>2.5265300000000001E-2</v>
      </c>
      <c r="BP11" s="63">
        <v>2.5358200000000001E-2</v>
      </c>
      <c r="BQ11" s="63">
        <v>2.5313100000000002E-2</v>
      </c>
      <c r="BR11" s="63">
        <v>2.5103299999999999E-2</v>
      </c>
      <c r="BS11" s="63">
        <v>2.4858499999999999E-2</v>
      </c>
      <c r="BT11" s="63">
        <v>2.5265300000000001E-2</v>
      </c>
      <c r="BU11" s="63">
        <v>2.5358200000000001E-2</v>
      </c>
      <c r="BV11" s="63"/>
      <c r="BW11" s="63"/>
      <c r="BX11" s="63"/>
      <c r="BY11" s="63"/>
      <c r="BZ11" s="63"/>
      <c r="CA11" s="63">
        <v>2.60161E-2</v>
      </c>
      <c r="CB11" s="63">
        <v>2.5837300000000001E-2</v>
      </c>
      <c r="CC11" s="63">
        <v>2.5705800000000001E-2</v>
      </c>
      <c r="CD11" s="63">
        <v>2.5979700000000001E-2</v>
      </c>
      <c r="CE11" s="63">
        <v>2.6021800000000001E-2</v>
      </c>
      <c r="CF11" s="63">
        <v>2.3615199999999999E-2</v>
      </c>
      <c r="CG11" s="63">
        <v>2.34615E-2</v>
      </c>
      <c r="CH11" s="63">
        <v>2.29778E-2</v>
      </c>
      <c r="CI11" s="63">
        <v>2.3707800000000001E-2</v>
      </c>
      <c r="CJ11" s="63">
        <v>2.38126E-2</v>
      </c>
      <c r="CK11" s="63">
        <v>1.91887E-2</v>
      </c>
      <c r="CL11" s="63">
        <v>1.94802E-2</v>
      </c>
      <c r="CM11" s="63">
        <v>1.8845400000000002E-2</v>
      </c>
      <c r="CN11" s="63">
        <v>1.98849E-2</v>
      </c>
      <c r="CO11" s="63">
        <v>1.9949499999999998E-2</v>
      </c>
      <c r="CP11" s="63">
        <v>1.4204700000000001E-2</v>
      </c>
      <c r="CQ11" s="63">
        <v>1.4183899999999999E-2</v>
      </c>
      <c r="CR11" s="63">
        <v>1.41079E-2</v>
      </c>
      <c r="CS11" s="63">
        <v>1.45366E-2</v>
      </c>
      <c r="CT11" s="63">
        <v>1.4859199999999999E-2</v>
      </c>
      <c r="CU11" s="63">
        <v>8.9275899999999991E-3</v>
      </c>
      <c r="CV11" s="63">
        <v>8.65433E-3</v>
      </c>
      <c r="CW11" s="63">
        <v>8.7754400000000007E-3</v>
      </c>
      <c r="CX11" s="63">
        <v>8.8213200000000005E-3</v>
      </c>
      <c r="CY11" s="63">
        <v>9.4785700000000004E-3</v>
      </c>
      <c r="CZ11" s="63">
        <v>5.6527299999999999E-3</v>
      </c>
      <c r="DA11" s="63">
        <v>5.5299700000000004E-3</v>
      </c>
      <c r="DB11" s="63">
        <v>5.6562299999999999E-3</v>
      </c>
      <c r="DC11" s="63">
        <v>5.6150799999999997E-3</v>
      </c>
      <c r="DD11" s="63">
        <v>5.8285899999999998E-3</v>
      </c>
      <c r="DE11" s="63">
        <v>4.7137799999999999E-3</v>
      </c>
      <c r="DF11" s="63">
        <v>4.6852899999999999E-3</v>
      </c>
      <c r="DG11" s="63">
        <v>4.7410400000000002E-3</v>
      </c>
      <c r="DH11" s="63">
        <v>4.7145599999999996E-3</v>
      </c>
      <c r="DI11" s="63">
        <v>4.7176700000000002E-3</v>
      </c>
    </row>
    <row r="12" spans="1:113">
      <c r="A12" s="63">
        <f>range!F18</f>
        <v>2.7754919999999999E-2</v>
      </c>
      <c r="B12" s="63">
        <f t="shared" si="2"/>
        <v>2.7786300000000003E-2</v>
      </c>
      <c r="C12" s="63">
        <f t="shared" si="3"/>
        <v>2.7783059999999998E-2</v>
      </c>
      <c r="D12" s="63">
        <f t="shared" si="4"/>
        <v>2.7778259999999999E-2</v>
      </c>
      <c r="E12" s="63">
        <f t="shared" si="5"/>
        <v>2.7771459999999998E-2</v>
      </c>
      <c r="F12" s="63">
        <f t="shared" si="6"/>
        <v>2.7760760000000002E-2</v>
      </c>
      <c r="G12" s="63">
        <f t="shared" si="1"/>
        <v>2.7754919999999999E-2</v>
      </c>
      <c r="H12" s="63">
        <f t="shared" si="7"/>
        <v>2.7740399999999998E-2</v>
      </c>
      <c r="I12" s="63">
        <f t="shared" si="8"/>
        <v>2.7692680000000004E-2</v>
      </c>
      <c r="J12" s="63">
        <f t="shared" si="9"/>
        <v>2.7502899999999997E-2</v>
      </c>
      <c r="K12" s="63">
        <f t="shared" si="10"/>
        <v>2.41409E-2</v>
      </c>
      <c r="L12" s="63">
        <f t="shared" si="11"/>
        <v>2.41409E-2</v>
      </c>
      <c r="M12" s="438">
        <f t="shared" si="12"/>
        <v>2.41409E-2</v>
      </c>
      <c r="N12" s="63">
        <f t="shared" si="13"/>
        <v>2.5045060000000001E-2</v>
      </c>
      <c r="O12" s="63">
        <f t="shared" si="14"/>
        <v>2.2335860000000003E-2</v>
      </c>
      <c r="P12" s="63">
        <f t="shared" si="15"/>
        <v>1.8346540000000001E-2</v>
      </c>
      <c r="Q12" s="63">
        <f t="shared" si="16"/>
        <v>1.3900319999999999E-2</v>
      </c>
      <c r="R12" s="63">
        <f t="shared" si="17"/>
        <v>9.1564039999999999E-3</v>
      </c>
      <c r="S12" s="63">
        <f t="shared" si="18"/>
        <v>5.7892879999999992E-3</v>
      </c>
      <c r="T12" s="63">
        <f t="shared" si="19"/>
        <v>4.7232640000000005E-3</v>
      </c>
      <c r="U12" s="63" t="str">
        <f t="shared" si="20"/>
        <v>0.0278,</v>
      </c>
      <c r="X12" s="63">
        <v>2.7791300000000001E-2</v>
      </c>
      <c r="Y12" s="63">
        <v>2.7770400000000001E-2</v>
      </c>
      <c r="Z12" s="63">
        <v>2.7805099999999999E-2</v>
      </c>
      <c r="AA12" s="63">
        <v>2.7775899999999999E-2</v>
      </c>
      <c r="AB12" s="63">
        <v>2.7788799999999999E-2</v>
      </c>
      <c r="AC12" s="63">
        <v>2.77887E-2</v>
      </c>
      <c r="AD12" s="63">
        <v>2.7767500000000001E-2</v>
      </c>
      <c r="AE12" s="63">
        <v>2.7801200000000002E-2</v>
      </c>
      <c r="AF12" s="63">
        <v>2.7771500000000001E-2</v>
      </c>
      <c r="AG12" s="63">
        <v>2.7786399999999999E-2</v>
      </c>
      <c r="AH12" s="63">
        <v>2.7784799999999998E-2</v>
      </c>
      <c r="AI12" s="63">
        <v>2.77617E-2</v>
      </c>
      <c r="AJ12" s="63">
        <v>2.77957E-2</v>
      </c>
      <c r="AK12" s="63">
        <v>2.7766200000000001E-2</v>
      </c>
      <c r="AL12" s="63">
        <v>2.7782899999999999E-2</v>
      </c>
      <c r="AM12" s="63">
        <v>2.7778500000000001E-2</v>
      </c>
      <c r="AN12" s="63">
        <v>2.77535E-2</v>
      </c>
      <c r="AO12" s="63">
        <v>2.7789000000000001E-2</v>
      </c>
      <c r="AP12" s="63">
        <v>2.7759099999999998E-2</v>
      </c>
      <c r="AQ12" s="63">
        <v>2.7777199999999998E-2</v>
      </c>
      <c r="AR12" s="63">
        <v>2.7769100000000001E-2</v>
      </c>
      <c r="AS12" s="63">
        <v>2.7741600000000002E-2</v>
      </c>
      <c r="AT12" s="63">
        <v>2.7777799999999998E-2</v>
      </c>
      <c r="AU12" s="63">
        <v>2.7748399999999999E-2</v>
      </c>
      <c r="AV12" s="63">
        <v>2.7766900000000001E-2</v>
      </c>
      <c r="AW12" s="63">
        <v>2.7750400000000001E-2</v>
      </c>
      <c r="AX12" s="63">
        <v>2.77202E-2</v>
      </c>
      <c r="AY12" s="63">
        <v>2.7756400000000001E-2</v>
      </c>
      <c r="AZ12" s="63">
        <v>2.7727100000000001E-2</v>
      </c>
      <c r="BA12" s="63">
        <v>2.7747899999999999E-2</v>
      </c>
      <c r="BB12" s="63">
        <v>2.77062E-2</v>
      </c>
      <c r="BC12" s="63">
        <v>2.76701E-2</v>
      </c>
      <c r="BD12" s="63">
        <v>2.7707599999999999E-2</v>
      </c>
      <c r="BE12" s="63">
        <v>2.7677799999999999E-2</v>
      </c>
      <c r="BF12" s="63">
        <v>2.7701699999999999E-2</v>
      </c>
      <c r="BG12" s="63">
        <v>2.7530499999999999E-2</v>
      </c>
      <c r="BH12" s="63">
        <v>2.7475800000000002E-2</v>
      </c>
      <c r="BI12" s="63">
        <v>2.7503099999999999E-2</v>
      </c>
      <c r="BJ12" s="63">
        <v>2.7490899999999999E-2</v>
      </c>
      <c r="BK12" s="63">
        <v>2.7514199999999999E-2</v>
      </c>
      <c r="BL12" s="63">
        <v>2.4365999999999999E-2</v>
      </c>
      <c r="BM12" s="63">
        <v>2.3849599999999999E-2</v>
      </c>
      <c r="BN12" s="63">
        <v>2.3701199999999999E-2</v>
      </c>
      <c r="BO12" s="63">
        <v>2.43184E-2</v>
      </c>
      <c r="BP12" s="63">
        <v>2.4469299999999999E-2</v>
      </c>
      <c r="BQ12" s="63">
        <v>2.4365999999999999E-2</v>
      </c>
      <c r="BR12" s="63">
        <v>2.3849599999999999E-2</v>
      </c>
      <c r="BS12" s="63">
        <v>2.3701199999999999E-2</v>
      </c>
      <c r="BT12" s="63">
        <v>2.43184E-2</v>
      </c>
      <c r="BU12" s="63">
        <v>2.4469299999999999E-2</v>
      </c>
      <c r="BV12" s="63"/>
      <c r="BW12" s="63"/>
      <c r="BX12" s="63"/>
      <c r="BY12" s="63"/>
      <c r="BZ12" s="63"/>
      <c r="CA12" s="63">
        <v>2.5308899999999999E-2</v>
      </c>
      <c r="CB12" s="63">
        <v>2.4812600000000001E-2</v>
      </c>
      <c r="CC12" s="63">
        <v>2.4649600000000001E-2</v>
      </c>
      <c r="CD12" s="63">
        <v>2.5211600000000001E-2</v>
      </c>
      <c r="CE12" s="63">
        <v>2.52426E-2</v>
      </c>
      <c r="CF12" s="63">
        <v>2.2402600000000002E-2</v>
      </c>
      <c r="CG12" s="63">
        <v>2.2067400000000001E-2</v>
      </c>
      <c r="CH12" s="63">
        <v>2.1729999999999999E-2</v>
      </c>
      <c r="CI12" s="63">
        <v>2.2528400000000001E-2</v>
      </c>
      <c r="CJ12" s="63">
        <v>2.29509E-2</v>
      </c>
      <c r="CK12" s="63">
        <v>1.8143200000000002E-2</v>
      </c>
      <c r="CL12" s="63">
        <v>1.8504400000000001E-2</v>
      </c>
      <c r="CM12" s="63">
        <v>1.7474300000000002E-2</v>
      </c>
      <c r="CN12" s="63">
        <v>1.8589499999999998E-2</v>
      </c>
      <c r="CO12" s="63">
        <v>1.9021300000000001E-2</v>
      </c>
      <c r="CP12" s="63">
        <v>1.3501600000000001E-2</v>
      </c>
      <c r="CQ12" s="63">
        <v>1.43415E-2</v>
      </c>
      <c r="CR12" s="63">
        <v>1.3665800000000001E-2</v>
      </c>
      <c r="CS12" s="63">
        <v>1.3514399999999999E-2</v>
      </c>
      <c r="CT12" s="63">
        <v>1.44783E-2</v>
      </c>
      <c r="CU12" s="63">
        <v>8.7954699999999997E-3</v>
      </c>
      <c r="CV12" s="63">
        <v>9.3474500000000002E-3</v>
      </c>
      <c r="CW12" s="63">
        <v>9.3872199999999999E-3</v>
      </c>
      <c r="CX12" s="63">
        <v>8.4310300000000008E-3</v>
      </c>
      <c r="CY12" s="63">
        <v>9.8208500000000008E-3</v>
      </c>
      <c r="CZ12" s="63">
        <v>5.7054499999999999E-3</v>
      </c>
      <c r="DA12" s="63">
        <v>5.76342E-3</v>
      </c>
      <c r="DB12" s="63">
        <v>5.9747300000000001E-3</v>
      </c>
      <c r="DC12" s="63">
        <v>5.4692100000000004E-3</v>
      </c>
      <c r="DD12" s="63">
        <v>6.0336299999999999E-3</v>
      </c>
      <c r="DE12" s="63">
        <v>4.7189500000000004E-3</v>
      </c>
      <c r="DF12" s="63">
        <v>4.7183599999999996E-3</v>
      </c>
      <c r="DG12" s="63">
        <v>4.7704799999999997E-3</v>
      </c>
      <c r="DH12" s="63">
        <v>4.6503300000000003E-3</v>
      </c>
      <c r="DI12" s="63">
        <v>4.7581999999999998E-3</v>
      </c>
    </row>
    <row r="13" spans="1:113">
      <c r="A13" s="63">
        <f>range!F19</f>
        <v>2.7738420000000003E-2</v>
      </c>
      <c r="B13" s="63">
        <f t="shared" si="2"/>
        <v>2.7773639999999999E-2</v>
      </c>
      <c r="C13" s="63">
        <f t="shared" si="3"/>
        <v>2.7770220000000002E-2</v>
      </c>
      <c r="D13" s="63">
        <f t="shared" si="4"/>
        <v>2.77653E-2</v>
      </c>
      <c r="E13" s="63">
        <f t="shared" si="5"/>
        <v>2.7757799999999999E-2</v>
      </c>
      <c r="F13" s="63">
        <f t="shared" si="6"/>
        <v>2.774532E-2</v>
      </c>
      <c r="G13" s="63">
        <f t="shared" si="1"/>
        <v>2.7738420000000003E-2</v>
      </c>
      <c r="H13" s="63">
        <f t="shared" si="7"/>
        <v>2.7721060000000002E-2</v>
      </c>
      <c r="I13" s="63">
        <f t="shared" si="8"/>
        <v>2.766118E-2</v>
      </c>
      <c r="J13" s="63">
        <f t="shared" si="9"/>
        <v>2.7403080000000003E-2</v>
      </c>
      <c r="K13" s="63">
        <f t="shared" si="10"/>
        <v>2.3087940000000001E-2</v>
      </c>
      <c r="L13" s="63">
        <f t="shared" si="11"/>
        <v>2.3087940000000001E-2</v>
      </c>
      <c r="M13" s="438">
        <f t="shared" si="12"/>
        <v>2.3087940000000001E-2</v>
      </c>
      <c r="N13" s="63">
        <f t="shared" si="13"/>
        <v>2.405676E-2</v>
      </c>
      <c r="O13" s="63">
        <f t="shared" si="14"/>
        <v>2.130692E-2</v>
      </c>
      <c r="P13" s="63">
        <f t="shared" si="15"/>
        <v>1.7660660000000002E-2</v>
      </c>
      <c r="Q13" s="63">
        <f t="shared" si="16"/>
        <v>1.3584099999999998E-2</v>
      </c>
      <c r="R13" s="63">
        <f t="shared" si="17"/>
        <v>9.1758959999999994E-3</v>
      </c>
      <c r="S13" s="63">
        <f t="shared" si="18"/>
        <v>5.8006380000000003E-3</v>
      </c>
      <c r="T13" s="63">
        <f t="shared" si="19"/>
        <v>4.7236259999999999E-3</v>
      </c>
      <c r="U13" s="63" t="str">
        <f t="shared" si="20"/>
        <v>0.0277,</v>
      </c>
      <c r="X13" s="63">
        <v>2.7785799999999999E-2</v>
      </c>
      <c r="Y13" s="63">
        <v>2.77529E-2</v>
      </c>
      <c r="Z13" s="63">
        <v>2.77957E-2</v>
      </c>
      <c r="AA13" s="63">
        <v>2.7760199999999999E-2</v>
      </c>
      <c r="AB13" s="63">
        <v>2.7773599999999999E-2</v>
      </c>
      <c r="AC13" s="63">
        <v>2.7782299999999999E-2</v>
      </c>
      <c r="AD13" s="63">
        <v>2.77494E-2</v>
      </c>
      <c r="AE13" s="63">
        <v>2.77921E-2</v>
      </c>
      <c r="AF13" s="63">
        <v>2.7757E-2</v>
      </c>
      <c r="AG13" s="63">
        <v>2.7770300000000001E-2</v>
      </c>
      <c r="AH13" s="63">
        <v>2.7777E-2</v>
      </c>
      <c r="AI13" s="63">
        <v>2.7743400000000001E-2</v>
      </c>
      <c r="AJ13" s="63">
        <v>2.77869E-2</v>
      </c>
      <c r="AK13" s="63">
        <v>2.7752499999999999E-2</v>
      </c>
      <c r="AL13" s="63">
        <v>2.7766699999999998E-2</v>
      </c>
      <c r="AM13" s="63">
        <v>2.7769100000000001E-2</v>
      </c>
      <c r="AN13" s="63">
        <v>2.7734399999999999E-2</v>
      </c>
      <c r="AO13" s="63">
        <v>2.7779499999999999E-2</v>
      </c>
      <c r="AP13" s="63">
        <v>2.7744899999999999E-2</v>
      </c>
      <c r="AQ13" s="63">
        <v>2.77611E-2</v>
      </c>
      <c r="AR13" s="63">
        <v>2.7757799999999999E-2</v>
      </c>
      <c r="AS13" s="63">
        <v>2.7720100000000001E-2</v>
      </c>
      <c r="AT13" s="63">
        <v>2.7766800000000001E-2</v>
      </c>
      <c r="AU13" s="63">
        <v>2.7732199999999999E-2</v>
      </c>
      <c r="AV13" s="63">
        <v>2.7749699999999999E-2</v>
      </c>
      <c r="AW13" s="63">
        <v>2.7736400000000001E-2</v>
      </c>
      <c r="AX13" s="63">
        <v>2.7693099999999998E-2</v>
      </c>
      <c r="AY13" s="63">
        <v>2.7742699999999999E-2</v>
      </c>
      <c r="AZ13" s="63">
        <v>2.7705799999999999E-2</v>
      </c>
      <c r="BA13" s="63">
        <v>2.77273E-2</v>
      </c>
      <c r="BB13" s="63">
        <v>2.7683800000000001E-2</v>
      </c>
      <c r="BC13" s="63">
        <v>2.7627800000000001E-2</v>
      </c>
      <c r="BD13" s="63">
        <v>2.76823E-2</v>
      </c>
      <c r="BE13" s="63">
        <v>2.7641099999999998E-2</v>
      </c>
      <c r="BF13" s="63">
        <v>2.7670899999999998E-2</v>
      </c>
      <c r="BG13" s="63">
        <v>2.74562E-2</v>
      </c>
      <c r="BH13" s="63">
        <v>2.7350800000000001E-2</v>
      </c>
      <c r="BI13" s="63">
        <v>2.7409099999999999E-2</v>
      </c>
      <c r="BJ13" s="63">
        <v>2.7366399999999999E-2</v>
      </c>
      <c r="BK13" s="63">
        <v>2.74329E-2</v>
      </c>
      <c r="BL13" s="63">
        <v>2.3252200000000001E-2</v>
      </c>
      <c r="BM13" s="63">
        <v>2.3245600000000002E-2</v>
      </c>
      <c r="BN13" s="63">
        <v>2.25337E-2</v>
      </c>
      <c r="BO13" s="63">
        <v>2.26838E-2</v>
      </c>
      <c r="BP13" s="63">
        <v>2.37244E-2</v>
      </c>
      <c r="BQ13" s="63">
        <v>2.3252200000000001E-2</v>
      </c>
      <c r="BR13" s="63">
        <v>2.3245600000000002E-2</v>
      </c>
      <c r="BS13" s="63">
        <v>2.25337E-2</v>
      </c>
      <c r="BT13" s="63">
        <v>2.26838E-2</v>
      </c>
      <c r="BU13" s="63">
        <v>2.37244E-2</v>
      </c>
      <c r="BV13" s="63"/>
      <c r="BW13" s="63"/>
      <c r="BX13" s="63"/>
      <c r="BY13" s="63"/>
      <c r="BZ13" s="63"/>
      <c r="CA13" s="63">
        <v>2.4413799999999999E-2</v>
      </c>
      <c r="CB13" s="63">
        <v>2.4106499999999999E-2</v>
      </c>
      <c r="CC13" s="63">
        <v>2.3483500000000001E-2</v>
      </c>
      <c r="CD13" s="63">
        <v>2.3682600000000002E-2</v>
      </c>
      <c r="CE13" s="63">
        <v>2.4597399999999998E-2</v>
      </c>
      <c r="CF13" s="63">
        <v>2.1138299999999999E-2</v>
      </c>
      <c r="CG13" s="63">
        <v>2.1460300000000002E-2</v>
      </c>
      <c r="CH13" s="63">
        <v>2.07905E-2</v>
      </c>
      <c r="CI13" s="63">
        <v>2.1065E-2</v>
      </c>
      <c r="CJ13" s="63">
        <v>2.2080499999999999E-2</v>
      </c>
      <c r="CK13" s="63">
        <v>1.7319600000000001E-2</v>
      </c>
      <c r="CL13" s="63">
        <v>1.7442800000000001E-2</v>
      </c>
      <c r="CM13" s="63">
        <v>1.7524100000000001E-2</v>
      </c>
      <c r="CN13" s="63">
        <v>1.74974E-2</v>
      </c>
      <c r="CO13" s="63">
        <v>1.8519399999999998E-2</v>
      </c>
      <c r="CP13" s="63">
        <v>1.3470899999999999E-2</v>
      </c>
      <c r="CQ13" s="63">
        <v>1.3551000000000001E-2</v>
      </c>
      <c r="CR13" s="63">
        <v>1.3989400000000001E-2</v>
      </c>
      <c r="CS13" s="63">
        <v>1.29122E-2</v>
      </c>
      <c r="CT13" s="63">
        <v>1.3997000000000001E-2</v>
      </c>
      <c r="CU13" s="63">
        <v>9.0644300000000001E-3</v>
      </c>
      <c r="CV13" s="63">
        <v>8.9501600000000004E-3</v>
      </c>
      <c r="CW13" s="63">
        <v>9.4972600000000004E-3</v>
      </c>
      <c r="CX13" s="63">
        <v>8.6794300000000001E-3</v>
      </c>
      <c r="CY13" s="63">
        <v>9.6881999999999992E-3</v>
      </c>
      <c r="CZ13" s="63">
        <v>5.8049199999999999E-3</v>
      </c>
      <c r="DA13" s="63">
        <v>5.6402099999999997E-3</v>
      </c>
      <c r="DB13" s="63">
        <v>5.91283E-3</v>
      </c>
      <c r="DC13" s="63">
        <v>5.6068000000000003E-3</v>
      </c>
      <c r="DD13" s="63">
        <v>6.03843E-3</v>
      </c>
      <c r="DE13" s="63">
        <v>4.75509E-3</v>
      </c>
      <c r="DF13" s="63">
        <v>4.7055200000000004E-3</v>
      </c>
      <c r="DG13" s="63">
        <v>4.7318999999999998E-3</v>
      </c>
      <c r="DH13" s="63">
        <v>4.6999600000000004E-3</v>
      </c>
      <c r="DI13" s="63">
        <v>4.7256599999999996E-3</v>
      </c>
    </row>
    <row r="14" spans="1:113">
      <c r="A14" s="63">
        <f>range!F20</f>
        <v>2.7717840000000004E-2</v>
      </c>
      <c r="B14" s="63">
        <f t="shared" si="2"/>
        <v>2.7757920000000002E-2</v>
      </c>
      <c r="C14" s="63">
        <f t="shared" si="3"/>
        <v>2.7754459999999998E-2</v>
      </c>
      <c r="D14" s="63">
        <f t="shared" si="4"/>
        <v>2.774894E-2</v>
      </c>
      <c r="E14" s="63">
        <f t="shared" si="5"/>
        <v>2.7740299999999996E-2</v>
      </c>
      <c r="F14" s="63">
        <f t="shared" si="6"/>
        <v>2.7725860000000001E-2</v>
      </c>
      <c r="G14" s="63">
        <f t="shared" si="1"/>
        <v>2.7717840000000004E-2</v>
      </c>
      <c r="H14" s="63">
        <f t="shared" si="7"/>
        <v>2.7696680000000001E-2</v>
      </c>
      <c r="I14" s="63">
        <f t="shared" si="8"/>
        <v>2.7620240000000001E-2</v>
      </c>
      <c r="J14" s="63">
        <f t="shared" si="9"/>
        <v>2.7270519999999999E-2</v>
      </c>
      <c r="K14" s="63">
        <f t="shared" si="10"/>
        <v>2.2154840000000002E-2</v>
      </c>
      <c r="L14" s="63">
        <f t="shared" si="11"/>
        <v>2.2154840000000002E-2</v>
      </c>
      <c r="M14" s="438">
        <f t="shared" si="12"/>
        <v>2.2154840000000002E-2</v>
      </c>
      <c r="N14" s="63">
        <f t="shared" si="13"/>
        <v>2.3195840000000002E-2</v>
      </c>
      <c r="O14" s="63">
        <f t="shared" si="14"/>
        <v>2.0416340000000002E-2</v>
      </c>
      <c r="P14" s="63">
        <f t="shared" si="15"/>
        <v>1.7151720000000002E-2</v>
      </c>
      <c r="Q14" s="63">
        <f t="shared" si="16"/>
        <v>1.3240579999999998E-2</v>
      </c>
      <c r="R14" s="63">
        <f t="shared" si="17"/>
        <v>9.2340560000000009E-3</v>
      </c>
      <c r="S14" s="63">
        <f t="shared" si="18"/>
        <v>5.9959700000000006E-3</v>
      </c>
      <c r="T14" s="63">
        <f t="shared" si="19"/>
        <v>4.74603E-3</v>
      </c>
      <c r="U14" s="63" t="str">
        <f t="shared" si="20"/>
        <v>0.0277,</v>
      </c>
      <c r="X14" s="63">
        <v>2.7767400000000001E-2</v>
      </c>
      <c r="Y14" s="63">
        <v>2.7736799999999999E-2</v>
      </c>
      <c r="Z14" s="63">
        <v>2.7779000000000002E-2</v>
      </c>
      <c r="AA14" s="63">
        <v>2.77454E-2</v>
      </c>
      <c r="AB14" s="63">
        <v>2.7761000000000001E-2</v>
      </c>
      <c r="AC14" s="63">
        <v>2.7763599999999999E-2</v>
      </c>
      <c r="AD14" s="63">
        <v>2.77349E-2</v>
      </c>
      <c r="AE14" s="63">
        <v>2.7774400000000001E-2</v>
      </c>
      <c r="AF14" s="63">
        <v>2.77413E-2</v>
      </c>
      <c r="AG14" s="63">
        <v>2.7758100000000001E-2</v>
      </c>
      <c r="AH14" s="63">
        <v>2.77582E-2</v>
      </c>
      <c r="AI14" s="63">
        <v>2.7729799999999999E-2</v>
      </c>
      <c r="AJ14" s="63">
        <v>2.77688E-2</v>
      </c>
      <c r="AK14" s="63">
        <v>2.77354E-2</v>
      </c>
      <c r="AL14" s="63">
        <v>2.7752499999999999E-2</v>
      </c>
      <c r="AM14" s="63">
        <v>2.7749800000000002E-2</v>
      </c>
      <c r="AN14" s="63">
        <v>2.7720399999999999E-2</v>
      </c>
      <c r="AO14" s="63">
        <v>2.7760099999999999E-2</v>
      </c>
      <c r="AP14" s="63">
        <v>2.7726399999999998E-2</v>
      </c>
      <c r="AQ14" s="63">
        <v>2.77448E-2</v>
      </c>
      <c r="AR14" s="63">
        <v>2.7736500000000001E-2</v>
      </c>
      <c r="AS14" s="63">
        <v>2.7704400000000001E-2</v>
      </c>
      <c r="AT14" s="63">
        <v>2.7745200000000001E-2</v>
      </c>
      <c r="AU14" s="63">
        <v>2.7711E-2</v>
      </c>
      <c r="AV14" s="63">
        <v>2.7732199999999999E-2</v>
      </c>
      <c r="AW14" s="63">
        <v>2.7708300000000002E-2</v>
      </c>
      <c r="AX14" s="63">
        <v>2.76724E-2</v>
      </c>
      <c r="AY14" s="63">
        <v>2.7715E-2</v>
      </c>
      <c r="AZ14" s="63">
        <v>2.7679100000000002E-2</v>
      </c>
      <c r="BA14" s="63">
        <v>2.77086E-2</v>
      </c>
      <c r="BB14" s="63">
        <v>2.7634800000000001E-2</v>
      </c>
      <c r="BC14" s="63">
        <v>2.7593400000000001E-2</v>
      </c>
      <c r="BD14" s="63">
        <v>2.7639400000000001E-2</v>
      </c>
      <c r="BE14" s="63">
        <v>2.7593800000000002E-2</v>
      </c>
      <c r="BF14" s="63">
        <v>2.7639799999999999E-2</v>
      </c>
      <c r="BG14" s="63">
        <v>2.7303899999999999E-2</v>
      </c>
      <c r="BH14" s="63">
        <v>2.7250699999999999E-2</v>
      </c>
      <c r="BI14" s="63">
        <v>2.7288099999999999E-2</v>
      </c>
      <c r="BJ14" s="63">
        <v>2.7184699999999999E-2</v>
      </c>
      <c r="BK14" s="63">
        <v>2.7325200000000001E-2</v>
      </c>
      <c r="BL14" s="63">
        <v>2.2249000000000001E-2</v>
      </c>
      <c r="BM14" s="63">
        <v>2.2093499999999999E-2</v>
      </c>
      <c r="BN14" s="63">
        <v>2.17859E-2</v>
      </c>
      <c r="BO14" s="63">
        <v>2.1630799999999999E-2</v>
      </c>
      <c r="BP14" s="63">
        <v>2.3015000000000001E-2</v>
      </c>
      <c r="BQ14" s="63">
        <v>2.2249000000000001E-2</v>
      </c>
      <c r="BR14" s="63">
        <v>2.2093499999999999E-2</v>
      </c>
      <c r="BS14" s="63">
        <v>2.17859E-2</v>
      </c>
      <c r="BT14" s="63">
        <v>2.1630799999999999E-2</v>
      </c>
      <c r="BU14" s="63">
        <v>2.3015000000000001E-2</v>
      </c>
      <c r="BV14" s="63"/>
      <c r="BW14" s="63"/>
      <c r="BX14" s="63"/>
      <c r="BY14" s="63"/>
      <c r="BZ14" s="63"/>
      <c r="CA14" s="63">
        <v>2.3336599999999999E-2</v>
      </c>
      <c r="CB14" s="63">
        <v>2.3163900000000001E-2</v>
      </c>
      <c r="CC14" s="63">
        <v>2.2933200000000001E-2</v>
      </c>
      <c r="CD14" s="63">
        <v>2.2695799999999999E-2</v>
      </c>
      <c r="CE14" s="63">
        <v>2.3849700000000001E-2</v>
      </c>
      <c r="CF14" s="63">
        <v>2.0365299999999999E-2</v>
      </c>
      <c r="CG14" s="63">
        <v>2.0253400000000001E-2</v>
      </c>
      <c r="CH14" s="63">
        <v>1.9898800000000001E-2</v>
      </c>
      <c r="CI14" s="63">
        <v>1.9901200000000001E-2</v>
      </c>
      <c r="CJ14" s="63">
        <v>2.1663000000000002E-2</v>
      </c>
      <c r="CK14" s="63">
        <v>1.6977699999999998E-2</v>
      </c>
      <c r="CL14" s="63">
        <v>1.6982199999999999E-2</v>
      </c>
      <c r="CM14" s="63">
        <v>1.6406400000000002E-2</v>
      </c>
      <c r="CN14" s="63">
        <v>1.66632E-2</v>
      </c>
      <c r="CO14" s="63">
        <v>1.8729099999999999E-2</v>
      </c>
      <c r="CP14" s="63">
        <v>1.31342E-2</v>
      </c>
      <c r="CQ14" s="63">
        <v>1.33294E-2</v>
      </c>
      <c r="CR14" s="63">
        <v>1.28617E-2</v>
      </c>
      <c r="CS14" s="63">
        <v>1.2655599999999999E-2</v>
      </c>
      <c r="CT14" s="63">
        <v>1.4222E-2</v>
      </c>
      <c r="CU14" s="63">
        <v>8.9910200000000006E-3</v>
      </c>
      <c r="CV14" s="63">
        <v>8.9332300000000003E-3</v>
      </c>
      <c r="CW14" s="63">
        <v>9.6440799999999993E-3</v>
      </c>
      <c r="CX14" s="63">
        <v>8.6521399999999991E-3</v>
      </c>
      <c r="CY14" s="63">
        <v>9.9498099999999999E-3</v>
      </c>
      <c r="CZ14" s="63">
        <v>5.8409300000000003E-3</v>
      </c>
      <c r="DA14" s="63">
        <v>5.6532600000000002E-3</v>
      </c>
      <c r="DB14" s="63">
        <v>6.2948199999999996E-3</v>
      </c>
      <c r="DC14" s="63">
        <v>5.7319700000000003E-3</v>
      </c>
      <c r="DD14" s="63">
        <v>6.4588700000000002E-3</v>
      </c>
      <c r="DE14" s="63">
        <v>4.7469599999999997E-3</v>
      </c>
      <c r="DF14" s="63">
        <v>4.6939399999999997E-3</v>
      </c>
      <c r="DG14" s="63">
        <v>4.7616100000000003E-3</v>
      </c>
      <c r="DH14" s="63">
        <v>4.6794799999999998E-3</v>
      </c>
      <c r="DI14" s="63">
        <v>4.8481599999999998E-3</v>
      </c>
    </row>
    <row r="15" spans="1:113">
      <c r="A15" s="63">
        <f>range!F21</f>
        <v>2.76945E-2</v>
      </c>
      <c r="B15" s="63">
        <f t="shared" si="2"/>
        <v>2.7740880000000002E-2</v>
      </c>
      <c r="C15" s="63">
        <f t="shared" si="3"/>
        <v>2.7737060000000001E-2</v>
      </c>
      <c r="D15" s="63">
        <f t="shared" si="4"/>
        <v>2.7731060000000002E-2</v>
      </c>
      <c r="E15" s="63">
        <f t="shared" si="5"/>
        <v>2.7721519999999999E-2</v>
      </c>
      <c r="F15" s="63">
        <f t="shared" si="6"/>
        <v>2.7704360000000001E-2</v>
      </c>
      <c r="G15" s="63">
        <f t="shared" si="1"/>
        <v>2.76945E-2</v>
      </c>
      <c r="H15" s="63">
        <f t="shared" si="7"/>
        <v>2.7667859999999999E-2</v>
      </c>
      <c r="I15" s="63">
        <f t="shared" si="8"/>
        <v>2.756844E-2</v>
      </c>
      <c r="J15" s="63">
        <f t="shared" si="9"/>
        <v>2.7084740000000003E-2</v>
      </c>
      <c r="K15" s="63">
        <f t="shared" si="10"/>
        <v>2.1403080000000001E-2</v>
      </c>
      <c r="L15" s="63">
        <f t="shared" si="11"/>
        <v>2.1403080000000001E-2</v>
      </c>
      <c r="M15" s="438">
        <f t="shared" si="12"/>
        <v>2.1403080000000001E-2</v>
      </c>
      <c r="N15" s="63">
        <f t="shared" si="13"/>
        <v>2.243736E-2</v>
      </c>
      <c r="O15" s="63">
        <f t="shared" si="14"/>
        <v>1.9694440000000001E-2</v>
      </c>
      <c r="P15" s="63">
        <f t="shared" si="15"/>
        <v>1.6541980000000001E-2</v>
      </c>
      <c r="Q15" s="63">
        <f t="shared" si="16"/>
        <v>1.275018E-2</v>
      </c>
      <c r="R15" s="63">
        <f t="shared" si="17"/>
        <v>9.0322279999999998E-3</v>
      </c>
      <c r="S15" s="63">
        <f t="shared" si="18"/>
        <v>6.0428499999999998E-3</v>
      </c>
      <c r="T15" s="63">
        <f t="shared" si="19"/>
        <v>4.7428339999999996E-3</v>
      </c>
      <c r="U15" s="63" t="str">
        <f t="shared" si="20"/>
        <v>0.0277,</v>
      </c>
      <c r="X15" s="63">
        <v>2.7747899999999999E-2</v>
      </c>
      <c r="Y15" s="63">
        <v>2.7723100000000001E-2</v>
      </c>
      <c r="Z15" s="63">
        <v>2.7765999999999999E-2</v>
      </c>
      <c r="AA15" s="63">
        <v>2.77272E-2</v>
      </c>
      <c r="AB15" s="63">
        <v>2.77402E-2</v>
      </c>
      <c r="AC15" s="63">
        <v>2.7744000000000001E-2</v>
      </c>
      <c r="AD15" s="63">
        <v>2.7716899999999999E-2</v>
      </c>
      <c r="AE15" s="63">
        <v>2.7762700000000001E-2</v>
      </c>
      <c r="AF15" s="63">
        <v>2.7723000000000001E-2</v>
      </c>
      <c r="AG15" s="63">
        <v>2.7738700000000002E-2</v>
      </c>
      <c r="AH15" s="63">
        <v>2.77378E-2</v>
      </c>
      <c r="AI15" s="63">
        <v>2.7710499999999999E-2</v>
      </c>
      <c r="AJ15" s="63">
        <v>2.7757E-2</v>
      </c>
      <c r="AK15" s="63">
        <v>2.7716399999999999E-2</v>
      </c>
      <c r="AL15" s="63">
        <v>2.7733600000000001E-2</v>
      </c>
      <c r="AM15" s="63">
        <v>2.7727700000000001E-2</v>
      </c>
      <c r="AN15" s="63">
        <v>2.7700200000000001E-2</v>
      </c>
      <c r="AO15" s="63">
        <v>2.77483E-2</v>
      </c>
      <c r="AP15" s="63">
        <v>2.7706700000000001E-2</v>
      </c>
      <c r="AQ15" s="63">
        <v>2.7724700000000001E-2</v>
      </c>
      <c r="AR15" s="63">
        <v>2.77109E-2</v>
      </c>
      <c r="AS15" s="63">
        <v>2.7681399999999998E-2</v>
      </c>
      <c r="AT15" s="63">
        <v>2.7732699999999999E-2</v>
      </c>
      <c r="AU15" s="63">
        <v>2.76887E-2</v>
      </c>
      <c r="AV15" s="63">
        <v>2.7708099999999999E-2</v>
      </c>
      <c r="AW15" s="63">
        <v>2.7675600000000002E-2</v>
      </c>
      <c r="AX15" s="63">
        <v>2.7642699999999999E-2</v>
      </c>
      <c r="AY15" s="63">
        <v>2.7698899999999999E-2</v>
      </c>
      <c r="AZ15" s="63">
        <v>2.7649099999999999E-2</v>
      </c>
      <c r="BA15" s="63">
        <v>2.7673E-2</v>
      </c>
      <c r="BB15" s="63">
        <v>2.7577600000000001E-2</v>
      </c>
      <c r="BC15" s="63">
        <v>2.75421E-2</v>
      </c>
      <c r="BD15" s="63">
        <v>2.76076E-2</v>
      </c>
      <c r="BE15" s="63">
        <v>2.7540700000000001E-2</v>
      </c>
      <c r="BF15" s="63">
        <v>2.75742E-2</v>
      </c>
      <c r="BG15" s="63">
        <v>2.70805E-2</v>
      </c>
      <c r="BH15" s="63">
        <v>2.70729E-2</v>
      </c>
      <c r="BI15" s="63">
        <v>2.7159699999999998E-2</v>
      </c>
      <c r="BJ15" s="63">
        <v>2.6970600000000001E-2</v>
      </c>
      <c r="BK15" s="63">
        <v>2.7140000000000001E-2</v>
      </c>
      <c r="BL15" s="63">
        <v>2.10096E-2</v>
      </c>
      <c r="BM15" s="63">
        <v>2.09699E-2</v>
      </c>
      <c r="BN15" s="63">
        <v>2.13986E-2</v>
      </c>
      <c r="BO15" s="63">
        <v>2.1256500000000001E-2</v>
      </c>
      <c r="BP15" s="63">
        <v>2.2380799999999999E-2</v>
      </c>
      <c r="BQ15" s="63">
        <v>2.10096E-2</v>
      </c>
      <c r="BR15" s="63">
        <v>2.09699E-2</v>
      </c>
      <c r="BS15" s="63">
        <v>2.13986E-2</v>
      </c>
      <c r="BT15" s="63">
        <v>2.1256500000000001E-2</v>
      </c>
      <c r="BU15" s="63">
        <v>2.2380799999999999E-2</v>
      </c>
      <c r="BV15" s="63"/>
      <c r="BW15" s="63"/>
      <c r="BX15" s="63"/>
      <c r="BY15" s="63"/>
      <c r="BZ15" s="63"/>
      <c r="CA15" s="63">
        <v>2.2230900000000001E-2</v>
      </c>
      <c r="CB15" s="63">
        <v>2.2061000000000001E-2</v>
      </c>
      <c r="CC15" s="63">
        <v>2.23608E-2</v>
      </c>
      <c r="CD15" s="63">
        <v>2.2216400000000001E-2</v>
      </c>
      <c r="CE15" s="63">
        <v>2.33177E-2</v>
      </c>
      <c r="CF15" s="63">
        <v>1.91016E-2</v>
      </c>
      <c r="CG15" s="63">
        <v>1.92715E-2</v>
      </c>
      <c r="CH15" s="63">
        <v>1.9803500000000002E-2</v>
      </c>
      <c r="CI15" s="63">
        <v>1.95689E-2</v>
      </c>
      <c r="CJ15" s="63">
        <v>2.0726700000000001E-2</v>
      </c>
      <c r="CK15" s="63">
        <v>1.6072800000000002E-2</v>
      </c>
      <c r="CL15" s="63">
        <v>1.6476999999999999E-2</v>
      </c>
      <c r="CM15" s="63">
        <v>1.6796999999999999E-2</v>
      </c>
      <c r="CN15" s="63">
        <v>1.6064599999999998E-2</v>
      </c>
      <c r="CO15" s="63">
        <v>1.7298500000000001E-2</v>
      </c>
      <c r="CP15" s="63">
        <v>1.24904E-2</v>
      </c>
      <c r="CQ15" s="63">
        <v>1.30908E-2</v>
      </c>
      <c r="CR15" s="63">
        <v>1.2874999999999999E-2</v>
      </c>
      <c r="CS15" s="63">
        <v>1.19659E-2</v>
      </c>
      <c r="CT15" s="63">
        <v>1.33288E-2</v>
      </c>
      <c r="CU15" s="63">
        <v>8.8686800000000003E-3</v>
      </c>
      <c r="CV15" s="63">
        <v>8.8629299999999998E-3</v>
      </c>
      <c r="CW15" s="63">
        <v>9.3777900000000004E-3</v>
      </c>
      <c r="CX15" s="63">
        <v>8.5101299999999994E-3</v>
      </c>
      <c r="CY15" s="63">
        <v>9.5416100000000007E-3</v>
      </c>
      <c r="CZ15" s="63">
        <v>5.8740800000000003E-3</v>
      </c>
      <c r="DA15" s="63">
        <v>5.7027400000000004E-3</v>
      </c>
      <c r="DB15" s="63">
        <v>6.2865300000000002E-3</v>
      </c>
      <c r="DC15" s="63">
        <v>5.9399300000000004E-3</v>
      </c>
      <c r="DD15" s="63">
        <v>6.4109700000000002E-3</v>
      </c>
      <c r="DE15" s="63">
        <v>4.7346699999999999E-3</v>
      </c>
      <c r="DF15" s="63">
        <v>4.6804799999999999E-3</v>
      </c>
      <c r="DG15" s="63">
        <v>4.8021399999999999E-3</v>
      </c>
      <c r="DH15" s="63">
        <v>4.7606999999999997E-3</v>
      </c>
      <c r="DI15" s="63">
        <v>4.7361800000000004E-3</v>
      </c>
    </row>
    <row r="16" spans="1:113">
      <c r="A16" s="63">
        <f>range!F22</f>
        <v>2.7665699999999998E-2</v>
      </c>
      <c r="B16" s="63">
        <f t="shared" si="2"/>
        <v>2.7716899999999999E-2</v>
      </c>
      <c r="C16" s="63">
        <f t="shared" si="3"/>
        <v>2.7713740000000004E-2</v>
      </c>
      <c r="D16" s="63">
        <f t="shared" si="4"/>
        <v>2.7707840000000001E-2</v>
      </c>
      <c r="E16" s="63">
        <f t="shared" si="5"/>
        <v>2.7696999999999999E-2</v>
      </c>
      <c r="F16" s="63">
        <f t="shared" si="6"/>
        <v>2.767708E-2</v>
      </c>
      <c r="G16" s="63">
        <f t="shared" si="1"/>
        <v>2.7665699999999998E-2</v>
      </c>
      <c r="H16" s="63">
        <f t="shared" si="7"/>
        <v>2.7633539999999995E-2</v>
      </c>
      <c r="I16" s="63">
        <f t="shared" si="8"/>
        <v>2.7505839999999997E-2</v>
      </c>
      <c r="J16" s="63">
        <f t="shared" si="9"/>
        <v>2.6853120000000001E-2</v>
      </c>
      <c r="K16" s="63">
        <f t="shared" si="10"/>
        <v>2.0719559999999998E-2</v>
      </c>
      <c r="L16" s="63">
        <f t="shared" si="11"/>
        <v>2.0719559999999998E-2</v>
      </c>
      <c r="M16" s="438">
        <f t="shared" si="12"/>
        <v>2.0719559999999998E-2</v>
      </c>
      <c r="N16" s="63">
        <f t="shared" si="13"/>
        <v>2.1718739999999997E-2</v>
      </c>
      <c r="O16" s="63">
        <f t="shared" si="14"/>
        <v>1.9086059999999998E-2</v>
      </c>
      <c r="P16" s="63">
        <f t="shared" si="15"/>
        <v>1.6056019999999997E-2</v>
      </c>
      <c r="Q16" s="63">
        <f t="shared" si="16"/>
        <v>1.2603400000000001E-2</v>
      </c>
      <c r="R16" s="63">
        <f t="shared" si="17"/>
        <v>9.0746599999999983E-3</v>
      </c>
      <c r="S16" s="63">
        <f t="shared" si="18"/>
        <v>6.0634880000000006E-3</v>
      </c>
      <c r="T16" s="63">
        <f t="shared" si="19"/>
        <v>4.7453960000000007E-3</v>
      </c>
      <c r="U16" s="63" t="str">
        <f t="shared" si="20"/>
        <v>0.0277,</v>
      </c>
      <c r="X16" s="63">
        <v>2.7725900000000001E-2</v>
      </c>
      <c r="Y16" s="63">
        <v>2.77051E-2</v>
      </c>
      <c r="Z16" s="63">
        <v>2.77501E-2</v>
      </c>
      <c r="AA16" s="63">
        <v>2.7702000000000001E-2</v>
      </c>
      <c r="AB16" s="63">
        <v>2.7701400000000001E-2</v>
      </c>
      <c r="AC16" s="63">
        <v>2.7720700000000001E-2</v>
      </c>
      <c r="AD16" s="63">
        <v>2.7700499999999999E-2</v>
      </c>
      <c r="AE16" s="63">
        <v>2.7746400000000001E-2</v>
      </c>
      <c r="AF16" s="63">
        <v>2.7698E-2</v>
      </c>
      <c r="AG16" s="63">
        <v>2.7703100000000001E-2</v>
      </c>
      <c r="AH16" s="63">
        <v>2.7712299999999999E-2</v>
      </c>
      <c r="AI16" s="63">
        <v>2.7694199999999999E-2</v>
      </c>
      <c r="AJ16" s="63">
        <v>2.7740899999999999E-2</v>
      </c>
      <c r="AK16" s="63">
        <v>2.7691199999999999E-2</v>
      </c>
      <c r="AL16" s="63">
        <v>2.7700599999999999E-2</v>
      </c>
      <c r="AM16" s="63">
        <v>2.7697800000000002E-2</v>
      </c>
      <c r="AN16" s="63">
        <v>2.7683599999999999E-2</v>
      </c>
      <c r="AO16" s="63">
        <v>2.7732199999999999E-2</v>
      </c>
      <c r="AP16" s="63">
        <v>2.7679499999999999E-2</v>
      </c>
      <c r="AQ16" s="63">
        <v>2.7691899999999998E-2</v>
      </c>
      <c r="AR16" s="63">
        <v>2.7673199999999998E-2</v>
      </c>
      <c r="AS16" s="63">
        <v>2.7665800000000001E-2</v>
      </c>
      <c r="AT16" s="63">
        <v>2.7714800000000001E-2</v>
      </c>
      <c r="AU16" s="63">
        <v>2.7657600000000001E-2</v>
      </c>
      <c r="AV16" s="63">
        <v>2.7674000000000001E-2</v>
      </c>
      <c r="AW16" s="63">
        <v>2.7623700000000001E-2</v>
      </c>
      <c r="AX16" s="63">
        <v>2.7626499999999998E-2</v>
      </c>
      <c r="AY16" s="63">
        <v>2.76771E-2</v>
      </c>
      <c r="AZ16" s="63">
        <v>2.76104E-2</v>
      </c>
      <c r="BA16" s="63">
        <v>2.7629999999999998E-2</v>
      </c>
      <c r="BB16" s="63">
        <v>2.7479699999999999E-2</v>
      </c>
      <c r="BC16" s="63">
        <v>2.7510699999999999E-2</v>
      </c>
      <c r="BD16" s="63">
        <v>2.75695E-2</v>
      </c>
      <c r="BE16" s="63">
        <v>2.7479099999999999E-2</v>
      </c>
      <c r="BF16" s="63">
        <v>2.7490199999999999E-2</v>
      </c>
      <c r="BG16" s="63">
        <v>2.6700000000000002E-2</v>
      </c>
      <c r="BH16" s="63">
        <v>2.6911399999999999E-2</v>
      </c>
      <c r="BI16" s="63">
        <v>2.7029999999999998E-2</v>
      </c>
      <c r="BJ16" s="63">
        <v>2.6845899999999999E-2</v>
      </c>
      <c r="BK16" s="63">
        <v>2.6778300000000001E-2</v>
      </c>
      <c r="BL16" s="63">
        <v>2.0482299999999998E-2</v>
      </c>
      <c r="BM16" s="63">
        <v>2.0530799999999998E-2</v>
      </c>
      <c r="BN16" s="63">
        <v>2.1010500000000001E-2</v>
      </c>
      <c r="BO16" s="63">
        <v>2.0474599999999999E-2</v>
      </c>
      <c r="BP16" s="63">
        <v>2.10996E-2</v>
      </c>
      <c r="BQ16" s="63">
        <v>2.0482299999999998E-2</v>
      </c>
      <c r="BR16" s="63">
        <v>2.0530799999999998E-2</v>
      </c>
      <c r="BS16" s="63">
        <v>2.1010500000000001E-2</v>
      </c>
      <c r="BT16" s="63">
        <v>2.0474599999999999E-2</v>
      </c>
      <c r="BU16" s="63">
        <v>2.10996E-2</v>
      </c>
      <c r="BV16" s="63"/>
      <c r="BW16" s="63"/>
      <c r="BX16" s="63"/>
      <c r="BY16" s="63"/>
      <c r="BZ16" s="63"/>
      <c r="CA16" s="63">
        <v>2.1388299999999999E-2</v>
      </c>
      <c r="CB16" s="63">
        <v>2.1440799999999999E-2</v>
      </c>
      <c r="CC16" s="63">
        <v>2.20682E-2</v>
      </c>
      <c r="CD16" s="63">
        <v>2.1495299999999998E-2</v>
      </c>
      <c r="CE16" s="63">
        <v>2.2201100000000001E-2</v>
      </c>
      <c r="CF16" s="63">
        <v>1.9042799999999999E-2</v>
      </c>
      <c r="CG16" s="63">
        <v>1.9007799999999998E-2</v>
      </c>
      <c r="CH16" s="63">
        <v>1.91857E-2</v>
      </c>
      <c r="CI16" s="63">
        <v>1.87622E-2</v>
      </c>
      <c r="CJ16" s="63">
        <v>1.9431799999999999E-2</v>
      </c>
      <c r="CK16" s="63">
        <v>1.6278999999999998E-2</v>
      </c>
      <c r="CL16" s="63">
        <v>1.5556499999999999E-2</v>
      </c>
      <c r="CM16" s="63">
        <v>1.5984999999999999E-2</v>
      </c>
      <c r="CN16" s="63">
        <v>1.56262E-2</v>
      </c>
      <c r="CO16" s="63">
        <v>1.6833399999999998E-2</v>
      </c>
      <c r="CP16" s="63">
        <v>1.28071E-2</v>
      </c>
      <c r="CQ16" s="63">
        <v>1.2338E-2</v>
      </c>
      <c r="CR16" s="63">
        <v>1.2707700000000001E-2</v>
      </c>
      <c r="CS16" s="63">
        <v>1.18367E-2</v>
      </c>
      <c r="CT16" s="63">
        <v>1.3327500000000001E-2</v>
      </c>
      <c r="CU16" s="63">
        <v>8.9775199999999993E-3</v>
      </c>
      <c r="CV16" s="63">
        <v>9.0893799999999993E-3</v>
      </c>
      <c r="CW16" s="63">
        <v>9.2196499999999994E-3</v>
      </c>
      <c r="CX16" s="63">
        <v>8.3892199999999993E-3</v>
      </c>
      <c r="CY16" s="63">
        <v>9.6975299999999993E-3</v>
      </c>
      <c r="CZ16" s="63">
        <v>5.8308400000000003E-3</v>
      </c>
      <c r="DA16" s="63">
        <v>5.9592100000000004E-3</v>
      </c>
      <c r="DB16" s="63">
        <v>6.3446500000000003E-3</v>
      </c>
      <c r="DC16" s="63">
        <v>5.7520699999999998E-3</v>
      </c>
      <c r="DD16" s="63">
        <v>6.4306700000000003E-3</v>
      </c>
      <c r="DE16" s="63">
        <v>4.7649900000000002E-3</v>
      </c>
      <c r="DF16" s="63">
        <v>4.6664499999999999E-3</v>
      </c>
      <c r="DG16" s="63">
        <v>4.8142999999999997E-3</v>
      </c>
      <c r="DH16" s="63">
        <v>4.6758600000000004E-3</v>
      </c>
      <c r="DI16" s="63">
        <v>4.8053799999999997E-3</v>
      </c>
    </row>
    <row r="17" spans="1:113">
      <c r="A17" s="63">
        <f>range!F23</f>
        <v>2.761574E-2</v>
      </c>
      <c r="B17" s="63">
        <f t="shared" si="2"/>
        <v>2.7663319999999998E-2</v>
      </c>
      <c r="C17" s="63">
        <f t="shared" si="3"/>
        <v>2.766648E-2</v>
      </c>
      <c r="D17" s="63">
        <f t="shared" si="4"/>
        <v>2.7662779999999998E-2</v>
      </c>
      <c r="E17" s="63">
        <f t="shared" si="5"/>
        <v>2.7654680000000004E-2</v>
      </c>
      <c r="F17" s="63">
        <f t="shared" si="6"/>
        <v>2.763142E-2</v>
      </c>
      <c r="G17" s="63">
        <f t="shared" si="1"/>
        <v>2.761574E-2</v>
      </c>
      <c r="H17" s="63">
        <f t="shared" si="7"/>
        <v>2.7569940000000005E-2</v>
      </c>
      <c r="I17" s="63">
        <f t="shared" si="8"/>
        <v>2.7380959999999999E-2</v>
      </c>
      <c r="J17" s="63">
        <f t="shared" si="9"/>
        <v>2.6413100000000002E-2</v>
      </c>
      <c r="K17" s="63">
        <f t="shared" si="10"/>
        <v>1.9858960000000002E-2</v>
      </c>
      <c r="L17" s="63">
        <f t="shared" si="11"/>
        <v>1.9858960000000002E-2</v>
      </c>
      <c r="M17" s="438">
        <f t="shared" si="12"/>
        <v>1.9858960000000002E-2</v>
      </c>
      <c r="N17" s="63">
        <f t="shared" si="13"/>
        <v>2.0856940000000001E-2</v>
      </c>
      <c r="O17" s="63">
        <f t="shared" si="14"/>
        <v>1.8253979999999996E-2</v>
      </c>
      <c r="P17" s="63">
        <f t="shared" si="15"/>
        <v>1.5323620000000001E-2</v>
      </c>
      <c r="Q17" s="63">
        <f t="shared" si="16"/>
        <v>1.2071539999999999E-2</v>
      </c>
      <c r="R17" s="63">
        <f t="shared" si="17"/>
        <v>8.8884359999999996E-3</v>
      </c>
      <c r="S17" s="63">
        <f t="shared" si="18"/>
        <v>6.0582600000000011E-3</v>
      </c>
      <c r="T17" s="63">
        <f t="shared" si="19"/>
        <v>4.7433860000000005E-3</v>
      </c>
      <c r="U17" s="63" t="str">
        <f t="shared" si="20"/>
        <v>0.0276,</v>
      </c>
      <c r="X17" s="63">
        <v>2.7702999999999998E-2</v>
      </c>
      <c r="Y17" s="63">
        <v>2.7663199999999999E-2</v>
      </c>
      <c r="Z17" s="63">
        <v>2.7653799999999999E-2</v>
      </c>
      <c r="AA17" s="63">
        <v>2.7639E-2</v>
      </c>
      <c r="AB17" s="63">
        <v>2.7657600000000001E-2</v>
      </c>
      <c r="AC17" s="63">
        <v>2.7699100000000001E-2</v>
      </c>
      <c r="AD17" s="63">
        <v>2.7659199999999998E-2</v>
      </c>
      <c r="AE17" s="63">
        <v>2.76847E-2</v>
      </c>
      <c r="AF17" s="63">
        <v>2.7639899999999998E-2</v>
      </c>
      <c r="AG17" s="63">
        <v>2.76495E-2</v>
      </c>
      <c r="AH17" s="63">
        <v>2.7690900000000001E-2</v>
      </c>
      <c r="AI17" s="63">
        <v>2.7656500000000001E-2</v>
      </c>
      <c r="AJ17" s="63">
        <v>2.7692399999999999E-2</v>
      </c>
      <c r="AK17" s="63">
        <v>2.76355E-2</v>
      </c>
      <c r="AL17" s="63">
        <v>2.7638599999999999E-2</v>
      </c>
      <c r="AM17" s="63">
        <v>2.7678000000000001E-2</v>
      </c>
      <c r="AN17" s="63">
        <v>2.7645800000000002E-2</v>
      </c>
      <c r="AO17" s="63">
        <v>2.76923E-2</v>
      </c>
      <c r="AP17" s="63">
        <v>2.7626100000000001E-2</v>
      </c>
      <c r="AQ17" s="63">
        <v>2.7631200000000002E-2</v>
      </c>
      <c r="AR17" s="63">
        <v>2.7653400000000002E-2</v>
      </c>
      <c r="AS17" s="63">
        <v>2.7621400000000001E-2</v>
      </c>
      <c r="AT17" s="63">
        <v>2.7672100000000002E-2</v>
      </c>
      <c r="AU17" s="63">
        <v>2.7600099999999999E-2</v>
      </c>
      <c r="AV17" s="63">
        <v>2.7610099999999999E-2</v>
      </c>
      <c r="AW17" s="63">
        <v>2.75988E-2</v>
      </c>
      <c r="AX17" s="63">
        <v>2.7560600000000001E-2</v>
      </c>
      <c r="AY17" s="63">
        <v>2.7614099999999999E-2</v>
      </c>
      <c r="AZ17" s="63">
        <v>2.7533100000000001E-2</v>
      </c>
      <c r="BA17" s="63">
        <v>2.7543100000000001E-2</v>
      </c>
      <c r="BB17" s="63">
        <v>2.7434400000000001E-2</v>
      </c>
      <c r="BC17" s="63">
        <v>2.7381599999999999E-2</v>
      </c>
      <c r="BD17" s="63">
        <v>2.74433E-2</v>
      </c>
      <c r="BE17" s="63">
        <v>2.7322300000000001E-2</v>
      </c>
      <c r="BF17" s="63">
        <v>2.7323199999999999E-2</v>
      </c>
      <c r="BG17" s="63">
        <v>2.64479E-2</v>
      </c>
      <c r="BH17" s="63">
        <v>2.6460600000000001E-2</v>
      </c>
      <c r="BI17" s="63">
        <v>2.6657500000000001E-2</v>
      </c>
      <c r="BJ17" s="63">
        <v>2.6248500000000001E-2</v>
      </c>
      <c r="BK17" s="63">
        <v>2.6251E-2</v>
      </c>
      <c r="BL17" s="63">
        <v>1.9855100000000001E-2</v>
      </c>
      <c r="BM17" s="63">
        <v>1.9637600000000002E-2</v>
      </c>
      <c r="BN17" s="63">
        <v>1.95509E-2</v>
      </c>
      <c r="BO17" s="63">
        <v>1.9910000000000001E-2</v>
      </c>
      <c r="BP17" s="63">
        <v>2.03412E-2</v>
      </c>
      <c r="BQ17" s="63">
        <v>1.9855100000000001E-2</v>
      </c>
      <c r="BR17" s="63">
        <v>1.9637600000000002E-2</v>
      </c>
      <c r="BS17" s="63">
        <v>1.95509E-2</v>
      </c>
      <c r="BT17" s="63">
        <v>1.9910000000000001E-2</v>
      </c>
      <c r="BU17" s="63">
        <v>2.03412E-2</v>
      </c>
      <c r="BV17" s="63"/>
      <c r="BW17" s="63"/>
      <c r="BX17" s="63"/>
      <c r="BY17" s="63"/>
      <c r="BZ17" s="63"/>
      <c r="CA17" s="63">
        <v>2.0755800000000001E-2</v>
      </c>
      <c r="CB17" s="63">
        <v>2.06491E-2</v>
      </c>
      <c r="CC17" s="63">
        <v>2.06386E-2</v>
      </c>
      <c r="CD17" s="63">
        <v>2.0987800000000001E-2</v>
      </c>
      <c r="CE17" s="63">
        <v>2.1253399999999999E-2</v>
      </c>
      <c r="CF17" s="63">
        <v>1.8218700000000001E-2</v>
      </c>
      <c r="CG17" s="63">
        <v>1.8128200000000001E-2</v>
      </c>
      <c r="CH17" s="63">
        <v>1.7843399999999999E-2</v>
      </c>
      <c r="CI17" s="63">
        <v>1.8119E-2</v>
      </c>
      <c r="CJ17" s="63">
        <v>1.8960600000000001E-2</v>
      </c>
      <c r="CK17" s="63">
        <v>1.4915599999999999E-2</v>
      </c>
      <c r="CL17" s="63">
        <v>1.56107E-2</v>
      </c>
      <c r="CM17" s="63">
        <v>1.48754E-2</v>
      </c>
      <c r="CN17" s="63">
        <v>1.5015300000000001E-2</v>
      </c>
      <c r="CO17" s="63">
        <v>1.62011E-2</v>
      </c>
      <c r="CP17" s="63">
        <v>1.16902E-2</v>
      </c>
      <c r="CQ17" s="63">
        <v>1.2414700000000001E-2</v>
      </c>
      <c r="CR17" s="63">
        <v>1.1806000000000001E-2</v>
      </c>
      <c r="CS17" s="63">
        <v>1.18248E-2</v>
      </c>
      <c r="CT17" s="63">
        <v>1.2622E-2</v>
      </c>
      <c r="CU17" s="63">
        <v>8.4939799999999999E-3</v>
      </c>
      <c r="CV17" s="63">
        <v>9.00164E-3</v>
      </c>
      <c r="CW17" s="63">
        <v>8.9204899999999997E-3</v>
      </c>
      <c r="CX17" s="63">
        <v>8.6869900000000003E-3</v>
      </c>
      <c r="CY17" s="63">
        <v>9.3390799999999996E-3</v>
      </c>
      <c r="CZ17" s="63">
        <v>5.8149400000000002E-3</v>
      </c>
      <c r="DA17" s="63">
        <v>5.8031699999999999E-3</v>
      </c>
      <c r="DB17" s="63">
        <v>6.3238599999999997E-3</v>
      </c>
      <c r="DC17" s="63">
        <v>5.81498E-3</v>
      </c>
      <c r="DD17" s="63">
        <v>6.5343500000000004E-3</v>
      </c>
      <c r="DE17" s="63">
        <v>4.7423200000000004E-3</v>
      </c>
      <c r="DF17" s="63">
        <v>4.6374700000000003E-3</v>
      </c>
      <c r="DG17" s="63">
        <v>4.8089999999999999E-3</v>
      </c>
      <c r="DH17" s="63">
        <v>4.6878299999999996E-3</v>
      </c>
      <c r="DI17" s="63">
        <v>4.8403099999999996E-3</v>
      </c>
    </row>
    <row r="18" spans="1:113">
      <c r="A18" s="63">
        <f>range!F24</f>
        <v>2.7547800000000001E-2</v>
      </c>
      <c r="B18" s="63">
        <f t="shared" si="2"/>
        <v>2.7399420000000001E-2</v>
      </c>
      <c r="C18" s="63">
        <f t="shared" si="3"/>
        <v>2.7494999999999999E-2</v>
      </c>
      <c r="D18" s="63">
        <f t="shared" si="4"/>
        <v>2.7555600000000003E-2</v>
      </c>
      <c r="E18" s="63">
        <f t="shared" si="5"/>
        <v>2.7586179999999998E-2</v>
      </c>
      <c r="F18" s="63">
        <f t="shared" si="6"/>
        <v>2.756656E-2</v>
      </c>
      <c r="G18" s="63">
        <f t="shared" si="1"/>
        <v>2.7547800000000001E-2</v>
      </c>
      <c r="H18" s="63">
        <f t="shared" si="7"/>
        <v>2.7491459999999995E-2</v>
      </c>
      <c r="I18" s="63">
        <f t="shared" si="8"/>
        <v>2.7246880000000001E-2</v>
      </c>
      <c r="J18" s="63">
        <f t="shared" si="9"/>
        <v>2.6048620000000001E-2</v>
      </c>
      <c r="K18" s="63">
        <f t="shared" si="10"/>
        <v>1.934396E-2</v>
      </c>
      <c r="L18" s="63">
        <f t="shared" si="11"/>
        <v>1.934396E-2</v>
      </c>
      <c r="M18" s="438">
        <f t="shared" si="12"/>
        <v>1.934396E-2</v>
      </c>
      <c r="N18" s="63">
        <f t="shared" si="13"/>
        <v>2.0365440000000002E-2</v>
      </c>
      <c r="O18" s="63">
        <f t="shared" si="14"/>
        <v>1.768194E-2</v>
      </c>
      <c r="P18" s="63">
        <f t="shared" si="15"/>
        <v>1.473826E-2</v>
      </c>
      <c r="Q18" s="63">
        <f t="shared" si="16"/>
        <v>1.167636E-2</v>
      </c>
      <c r="R18" s="63">
        <f t="shared" si="17"/>
        <v>8.7587600000000009E-3</v>
      </c>
      <c r="S18" s="63">
        <f t="shared" si="18"/>
        <v>5.8369520000000012E-3</v>
      </c>
      <c r="T18" s="63">
        <f t="shared" si="19"/>
        <v>4.7068539999999999E-3</v>
      </c>
      <c r="U18" s="63" t="str">
        <f t="shared" si="20"/>
        <v>0.0275,</v>
      </c>
      <c r="X18" s="63">
        <v>2.7639E-2</v>
      </c>
      <c r="Y18" s="63">
        <v>2.7624699999999999E-2</v>
      </c>
      <c r="Z18" s="63">
        <v>2.65606E-2</v>
      </c>
      <c r="AA18" s="63">
        <v>2.7586900000000001E-2</v>
      </c>
      <c r="AB18" s="63">
        <v>2.75859E-2</v>
      </c>
      <c r="AC18" s="63">
        <v>2.7644999999999999E-2</v>
      </c>
      <c r="AD18" s="63">
        <v>2.76209E-2</v>
      </c>
      <c r="AE18" s="63">
        <v>2.7027700000000002E-2</v>
      </c>
      <c r="AF18" s="63">
        <v>2.7590699999999999E-2</v>
      </c>
      <c r="AG18" s="63">
        <v>2.7590699999999999E-2</v>
      </c>
      <c r="AH18" s="63">
        <v>2.76425E-2</v>
      </c>
      <c r="AI18" s="63">
        <v>2.7614699999999999E-2</v>
      </c>
      <c r="AJ18" s="63">
        <v>2.73359E-2</v>
      </c>
      <c r="AK18" s="63">
        <v>2.7591299999999999E-2</v>
      </c>
      <c r="AL18" s="63">
        <v>2.7593599999999999E-2</v>
      </c>
      <c r="AM18" s="63">
        <v>2.7624099999999999E-2</v>
      </c>
      <c r="AN18" s="63">
        <v>2.7594199999999999E-2</v>
      </c>
      <c r="AO18" s="63">
        <v>2.7539600000000001E-2</v>
      </c>
      <c r="AP18" s="63">
        <v>2.75853E-2</v>
      </c>
      <c r="AQ18" s="63">
        <v>2.75877E-2</v>
      </c>
      <c r="AR18" s="63">
        <v>2.7586800000000002E-2</v>
      </c>
      <c r="AS18" s="63">
        <v>2.7560100000000001E-2</v>
      </c>
      <c r="AT18" s="63">
        <v>2.75572E-2</v>
      </c>
      <c r="AU18" s="63">
        <v>2.7559799999999999E-2</v>
      </c>
      <c r="AV18" s="63">
        <v>2.75689E-2</v>
      </c>
      <c r="AW18" s="63">
        <v>2.7501399999999999E-2</v>
      </c>
      <c r="AX18" s="63">
        <v>2.7484700000000001E-2</v>
      </c>
      <c r="AY18" s="63">
        <v>2.74807E-2</v>
      </c>
      <c r="AZ18" s="63">
        <v>2.74801E-2</v>
      </c>
      <c r="BA18" s="63">
        <v>2.7510400000000001E-2</v>
      </c>
      <c r="BB18" s="63">
        <v>2.7235599999999999E-2</v>
      </c>
      <c r="BC18" s="63">
        <v>2.7262999999999999E-2</v>
      </c>
      <c r="BD18" s="63">
        <v>2.7236300000000001E-2</v>
      </c>
      <c r="BE18" s="63">
        <v>2.7193599999999998E-2</v>
      </c>
      <c r="BF18" s="63">
        <v>2.7305900000000001E-2</v>
      </c>
      <c r="BG18" s="63">
        <v>2.5859300000000002E-2</v>
      </c>
      <c r="BH18" s="63">
        <v>2.6114100000000001E-2</v>
      </c>
      <c r="BI18" s="63">
        <v>2.6194599999999998E-2</v>
      </c>
      <c r="BJ18" s="63">
        <v>2.57941E-2</v>
      </c>
      <c r="BK18" s="63">
        <v>2.6280999999999999E-2</v>
      </c>
      <c r="BL18" s="63">
        <v>1.9599700000000001E-2</v>
      </c>
      <c r="BM18" s="63">
        <v>1.9236300000000001E-2</v>
      </c>
      <c r="BN18" s="63">
        <v>1.89602E-2</v>
      </c>
      <c r="BO18" s="63">
        <v>1.9352899999999999E-2</v>
      </c>
      <c r="BP18" s="63">
        <v>1.95707E-2</v>
      </c>
      <c r="BQ18" s="63">
        <v>1.9599700000000001E-2</v>
      </c>
      <c r="BR18" s="63">
        <v>1.9236300000000001E-2</v>
      </c>
      <c r="BS18" s="63">
        <v>1.89602E-2</v>
      </c>
      <c r="BT18" s="63">
        <v>1.9352899999999999E-2</v>
      </c>
      <c r="BU18" s="63">
        <v>1.95707E-2</v>
      </c>
      <c r="BV18" s="63"/>
      <c r="BW18" s="63"/>
      <c r="BX18" s="63"/>
      <c r="BY18" s="63"/>
      <c r="BZ18" s="63"/>
      <c r="CA18" s="63">
        <v>2.0540099999999999E-2</v>
      </c>
      <c r="CB18" s="63">
        <v>2.0293100000000001E-2</v>
      </c>
      <c r="CC18" s="63">
        <v>1.9932499999999999E-2</v>
      </c>
      <c r="CD18" s="63">
        <v>2.0618299999999999E-2</v>
      </c>
      <c r="CE18" s="63">
        <v>2.0443200000000002E-2</v>
      </c>
      <c r="CF18" s="63">
        <v>1.7707299999999999E-2</v>
      </c>
      <c r="CG18" s="63">
        <v>1.76568E-2</v>
      </c>
      <c r="CH18" s="63">
        <v>1.7542800000000001E-2</v>
      </c>
      <c r="CI18" s="63">
        <v>1.7292600000000002E-2</v>
      </c>
      <c r="CJ18" s="63">
        <v>1.8210199999999999E-2</v>
      </c>
      <c r="CK18" s="63">
        <v>1.4017999999999999E-2</v>
      </c>
      <c r="CL18" s="63">
        <v>1.5031600000000001E-2</v>
      </c>
      <c r="CM18" s="63">
        <v>1.49763E-2</v>
      </c>
      <c r="CN18" s="63">
        <v>1.43147E-2</v>
      </c>
      <c r="CO18" s="63">
        <v>1.53507E-2</v>
      </c>
      <c r="CP18" s="63">
        <v>1.11307E-2</v>
      </c>
      <c r="CQ18" s="63">
        <v>1.2001E-2</v>
      </c>
      <c r="CR18" s="63">
        <v>1.15751E-2</v>
      </c>
      <c r="CS18" s="63">
        <v>1.1359299999999999E-2</v>
      </c>
      <c r="CT18" s="63">
        <v>1.2315700000000001E-2</v>
      </c>
      <c r="CU18" s="63">
        <v>8.3797799999999999E-3</v>
      </c>
      <c r="CV18" s="63">
        <v>8.8859999999999998E-3</v>
      </c>
      <c r="CW18" s="63">
        <v>8.6289299999999999E-3</v>
      </c>
      <c r="CX18" s="63">
        <v>8.7846599999999997E-3</v>
      </c>
      <c r="CY18" s="63">
        <v>9.1144299999999998E-3</v>
      </c>
      <c r="CZ18" s="63">
        <v>5.8060999999999998E-3</v>
      </c>
      <c r="DA18" s="63">
        <v>5.5749299999999996E-3</v>
      </c>
      <c r="DB18" s="63">
        <v>5.9493200000000001E-3</v>
      </c>
      <c r="DC18" s="63">
        <v>6.0835999999999998E-3</v>
      </c>
      <c r="DD18" s="63">
        <v>5.7708100000000003E-3</v>
      </c>
      <c r="DE18" s="63">
        <v>4.7230600000000003E-3</v>
      </c>
      <c r="DF18" s="63">
        <v>4.6702599999999999E-3</v>
      </c>
      <c r="DG18" s="63">
        <v>4.6928600000000001E-3</v>
      </c>
      <c r="DH18" s="63">
        <v>4.7129600000000004E-3</v>
      </c>
      <c r="DI18" s="63">
        <v>4.7351299999999997E-3</v>
      </c>
    </row>
    <row r="19" spans="1:113">
      <c r="A19" s="63">
        <f>range!F25</f>
        <v>2.7492800000000001E-2</v>
      </c>
      <c r="B19" s="63">
        <f t="shared" si="2"/>
        <v>2.7548159999999999E-2</v>
      </c>
      <c r="C19" s="63">
        <f t="shared" si="3"/>
        <v>2.7560220000000003E-2</v>
      </c>
      <c r="D19" s="63">
        <f t="shared" si="4"/>
        <v>2.75625E-2</v>
      </c>
      <c r="E19" s="63">
        <f t="shared" si="5"/>
        <v>2.755382E-2</v>
      </c>
      <c r="F19" s="63">
        <f t="shared" si="6"/>
        <v>2.7517999999999997E-2</v>
      </c>
      <c r="G19" s="63">
        <f t="shared" si="1"/>
        <v>2.7492800000000001E-2</v>
      </c>
      <c r="H19" s="63">
        <f t="shared" si="7"/>
        <v>2.7418140000000001E-2</v>
      </c>
      <c r="I19" s="63">
        <f t="shared" si="8"/>
        <v>2.7071560000000001E-2</v>
      </c>
      <c r="J19" s="63">
        <f t="shared" si="9"/>
        <v>2.5498960000000005E-2</v>
      </c>
      <c r="K19" s="63">
        <f t="shared" si="10"/>
        <v>1.904488E-2</v>
      </c>
      <c r="L19" s="63">
        <f t="shared" si="11"/>
        <v>1.904488E-2</v>
      </c>
      <c r="M19" s="438">
        <f t="shared" si="12"/>
        <v>1.904488E-2</v>
      </c>
      <c r="N19" s="63">
        <f t="shared" si="13"/>
        <v>1.9940740000000002E-2</v>
      </c>
      <c r="O19" s="63">
        <f t="shared" si="14"/>
        <v>1.7565459999999998E-2</v>
      </c>
      <c r="P19" s="63">
        <f t="shared" si="15"/>
        <v>1.4741480000000001E-2</v>
      </c>
      <c r="Q19" s="63">
        <f t="shared" si="16"/>
        <v>1.161804E-2</v>
      </c>
      <c r="R19" s="63">
        <f t="shared" si="17"/>
        <v>8.6617079999999989E-3</v>
      </c>
      <c r="S19" s="63">
        <f t="shared" si="18"/>
        <v>6.0613899999999998E-3</v>
      </c>
      <c r="T19" s="63">
        <f t="shared" si="19"/>
        <v>4.7333499999999999E-3</v>
      </c>
      <c r="U19" s="63" t="str">
        <f t="shared" si="20"/>
        <v>0.0275,</v>
      </c>
      <c r="X19" s="63">
        <v>2.7593099999999999E-2</v>
      </c>
      <c r="Y19" s="63">
        <v>2.7474700000000001E-2</v>
      </c>
      <c r="Z19" s="63">
        <v>2.76467E-2</v>
      </c>
      <c r="AA19" s="63">
        <v>2.7553000000000001E-2</v>
      </c>
      <c r="AB19" s="63">
        <v>2.7473299999999999E-2</v>
      </c>
      <c r="AC19" s="63">
        <v>2.76029E-2</v>
      </c>
      <c r="AD19" s="63">
        <v>2.7501899999999999E-2</v>
      </c>
      <c r="AE19" s="63">
        <v>2.7659099999999999E-2</v>
      </c>
      <c r="AF19" s="63">
        <v>2.75426E-2</v>
      </c>
      <c r="AG19" s="63">
        <v>2.7494600000000001E-2</v>
      </c>
      <c r="AH19" s="63">
        <v>2.7604199999999999E-2</v>
      </c>
      <c r="AI19" s="63">
        <v>2.7508600000000001E-2</v>
      </c>
      <c r="AJ19" s="63">
        <v>2.7648599999999999E-2</v>
      </c>
      <c r="AK19" s="63">
        <v>2.7541E-2</v>
      </c>
      <c r="AL19" s="63">
        <v>2.7510099999999999E-2</v>
      </c>
      <c r="AM19" s="63">
        <v>2.75917E-2</v>
      </c>
      <c r="AN19" s="63">
        <v>2.7504199999999999E-2</v>
      </c>
      <c r="AO19" s="63">
        <v>2.76292E-2</v>
      </c>
      <c r="AP19" s="63">
        <v>2.7535799999999999E-2</v>
      </c>
      <c r="AQ19" s="63">
        <v>2.75082E-2</v>
      </c>
      <c r="AR19" s="63">
        <v>2.7559299999999998E-2</v>
      </c>
      <c r="AS19" s="63">
        <v>2.74737E-2</v>
      </c>
      <c r="AT19" s="63">
        <v>2.7589499999999999E-2</v>
      </c>
      <c r="AU19" s="63">
        <v>2.7490899999999999E-2</v>
      </c>
      <c r="AV19" s="63">
        <v>2.74766E-2</v>
      </c>
      <c r="AW19" s="63">
        <v>2.7472799999999999E-2</v>
      </c>
      <c r="AX19" s="63">
        <v>2.7373499999999999E-2</v>
      </c>
      <c r="AY19" s="63">
        <v>2.74895E-2</v>
      </c>
      <c r="AZ19" s="63">
        <v>2.7383500000000002E-2</v>
      </c>
      <c r="BA19" s="63">
        <v>2.7371400000000001E-2</v>
      </c>
      <c r="BB19" s="63">
        <v>2.71969E-2</v>
      </c>
      <c r="BC19" s="63">
        <v>2.7006599999999999E-2</v>
      </c>
      <c r="BD19" s="63">
        <v>2.7179499999999999E-2</v>
      </c>
      <c r="BE19" s="63">
        <v>2.7008999999999998E-2</v>
      </c>
      <c r="BF19" s="63">
        <v>2.6965800000000002E-2</v>
      </c>
      <c r="BG19" s="63">
        <v>2.5651799999999999E-2</v>
      </c>
      <c r="BH19" s="63">
        <v>2.53139E-2</v>
      </c>
      <c r="BI19" s="63">
        <v>2.5579399999999999E-2</v>
      </c>
      <c r="BJ19" s="63">
        <v>2.5357000000000001E-2</v>
      </c>
      <c r="BK19" s="63">
        <v>2.5592699999999999E-2</v>
      </c>
      <c r="BL19" s="63">
        <v>1.88107E-2</v>
      </c>
      <c r="BM19" s="63">
        <v>1.92284E-2</v>
      </c>
      <c r="BN19" s="63">
        <v>1.9322800000000001E-2</v>
      </c>
      <c r="BO19" s="63">
        <v>1.87294E-2</v>
      </c>
      <c r="BP19" s="63">
        <v>1.91331E-2</v>
      </c>
      <c r="BQ19" s="63">
        <v>1.88107E-2</v>
      </c>
      <c r="BR19" s="63">
        <v>1.92284E-2</v>
      </c>
      <c r="BS19" s="63">
        <v>1.9322800000000001E-2</v>
      </c>
      <c r="BT19" s="63">
        <v>1.87294E-2</v>
      </c>
      <c r="BU19" s="63">
        <v>1.91331E-2</v>
      </c>
      <c r="BV19" s="63"/>
      <c r="BW19" s="63"/>
      <c r="BX19" s="63"/>
      <c r="BY19" s="63"/>
      <c r="BZ19" s="63"/>
      <c r="CA19" s="63">
        <v>1.9745700000000001E-2</v>
      </c>
      <c r="CB19" s="63">
        <v>2.0250000000000001E-2</v>
      </c>
      <c r="CC19" s="63">
        <v>2.01648E-2</v>
      </c>
      <c r="CD19" s="63">
        <v>1.9598000000000001E-2</v>
      </c>
      <c r="CE19" s="63">
        <v>1.99452E-2</v>
      </c>
      <c r="CF19" s="63">
        <v>1.7249500000000001E-2</v>
      </c>
      <c r="CG19" s="63">
        <v>1.7382499999999999E-2</v>
      </c>
      <c r="CH19" s="63">
        <v>1.79717E-2</v>
      </c>
      <c r="CI19" s="63">
        <v>1.7441700000000001E-2</v>
      </c>
      <c r="CJ19" s="63">
        <v>1.77819E-2</v>
      </c>
      <c r="CK19" s="63">
        <v>1.39556E-2</v>
      </c>
      <c r="CL19" s="63">
        <v>1.4302199999999999E-2</v>
      </c>
      <c r="CM19" s="63">
        <v>1.52862E-2</v>
      </c>
      <c r="CN19" s="63">
        <v>1.4996000000000001E-2</v>
      </c>
      <c r="CO19" s="63">
        <v>1.5167399999999999E-2</v>
      </c>
      <c r="CP19" s="63">
        <v>1.0866300000000001E-2</v>
      </c>
      <c r="CQ19" s="63">
        <v>1.1602100000000001E-2</v>
      </c>
      <c r="CR19" s="63">
        <v>1.17593E-2</v>
      </c>
      <c r="CS19" s="63">
        <v>1.16008E-2</v>
      </c>
      <c r="CT19" s="63">
        <v>1.22617E-2</v>
      </c>
      <c r="CU19" s="63">
        <v>8.3208899999999992E-3</v>
      </c>
      <c r="CV19" s="63">
        <v>8.8845799999999996E-3</v>
      </c>
      <c r="CW19" s="63">
        <v>8.6970499999999996E-3</v>
      </c>
      <c r="CX19" s="63">
        <v>8.4116E-3</v>
      </c>
      <c r="CY19" s="63">
        <v>8.9944199999999995E-3</v>
      </c>
      <c r="CZ19" s="63">
        <v>5.8508199999999996E-3</v>
      </c>
      <c r="DA19" s="63">
        <v>5.9214899999999997E-3</v>
      </c>
      <c r="DB19" s="63">
        <v>6.4081800000000003E-3</v>
      </c>
      <c r="DC19" s="63">
        <v>5.9294899999999999E-3</v>
      </c>
      <c r="DD19" s="63">
        <v>6.1969700000000004E-3</v>
      </c>
      <c r="DE19" s="63">
        <v>4.7143799999999998E-3</v>
      </c>
      <c r="DF19" s="63">
        <v>4.6547400000000001E-3</v>
      </c>
      <c r="DG19" s="63">
        <v>4.8347499999999996E-3</v>
      </c>
      <c r="DH19" s="63">
        <v>4.7155399999999998E-3</v>
      </c>
      <c r="DI19" s="63">
        <v>4.7473400000000001E-3</v>
      </c>
    </row>
    <row r="20" spans="1:113">
      <c r="A20" s="63">
        <f>range!F26</f>
        <v>2.7411360000000003E-2</v>
      </c>
      <c r="B20" s="63">
        <f t="shared" si="2"/>
        <v>2.7163539999999996E-2</v>
      </c>
      <c r="C20" s="63">
        <f t="shared" si="3"/>
        <v>2.72704E-2</v>
      </c>
      <c r="D20" s="63">
        <f t="shared" si="4"/>
        <v>2.738376E-2</v>
      </c>
      <c r="E20" s="63">
        <f t="shared" si="5"/>
        <v>2.7440680000000002E-2</v>
      </c>
      <c r="F20" s="63">
        <f t="shared" si="6"/>
        <v>2.7434599999999996E-2</v>
      </c>
      <c r="G20" s="63">
        <f t="shared" si="1"/>
        <v>2.7411360000000003E-2</v>
      </c>
      <c r="H20" s="63">
        <f t="shared" si="7"/>
        <v>2.7322399999999997E-2</v>
      </c>
      <c r="I20" s="63">
        <f t="shared" si="8"/>
        <v>2.6893960000000001E-2</v>
      </c>
      <c r="J20" s="63">
        <f t="shared" si="9"/>
        <v>2.5052560000000001E-2</v>
      </c>
      <c r="K20" s="63">
        <f t="shared" si="10"/>
        <v>1.8451139999999998E-2</v>
      </c>
      <c r="L20" s="63">
        <f t="shared" si="11"/>
        <v>1.8451139999999998E-2</v>
      </c>
      <c r="M20" s="438">
        <f t="shared" si="12"/>
        <v>1.8451139999999998E-2</v>
      </c>
      <c r="N20" s="63">
        <f t="shared" si="13"/>
        <v>1.9344080000000003E-2</v>
      </c>
      <c r="O20" s="63">
        <f t="shared" si="14"/>
        <v>1.7007060000000001E-2</v>
      </c>
      <c r="P20" s="63">
        <f t="shared" si="15"/>
        <v>1.43067E-2</v>
      </c>
      <c r="Q20" s="63">
        <f t="shared" si="16"/>
        <v>1.1457459999999999E-2</v>
      </c>
      <c r="R20" s="63">
        <f t="shared" si="17"/>
        <v>8.5827479999999977E-3</v>
      </c>
      <c r="S20" s="63">
        <f t="shared" si="18"/>
        <v>5.9977700000000012E-3</v>
      </c>
      <c r="T20" s="63">
        <f t="shared" si="19"/>
        <v>4.7193840000000001E-3</v>
      </c>
      <c r="U20" s="63" t="str">
        <f t="shared" si="20"/>
        <v>0.0274,</v>
      </c>
      <c r="X20" s="63">
        <v>2.75993E-2</v>
      </c>
      <c r="Y20" s="63">
        <v>2.7093800000000001E-2</v>
      </c>
      <c r="Z20" s="63">
        <v>2.6381600000000002E-2</v>
      </c>
      <c r="AA20" s="63">
        <v>2.7289500000000001E-2</v>
      </c>
      <c r="AB20" s="63">
        <v>2.7453499999999999E-2</v>
      </c>
      <c r="AC20" s="63">
        <v>2.7598600000000001E-2</v>
      </c>
      <c r="AD20" s="63">
        <v>2.7218800000000001E-2</v>
      </c>
      <c r="AE20" s="63">
        <v>2.6743300000000001E-2</v>
      </c>
      <c r="AF20" s="63">
        <v>2.7324299999999999E-2</v>
      </c>
      <c r="AG20" s="63">
        <v>2.7466999999999998E-2</v>
      </c>
      <c r="AH20" s="63">
        <v>2.75941E-2</v>
      </c>
      <c r="AI20" s="63">
        <v>2.73131E-2</v>
      </c>
      <c r="AJ20" s="63">
        <v>2.71419E-2</v>
      </c>
      <c r="AK20" s="63">
        <v>2.7386199999999999E-2</v>
      </c>
      <c r="AL20" s="63">
        <v>2.7483500000000001E-2</v>
      </c>
      <c r="AM20" s="63">
        <v>2.75801E-2</v>
      </c>
      <c r="AN20" s="63">
        <v>2.7364099999999999E-2</v>
      </c>
      <c r="AO20" s="63">
        <v>2.7338299999999999E-2</v>
      </c>
      <c r="AP20" s="63">
        <v>2.74392E-2</v>
      </c>
      <c r="AQ20" s="63">
        <v>2.7481700000000001E-2</v>
      </c>
      <c r="AR20" s="63">
        <v>2.7547700000000001E-2</v>
      </c>
      <c r="AS20" s="63">
        <v>2.73406E-2</v>
      </c>
      <c r="AT20" s="63">
        <v>2.7393600000000001E-2</v>
      </c>
      <c r="AU20" s="63">
        <v>2.7444099999999999E-2</v>
      </c>
      <c r="AV20" s="63">
        <v>2.7446999999999999E-2</v>
      </c>
      <c r="AW20" s="63">
        <v>2.7442100000000001E-2</v>
      </c>
      <c r="AX20" s="63">
        <v>2.71921E-2</v>
      </c>
      <c r="AY20" s="63">
        <v>2.7315900000000001E-2</v>
      </c>
      <c r="AZ20" s="63">
        <v>2.73282E-2</v>
      </c>
      <c r="BA20" s="63">
        <v>2.7333699999999999E-2</v>
      </c>
      <c r="BB20" s="63">
        <v>2.7091E-2</v>
      </c>
      <c r="BC20" s="63">
        <v>2.6652800000000001E-2</v>
      </c>
      <c r="BD20" s="63">
        <v>2.6890899999999999E-2</v>
      </c>
      <c r="BE20" s="63">
        <v>2.6922600000000001E-2</v>
      </c>
      <c r="BF20" s="63">
        <v>2.6912499999999999E-2</v>
      </c>
      <c r="BG20" s="63">
        <v>2.5189900000000001E-2</v>
      </c>
      <c r="BH20" s="63">
        <v>2.4917000000000002E-2</v>
      </c>
      <c r="BI20" s="63">
        <v>2.4816000000000001E-2</v>
      </c>
      <c r="BJ20" s="63">
        <v>2.5186099999999999E-2</v>
      </c>
      <c r="BK20" s="63">
        <v>2.51538E-2</v>
      </c>
      <c r="BL20" s="63">
        <v>1.7904199999999999E-2</v>
      </c>
      <c r="BM20" s="63">
        <v>1.8233900000000001E-2</v>
      </c>
      <c r="BN20" s="63">
        <v>1.8752399999999999E-2</v>
      </c>
      <c r="BO20" s="63">
        <v>1.8660400000000001E-2</v>
      </c>
      <c r="BP20" s="63">
        <v>1.8704800000000001E-2</v>
      </c>
      <c r="BQ20" s="63">
        <v>1.7904199999999999E-2</v>
      </c>
      <c r="BR20" s="63">
        <v>1.8233900000000001E-2</v>
      </c>
      <c r="BS20" s="63">
        <v>1.8752399999999999E-2</v>
      </c>
      <c r="BT20" s="63">
        <v>1.8660400000000001E-2</v>
      </c>
      <c r="BU20" s="63">
        <v>1.8704800000000001E-2</v>
      </c>
      <c r="BV20" s="63"/>
      <c r="BW20" s="63"/>
      <c r="BX20" s="63"/>
      <c r="BY20" s="63"/>
      <c r="BZ20" s="63"/>
      <c r="CA20" s="63">
        <v>1.88644E-2</v>
      </c>
      <c r="CB20" s="63">
        <v>1.9203700000000001E-2</v>
      </c>
      <c r="CC20" s="63">
        <v>1.9602100000000001E-2</v>
      </c>
      <c r="CD20" s="63">
        <v>1.9544300000000001E-2</v>
      </c>
      <c r="CE20" s="63">
        <v>1.95059E-2</v>
      </c>
      <c r="CF20" s="63">
        <v>1.6339900000000001E-2</v>
      </c>
      <c r="CG20" s="63">
        <v>1.67776E-2</v>
      </c>
      <c r="CH20" s="63">
        <v>1.72642E-2</v>
      </c>
      <c r="CI20" s="63">
        <v>1.71976E-2</v>
      </c>
      <c r="CJ20" s="63">
        <v>1.7455999999999999E-2</v>
      </c>
      <c r="CK20" s="63">
        <v>1.34257E-2</v>
      </c>
      <c r="CL20" s="63">
        <v>1.43593E-2</v>
      </c>
      <c r="CM20" s="63">
        <v>1.4226000000000001E-2</v>
      </c>
      <c r="CN20" s="63">
        <v>1.45001E-2</v>
      </c>
      <c r="CO20" s="63">
        <v>1.50224E-2</v>
      </c>
      <c r="CP20" s="63">
        <v>1.07952E-2</v>
      </c>
      <c r="CQ20" s="63">
        <v>1.19381E-2</v>
      </c>
      <c r="CR20" s="63">
        <v>1.1237199999999999E-2</v>
      </c>
      <c r="CS20" s="63">
        <v>1.13396E-2</v>
      </c>
      <c r="CT20" s="63">
        <v>1.19772E-2</v>
      </c>
      <c r="CU20" s="63">
        <v>8.1765699999999993E-3</v>
      </c>
      <c r="CV20" s="63">
        <v>9.25051E-3</v>
      </c>
      <c r="CW20" s="63">
        <v>8.5578500000000005E-3</v>
      </c>
      <c r="CX20" s="63">
        <v>8.2356100000000008E-3</v>
      </c>
      <c r="CY20" s="63">
        <v>8.6931999999999999E-3</v>
      </c>
      <c r="CZ20" s="63">
        <v>5.8098999999999998E-3</v>
      </c>
      <c r="DA20" s="63">
        <v>6.2647600000000003E-3</v>
      </c>
      <c r="DB20" s="63">
        <v>6.4067400000000002E-3</v>
      </c>
      <c r="DC20" s="63">
        <v>5.7028799999999996E-3</v>
      </c>
      <c r="DD20" s="63">
        <v>5.8045700000000002E-3</v>
      </c>
      <c r="DE20" s="63">
        <v>4.6992099999999997E-3</v>
      </c>
      <c r="DF20" s="63">
        <v>4.6922099999999996E-3</v>
      </c>
      <c r="DG20" s="63">
        <v>4.8423399999999997E-3</v>
      </c>
      <c r="DH20" s="63">
        <v>4.6696100000000003E-3</v>
      </c>
      <c r="DI20" s="63">
        <v>4.6935500000000003E-3</v>
      </c>
    </row>
    <row r="21" spans="1:113">
      <c r="A21" s="63">
        <f>range!F27</f>
        <v>2.7286419999999999E-2</v>
      </c>
      <c r="B21" s="63">
        <f t="shared" si="2"/>
        <v>2.7305900000000001E-2</v>
      </c>
      <c r="C21" s="63">
        <f t="shared" si="3"/>
        <v>2.7340880000000001E-2</v>
      </c>
      <c r="D21" s="63">
        <f t="shared" si="4"/>
        <v>2.7361620000000003E-2</v>
      </c>
      <c r="E21" s="63">
        <f t="shared" si="5"/>
        <v>2.736456E-2</v>
      </c>
      <c r="F21" s="63">
        <f t="shared" si="6"/>
        <v>2.7324920000000003E-2</v>
      </c>
      <c r="G21" s="63">
        <f t="shared" si="1"/>
        <v>2.7286419999999999E-2</v>
      </c>
      <c r="H21" s="63">
        <f t="shared" si="7"/>
        <v>2.7155040000000002E-2</v>
      </c>
      <c r="I21" s="63">
        <f t="shared" si="8"/>
        <v>2.6594620000000003E-2</v>
      </c>
      <c r="J21" s="63">
        <f t="shared" si="9"/>
        <v>2.4521919999999996E-2</v>
      </c>
      <c r="K21" s="63">
        <f t="shared" si="10"/>
        <v>1.7662799999999999E-2</v>
      </c>
      <c r="L21" s="63">
        <f t="shared" si="11"/>
        <v>1.7662799999999999E-2</v>
      </c>
      <c r="M21" s="438">
        <f t="shared" si="12"/>
        <v>1.7662799999999999E-2</v>
      </c>
      <c r="N21" s="63">
        <f t="shared" si="13"/>
        <v>1.8533600000000001E-2</v>
      </c>
      <c r="O21" s="63">
        <f t="shared" si="14"/>
        <v>1.626764E-2</v>
      </c>
      <c r="P21" s="63">
        <f t="shared" si="15"/>
        <v>1.3690520000000001E-2</v>
      </c>
      <c r="Q21" s="63">
        <f t="shared" si="16"/>
        <v>1.1142639999999999E-2</v>
      </c>
      <c r="R21" s="63">
        <f t="shared" si="17"/>
        <v>8.6027320000000018E-3</v>
      </c>
      <c r="S21" s="63">
        <f t="shared" si="18"/>
        <v>6.0597439999999997E-3</v>
      </c>
      <c r="T21" s="63">
        <f t="shared" si="19"/>
        <v>4.7286340000000007E-3</v>
      </c>
      <c r="U21" s="63" t="str">
        <f t="shared" si="20"/>
        <v>0.0273,</v>
      </c>
      <c r="X21" s="63">
        <v>2.7382099999999999E-2</v>
      </c>
      <c r="Y21" s="63">
        <v>2.7388300000000001E-2</v>
      </c>
      <c r="Z21" s="63">
        <v>2.7461099999999999E-2</v>
      </c>
      <c r="AA21" s="63">
        <v>2.70449E-2</v>
      </c>
      <c r="AB21" s="63">
        <v>2.7253099999999999E-2</v>
      </c>
      <c r="AC21" s="63">
        <v>2.7427900000000002E-2</v>
      </c>
      <c r="AD21" s="63">
        <v>2.73873E-2</v>
      </c>
      <c r="AE21" s="63">
        <v>2.7500799999999999E-2</v>
      </c>
      <c r="AF21" s="63">
        <v>2.70899E-2</v>
      </c>
      <c r="AG21" s="63">
        <v>2.72985E-2</v>
      </c>
      <c r="AH21" s="63">
        <v>2.7449600000000001E-2</v>
      </c>
      <c r="AI21" s="63">
        <v>2.73411E-2</v>
      </c>
      <c r="AJ21" s="63">
        <v>2.75223E-2</v>
      </c>
      <c r="AK21" s="63">
        <v>2.71355E-2</v>
      </c>
      <c r="AL21" s="63">
        <v>2.7359600000000001E-2</v>
      </c>
      <c r="AM21" s="63">
        <v>2.7440599999999999E-2</v>
      </c>
      <c r="AN21" s="63">
        <v>2.7323400000000001E-2</v>
      </c>
      <c r="AO21" s="63">
        <v>2.7520099999999999E-2</v>
      </c>
      <c r="AP21" s="63">
        <v>2.7144399999999999E-2</v>
      </c>
      <c r="AQ21" s="63">
        <v>2.73943E-2</v>
      </c>
      <c r="AR21" s="63">
        <v>2.73657E-2</v>
      </c>
      <c r="AS21" s="63">
        <v>2.72587E-2</v>
      </c>
      <c r="AT21" s="63">
        <v>2.74784E-2</v>
      </c>
      <c r="AU21" s="63">
        <v>2.7134499999999999E-2</v>
      </c>
      <c r="AV21" s="63">
        <v>2.73873E-2</v>
      </c>
      <c r="AW21" s="63">
        <v>2.7166200000000001E-2</v>
      </c>
      <c r="AX21" s="63">
        <v>2.7076599999999999E-2</v>
      </c>
      <c r="AY21" s="63">
        <v>2.7327600000000001E-2</v>
      </c>
      <c r="AZ21" s="63">
        <v>2.6919800000000001E-2</v>
      </c>
      <c r="BA21" s="63">
        <v>2.7285E-2</v>
      </c>
      <c r="BB21" s="63">
        <v>2.6630299999999999E-2</v>
      </c>
      <c r="BC21" s="63">
        <v>2.6462599999999999E-2</v>
      </c>
      <c r="BD21" s="63">
        <v>2.6760099999999998E-2</v>
      </c>
      <c r="BE21" s="63">
        <v>2.6276899999999999E-2</v>
      </c>
      <c r="BF21" s="63">
        <v>2.6843200000000001E-2</v>
      </c>
      <c r="BG21" s="63">
        <v>2.4410600000000001E-2</v>
      </c>
      <c r="BH21" s="63">
        <v>2.4520400000000001E-2</v>
      </c>
      <c r="BI21" s="63">
        <v>2.43582E-2</v>
      </c>
      <c r="BJ21" s="63">
        <v>2.4500000000000001E-2</v>
      </c>
      <c r="BK21" s="63">
        <v>2.4820399999999999E-2</v>
      </c>
      <c r="BL21" s="63">
        <v>1.7130800000000002E-2</v>
      </c>
      <c r="BM21" s="63">
        <v>1.7595800000000002E-2</v>
      </c>
      <c r="BN21" s="63">
        <v>1.7728299999999999E-2</v>
      </c>
      <c r="BO21" s="63">
        <v>1.77409E-2</v>
      </c>
      <c r="BP21" s="63">
        <v>1.8118200000000001E-2</v>
      </c>
      <c r="BQ21" s="63">
        <v>1.7130800000000002E-2</v>
      </c>
      <c r="BR21" s="63">
        <v>1.7595800000000002E-2</v>
      </c>
      <c r="BS21" s="63">
        <v>1.7728299999999999E-2</v>
      </c>
      <c r="BT21" s="63">
        <v>1.77409E-2</v>
      </c>
      <c r="BU21" s="63">
        <v>1.8118200000000001E-2</v>
      </c>
      <c r="BV21" s="63"/>
      <c r="BW21" s="63"/>
      <c r="BX21" s="63"/>
      <c r="BY21" s="63"/>
      <c r="BZ21" s="63"/>
      <c r="CA21" s="63">
        <v>1.8099500000000001E-2</v>
      </c>
      <c r="CB21" s="63">
        <v>1.8451599999999999E-2</v>
      </c>
      <c r="CC21" s="63">
        <v>1.8480199999999999E-2</v>
      </c>
      <c r="CD21" s="63">
        <v>1.8694499999999999E-2</v>
      </c>
      <c r="CE21" s="63">
        <v>1.8942199999999999E-2</v>
      </c>
      <c r="CF21" s="63">
        <v>1.55651E-2</v>
      </c>
      <c r="CG21" s="63">
        <v>1.6128199999999999E-2</v>
      </c>
      <c r="CH21" s="63">
        <v>1.64523E-2</v>
      </c>
      <c r="CI21" s="63">
        <v>1.6253099999999999E-2</v>
      </c>
      <c r="CJ21" s="63">
        <v>1.69395E-2</v>
      </c>
      <c r="CK21" s="63">
        <v>1.2729499999999999E-2</v>
      </c>
      <c r="CL21" s="63">
        <v>1.35426E-2</v>
      </c>
      <c r="CM21" s="63">
        <v>1.39457E-2</v>
      </c>
      <c r="CN21" s="63">
        <v>1.37524E-2</v>
      </c>
      <c r="CO21" s="63">
        <v>1.4482399999999999E-2</v>
      </c>
      <c r="CP21" s="63">
        <v>1.03865E-2</v>
      </c>
      <c r="CQ21" s="63">
        <v>1.12801E-2</v>
      </c>
      <c r="CR21" s="63">
        <v>1.1254200000000001E-2</v>
      </c>
      <c r="CS21" s="63">
        <v>1.09976E-2</v>
      </c>
      <c r="CT21" s="63">
        <v>1.1794799999999999E-2</v>
      </c>
      <c r="CU21" s="63">
        <v>8.1182700000000003E-3</v>
      </c>
      <c r="CV21" s="63">
        <v>8.9431400000000005E-3</v>
      </c>
      <c r="CW21" s="63">
        <v>8.6625699999999996E-3</v>
      </c>
      <c r="CX21" s="63">
        <v>8.3527400000000009E-3</v>
      </c>
      <c r="CY21" s="63">
        <v>8.9369400000000009E-3</v>
      </c>
      <c r="CZ21" s="63">
        <v>5.8908700000000003E-3</v>
      </c>
      <c r="DA21" s="63">
        <v>6.05245E-3</v>
      </c>
      <c r="DB21" s="63">
        <v>6.3372699999999999E-3</v>
      </c>
      <c r="DC21" s="63">
        <v>5.8944100000000001E-3</v>
      </c>
      <c r="DD21" s="63">
        <v>6.12372E-3</v>
      </c>
      <c r="DE21" s="63">
        <v>4.7363400000000003E-3</v>
      </c>
      <c r="DF21" s="63">
        <v>4.6624300000000004E-3</v>
      </c>
      <c r="DG21" s="63">
        <v>4.7587000000000003E-3</v>
      </c>
      <c r="DH21" s="63">
        <v>4.7095699999999997E-3</v>
      </c>
      <c r="DI21" s="63">
        <v>4.77613E-3</v>
      </c>
    </row>
    <row r="22" spans="1:113">
      <c r="A22" s="63">
        <f>range!F28</f>
        <v>2.7160200000000002E-2</v>
      </c>
      <c r="B22" s="63">
        <f t="shared" si="2"/>
        <v>2.711152E-2</v>
      </c>
      <c r="C22" s="63">
        <f t="shared" si="3"/>
        <v>2.716466E-2</v>
      </c>
      <c r="D22" s="63">
        <f t="shared" si="4"/>
        <v>2.7218219999999998E-2</v>
      </c>
      <c r="E22" s="63">
        <f t="shared" si="5"/>
        <v>2.7249199999999994E-2</v>
      </c>
      <c r="F22" s="63">
        <f t="shared" si="6"/>
        <v>2.7203500000000002E-2</v>
      </c>
      <c r="G22" s="63">
        <f t="shared" si="1"/>
        <v>2.7160200000000002E-2</v>
      </c>
      <c r="H22" s="63">
        <f t="shared" si="7"/>
        <v>2.7018940000000002E-2</v>
      </c>
      <c r="I22" s="63">
        <f t="shared" si="8"/>
        <v>2.637424E-2</v>
      </c>
      <c r="J22" s="63">
        <f t="shared" si="9"/>
        <v>2.4122359999999999E-2</v>
      </c>
      <c r="K22" s="63">
        <f t="shared" si="10"/>
        <v>1.7082199999999999E-2</v>
      </c>
      <c r="L22" s="63">
        <f t="shared" si="11"/>
        <v>1.7082199999999999E-2</v>
      </c>
      <c r="M22" s="438">
        <f t="shared" si="12"/>
        <v>1.7082199999999999E-2</v>
      </c>
      <c r="N22" s="63">
        <f t="shared" si="13"/>
        <v>1.79583E-2</v>
      </c>
      <c r="O22" s="63">
        <f t="shared" si="14"/>
        <v>1.5639339999999998E-2</v>
      </c>
      <c r="P22" s="63">
        <f t="shared" si="15"/>
        <v>1.315672E-2</v>
      </c>
      <c r="Q22" s="63">
        <f t="shared" si="16"/>
        <v>1.067534E-2</v>
      </c>
      <c r="R22" s="63">
        <f t="shared" si="17"/>
        <v>8.3134760000000002E-3</v>
      </c>
      <c r="S22" s="63">
        <f t="shared" si="18"/>
        <v>6.1156180000000006E-3</v>
      </c>
      <c r="T22" s="63">
        <f t="shared" si="19"/>
        <v>4.7192539999999991E-3</v>
      </c>
      <c r="U22" s="63" t="str">
        <f t="shared" si="20"/>
        <v>0.0272,</v>
      </c>
      <c r="X22" s="63">
        <v>2.7480500000000001E-2</v>
      </c>
      <c r="Y22" s="63">
        <v>2.6968499999999999E-2</v>
      </c>
      <c r="Z22" s="63">
        <v>2.72318E-2</v>
      </c>
      <c r="AA22" s="63">
        <v>2.6594900000000001E-2</v>
      </c>
      <c r="AB22" s="63">
        <v>2.7281900000000001E-2</v>
      </c>
      <c r="AC22" s="63">
        <v>2.74702E-2</v>
      </c>
      <c r="AD22" s="63">
        <v>2.69929E-2</v>
      </c>
      <c r="AE22" s="63">
        <v>2.7297100000000001E-2</v>
      </c>
      <c r="AF22" s="63">
        <v>2.6738600000000001E-2</v>
      </c>
      <c r="AG22" s="63">
        <v>2.7324500000000002E-2</v>
      </c>
      <c r="AH22" s="63">
        <v>2.7448799999999999E-2</v>
      </c>
      <c r="AI22" s="63">
        <v>2.69988E-2</v>
      </c>
      <c r="AJ22" s="63">
        <v>2.7348399999999998E-2</v>
      </c>
      <c r="AK22" s="63">
        <v>2.69351E-2</v>
      </c>
      <c r="AL22" s="63">
        <v>2.7359999999999999E-2</v>
      </c>
      <c r="AM22" s="63">
        <v>2.7407899999999999E-2</v>
      </c>
      <c r="AN22" s="63">
        <v>2.7017800000000002E-2</v>
      </c>
      <c r="AO22" s="63">
        <v>2.7368900000000002E-2</v>
      </c>
      <c r="AP22" s="63">
        <v>2.70811E-2</v>
      </c>
      <c r="AQ22" s="63">
        <v>2.73703E-2</v>
      </c>
      <c r="AR22" s="63">
        <v>2.73336E-2</v>
      </c>
      <c r="AS22" s="63">
        <v>2.6947599999999999E-2</v>
      </c>
      <c r="AT22" s="63">
        <v>2.7318700000000001E-2</v>
      </c>
      <c r="AU22" s="63">
        <v>2.7078600000000001E-2</v>
      </c>
      <c r="AV22" s="63">
        <v>2.7338999999999999E-2</v>
      </c>
      <c r="AW22" s="63">
        <v>2.7139699999999999E-2</v>
      </c>
      <c r="AX22" s="63">
        <v>2.67253E-2</v>
      </c>
      <c r="AY22" s="63">
        <v>2.7122E-2</v>
      </c>
      <c r="AZ22" s="63">
        <v>2.68791E-2</v>
      </c>
      <c r="BA22" s="63">
        <v>2.7228599999999999E-2</v>
      </c>
      <c r="BB22" s="63">
        <v>2.6571500000000001E-2</v>
      </c>
      <c r="BC22" s="63">
        <v>2.6048700000000001E-2</v>
      </c>
      <c r="BD22" s="63">
        <v>2.6365400000000001E-2</v>
      </c>
      <c r="BE22" s="63">
        <v>2.62195E-2</v>
      </c>
      <c r="BF22" s="63">
        <v>2.6666100000000002E-2</v>
      </c>
      <c r="BG22" s="63">
        <v>2.4148900000000001E-2</v>
      </c>
      <c r="BH22" s="63">
        <v>2.3990600000000001E-2</v>
      </c>
      <c r="BI22" s="63">
        <v>2.39691E-2</v>
      </c>
      <c r="BJ22" s="63">
        <v>2.4429300000000001E-2</v>
      </c>
      <c r="BK22" s="63">
        <v>2.4073899999999999E-2</v>
      </c>
      <c r="BL22" s="63">
        <v>1.6275499999999998E-2</v>
      </c>
      <c r="BM22" s="63">
        <v>1.6960900000000001E-2</v>
      </c>
      <c r="BN22" s="63">
        <v>1.7520999999999998E-2</v>
      </c>
      <c r="BO22" s="63">
        <v>1.70901E-2</v>
      </c>
      <c r="BP22" s="63">
        <v>1.7563499999999999E-2</v>
      </c>
      <c r="BQ22" s="63">
        <v>1.6275499999999998E-2</v>
      </c>
      <c r="BR22" s="63">
        <v>1.6960900000000001E-2</v>
      </c>
      <c r="BS22" s="63">
        <v>1.7520999999999998E-2</v>
      </c>
      <c r="BT22" s="63">
        <v>1.70901E-2</v>
      </c>
      <c r="BU22" s="63">
        <v>1.7563499999999999E-2</v>
      </c>
      <c r="BV22" s="63"/>
      <c r="BW22" s="63"/>
      <c r="BX22" s="63"/>
      <c r="BY22" s="63"/>
      <c r="BZ22" s="63"/>
      <c r="CA22" s="63">
        <v>1.7234900000000001E-2</v>
      </c>
      <c r="CB22" s="63">
        <v>1.7730800000000001E-2</v>
      </c>
      <c r="CC22" s="63">
        <v>1.8336999999999999E-2</v>
      </c>
      <c r="CD22" s="63">
        <v>1.8027499999999998E-2</v>
      </c>
      <c r="CE22" s="63">
        <v>1.84613E-2</v>
      </c>
      <c r="CF22" s="63">
        <v>1.47624E-2</v>
      </c>
      <c r="CG22" s="63">
        <v>1.5683300000000001E-2</v>
      </c>
      <c r="CH22" s="63">
        <v>1.6119000000000001E-2</v>
      </c>
      <c r="CI22" s="63">
        <v>1.55277E-2</v>
      </c>
      <c r="CJ22" s="63">
        <v>1.6104299999999998E-2</v>
      </c>
      <c r="CK22" s="63">
        <v>1.2307800000000001E-2</v>
      </c>
      <c r="CL22" s="63">
        <v>1.3379800000000001E-2</v>
      </c>
      <c r="CM22" s="63">
        <v>1.35853E-2</v>
      </c>
      <c r="CN22" s="63">
        <v>1.3033599999999999E-2</v>
      </c>
      <c r="CO22" s="63">
        <v>1.3477100000000001E-2</v>
      </c>
      <c r="CP22" s="63">
        <v>1.0168999999999999E-2</v>
      </c>
      <c r="CQ22" s="63">
        <v>1.08474E-2</v>
      </c>
      <c r="CR22" s="63">
        <v>1.0665300000000001E-2</v>
      </c>
      <c r="CS22" s="63">
        <v>1.0699500000000001E-2</v>
      </c>
      <c r="CT22" s="63">
        <v>1.09955E-2</v>
      </c>
      <c r="CU22" s="63">
        <v>8.0404599999999993E-3</v>
      </c>
      <c r="CV22" s="63">
        <v>8.6230200000000003E-3</v>
      </c>
      <c r="CW22" s="63">
        <v>8.2161700000000001E-3</v>
      </c>
      <c r="CX22" s="63">
        <v>8.1102299999999995E-3</v>
      </c>
      <c r="CY22" s="63">
        <v>8.5775000000000001E-3</v>
      </c>
      <c r="CZ22" s="63">
        <v>6.3131899999999998E-3</v>
      </c>
      <c r="DA22" s="63">
        <v>6.1979399999999999E-3</v>
      </c>
      <c r="DB22" s="63">
        <v>6.20887E-3</v>
      </c>
      <c r="DC22" s="63">
        <v>5.7653799999999996E-3</v>
      </c>
      <c r="DD22" s="63">
        <v>6.0927100000000003E-3</v>
      </c>
      <c r="DE22" s="63">
        <v>4.8433399999999998E-3</v>
      </c>
      <c r="DF22" s="63">
        <v>4.6710099999999997E-3</v>
      </c>
      <c r="DG22" s="63">
        <v>4.6619000000000001E-3</v>
      </c>
      <c r="DH22" s="63">
        <v>4.6739499999999996E-3</v>
      </c>
      <c r="DI22" s="63">
        <v>4.7460699999999998E-3</v>
      </c>
    </row>
    <row r="23" spans="1:113">
      <c r="A23" s="63">
        <f>range!F29</f>
        <v>2.7105079999999997E-2</v>
      </c>
      <c r="B23" s="63">
        <f t="shared" si="2"/>
        <v>2.7099840000000004E-2</v>
      </c>
      <c r="C23" s="63">
        <f t="shared" si="3"/>
        <v>2.7165679999999998E-2</v>
      </c>
      <c r="D23" s="63">
        <f t="shared" si="4"/>
        <v>2.7213359999999999E-2</v>
      </c>
      <c r="E23" s="63">
        <f t="shared" si="5"/>
        <v>2.7216359999999995E-2</v>
      </c>
      <c r="F23" s="63">
        <f t="shared" si="6"/>
        <v>2.7161299999999999E-2</v>
      </c>
      <c r="G23" s="63">
        <f t="shared" si="1"/>
        <v>2.7105079999999997E-2</v>
      </c>
      <c r="H23" s="63">
        <f t="shared" si="7"/>
        <v>2.6920400000000001E-2</v>
      </c>
      <c r="I23" s="63">
        <f t="shared" si="8"/>
        <v>2.6131160000000004E-2</v>
      </c>
      <c r="J23" s="63">
        <f t="shared" si="9"/>
        <v>2.3595979999999999E-2</v>
      </c>
      <c r="K23" s="63">
        <f t="shared" si="10"/>
        <v>1.6262499999999999E-2</v>
      </c>
      <c r="L23" s="63">
        <f t="shared" si="11"/>
        <v>1.6262499999999999E-2</v>
      </c>
      <c r="M23" s="438">
        <f t="shared" si="12"/>
        <v>1.6262499999999999E-2</v>
      </c>
      <c r="N23" s="63">
        <f t="shared" si="13"/>
        <v>1.7105820000000001E-2</v>
      </c>
      <c r="O23" s="63">
        <f t="shared" si="14"/>
        <v>1.4927979999999999E-2</v>
      </c>
      <c r="P23" s="63">
        <f t="shared" si="15"/>
        <v>1.2608160000000002E-2</v>
      </c>
      <c r="Q23" s="63">
        <f t="shared" si="16"/>
        <v>1.0386782000000001E-2</v>
      </c>
      <c r="R23" s="63">
        <f t="shared" si="17"/>
        <v>8.1959780000000013E-3</v>
      </c>
      <c r="S23" s="63">
        <f t="shared" si="18"/>
        <v>5.9297820000000006E-3</v>
      </c>
      <c r="T23" s="63">
        <f t="shared" si="19"/>
        <v>4.6959000000000002E-3</v>
      </c>
      <c r="U23" s="63" t="str">
        <f t="shared" si="20"/>
        <v>0.0271,</v>
      </c>
      <c r="X23" s="63">
        <v>2.7104799999999998E-2</v>
      </c>
      <c r="Y23" s="63">
        <v>2.6883899999999999E-2</v>
      </c>
      <c r="Z23" s="63">
        <v>2.7318800000000001E-2</v>
      </c>
      <c r="AA23" s="63">
        <v>2.7012700000000001E-2</v>
      </c>
      <c r="AB23" s="63">
        <v>2.7178999999999998E-2</v>
      </c>
      <c r="AC23" s="63">
        <v>2.7125400000000001E-2</v>
      </c>
      <c r="AD23" s="63">
        <v>2.6989300000000001E-2</v>
      </c>
      <c r="AE23" s="63">
        <v>2.7351299999999999E-2</v>
      </c>
      <c r="AF23" s="63">
        <v>2.7074999999999998E-2</v>
      </c>
      <c r="AG23" s="63">
        <v>2.72874E-2</v>
      </c>
      <c r="AH23" s="63">
        <v>2.7173900000000001E-2</v>
      </c>
      <c r="AI23" s="63">
        <v>2.7047499999999999E-2</v>
      </c>
      <c r="AJ23" s="63">
        <v>2.7378199999999998E-2</v>
      </c>
      <c r="AK23" s="63">
        <v>2.7118300000000001E-2</v>
      </c>
      <c r="AL23" s="63">
        <v>2.7348899999999999E-2</v>
      </c>
      <c r="AM23" s="63">
        <v>2.7183800000000001E-2</v>
      </c>
      <c r="AN23" s="63">
        <v>2.7033100000000001E-2</v>
      </c>
      <c r="AO23" s="63">
        <v>2.7390500000000002E-2</v>
      </c>
      <c r="AP23" s="63">
        <v>2.71186E-2</v>
      </c>
      <c r="AQ23" s="63">
        <v>2.73558E-2</v>
      </c>
      <c r="AR23" s="63">
        <v>2.71256E-2</v>
      </c>
      <c r="AS23" s="63">
        <v>2.6968599999999999E-2</v>
      </c>
      <c r="AT23" s="63">
        <v>2.7341500000000001E-2</v>
      </c>
      <c r="AU23" s="63">
        <v>2.7049500000000001E-2</v>
      </c>
      <c r="AV23" s="63">
        <v>2.73213E-2</v>
      </c>
      <c r="AW23" s="63">
        <v>2.6899800000000001E-2</v>
      </c>
      <c r="AX23" s="63">
        <v>2.6723199999999999E-2</v>
      </c>
      <c r="AY23" s="63">
        <v>2.7082100000000001E-2</v>
      </c>
      <c r="AZ23" s="63">
        <v>2.6792400000000001E-2</v>
      </c>
      <c r="BA23" s="63">
        <v>2.71045E-2</v>
      </c>
      <c r="BB23" s="63">
        <v>2.6228100000000001E-2</v>
      </c>
      <c r="BC23" s="63">
        <v>2.59612E-2</v>
      </c>
      <c r="BD23" s="63">
        <v>2.6269000000000001E-2</v>
      </c>
      <c r="BE23" s="63">
        <v>2.58964E-2</v>
      </c>
      <c r="BF23" s="63">
        <v>2.6301100000000001E-2</v>
      </c>
      <c r="BG23" s="63">
        <v>2.3666699999999999E-2</v>
      </c>
      <c r="BH23" s="63">
        <v>2.37694E-2</v>
      </c>
      <c r="BI23" s="63">
        <v>2.37232E-2</v>
      </c>
      <c r="BJ23" s="63">
        <v>2.3341000000000001E-2</v>
      </c>
      <c r="BK23" s="63">
        <v>2.34796E-2</v>
      </c>
      <c r="BL23" s="63">
        <v>1.54883E-2</v>
      </c>
      <c r="BM23" s="63">
        <v>1.6155300000000001E-2</v>
      </c>
      <c r="BN23" s="63">
        <v>1.69622E-2</v>
      </c>
      <c r="BO23" s="63">
        <v>1.5830299999999999E-2</v>
      </c>
      <c r="BP23" s="63">
        <v>1.68764E-2</v>
      </c>
      <c r="BQ23" s="63">
        <v>1.54883E-2</v>
      </c>
      <c r="BR23" s="63">
        <v>1.6155300000000001E-2</v>
      </c>
      <c r="BS23" s="63">
        <v>1.69622E-2</v>
      </c>
      <c r="BT23" s="63">
        <v>1.5830299999999999E-2</v>
      </c>
      <c r="BU23" s="63">
        <v>1.68764E-2</v>
      </c>
      <c r="BV23" s="63"/>
      <c r="BW23" s="63"/>
      <c r="BX23" s="63"/>
      <c r="BY23" s="63"/>
      <c r="BZ23" s="63"/>
      <c r="CA23" s="63">
        <v>1.64336E-2</v>
      </c>
      <c r="CB23" s="63">
        <v>1.7063700000000001E-2</v>
      </c>
      <c r="CC23" s="63">
        <v>1.7723200000000001E-2</v>
      </c>
      <c r="CD23" s="63">
        <v>1.6620699999999999E-2</v>
      </c>
      <c r="CE23" s="63">
        <v>1.7687899999999999E-2</v>
      </c>
      <c r="CF23" s="63">
        <v>1.4102999999999999E-2</v>
      </c>
      <c r="CG23" s="63">
        <v>1.4756E-2</v>
      </c>
      <c r="CH23" s="63">
        <v>1.5714800000000001E-2</v>
      </c>
      <c r="CI23" s="63">
        <v>1.4540900000000001E-2</v>
      </c>
      <c r="CJ23" s="63">
        <v>1.5525199999999999E-2</v>
      </c>
      <c r="CK23" s="63">
        <v>1.18557E-2</v>
      </c>
      <c r="CL23" s="63">
        <v>1.2384900000000001E-2</v>
      </c>
      <c r="CM23" s="63">
        <v>1.3344699999999999E-2</v>
      </c>
      <c r="CN23" s="63">
        <v>1.2310700000000001E-2</v>
      </c>
      <c r="CO23" s="63">
        <v>1.31448E-2</v>
      </c>
      <c r="CP23" s="63">
        <v>9.9413100000000001E-3</v>
      </c>
      <c r="CQ23" s="63">
        <v>1.02322E-2</v>
      </c>
      <c r="CR23" s="63">
        <v>1.0760499999999999E-2</v>
      </c>
      <c r="CS23" s="63">
        <v>1.00509E-2</v>
      </c>
      <c r="CT23" s="63">
        <v>1.0949E-2</v>
      </c>
      <c r="CU23" s="63">
        <v>8.0244500000000007E-3</v>
      </c>
      <c r="CV23" s="63">
        <v>8.5061000000000008E-3</v>
      </c>
      <c r="CW23" s="63">
        <v>7.9685099999999998E-3</v>
      </c>
      <c r="CX23" s="63">
        <v>7.8849899999999997E-3</v>
      </c>
      <c r="CY23" s="63">
        <v>8.5958400000000004E-3</v>
      </c>
      <c r="CZ23" s="63">
        <v>5.9546399999999998E-3</v>
      </c>
      <c r="DA23" s="63">
        <v>6.3236500000000001E-3</v>
      </c>
      <c r="DB23" s="63">
        <v>5.4317200000000001E-3</v>
      </c>
      <c r="DC23" s="63">
        <v>5.75174E-3</v>
      </c>
      <c r="DD23" s="63">
        <v>6.1871599999999997E-3</v>
      </c>
      <c r="DE23" s="63">
        <v>4.6985100000000004E-3</v>
      </c>
      <c r="DF23" s="63">
        <v>4.6813799999999997E-3</v>
      </c>
      <c r="DG23" s="63">
        <v>4.6136900000000002E-3</v>
      </c>
      <c r="DH23" s="63">
        <v>4.6787299999999999E-3</v>
      </c>
      <c r="DI23" s="63">
        <v>4.8071900000000002E-3</v>
      </c>
    </row>
    <row r="24" spans="1:113">
      <c r="A24" s="63">
        <f>range!F30</f>
        <v>2.6971459999999996E-2</v>
      </c>
      <c r="B24" s="63">
        <f t="shared" si="2"/>
        <v>2.6905820000000004E-2</v>
      </c>
      <c r="C24" s="63">
        <f t="shared" si="3"/>
        <v>2.6995659999999998E-2</v>
      </c>
      <c r="D24" s="63">
        <f t="shared" si="4"/>
        <v>2.7079059999999999E-2</v>
      </c>
      <c r="E24" s="63">
        <f t="shared" si="5"/>
        <v>2.709514E-2</v>
      </c>
      <c r="F24" s="63">
        <f t="shared" si="6"/>
        <v>2.703618E-2</v>
      </c>
      <c r="G24" s="63">
        <f t="shared" si="1"/>
        <v>2.6971459999999996E-2</v>
      </c>
      <c r="H24" s="63">
        <f t="shared" si="7"/>
        <v>2.6739479999999999E-2</v>
      </c>
      <c r="I24" s="63">
        <f t="shared" si="8"/>
        <v>2.5733620000000002E-2</v>
      </c>
      <c r="J24" s="63">
        <f t="shared" si="9"/>
        <v>2.2911979999999998E-2</v>
      </c>
      <c r="K24" s="63">
        <f t="shared" si="10"/>
        <v>1.597964E-2</v>
      </c>
      <c r="L24" s="63">
        <f t="shared" si="11"/>
        <v>1.597964E-2</v>
      </c>
      <c r="M24" s="438">
        <f t="shared" si="12"/>
        <v>1.597964E-2</v>
      </c>
      <c r="N24" s="63">
        <f t="shared" si="13"/>
        <v>1.6807739999999998E-2</v>
      </c>
      <c r="O24" s="63">
        <f t="shared" si="14"/>
        <v>1.4597299999999999E-2</v>
      </c>
      <c r="P24" s="63">
        <f t="shared" si="15"/>
        <v>1.23356E-2</v>
      </c>
      <c r="Q24" s="63">
        <f t="shared" si="16"/>
        <v>1.0319034000000001E-2</v>
      </c>
      <c r="R24" s="63">
        <f t="shared" si="17"/>
        <v>8.3047339999999994E-3</v>
      </c>
      <c r="S24" s="63">
        <f t="shared" si="18"/>
        <v>6.0573779999999995E-3</v>
      </c>
      <c r="T24" s="63">
        <f t="shared" si="19"/>
        <v>4.7443600000000004E-3</v>
      </c>
      <c r="U24" s="63" t="str">
        <f t="shared" si="20"/>
        <v>0.027,</v>
      </c>
      <c r="X24" s="63">
        <v>2.6778799999999998E-2</v>
      </c>
      <c r="Y24" s="63">
        <v>2.7031900000000001E-2</v>
      </c>
      <c r="Z24" s="63">
        <v>2.6963299999999999E-2</v>
      </c>
      <c r="AA24" s="63">
        <v>2.6639699999999999E-2</v>
      </c>
      <c r="AB24" s="63">
        <v>2.7115400000000001E-2</v>
      </c>
      <c r="AC24" s="63">
        <v>2.69205E-2</v>
      </c>
      <c r="AD24" s="63">
        <v>2.70829E-2</v>
      </c>
      <c r="AE24" s="63">
        <v>2.7075700000000001E-2</v>
      </c>
      <c r="AF24" s="63">
        <v>2.6698900000000001E-2</v>
      </c>
      <c r="AG24" s="63">
        <v>2.72003E-2</v>
      </c>
      <c r="AH24" s="63">
        <v>2.6978599999999998E-2</v>
      </c>
      <c r="AI24" s="63">
        <v>2.71139E-2</v>
      </c>
      <c r="AJ24" s="63">
        <v>2.7159800000000001E-2</v>
      </c>
      <c r="AK24" s="63">
        <v>2.6869299999999999E-2</v>
      </c>
      <c r="AL24" s="63">
        <v>2.7273700000000001E-2</v>
      </c>
      <c r="AM24" s="63">
        <v>2.6942899999999999E-2</v>
      </c>
      <c r="AN24" s="63">
        <v>2.7087099999999999E-2</v>
      </c>
      <c r="AO24" s="63">
        <v>2.7202400000000002E-2</v>
      </c>
      <c r="AP24" s="63">
        <v>2.6961700000000002E-2</v>
      </c>
      <c r="AQ24" s="63">
        <v>2.72816E-2</v>
      </c>
      <c r="AR24" s="63">
        <v>2.68585E-2</v>
      </c>
      <c r="AS24" s="63">
        <v>2.6979599999999999E-2</v>
      </c>
      <c r="AT24" s="63">
        <v>2.7160199999999999E-2</v>
      </c>
      <c r="AU24" s="63">
        <v>2.6974000000000001E-2</v>
      </c>
      <c r="AV24" s="63">
        <v>2.7208599999999999E-2</v>
      </c>
      <c r="AW24" s="63">
        <v>2.6539099999999999E-2</v>
      </c>
      <c r="AX24" s="63">
        <v>2.6658500000000002E-2</v>
      </c>
      <c r="AY24" s="63">
        <v>2.68153E-2</v>
      </c>
      <c r="AZ24" s="63">
        <v>2.6726900000000001E-2</v>
      </c>
      <c r="BA24" s="63">
        <v>2.6957600000000002E-2</v>
      </c>
      <c r="BB24" s="63">
        <v>2.5681900000000001E-2</v>
      </c>
      <c r="BC24" s="63">
        <v>2.5762699999999999E-2</v>
      </c>
      <c r="BD24" s="63">
        <v>2.5617299999999999E-2</v>
      </c>
      <c r="BE24" s="63">
        <v>2.5702900000000001E-2</v>
      </c>
      <c r="BF24" s="63">
        <v>2.5903300000000001E-2</v>
      </c>
      <c r="BG24" s="63">
        <v>2.28358E-2</v>
      </c>
      <c r="BH24" s="63">
        <v>2.27488E-2</v>
      </c>
      <c r="BI24" s="63">
        <v>2.31647E-2</v>
      </c>
      <c r="BJ24" s="63">
        <v>2.2875599999999999E-2</v>
      </c>
      <c r="BK24" s="63">
        <v>2.2935000000000001E-2</v>
      </c>
      <c r="BL24" s="63">
        <v>1.5829300000000001E-2</v>
      </c>
      <c r="BM24" s="63">
        <v>1.5810399999999999E-2</v>
      </c>
      <c r="BN24" s="63">
        <v>1.5995700000000002E-2</v>
      </c>
      <c r="BO24" s="63">
        <v>1.54842E-2</v>
      </c>
      <c r="BP24" s="63">
        <v>1.6778600000000001E-2</v>
      </c>
      <c r="BQ24" s="63">
        <v>1.5829300000000001E-2</v>
      </c>
      <c r="BR24" s="63">
        <v>1.5810399999999999E-2</v>
      </c>
      <c r="BS24" s="63">
        <v>1.5995700000000002E-2</v>
      </c>
      <c r="BT24" s="63">
        <v>1.54842E-2</v>
      </c>
      <c r="BU24" s="63">
        <v>1.6778600000000001E-2</v>
      </c>
      <c r="BV24" s="63"/>
      <c r="BW24" s="63"/>
      <c r="BX24" s="63"/>
      <c r="BY24" s="63"/>
      <c r="BZ24" s="63"/>
      <c r="CA24" s="63">
        <v>1.6859200000000001E-2</v>
      </c>
      <c r="CB24" s="63">
        <v>1.6532700000000001E-2</v>
      </c>
      <c r="CC24" s="63">
        <v>1.68927E-2</v>
      </c>
      <c r="CD24" s="63">
        <v>1.6297099999999998E-2</v>
      </c>
      <c r="CE24" s="63">
        <v>1.7457E-2</v>
      </c>
      <c r="CF24" s="63">
        <v>1.41149E-2</v>
      </c>
      <c r="CG24" s="63">
        <v>1.46404E-2</v>
      </c>
      <c r="CH24" s="63">
        <v>1.43734E-2</v>
      </c>
      <c r="CI24" s="63">
        <v>1.4132E-2</v>
      </c>
      <c r="CJ24" s="63">
        <v>1.5725800000000002E-2</v>
      </c>
      <c r="CK24" s="63">
        <v>1.1531100000000001E-2</v>
      </c>
      <c r="CL24" s="63">
        <v>1.24977E-2</v>
      </c>
      <c r="CM24" s="63">
        <v>1.1779299999999999E-2</v>
      </c>
      <c r="CN24" s="63">
        <v>1.2085500000000001E-2</v>
      </c>
      <c r="CO24" s="63">
        <v>1.37844E-2</v>
      </c>
      <c r="CP24" s="63">
        <v>9.6946900000000006E-3</v>
      </c>
      <c r="CQ24" s="63">
        <v>1.04455E-2</v>
      </c>
      <c r="CR24" s="63">
        <v>9.7966800000000003E-3</v>
      </c>
      <c r="CS24" s="63">
        <v>1.0196200000000001E-2</v>
      </c>
      <c r="CT24" s="63">
        <v>1.1462099999999999E-2</v>
      </c>
      <c r="CU24" s="63">
        <v>7.8742299999999994E-3</v>
      </c>
      <c r="CV24" s="63">
        <v>8.4964199999999993E-3</v>
      </c>
      <c r="CW24" s="63">
        <v>8.1597400000000004E-3</v>
      </c>
      <c r="CX24" s="63">
        <v>8.0382500000000003E-3</v>
      </c>
      <c r="CY24" s="63">
        <v>8.9550299999999992E-3</v>
      </c>
      <c r="CZ24" s="63">
        <v>5.7885200000000001E-3</v>
      </c>
      <c r="DA24" s="63">
        <v>6.09393E-3</v>
      </c>
      <c r="DB24" s="63">
        <v>6.2411799999999998E-3</v>
      </c>
      <c r="DC24" s="63">
        <v>5.7729799999999996E-3</v>
      </c>
      <c r="DD24" s="63">
        <v>6.3902799999999999E-3</v>
      </c>
      <c r="DE24" s="63">
        <v>4.6790399999999998E-3</v>
      </c>
      <c r="DF24" s="63">
        <v>4.6627999999999999E-3</v>
      </c>
      <c r="DG24" s="63">
        <v>4.7999999999999996E-3</v>
      </c>
      <c r="DH24" s="63">
        <v>4.6753599999999999E-3</v>
      </c>
      <c r="DI24" s="63">
        <v>4.9046000000000003E-3</v>
      </c>
    </row>
    <row r="25" spans="1:113">
      <c r="A25" s="63">
        <f>range!F31</f>
        <v>2.6764639999999996E-2</v>
      </c>
      <c r="B25" s="63">
        <f t="shared" si="2"/>
        <v>2.6572439999999996E-2</v>
      </c>
      <c r="C25" s="63">
        <f t="shared" si="3"/>
        <v>2.6768380000000001E-2</v>
      </c>
      <c r="D25" s="63">
        <f t="shared" si="4"/>
        <v>2.6884820000000004E-2</v>
      </c>
      <c r="E25" s="63">
        <f t="shared" si="5"/>
        <v>2.6900880000000005E-2</v>
      </c>
      <c r="F25" s="63">
        <f t="shared" si="6"/>
        <v>2.684106E-2</v>
      </c>
      <c r="G25" s="63">
        <f t="shared" si="1"/>
        <v>2.6764639999999996E-2</v>
      </c>
      <c r="H25" s="63">
        <f t="shared" si="7"/>
        <v>2.648872E-2</v>
      </c>
      <c r="I25" s="63">
        <f t="shared" si="8"/>
        <v>2.5400260000000001E-2</v>
      </c>
      <c r="J25" s="63">
        <f t="shared" si="9"/>
        <v>2.2421619999999996E-2</v>
      </c>
      <c r="K25" s="63">
        <f t="shared" si="10"/>
        <v>1.537346E-2</v>
      </c>
      <c r="L25" s="63">
        <f t="shared" si="11"/>
        <v>1.537346E-2</v>
      </c>
      <c r="M25" s="438">
        <f t="shared" si="12"/>
        <v>1.537346E-2</v>
      </c>
      <c r="N25" s="63">
        <f t="shared" si="13"/>
        <v>1.6130559999999999E-2</v>
      </c>
      <c r="O25" s="63">
        <f t="shared" si="14"/>
        <v>1.4247200000000002E-2</v>
      </c>
      <c r="P25" s="63">
        <f t="shared" si="15"/>
        <v>1.231254E-2</v>
      </c>
      <c r="Q25" s="63">
        <f t="shared" si="16"/>
        <v>1.0201740000000001E-2</v>
      </c>
      <c r="R25" s="63">
        <f t="shared" si="17"/>
        <v>8.25736E-3</v>
      </c>
      <c r="S25" s="63">
        <f t="shared" si="18"/>
        <v>6.1550479999999989E-3</v>
      </c>
      <c r="T25" s="63">
        <f t="shared" si="19"/>
        <v>4.7096820000000006E-3</v>
      </c>
      <c r="U25" s="63" t="str">
        <f t="shared" si="20"/>
        <v>0.0268,</v>
      </c>
      <c r="X25" s="63">
        <v>2.7186200000000001E-2</v>
      </c>
      <c r="Y25" s="63">
        <v>2.6406099999999998E-2</v>
      </c>
      <c r="Z25" s="63">
        <v>2.64268E-2</v>
      </c>
      <c r="AA25" s="63">
        <v>2.62843E-2</v>
      </c>
      <c r="AB25" s="63">
        <v>2.65588E-2</v>
      </c>
      <c r="AC25" s="63">
        <v>2.72371E-2</v>
      </c>
      <c r="AD25" s="63">
        <v>2.6475499999999999E-2</v>
      </c>
      <c r="AE25" s="63">
        <v>2.6767099999999999E-2</v>
      </c>
      <c r="AF25" s="63">
        <v>2.6709400000000001E-2</v>
      </c>
      <c r="AG25" s="63">
        <v>2.6652800000000001E-2</v>
      </c>
      <c r="AH25" s="63">
        <v>2.7232699999999999E-2</v>
      </c>
      <c r="AI25" s="63">
        <v>2.65331E-2</v>
      </c>
      <c r="AJ25" s="63">
        <v>2.70764E-2</v>
      </c>
      <c r="AK25" s="63">
        <v>2.6833300000000001E-2</v>
      </c>
      <c r="AL25" s="63">
        <v>2.6748600000000001E-2</v>
      </c>
      <c r="AM25" s="63">
        <v>2.71985E-2</v>
      </c>
      <c r="AN25" s="63">
        <v>2.6570099999999999E-2</v>
      </c>
      <c r="AO25" s="63">
        <v>2.70818E-2</v>
      </c>
      <c r="AP25" s="63">
        <v>2.6859899999999999E-2</v>
      </c>
      <c r="AQ25" s="63">
        <v>2.6794100000000001E-2</v>
      </c>
      <c r="AR25" s="63">
        <v>2.7083800000000002E-2</v>
      </c>
      <c r="AS25" s="63">
        <v>2.65898E-2</v>
      </c>
      <c r="AT25" s="63">
        <v>2.6954800000000001E-2</v>
      </c>
      <c r="AU25" s="63">
        <v>2.6782E-2</v>
      </c>
      <c r="AV25" s="63">
        <v>2.67949E-2</v>
      </c>
      <c r="AW25" s="63">
        <v>2.67383E-2</v>
      </c>
      <c r="AX25" s="63">
        <v>2.62399E-2</v>
      </c>
      <c r="AY25" s="63">
        <v>2.65705E-2</v>
      </c>
      <c r="AZ25" s="63">
        <v>2.6446000000000001E-2</v>
      </c>
      <c r="BA25" s="63">
        <v>2.6448900000000001E-2</v>
      </c>
      <c r="BB25" s="63">
        <v>2.5581099999999999E-2</v>
      </c>
      <c r="BC25" s="63">
        <v>2.5258599999999999E-2</v>
      </c>
      <c r="BD25" s="63">
        <v>2.56166E-2</v>
      </c>
      <c r="BE25" s="63">
        <v>2.5259199999999999E-2</v>
      </c>
      <c r="BF25" s="63">
        <v>2.5285800000000001E-2</v>
      </c>
      <c r="BG25" s="63">
        <v>2.2372400000000001E-2</v>
      </c>
      <c r="BH25" s="63">
        <v>2.2008199999999999E-2</v>
      </c>
      <c r="BI25" s="63">
        <v>2.3055099999999999E-2</v>
      </c>
      <c r="BJ25" s="63">
        <v>2.1845099999999999E-2</v>
      </c>
      <c r="BK25" s="63">
        <v>2.2827299999999998E-2</v>
      </c>
      <c r="BL25" s="63">
        <v>1.5389699999999999E-2</v>
      </c>
      <c r="BM25" s="63">
        <v>1.5606E-2</v>
      </c>
      <c r="BN25" s="63">
        <v>1.4352800000000001E-2</v>
      </c>
      <c r="BO25" s="63">
        <v>1.52874E-2</v>
      </c>
      <c r="BP25" s="63">
        <v>1.62314E-2</v>
      </c>
      <c r="BQ25" s="63">
        <v>1.5389699999999999E-2</v>
      </c>
      <c r="BR25" s="63">
        <v>1.5606E-2</v>
      </c>
      <c r="BS25" s="63">
        <v>1.4352800000000001E-2</v>
      </c>
      <c r="BT25" s="63">
        <v>1.52874E-2</v>
      </c>
      <c r="BU25" s="63">
        <v>1.62314E-2</v>
      </c>
      <c r="BV25" s="63"/>
      <c r="BW25" s="63"/>
      <c r="BX25" s="63"/>
      <c r="BY25" s="63"/>
      <c r="BZ25" s="63"/>
      <c r="CA25" s="63">
        <v>1.6192700000000001E-2</v>
      </c>
      <c r="CB25" s="63">
        <v>1.6223899999999999E-2</v>
      </c>
      <c r="CC25" s="63">
        <v>1.5173900000000001E-2</v>
      </c>
      <c r="CD25" s="63">
        <v>1.61128E-2</v>
      </c>
      <c r="CE25" s="63">
        <v>1.6949499999999999E-2</v>
      </c>
      <c r="CF25" s="63">
        <v>1.41464E-2</v>
      </c>
      <c r="CG25" s="63">
        <v>1.46745E-2</v>
      </c>
      <c r="CH25" s="63">
        <v>1.32821E-2</v>
      </c>
      <c r="CI25" s="63">
        <v>1.3963E-2</v>
      </c>
      <c r="CJ25" s="63">
        <v>1.5169999999999999E-2</v>
      </c>
      <c r="CK25" s="63">
        <v>1.17567E-2</v>
      </c>
      <c r="CL25" s="63">
        <v>1.3042399999999999E-2</v>
      </c>
      <c r="CM25" s="63">
        <v>1.16308E-2</v>
      </c>
      <c r="CN25" s="63">
        <v>1.18598E-2</v>
      </c>
      <c r="CO25" s="63">
        <v>1.3273E-2</v>
      </c>
      <c r="CP25" s="63">
        <v>9.3486100000000003E-3</v>
      </c>
      <c r="CQ25" s="63">
        <v>1.09207E-2</v>
      </c>
      <c r="CR25" s="63">
        <v>9.8524700000000003E-3</v>
      </c>
      <c r="CS25" s="63">
        <v>9.9143200000000008E-3</v>
      </c>
      <c r="CT25" s="63">
        <v>1.0972600000000001E-2</v>
      </c>
      <c r="CU25" s="63">
        <v>7.7115400000000002E-3</v>
      </c>
      <c r="CV25" s="63">
        <v>8.59971E-3</v>
      </c>
      <c r="CW25" s="63">
        <v>8.2349299999999997E-3</v>
      </c>
      <c r="CX25" s="63">
        <v>7.9903999999999999E-3</v>
      </c>
      <c r="CY25" s="63">
        <v>8.7502199999999995E-3</v>
      </c>
      <c r="CZ25" s="63">
        <v>5.9471899999999998E-3</v>
      </c>
      <c r="DA25" s="63">
        <v>6.2489599999999996E-3</v>
      </c>
      <c r="DB25" s="63">
        <v>6.10518E-3</v>
      </c>
      <c r="DC25" s="63">
        <v>5.9788000000000003E-3</v>
      </c>
      <c r="DD25" s="63">
        <v>6.4951100000000001E-3</v>
      </c>
      <c r="DE25" s="63">
        <v>4.7316700000000003E-3</v>
      </c>
      <c r="DF25" s="63">
        <v>4.6711799999999996E-3</v>
      </c>
      <c r="DG25" s="63">
        <v>4.6606099999999999E-3</v>
      </c>
      <c r="DH25" s="63">
        <v>4.6982300000000003E-3</v>
      </c>
      <c r="DI25" s="63">
        <v>4.7867200000000004E-3</v>
      </c>
    </row>
    <row r="26" spans="1:113">
      <c r="A26" s="63">
        <f>range!F32</f>
        <v>2.6543840000000003E-2</v>
      </c>
      <c r="B26" s="63">
        <f t="shared" si="2"/>
        <v>2.6339400000000002E-2</v>
      </c>
      <c r="C26" s="63">
        <f t="shared" si="3"/>
        <v>2.6434119999999998E-2</v>
      </c>
      <c r="D26" s="63">
        <f t="shared" si="4"/>
        <v>2.6601259999999998E-2</v>
      </c>
      <c r="E26" s="63">
        <f t="shared" si="5"/>
        <v>2.6687739999999998E-2</v>
      </c>
      <c r="F26" s="63">
        <f t="shared" si="6"/>
        <v>2.6630560000000005E-2</v>
      </c>
      <c r="G26" s="63">
        <f t="shared" si="1"/>
        <v>2.6543840000000003E-2</v>
      </c>
      <c r="H26" s="63">
        <f t="shared" si="7"/>
        <v>2.6256519999999998E-2</v>
      </c>
      <c r="I26" s="63">
        <f t="shared" si="8"/>
        <v>2.4963160000000002E-2</v>
      </c>
      <c r="J26" s="63">
        <f t="shared" si="9"/>
        <v>2.1903079999999998E-2</v>
      </c>
      <c r="K26" s="63">
        <f t="shared" si="10"/>
        <v>1.5390579999999997E-2</v>
      </c>
      <c r="L26" s="63">
        <f t="shared" si="11"/>
        <v>1.5390579999999997E-2</v>
      </c>
      <c r="M26" s="438">
        <f t="shared" si="12"/>
        <v>1.5390579999999997E-2</v>
      </c>
      <c r="N26" s="63">
        <f t="shared" si="13"/>
        <v>1.6152E-2</v>
      </c>
      <c r="O26" s="63">
        <f t="shared" si="14"/>
        <v>1.418724E-2</v>
      </c>
      <c r="P26" s="63">
        <f t="shared" si="15"/>
        <v>1.21575E-2</v>
      </c>
      <c r="Q26" s="63">
        <f t="shared" si="16"/>
        <v>9.9988980000000009E-3</v>
      </c>
      <c r="R26" s="63">
        <f t="shared" si="17"/>
        <v>8.1039480000000014E-3</v>
      </c>
      <c r="S26" s="63">
        <f t="shared" si="18"/>
        <v>6.2512039999999989E-3</v>
      </c>
      <c r="T26" s="63">
        <f t="shared" si="19"/>
        <v>4.7814420000000003E-3</v>
      </c>
      <c r="U26" s="63" t="str">
        <f t="shared" si="20"/>
        <v>0.0265,</v>
      </c>
      <c r="X26" s="63">
        <v>2.6521400000000001E-2</v>
      </c>
      <c r="Y26" s="63">
        <v>2.6738100000000001E-2</v>
      </c>
      <c r="Z26" s="63">
        <v>2.55213E-2</v>
      </c>
      <c r="AA26" s="63">
        <v>2.6452300000000002E-2</v>
      </c>
      <c r="AB26" s="63">
        <v>2.6463899999999999E-2</v>
      </c>
      <c r="AC26" s="63">
        <v>2.6782299999999998E-2</v>
      </c>
      <c r="AD26" s="63">
        <v>2.6713899999999999E-2</v>
      </c>
      <c r="AE26" s="63">
        <v>2.55956E-2</v>
      </c>
      <c r="AF26" s="63">
        <v>2.6510300000000001E-2</v>
      </c>
      <c r="AG26" s="63">
        <v>2.6568499999999998E-2</v>
      </c>
      <c r="AH26" s="63">
        <v>2.6905499999999999E-2</v>
      </c>
      <c r="AI26" s="63">
        <v>2.6737799999999999E-2</v>
      </c>
      <c r="AJ26" s="63">
        <v>2.60168E-2</v>
      </c>
      <c r="AK26" s="63">
        <v>2.6645100000000001E-2</v>
      </c>
      <c r="AL26" s="63">
        <v>2.6701099999999998E-2</v>
      </c>
      <c r="AM26" s="63">
        <v>2.6918000000000001E-2</v>
      </c>
      <c r="AN26" s="63">
        <v>2.6739700000000002E-2</v>
      </c>
      <c r="AO26" s="63">
        <v>2.6303E-2</v>
      </c>
      <c r="AP26" s="63">
        <v>2.6717999999999999E-2</v>
      </c>
      <c r="AQ26" s="63">
        <v>2.6759999999999999E-2</v>
      </c>
      <c r="AR26" s="63">
        <v>2.6828100000000001E-2</v>
      </c>
      <c r="AS26" s="63">
        <v>2.6610999999999999E-2</v>
      </c>
      <c r="AT26" s="63">
        <v>2.6365300000000001E-2</v>
      </c>
      <c r="AU26" s="63">
        <v>2.66494E-2</v>
      </c>
      <c r="AV26" s="63">
        <v>2.6699000000000001E-2</v>
      </c>
      <c r="AW26" s="63">
        <v>2.6423800000000001E-2</v>
      </c>
      <c r="AX26" s="63">
        <v>2.62206E-2</v>
      </c>
      <c r="AY26" s="63">
        <v>2.5945599999999999E-2</v>
      </c>
      <c r="AZ26" s="63">
        <v>2.6311600000000001E-2</v>
      </c>
      <c r="BA26" s="63">
        <v>2.6381000000000002E-2</v>
      </c>
      <c r="BB26" s="63">
        <v>2.51212E-2</v>
      </c>
      <c r="BC26" s="63">
        <v>2.5213200000000002E-2</v>
      </c>
      <c r="BD26" s="63">
        <v>2.4473399999999999E-2</v>
      </c>
      <c r="BE26" s="63">
        <v>2.5012300000000001E-2</v>
      </c>
      <c r="BF26" s="63">
        <v>2.4995699999999999E-2</v>
      </c>
      <c r="BG26" s="63">
        <v>2.2042200000000001E-2</v>
      </c>
      <c r="BH26" s="63">
        <v>2.1760700000000001E-2</v>
      </c>
      <c r="BI26" s="63">
        <v>2.18608E-2</v>
      </c>
      <c r="BJ26" s="63">
        <v>2.1812499999999999E-2</v>
      </c>
      <c r="BK26" s="63">
        <v>2.2039199999999998E-2</v>
      </c>
      <c r="BL26" s="63">
        <v>1.5128000000000001E-2</v>
      </c>
      <c r="BM26" s="63">
        <v>1.54965E-2</v>
      </c>
      <c r="BN26" s="63">
        <v>1.53382E-2</v>
      </c>
      <c r="BO26" s="63">
        <v>1.47361E-2</v>
      </c>
      <c r="BP26" s="63">
        <v>1.62541E-2</v>
      </c>
      <c r="BQ26" s="63">
        <v>1.5128000000000001E-2</v>
      </c>
      <c r="BR26" s="63">
        <v>1.54965E-2</v>
      </c>
      <c r="BS26" s="63">
        <v>1.53382E-2</v>
      </c>
      <c r="BT26" s="63">
        <v>1.47361E-2</v>
      </c>
      <c r="BU26" s="63">
        <v>1.62541E-2</v>
      </c>
      <c r="BV26" s="63"/>
      <c r="BW26" s="63"/>
      <c r="BX26" s="63"/>
      <c r="BY26" s="63"/>
      <c r="BZ26" s="63"/>
      <c r="CA26" s="63">
        <v>1.58523E-2</v>
      </c>
      <c r="CB26" s="63">
        <v>1.6237000000000001E-2</v>
      </c>
      <c r="CC26" s="63">
        <v>1.62046E-2</v>
      </c>
      <c r="CD26" s="63">
        <v>1.55251E-2</v>
      </c>
      <c r="CE26" s="63">
        <v>1.6941000000000001E-2</v>
      </c>
      <c r="CF26" s="63">
        <v>1.38937E-2</v>
      </c>
      <c r="CG26" s="63">
        <v>1.4377600000000001E-2</v>
      </c>
      <c r="CH26" s="63">
        <v>1.40745E-2</v>
      </c>
      <c r="CI26" s="63">
        <v>1.3513600000000001E-2</v>
      </c>
      <c r="CJ26" s="63">
        <v>1.50768E-2</v>
      </c>
      <c r="CK26" s="63">
        <v>1.17102E-2</v>
      </c>
      <c r="CL26" s="63">
        <v>1.24581E-2</v>
      </c>
      <c r="CM26" s="63">
        <v>1.1999599999999999E-2</v>
      </c>
      <c r="CN26" s="63">
        <v>1.1674800000000001E-2</v>
      </c>
      <c r="CO26" s="63">
        <v>1.2944799999999999E-2</v>
      </c>
      <c r="CP26" s="63">
        <v>9.3595699999999993E-3</v>
      </c>
      <c r="CQ26" s="63">
        <v>1.0540799999999999E-2</v>
      </c>
      <c r="CR26" s="63">
        <v>9.7148000000000009E-3</v>
      </c>
      <c r="CS26" s="63">
        <v>9.9344199999999994E-3</v>
      </c>
      <c r="CT26" s="63">
        <v>1.04449E-2</v>
      </c>
      <c r="CU26" s="63">
        <v>7.64352E-3</v>
      </c>
      <c r="CV26" s="63">
        <v>8.5838900000000003E-3</v>
      </c>
      <c r="CW26" s="63">
        <v>8.1297499999999998E-3</v>
      </c>
      <c r="CX26" s="63">
        <v>7.8874400000000008E-3</v>
      </c>
      <c r="CY26" s="63">
        <v>8.2751400000000003E-3</v>
      </c>
      <c r="CZ26" s="63">
        <v>6.1162400000000002E-3</v>
      </c>
      <c r="DA26" s="63">
        <v>6.4979199999999999E-3</v>
      </c>
      <c r="DB26" s="63">
        <v>6.5511800000000002E-3</v>
      </c>
      <c r="DC26" s="63">
        <v>5.7506500000000004E-3</v>
      </c>
      <c r="DD26" s="63">
        <v>6.34003E-3</v>
      </c>
      <c r="DE26" s="63">
        <v>4.8060899999999998E-3</v>
      </c>
      <c r="DF26" s="63">
        <v>4.7343699999999999E-3</v>
      </c>
      <c r="DG26" s="63">
        <v>4.7783499999999998E-3</v>
      </c>
      <c r="DH26" s="63">
        <v>4.6723199999999998E-3</v>
      </c>
      <c r="DI26" s="63">
        <v>4.9160799999999998E-3</v>
      </c>
    </row>
    <row r="27" spans="1:113">
      <c r="A27" s="63">
        <f>range!F33</f>
        <v>2.6326319999999997E-2</v>
      </c>
      <c r="B27" s="63">
        <f t="shared" si="2"/>
        <v>2.6431900000000001E-2</v>
      </c>
      <c r="C27" s="63">
        <f t="shared" si="3"/>
        <v>2.6499600000000002E-2</v>
      </c>
      <c r="D27" s="63">
        <f t="shared" si="4"/>
        <v>2.6559620000000006E-2</v>
      </c>
      <c r="E27" s="63">
        <f t="shared" si="5"/>
        <v>2.6570319999999998E-2</v>
      </c>
      <c r="F27" s="63">
        <f t="shared" si="6"/>
        <v>2.6437259999999997E-2</v>
      </c>
      <c r="G27" s="63">
        <f t="shared" si="1"/>
        <v>2.6326319999999997E-2</v>
      </c>
      <c r="H27" s="63">
        <f t="shared" si="7"/>
        <v>2.5937299999999996E-2</v>
      </c>
      <c r="I27" s="63">
        <f t="shared" si="8"/>
        <v>2.4505560000000003E-2</v>
      </c>
      <c r="J27" s="63">
        <f t="shared" si="9"/>
        <v>2.129582E-2</v>
      </c>
      <c r="K27" s="63">
        <f t="shared" si="10"/>
        <v>1.488158E-2</v>
      </c>
      <c r="L27" s="63">
        <f t="shared" si="11"/>
        <v>1.488158E-2</v>
      </c>
      <c r="M27" s="438">
        <f t="shared" si="12"/>
        <v>1.488158E-2</v>
      </c>
      <c r="N27" s="63">
        <f t="shared" si="13"/>
        <v>1.558588E-2</v>
      </c>
      <c r="O27" s="63">
        <f t="shared" si="14"/>
        <v>1.3783219999999999E-2</v>
      </c>
      <c r="P27" s="63">
        <f t="shared" si="15"/>
        <v>1.1814740000000001E-2</v>
      </c>
      <c r="Q27" s="63">
        <f t="shared" si="16"/>
        <v>9.7930139999999992E-3</v>
      </c>
      <c r="R27" s="63">
        <f t="shared" si="17"/>
        <v>7.9732899999999992E-3</v>
      </c>
      <c r="S27" s="63">
        <f t="shared" si="18"/>
        <v>6.0273520000000006E-3</v>
      </c>
      <c r="T27" s="63">
        <f t="shared" si="19"/>
        <v>4.7293160000000008E-3</v>
      </c>
      <c r="U27" s="63" t="str">
        <f t="shared" si="20"/>
        <v>0.0263,</v>
      </c>
      <c r="X27" s="63">
        <v>2.6783700000000001E-2</v>
      </c>
      <c r="Y27" s="63">
        <v>2.6590300000000001E-2</v>
      </c>
      <c r="Z27" s="63">
        <v>2.64E-2</v>
      </c>
      <c r="AA27" s="63">
        <v>2.6020100000000001E-2</v>
      </c>
      <c r="AB27" s="63">
        <v>2.6365400000000001E-2</v>
      </c>
      <c r="AC27" s="63">
        <v>2.6842399999999999E-2</v>
      </c>
      <c r="AD27" s="63">
        <v>2.6622099999999999E-2</v>
      </c>
      <c r="AE27" s="63">
        <v>2.6515400000000001E-2</v>
      </c>
      <c r="AF27" s="63">
        <v>2.60693E-2</v>
      </c>
      <c r="AG27" s="63">
        <v>2.6448800000000001E-2</v>
      </c>
      <c r="AH27" s="63">
        <v>2.6862500000000001E-2</v>
      </c>
      <c r="AI27" s="63">
        <v>2.6670800000000001E-2</v>
      </c>
      <c r="AJ27" s="63">
        <v>2.6531300000000001E-2</v>
      </c>
      <c r="AK27" s="63">
        <v>2.6200500000000002E-2</v>
      </c>
      <c r="AL27" s="63">
        <v>2.6533000000000001E-2</v>
      </c>
      <c r="AM27" s="63">
        <v>2.68107E-2</v>
      </c>
      <c r="AN27" s="63">
        <v>2.6685799999999999E-2</v>
      </c>
      <c r="AO27" s="63">
        <v>2.6562800000000001E-2</v>
      </c>
      <c r="AP27" s="63">
        <v>2.6219699999999999E-2</v>
      </c>
      <c r="AQ27" s="63">
        <v>2.6572599999999998E-2</v>
      </c>
      <c r="AR27" s="63">
        <v>2.6634399999999999E-2</v>
      </c>
      <c r="AS27" s="63">
        <v>2.6551000000000002E-2</v>
      </c>
      <c r="AT27" s="63">
        <v>2.6372799999999998E-2</v>
      </c>
      <c r="AU27" s="63">
        <v>2.6185300000000002E-2</v>
      </c>
      <c r="AV27" s="63">
        <v>2.6442799999999999E-2</v>
      </c>
      <c r="AW27" s="63">
        <v>2.61312E-2</v>
      </c>
      <c r="AX27" s="63">
        <v>2.6142499999999999E-2</v>
      </c>
      <c r="AY27" s="63">
        <v>2.5775099999999999E-2</v>
      </c>
      <c r="AZ27" s="63">
        <v>2.5825299999999999E-2</v>
      </c>
      <c r="BA27" s="63">
        <v>2.5812399999999999E-2</v>
      </c>
      <c r="BB27" s="63">
        <v>2.4608000000000001E-2</v>
      </c>
      <c r="BC27" s="63">
        <v>2.4804699999999999E-2</v>
      </c>
      <c r="BD27" s="63">
        <v>2.43167E-2</v>
      </c>
      <c r="BE27" s="63">
        <v>2.4543200000000001E-2</v>
      </c>
      <c r="BF27" s="63">
        <v>2.4255200000000001E-2</v>
      </c>
      <c r="BG27" s="63">
        <v>2.0880900000000001E-2</v>
      </c>
      <c r="BH27" s="63">
        <v>2.1353400000000002E-2</v>
      </c>
      <c r="BI27" s="63">
        <v>2.1511099999999998E-2</v>
      </c>
      <c r="BJ27" s="63">
        <v>2.1329299999999999E-2</v>
      </c>
      <c r="BK27" s="63">
        <v>2.1404400000000001E-2</v>
      </c>
      <c r="BL27" s="63">
        <v>1.48425E-2</v>
      </c>
      <c r="BM27" s="63">
        <v>1.47495E-2</v>
      </c>
      <c r="BN27" s="63">
        <v>1.46964E-2</v>
      </c>
      <c r="BO27" s="63">
        <v>1.4090099999999999E-2</v>
      </c>
      <c r="BP27" s="63">
        <v>1.6029399999999999E-2</v>
      </c>
      <c r="BQ27" s="63">
        <v>1.48425E-2</v>
      </c>
      <c r="BR27" s="63">
        <v>1.47495E-2</v>
      </c>
      <c r="BS27" s="63">
        <v>1.46964E-2</v>
      </c>
      <c r="BT27" s="63">
        <v>1.4090099999999999E-2</v>
      </c>
      <c r="BU27" s="63">
        <v>1.6029399999999999E-2</v>
      </c>
      <c r="BV27" s="63"/>
      <c r="BW27" s="63"/>
      <c r="BX27" s="63"/>
      <c r="BY27" s="63"/>
      <c r="BZ27" s="63"/>
      <c r="CA27" s="63">
        <v>1.55365E-2</v>
      </c>
      <c r="CB27" s="63">
        <v>1.53697E-2</v>
      </c>
      <c r="CC27" s="63">
        <v>1.5624799999999999E-2</v>
      </c>
      <c r="CD27" s="63">
        <v>1.47499E-2</v>
      </c>
      <c r="CE27" s="63">
        <v>1.66485E-2</v>
      </c>
      <c r="CF27" s="63">
        <v>1.3760700000000001E-2</v>
      </c>
      <c r="CG27" s="63">
        <v>1.3857899999999999E-2</v>
      </c>
      <c r="CH27" s="63">
        <v>1.33075E-2</v>
      </c>
      <c r="CI27" s="63">
        <v>1.3030399999999999E-2</v>
      </c>
      <c r="CJ27" s="63">
        <v>1.49596E-2</v>
      </c>
      <c r="CK27" s="63">
        <v>1.17521E-2</v>
      </c>
      <c r="CL27" s="63">
        <v>1.2135699999999999E-2</v>
      </c>
      <c r="CM27" s="63">
        <v>1.0936700000000001E-2</v>
      </c>
      <c r="CN27" s="63">
        <v>1.13822E-2</v>
      </c>
      <c r="CO27" s="63">
        <v>1.2867E-2</v>
      </c>
      <c r="CP27" s="63">
        <v>9.5910500000000003E-3</v>
      </c>
      <c r="CQ27" s="63">
        <v>1.01621E-2</v>
      </c>
      <c r="CR27" s="63">
        <v>8.9851299999999992E-3</v>
      </c>
      <c r="CS27" s="63">
        <v>9.6481899999999992E-3</v>
      </c>
      <c r="CT27" s="63">
        <v>1.0578600000000001E-2</v>
      </c>
      <c r="CU27" s="63">
        <v>7.6751500000000004E-3</v>
      </c>
      <c r="CV27" s="63">
        <v>8.3570299999999997E-3</v>
      </c>
      <c r="CW27" s="63">
        <v>7.8265799999999996E-3</v>
      </c>
      <c r="CX27" s="63">
        <v>7.5646799999999998E-3</v>
      </c>
      <c r="CY27" s="63">
        <v>8.4430100000000008E-3</v>
      </c>
      <c r="CZ27" s="63">
        <v>5.9545700000000002E-3</v>
      </c>
      <c r="DA27" s="63">
        <v>6.3503500000000003E-3</v>
      </c>
      <c r="DB27" s="63">
        <v>6.0330499999999999E-3</v>
      </c>
      <c r="DC27" s="63">
        <v>5.4451899999999999E-3</v>
      </c>
      <c r="DD27" s="63">
        <v>6.3536E-3</v>
      </c>
      <c r="DE27" s="63">
        <v>4.7623300000000004E-3</v>
      </c>
      <c r="DF27" s="63">
        <v>4.7215E-3</v>
      </c>
      <c r="DG27" s="63">
        <v>4.6848999999999997E-3</v>
      </c>
      <c r="DH27" s="63">
        <v>4.7050700000000004E-3</v>
      </c>
      <c r="DI27" s="63">
        <v>4.7727799999999999E-3</v>
      </c>
    </row>
    <row r="28" spans="1:113">
      <c r="A28" s="63">
        <f>range!F34</f>
        <v>2.6075880000000003E-2</v>
      </c>
      <c r="B28" s="63">
        <f t="shared" si="2"/>
        <v>2.6193060000000001E-2</v>
      </c>
      <c r="C28" s="63">
        <f t="shared" si="3"/>
        <v>2.6272479999999997E-2</v>
      </c>
      <c r="D28" s="63">
        <f t="shared" si="4"/>
        <v>2.6330119999999995E-2</v>
      </c>
      <c r="E28" s="63">
        <f t="shared" si="5"/>
        <v>2.6337920000000004E-2</v>
      </c>
      <c r="F28" s="63">
        <f t="shared" si="6"/>
        <v>2.620364E-2</v>
      </c>
      <c r="G28" s="63">
        <f t="shared" si="1"/>
        <v>2.6075880000000003E-2</v>
      </c>
      <c r="H28" s="63">
        <f t="shared" si="7"/>
        <v>2.5679019999999997E-2</v>
      </c>
      <c r="I28" s="63">
        <f t="shared" si="8"/>
        <v>2.412222E-2</v>
      </c>
      <c r="J28" s="63">
        <f t="shared" si="9"/>
        <v>2.0547720000000002E-2</v>
      </c>
      <c r="K28" s="63">
        <f t="shared" si="10"/>
        <v>1.457348E-2</v>
      </c>
      <c r="L28" s="63">
        <f t="shared" si="11"/>
        <v>1.457348E-2</v>
      </c>
      <c r="M28" s="438">
        <f t="shared" si="12"/>
        <v>1.457348E-2</v>
      </c>
      <c r="N28" s="63">
        <f t="shared" si="13"/>
        <v>1.520146E-2</v>
      </c>
      <c r="O28" s="63">
        <f t="shared" si="14"/>
        <v>1.3598859999999999E-2</v>
      </c>
      <c r="P28" s="63">
        <f t="shared" si="15"/>
        <v>1.1826220000000002E-2</v>
      </c>
      <c r="Q28" s="63">
        <f t="shared" si="16"/>
        <v>9.904979999999999E-3</v>
      </c>
      <c r="R28" s="63">
        <f t="shared" si="17"/>
        <v>8.0850039999999998E-3</v>
      </c>
      <c r="S28" s="63">
        <f t="shared" si="18"/>
        <v>6.2607919999999994E-3</v>
      </c>
      <c r="T28" s="63">
        <f t="shared" si="19"/>
        <v>4.7497820000000001E-3</v>
      </c>
      <c r="U28" s="63" t="str">
        <f t="shared" si="20"/>
        <v>0.0261,</v>
      </c>
      <c r="X28" s="63">
        <v>2.65922E-2</v>
      </c>
      <c r="Y28" s="63">
        <v>2.62346E-2</v>
      </c>
      <c r="Z28" s="63">
        <v>2.59384E-2</v>
      </c>
      <c r="AA28" s="63">
        <v>2.60244E-2</v>
      </c>
      <c r="AB28" s="63">
        <v>2.61757E-2</v>
      </c>
      <c r="AC28" s="63">
        <v>2.6686399999999999E-2</v>
      </c>
      <c r="AD28" s="63">
        <v>2.6346399999999999E-2</v>
      </c>
      <c r="AE28" s="63">
        <v>2.6079999999999999E-2</v>
      </c>
      <c r="AF28" s="63">
        <v>2.6075600000000001E-2</v>
      </c>
      <c r="AG28" s="63">
        <v>2.6173999999999999E-2</v>
      </c>
      <c r="AH28" s="63">
        <v>2.6727600000000001E-2</v>
      </c>
      <c r="AI28" s="63">
        <v>2.6462699999999999E-2</v>
      </c>
      <c r="AJ28" s="63">
        <v>2.6118800000000001E-2</v>
      </c>
      <c r="AK28" s="63">
        <v>2.61506E-2</v>
      </c>
      <c r="AL28" s="63">
        <v>2.61909E-2</v>
      </c>
      <c r="AM28" s="63">
        <v>2.6717600000000001E-2</v>
      </c>
      <c r="AN28" s="63">
        <v>2.65069E-2</v>
      </c>
      <c r="AO28" s="63">
        <v>2.6141999999999999E-2</v>
      </c>
      <c r="AP28" s="63">
        <v>2.6157099999999999E-2</v>
      </c>
      <c r="AQ28" s="63">
        <v>2.6165999999999998E-2</v>
      </c>
      <c r="AR28" s="63">
        <v>2.6574E-2</v>
      </c>
      <c r="AS28" s="63">
        <v>2.6367000000000002E-2</v>
      </c>
      <c r="AT28" s="63">
        <v>2.6046199999999999E-2</v>
      </c>
      <c r="AU28" s="63">
        <v>2.6012199999999999E-2</v>
      </c>
      <c r="AV28" s="63">
        <v>2.6018800000000002E-2</v>
      </c>
      <c r="AW28" s="63">
        <v>2.6057E-2</v>
      </c>
      <c r="AX28" s="63">
        <v>2.5937999999999999E-2</v>
      </c>
      <c r="AY28" s="63">
        <v>2.5568899999999999E-2</v>
      </c>
      <c r="AZ28" s="63">
        <v>2.53958E-2</v>
      </c>
      <c r="BA28" s="63">
        <v>2.54354E-2</v>
      </c>
      <c r="BB28" s="63">
        <v>2.4488200000000002E-2</v>
      </c>
      <c r="BC28" s="63">
        <v>2.4508800000000001E-2</v>
      </c>
      <c r="BD28" s="63">
        <v>2.39492E-2</v>
      </c>
      <c r="BE28" s="63">
        <v>2.35526E-2</v>
      </c>
      <c r="BF28" s="63">
        <v>2.41123E-2</v>
      </c>
      <c r="BG28" s="63">
        <v>2.05399E-2</v>
      </c>
      <c r="BH28" s="63">
        <v>2.09506E-2</v>
      </c>
      <c r="BI28" s="63">
        <v>2.061E-2</v>
      </c>
      <c r="BJ28" s="63">
        <v>1.9718599999999999E-2</v>
      </c>
      <c r="BK28" s="63">
        <v>2.0919500000000001E-2</v>
      </c>
      <c r="BL28" s="63">
        <v>1.4750900000000001E-2</v>
      </c>
      <c r="BM28" s="63">
        <v>1.4659200000000001E-2</v>
      </c>
      <c r="BN28" s="63">
        <v>1.3660800000000001E-2</v>
      </c>
      <c r="BO28" s="63">
        <v>1.4194399999999999E-2</v>
      </c>
      <c r="BP28" s="63">
        <v>1.5602100000000001E-2</v>
      </c>
      <c r="BQ28" s="63">
        <v>1.4750900000000001E-2</v>
      </c>
      <c r="BR28" s="63">
        <v>1.4659200000000001E-2</v>
      </c>
      <c r="BS28" s="63">
        <v>1.3660800000000001E-2</v>
      </c>
      <c r="BT28" s="63">
        <v>1.4194399999999999E-2</v>
      </c>
      <c r="BU28" s="63">
        <v>1.5602100000000001E-2</v>
      </c>
      <c r="BV28" s="63"/>
      <c r="BW28" s="63"/>
      <c r="BX28" s="63"/>
      <c r="BY28" s="63"/>
      <c r="BZ28" s="63"/>
      <c r="CA28" s="63">
        <v>1.5444899999999999E-2</v>
      </c>
      <c r="CB28" s="63">
        <v>1.51997E-2</v>
      </c>
      <c r="CC28" s="63">
        <v>1.43489E-2</v>
      </c>
      <c r="CD28" s="63">
        <v>1.47604E-2</v>
      </c>
      <c r="CE28" s="63">
        <v>1.6253400000000001E-2</v>
      </c>
      <c r="CF28" s="63">
        <v>1.36218E-2</v>
      </c>
      <c r="CG28" s="63">
        <v>1.38003E-2</v>
      </c>
      <c r="CH28" s="63">
        <v>1.2819799999999999E-2</v>
      </c>
      <c r="CI28" s="63">
        <v>1.3324600000000001E-2</v>
      </c>
      <c r="CJ28" s="63">
        <v>1.4427799999999999E-2</v>
      </c>
      <c r="CK28" s="63">
        <v>1.1601800000000001E-2</v>
      </c>
      <c r="CL28" s="63">
        <v>1.2242400000000001E-2</v>
      </c>
      <c r="CM28" s="63">
        <v>1.15301E-2</v>
      </c>
      <c r="CN28" s="63">
        <v>1.16886E-2</v>
      </c>
      <c r="CO28" s="63">
        <v>1.2068199999999999E-2</v>
      </c>
      <c r="CP28" s="63">
        <v>9.5381900000000002E-3</v>
      </c>
      <c r="CQ28" s="63">
        <v>1.05775E-2</v>
      </c>
      <c r="CR28" s="63">
        <v>9.6990700000000006E-3</v>
      </c>
      <c r="CS28" s="63">
        <v>9.8029599999999995E-3</v>
      </c>
      <c r="CT28" s="63">
        <v>9.9071799999999998E-3</v>
      </c>
      <c r="CU28" s="63">
        <v>7.7927300000000003E-3</v>
      </c>
      <c r="CV28" s="63">
        <v>8.6630200000000004E-3</v>
      </c>
      <c r="CW28" s="63">
        <v>7.9949700000000005E-3</v>
      </c>
      <c r="CX28" s="63">
        <v>7.9127199999999998E-3</v>
      </c>
      <c r="CY28" s="63">
        <v>8.0615800000000005E-3</v>
      </c>
      <c r="CZ28" s="63">
        <v>6.1056499999999998E-3</v>
      </c>
      <c r="DA28" s="63">
        <v>6.4915099999999998E-3</v>
      </c>
      <c r="DB28" s="63">
        <v>6.4121999999999998E-3</v>
      </c>
      <c r="DC28" s="63">
        <v>6.0232899999999997E-3</v>
      </c>
      <c r="DD28" s="63">
        <v>6.2713100000000004E-3</v>
      </c>
      <c r="DE28" s="63">
        <v>4.7714899999999998E-3</v>
      </c>
      <c r="DF28" s="63">
        <v>4.7872499999999998E-3</v>
      </c>
      <c r="DG28" s="63">
        <v>4.6866299999999998E-3</v>
      </c>
      <c r="DH28" s="63">
        <v>4.6907099999999998E-3</v>
      </c>
      <c r="DI28" s="63">
        <v>4.8128299999999997E-3</v>
      </c>
    </row>
    <row r="29" spans="1:113">
      <c r="A29" s="63">
        <f>range!F35</f>
        <v>2.6151139999999996E-2</v>
      </c>
      <c r="B29" s="63">
        <f t="shared" si="2"/>
        <v>2.637598E-2</v>
      </c>
      <c r="C29" s="63">
        <f t="shared" si="3"/>
        <v>2.6444620000000002E-2</v>
      </c>
      <c r="D29" s="63">
        <f t="shared" si="4"/>
        <v>2.6504E-2</v>
      </c>
      <c r="E29" s="63">
        <f t="shared" si="5"/>
        <v>2.6485020000000005E-2</v>
      </c>
      <c r="F29" s="63">
        <f t="shared" si="6"/>
        <v>2.6297519999999998E-2</v>
      </c>
      <c r="G29" s="63">
        <f t="shared" si="1"/>
        <v>2.6151139999999996E-2</v>
      </c>
      <c r="H29" s="63">
        <f t="shared" si="7"/>
        <v>2.5704280000000003E-2</v>
      </c>
      <c r="I29" s="63">
        <f t="shared" si="8"/>
        <v>2.38576E-2</v>
      </c>
      <c r="J29" s="63">
        <f t="shared" si="9"/>
        <v>2.0225979999999998E-2</v>
      </c>
      <c r="K29" s="63">
        <f t="shared" si="10"/>
        <v>1.405122E-2</v>
      </c>
      <c r="L29" s="63">
        <f t="shared" si="11"/>
        <v>1.405122E-2</v>
      </c>
      <c r="M29" s="438">
        <f t="shared" si="12"/>
        <v>1.405122E-2</v>
      </c>
      <c r="N29" s="63">
        <f t="shared" si="13"/>
        <v>1.4773140000000001E-2</v>
      </c>
      <c r="O29" s="63">
        <f t="shared" si="14"/>
        <v>1.2969900000000001E-2</v>
      </c>
      <c r="P29" s="63">
        <f t="shared" si="15"/>
        <v>1.120094E-2</v>
      </c>
      <c r="Q29" s="63">
        <f t="shared" si="16"/>
        <v>9.5283120000000006E-3</v>
      </c>
      <c r="R29" s="63">
        <f t="shared" si="17"/>
        <v>8.0043119999999995E-3</v>
      </c>
      <c r="S29" s="63">
        <f t="shared" si="18"/>
        <v>6.1884959999999999E-3</v>
      </c>
      <c r="T29" s="63">
        <f t="shared" si="19"/>
        <v>4.7546799999999998E-3</v>
      </c>
      <c r="U29" s="63" t="str">
        <f t="shared" si="20"/>
        <v>0.0262,</v>
      </c>
      <c r="X29" s="63">
        <v>2.6687099999999998E-2</v>
      </c>
      <c r="Y29" s="63">
        <v>2.6618699999999999E-2</v>
      </c>
      <c r="Z29" s="63">
        <v>2.6231500000000001E-2</v>
      </c>
      <c r="AA29" s="63">
        <v>2.6167599999999999E-2</v>
      </c>
      <c r="AB29" s="63">
        <v>2.6175E-2</v>
      </c>
      <c r="AC29" s="63">
        <v>2.6820500000000001E-2</v>
      </c>
      <c r="AD29" s="63">
        <v>2.6706199999999999E-2</v>
      </c>
      <c r="AE29" s="63">
        <v>2.6242499999999998E-2</v>
      </c>
      <c r="AF29" s="63">
        <v>2.6247900000000001E-2</v>
      </c>
      <c r="AG29" s="63">
        <v>2.6206E-2</v>
      </c>
      <c r="AH29" s="63">
        <v>2.6875E-2</v>
      </c>
      <c r="AI29" s="63">
        <v>2.67447E-2</v>
      </c>
      <c r="AJ29" s="63">
        <v>2.62609E-2</v>
      </c>
      <c r="AK29" s="63">
        <v>2.6400400000000001E-2</v>
      </c>
      <c r="AL29" s="63">
        <v>2.6238999999999998E-2</v>
      </c>
      <c r="AM29" s="63">
        <v>2.68457E-2</v>
      </c>
      <c r="AN29" s="63">
        <v>2.66991E-2</v>
      </c>
      <c r="AO29" s="63">
        <v>2.6240599999999999E-2</v>
      </c>
      <c r="AP29" s="63">
        <v>2.6422500000000002E-2</v>
      </c>
      <c r="AQ29" s="63">
        <v>2.62172E-2</v>
      </c>
      <c r="AR29" s="63">
        <v>2.6661899999999999E-2</v>
      </c>
      <c r="AS29" s="63">
        <v>2.6455099999999999E-2</v>
      </c>
      <c r="AT29" s="63">
        <v>2.6054600000000001E-2</v>
      </c>
      <c r="AU29" s="63">
        <v>2.6221100000000001E-2</v>
      </c>
      <c r="AV29" s="63">
        <v>2.6094900000000001E-2</v>
      </c>
      <c r="AW29" s="63">
        <v>2.60529E-2</v>
      </c>
      <c r="AX29" s="63">
        <v>2.5850600000000001E-2</v>
      </c>
      <c r="AY29" s="63">
        <v>2.54728E-2</v>
      </c>
      <c r="AZ29" s="63">
        <v>2.55313E-2</v>
      </c>
      <c r="BA29" s="63">
        <v>2.5613799999999999E-2</v>
      </c>
      <c r="BB29" s="63">
        <v>2.4177000000000001E-2</v>
      </c>
      <c r="BC29" s="63">
        <v>2.4125400000000002E-2</v>
      </c>
      <c r="BD29" s="63">
        <v>2.3633500000000002E-2</v>
      </c>
      <c r="BE29" s="63">
        <v>2.34217E-2</v>
      </c>
      <c r="BF29" s="63">
        <v>2.3930400000000001E-2</v>
      </c>
      <c r="BG29" s="63">
        <v>2.05399E-2</v>
      </c>
      <c r="BH29" s="63">
        <v>2.0663399999999998E-2</v>
      </c>
      <c r="BI29" s="63">
        <v>1.97319E-2</v>
      </c>
      <c r="BJ29" s="63">
        <v>1.96337E-2</v>
      </c>
      <c r="BK29" s="63">
        <v>2.0560999999999999E-2</v>
      </c>
      <c r="BL29" s="63">
        <v>1.4025299999999999E-2</v>
      </c>
      <c r="BM29" s="63">
        <v>1.44327E-2</v>
      </c>
      <c r="BN29" s="63">
        <v>1.3470899999999999E-2</v>
      </c>
      <c r="BO29" s="63">
        <v>1.4186600000000001E-2</v>
      </c>
      <c r="BP29" s="63">
        <v>1.41406E-2</v>
      </c>
      <c r="BQ29" s="63">
        <v>1.4025299999999999E-2</v>
      </c>
      <c r="BR29" s="63">
        <v>1.44327E-2</v>
      </c>
      <c r="BS29" s="63">
        <v>1.3470899999999999E-2</v>
      </c>
      <c r="BT29" s="63">
        <v>1.4186600000000001E-2</v>
      </c>
      <c r="BU29" s="63">
        <v>1.41406E-2</v>
      </c>
      <c r="BV29" s="63"/>
      <c r="BW29" s="63"/>
      <c r="BX29" s="63"/>
      <c r="BY29" s="63"/>
      <c r="BZ29" s="63"/>
      <c r="CA29" s="63">
        <v>1.4774499999999999E-2</v>
      </c>
      <c r="CB29" s="63">
        <v>1.51976E-2</v>
      </c>
      <c r="CC29" s="63">
        <v>1.40784E-2</v>
      </c>
      <c r="CD29" s="63">
        <v>1.4827E-2</v>
      </c>
      <c r="CE29" s="63">
        <v>1.49882E-2</v>
      </c>
      <c r="CF29" s="63">
        <v>1.2881E-2</v>
      </c>
      <c r="CG29" s="63">
        <v>1.32462E-2</v>
      </c>
      <c r="CH29" s="63">
        <v>1.2622299999999999E-2</v>
      </c>
      <c r="CI29" s="63">
        <v>1.3178199999999999E-2</v>
      </c>
      <c r="CJ29" s="63">
        <v>1.2921800000000001E-2</v>
      </c>
      <c r="CK29" s="63">
        <v>1.09243E-2</v>
      </c>
      <c r="CL29" s="63">
        <v>1.1386E-2</v>
      </c>
      <c r="CM29" s="63">
        <v>1.1127099999999999E-2</v>
      </c>
      <c r="CN29" s="63">
        <v>1.1421000000000001E-2</v>
      </c>
      <c r="CO29" s="63">
        <v>1.11463E-2</v>
      </c>
      <c r="CP29" s="63">
        <v>9.2370300000000002E-3</v>
      </c>
      <c r="CQ29" s="63">
        <v>9.7792599999999997E-3</v>
      </c>
      <c r="CR29" s="63">
        <v>9.4549899999999999E-3</v>
      </c>
      <c r="CS29" s="63">
        <v>9.6583699999999995E-3</v>
      </c>
      <c r="CT29" s="63">
        <v>9.5119100000000002E-3</v>
      </c>
      <c r="CU29" s="63">
        <v>7.7659499999999998E-3</v>
      </c>
      <c r="CV29" s="63">
        <v>8.25416E-3</v>
      </c>
      <c r="CW29" s="63">
        <v>8.1302000000000006E-3</v>
      </c>
      <c r="CX29" s="63">
        <v>7.9129000000000005E-3</v>
      </c>
      <c r="CY29" s="63">
        <v>7.9583499999999995E-3</v>
      </c>
      <c r="CZ29" s="63">
        <v>6.1963900000000004E-3</v>
      </c>
      <c r="DA29" s="63">
        <v>6.3600499999999999E-3</v>
      </c>
      <c r="DB29" s="63">
        <v>6.3719400000000004E-3</v>
      </c>
      <c r="DC29" s="63">
        <v>5.9828900000000003E-3</v>
      </c>
      <c r="DD29" s="63">
        <v>6.0312100000000004E-3</v>
      </c>
      <c r="DE29" s="63">
        <v>4.7953500000000003E-3</v>
      </c>
      <c r="DF29" s="63">
        <v>4.8099400000000004E-3</v>
      </c>
      <c r="DG29" s="63">
        <v>4.75158E-3</v>
      </c>
      <c r="DH29" s="63">
        <v>4.7127799999999997E-3</v>
      </c>
      <c r="DI29" s="63">
        <v>4.7037499999999996E-3</v>
      </c>
    </row>
    <row r="30" spans="1:113">
      <c r="A30" s="63">
        <f>range!F36</f>
        <v>2.5904720000000003E-2</v>
      </c>
      <c r="B30" s="63">
        <f t="shared" si="2"/>
        <v>2.6129760000000002E-2</v>
      </c>
      <c r="C30" s="63">
        <f t="shared" si="3"/>
        <v>2.6230419999999997E-2</v>
      </c>
      <c r="D30" s="63">
        <f t="shared" si="4"/>
        <v>2.6319920000000004E-2</v>
      </c>
      <c r="E30" s="63">
        <f t="shared" si="5"/>
        <v>2.6302639999999999E-2</v>
      </c>
      <c r="F30" s="63">
        <f t="shared" si="6"/>
        <v>2.6078820000000003E-2</v>
      </c>
      <c r="G30" s="63">
        <f t="shared" si="1"/>
        <v>2.5904720000000003E-2</v>
      </c>
      <c r="H30" s="63">
        <f t="shared" si="7"/>
        <v>2.5351519999999999E-2</v>
      </c>
      <c r="I30" s="63">
        <f t="shared" si="8"/>
        <v>2.3348520000000001E-2</v>
      </c>
      <c r="J30" s="63">
        <f t="shared" si="9"/>
        <v>1.9802900000000002E-2</v>
      </c>
      <c r="K30" s="63">
        <f t="shared" si="10"/>
        <v>1.3345560000000001E-2</v>
      </c>
      <c r="L30" s="63">
        <f t="shared" si="11"/>
        <v>1.3345560000000001E-2</v>
      </c>
      <c r="M30" s="438">
        <f t="shared" si="12"/>
        <v>1.3345560000000001E-2</v>
      </c>
      <c r="N30" s="63">
        <f t="shared" si="13"/>
        <v>1.4004159999999998E-2</v>
      </c>
      <c r="O30" s="63">
        <f t="shared" si="14"/>
        <v>1.236696E-2</v>
      </c>
      <c r="P30" s="63">
        <f t="shared" si="15"/>
        <v>1.081412E-2</v>
      </c>
      <c r="Q30" s="63">
        <f t="shared" si="16"/>
        <v>9.2902799999999997E-3</v>
      </c>
      <c r="R30" s="63">
        <f t="shared" si="17"/>
        <v>7.9419140000000013E-3</v>
      </c>
      <c r="S30" s="63">
        <f t="shared" si="18"/>
        <v>6.3069960000000005E-3</v>
      </c>
      <c r="T30" s="63">
        <f t="shared" si="19"/>
        <v>4.7774879999999999E-3</v>
      </c>
      <c r="U30" s="63" t="str">
        <f t="shared" si="20"/>
        <v>0.0259,</v>
      </c>
      <c r="X30" s="63">
        <v>2.61529E-2</v>
      </c>
      <c r="Y30" s="63">
        <v>2.5920100000000001E-2</v>
      </c>
      <c r="Z30" s="63">
        <v>2.6392800000000001E-2</v>
      </c>
      <c r="AA30" s="63">
        <v>2.6038100000000002E-2</v>
      </c>
      <c r="AB30" s="63">
        <v>2.6144899999999999E-2</v>
      </c>
      <c r="AC30" s="63">
        <v>2.6407300000000002E-2</v>
      </c>
      <c r="AD30" s="63">
        <v>2.6116500000000001E-2</v>
      </c>
      <c r="AE30" s="63">
        <v>2.6417199999999998E-2</v>
      </c>
      <c r="AF30" s="63">
        <v>2.60874E-2</v>
      </c>
      <c r="AG30" s="63">
        <v>2.61237E-2</v>
      </c>
      <c r="AH30" s="63">
        <v>2.6534499999999999E-2</v>
      </c>
      <c r="AI30" s="63">
        <v>2.63018E-2</v>
      </c>
      <c r="AJ30" s="63">
        <v>2.6434800000000001E-2</v>
      </c>
      <c r="AK30" s="63">
        <v>2.6243300000000001E-2</v>
      </c>
      <c r="AL30" s="63">
        <v>2.6085199999999999E-2</v>
      </c>
      <c r="AM30" s="63">
        <v>2.6538900000000001E-2</v>
      </c>
      <c r="AN30" s="63">
        <v>2.6279299999999998E-2</v>
      </c>
      <c r="AO30" s="63">
        <v>2.6389200000000002E-2</v>
      </c>
      <c r="AP30" s="63">
        <v>2.6288200000000001E-2</v>
      </c>
      <c r="AQ30" s="63">
        <v>2.6017599999999998E-2</v>
      </c>
      <c r="AR30" s="63">
        <v>2.63626E-2</v>
      </c>
      <c r="AS30" s="63">
        <v>2.60197E-2</v>
      </c>
      <c r="AT30" s="63">
        <v>2.6143900000000001E-2</v>
      </c>
      <c r="AU30" s="63">
        <v>2.6067799999999999E-2</v>
      </c>
      <c r="AV30" s="63">
        <v>2.5800099999999999E-2</v>
      </c>
      <c r="AW30" s="63">
        <v>2.5653800000000001E-2</v>
      </c>
      <c r="AX30" s="63">
        <v>2.5351100000000001E-2</v>
      </c>
      <c r="AY30" s="63">
        <v>2.5451499999999998E-2</v>
      </c>
      <c r="AZ30" s="63">
        <v>2.5282599999999999E-2</v>
      </c>
      <c r="BA30" s="63">
        <v>2.5018599999999998E-2</v>
      </c>
      <c r="BB30" s="63">
        <v>2.3360200000000001E-2</v>
      </c>
      <c r="BC30" s="63">
        <v>2.3456000000000001E-2</v>
      </c>
      <c r="BD30" s="63">
        <v>2.3340900000000001E-2</v>
      </c>
      <c r="BE30" s="63">
        <v>2.3089499999999999E-2</v>
      </c>
      <c r="BF30" s="63">
        <v>2.3496E-2</v>
      </c>
      <c r="BG30" s="63">
        <v>1.98815E-2</v>
      </c>
      <c r="BH30" s="63">
        <v>2.0117199999999998E-2</v>
      </c>
      <c r="BI30" s="63">
        <v>1.93546E-2</v>
      </c>
      <c r="BJ30" s="63">
        <v>1.9623499999999999E-2</v>
      </c>
      <c r="BK30" s="63">
        <v>2.0037699999999999E-2</v>
      </c>
      <c r="BL30" s="63">
        <v>1.3832499999999999E-2</v>
      </c>
      <c r="BM30" s="63">
        <v>1.36825E-2</v>
      </c>
      <c r="BN30" s="63">
        <v>1.2619399999999999E-2</v>
      </c>
      <c r="BO30" s="63">
        <v>1.30054E-2</v>
      </c>
      <c r="BP30" s="63">
        <v>1.3587999999999999E-2</v>
      </c>
      <c r="BQ30" s="63">
        <v>1.3832499999999999E-2</v>
      </c>
      <c r="BR30" s="63">
        <v>1.36825E-2</v>
      </c>
      <c r="BS30" s="63">
        <v>1.2619399999999999E-2</v>
      </c>
      <c r="BT30" s="63">
        <v>1.30054E-2</v>
      </c>
      <c r="BU30" s="63">
        <v>1.3587999999999999E-2</v>
      </c>
      <c r="BV30" s="63"/>
      <c r="BW30" s="63"/>
      <c r="BX30" s="63"/>
      <c r="BY30" s="63"/>
      <c r="BZ30" s="63"/>
      <c r="CA30" s="63">
        <v>1.4498E-2</v>
      </c>
      <c r="CB30" s="63">
        <v>1.42781E-2</v>
      </c>
      <c r="CC30" s="63">
        <v>1.32345E-2</v>
      </c>
      <c r="CD30" s="63">
        <v>1.3694899999999999E-2</v>
      </c>
      <c r="CE30" s="63">
        <v>1.43153E-2</v>
      </c>
      <c r="CF30" s="63">
        <v>1.2763699999999999E-2</v>
      </c>
      <c r="CG30" s="63">
        <v>1.28606E-2</v>
      </c>
      <c r="CH30" s="63">
        <v>1.17532E-2</v>
      </c>
      <c r="CI30" s="63">
        <v>1.2036099999999999E-2</v>
      </c>
      <c r="CJ30" s="63">
        <v>1.24212E-2</v>
      </c>
      <c r="CK30" s="63">
        <v>1.0985699999999999E-2</v>
      </c>
      <c r="CL30" s="63">
        <v>1.15338E-2</v>
      </c>
      <c r="CM30" s="63">
        <v>1.03531E-2</v>
      </c>
      <c r="CN30" s="63">
        <v>1.05874E-2</v>
      </c>
      <c r="CO30" s="63">
        <v>1.06106E-2</v>
      </c>
      <c r="CP30" s="63">
        <v>9.1623999999999994E-3</v>
      </c>
      <c r="CQ30" s="63">
        <v>9.99274E-3</v>
      </c>
      <c r="CR30" s="63">
        <v>9.0625199999999993E-3</v>
      </c>
      <c r="CS30" s="63">
        <v>9.1714499999999994E-3</v>
      </c>
      <c r="CT30" s="63">
        <v>9.0622900000000006E-3</v>
      </c>
      <c r="CU30" s="63">
        <v>7.9276199999999998E-3</v>
      </c>
      <c r="CV30" s="63">
        <v>8.3314099999999992E-3</v>
      </c>
      <c r="CW30" s="63">
        <v>7.8971700000000002E-3</v>
      </c>
      <c r="CX30" s="63">
        <v>7.7797099999999996E-3</v>
      </c>
      <c r="CY30" s="63">
        <v>7.7736599999999999E-3</v>
      </c>
      <c r="CZ30" s="63">
        <v>6.3976700000000003E-3</v>
      </c>
      <c r="DA30" s="63">
        <v>6.2741799999999999E-3</v>
      </c>
      <c r="DB30" s="63">
        <v>6.2647299999999996E-3</v>
      </c>
      <c r="DC30" s="63">
        <v>6.3891699999999996E-3</v>
      </c>
      <c r="DD30" s="63">
        <v>6.2092299999999996E-3</v>
      </c>
      <c r="DE30" s="63">
        <v>4.77992E-3</v>
      </c>
      <c r="DF30" s="63">
        <v>4.7722600000000004E-3</v>
      </c>
      <c r="DG30" s="63">
        <v>4.8431799999999999E-3</v>
      </c>
      <c r="DH30" s="63">
        <v>4.7451100000000003E-3</v>
      </c>
      <c r="DI30" s="63">
        <v>4.7469699999999997E-3</v>
      </c>
    </row>
    <row r="31" spans="1:113">
      <c r="A31" s="63">
        <f>range!F37</f>
        <v>2.5424800000000004E-2</v>
      </c>
      <c r="B31" s="63">
        <f t="shared" si="2"/>
        <v>2.5903320000000001E-2</v>
      </c>
      <c r="C31" s="63">
        <f t="shared" si="3"/>
        <v>2.5925239999999999E-2</v>
      </c>
      <c r="D31" s="63">
        <f t="shared" si="4"/>
        <v>2.5967759999999999E-2</v>
      </c>
      <c r="E31" s="63">
        <f t="shared" si="5"/>
        <v>2.5898839999999999E-2</v>
      </c>
      <c r="F31" s="63">
        <f t="shared" si="6"/>
        <v>2.5626779999999998E-2</v>
      </c>
      <c r="G31" s="63">
        <f t="shared" si="1"/>
        <v>2.5424800000000004E-2</v>
      </c>
      <c r="H31" s="63">
        <f t="shared" si="7"/>
        <v>2.4758339999999997E-2</v>
      </c>
      <c r="I31" s="63">
        <f t="shared" si="8"/>
        <v>2.2596160000000001E-2</v>
      </c>
      <c r="J31" s="63">
        <f t="shared" si="9"/>
        <v>1.8786259999999999E-2</v>
      </c>
      <c r="K31" s="63">
        <f t="shared" si="10"/>
        <v>1.2939999999999998E-2</v>
      </c>
      <c r="L31" s="63">
        <f t="shared" si="11"/>
        <v>1.2939999999999998E-2</v>
      </c>
      <c r="M31" s="438">
        <f t="shared" si="12"/>
        <v>1.2939999999999998E-2</v>
      </c>
      <c r="N31" s="63">
        <f t="shared" si="13"/>
        <v>1.3521399999999999E-2</v>
      </c>
      <c r="O31" s="63">
        <f t="shared" si="14"/>
        <v>1.210112E-2</v>
      </c>
      <c r="P31" s="63">
        <f t="shared" si="15"/>
        <v>1.0691000000000001E-2</v>
      </c>
      <c r="Q31" s="63">
        <f t="shared" si="16"/>
        <v>9.2650760000000006E-3</v>
      </c>
      <c r="R31" s="63">
        <f t="shared" si="17"/>
        <v>7.9409479999999998E-3</v>
      </c>
      <c r="S31" s="63">
        <f t="shared" si="18"/>
        <v>6.2723779999999995E-3</v>
      </c>
      <c r="T31" s="63">
        <f t="shared" si="19"/>
        <v>4.7967280000000001E-3</v>
      </c>
      <c r="U31" s="63" t="str">
        <f t="shared" si="20"/>
        <v>0.0254,</v>
      </c>
      <c r="X31" s="63">
        <v>2.5984799999999999E-2</v>
      </c>
      <c r="Y31" s="63">
        <v>2.6201700000000001E-2</v>
      </c>
      <c r="Z31" s="63">
        <v>2.5960400000000002E-2</v>
      </c>
      <c r="AA31" s="63">
        <v>2.52591E-2</v>
      </c>
      <c r="AB31" s="63">
        <v>2.6110600000000001E-2</v>
      </c>
      <c r="AC31" s="63">
        <v>2.6173800000000001E-2</v>
      </c>
      <c r="AD31" s="63">
        <v>2.6243099999999998E-2</v>
      </c>
      <c r="AE31" s="63">
        <v>2.59355E-2</v>
      </c>
      <c r="AF31" s="63">
        <v>2.5177399999999999E-2</v>
      </c>
      <c r="AG31" s="63">
        <v>2.6096399999999999E-2</v>
      </c>
      <c r="AH31" s="63">
        <v>2.6227299999999999E-2</v>
      </c>
      <c r="AI31" s="63">
        <v>2.6237900000000001E-2</v>
      </c>
      <c r="AJ31" s="63">
        <v>2.5921199999999998E-2</v>
      </c>
      <c r="AK31" s="63">
        <v>2.5399000000000001E-2</v>
      </c>
      <c r="AL31" s="63">
        <v>2.6053400000000001E-2</v>
      </c>
      <c r="AM31" s="63">
        <v>2.61388E-2</v>
      </c>
      <c r="AN31" s="63">
        <v>2.6148999999999999E-2</v>
      </c>
      <c r="AO31" s="63">
        <v>2.5837599999999999E-2</v>
      </c>
      <c r="AP31" s="63">
        <v>2.5440899999999999E-2</v>
      </c>
      <c r="AQ31" s="63">
        <v>2.59279E-2</v>
      </c>
      <c r="AR31" s="63">
        <v>2.5909100000000001E-2</v>
      </c>
      <c r="AS31" s="63">
        <v>2.5845E-2</v>
      </c>
      <c r="AT31" s="63">
        <v>2.55751E-2</v>
      </c>
      <c r="AU31" s="63">
        <v>2.5082799999999999E-2</v>
      </c>
      <c r="AV31" s="63">
        <v>2.5721899999999999E-2</v>
      </c>
      <c r="AW31" s="63">
        <v>2.4998300000000001E-2</v>
      </c>
      <c r="AX31" s="63">
        <v>2.50154E-2</v>
      </c>
      <c r="AY31" s="63">
        <v>2.4663299999999999E-2</v>
      </c>
      <c r="AZ31" s="63">
        <v>2.4223999999999999E-2</v>
      </c>
      <c r="BA31" s="63">
        <v>2.4890700000000002E-2</v>
      </c>
      <c r="BB31" s="63">
        <v>2.25127E-2</v>
      </c>
      <c r="BC31" s="63">
        <v>2.30595E-2</v>
      </c>
      <c r="BD31" s="63">
        <v>2.2156100000000001E-2</v>
      </c>
      <c r="BE31" s="63">
        <v>2.2063900000000001E-2</v>
      </c>
      <c r="BF31" s="63">
        <v>2.31886E-2</v>
      </c>
      <c r="BG31" s="63">
        <v>1.8701499999999999E-2</v>
      </c>
      <c r="BH31" s="63">
        <v>1.9176499999999999E-2</v>
      </c>
      <c r="BI31" s="63">
        <v>1.84951E-2</v>
      </c>
      <c r="BJ31" s="63">
        <v>1.84187E-2</v>
      </c>
      <c r="BK31" s="63">
        <v>1.91395E-2</v>
      </c>
      <c r="BL31" s="63">
        <v>1.2857E-2</v>
      </c>
      <c r="BM31" s="63">
        <v>1.35551E-2</v>
      </c>
      <c r="BN31" s="63">
        <v>1.2199E-2</v>
      </c>
      <c r="BO31" s="63">
        <v>1.27618E-2</v>
      </c>
      <c r="BP31" s="63">
        <v>1.33271E-2</v>
      </c>
      <c r="BQ31" s="63">
        <v>1.2857E-2</v>
      </c>
      <c r="BR31" s="63">
        <v>1.35551E-2</v>
      </c>
      <c r="BS31" s="63">
        <v>1.2199E-2</v>
      </c>
      <c r="BT31" s="63">
        <v>1.27618E-2</v>
      </c>
      <c r="BU31" s="63">
        <v>1.33271E-2</v>
      </c>
      <c r="BV31" s="63"/>
      <c r="BW31" s="63"/>
      <c r="BX31" s="63"/>
      <c r="BY31" s="63"/>
      <c r="BZ31" s="63"/>
      <c r="CA31" s="63">
        <v>1.34057E-2</v>
      </c>
      <c r="CB31" s="63">
        <v>1.4045500000000001E-2</v>
      </c>
      <c r="CC31" s="63">
        <v>1.27595E-2</v>
      </c>
      <c r="CD31" s="63">
        <v>1.34336E-2</v>
      </c>
      <c r="CE31" s="63">
        <v>1.39627E-2</v>
      </c>
      <c r="CF31" s="63">
        <v>1.2038099999999999E-2</v>
      </c>
      <c r="CG31" s="63">
        <v>1.2780700000000001E-2</v>
      </c>
      <c r="CH31" s="63">
        <v>1.14088E-2</v>
      </c>
      <c r="CI31" s="63">
        <v>1.19133E-2</v>
      </c>
      <c r="CJ31" s="63">
        <v>1.2364699999999999E-2</v>
      </c>
      <c r="CK31" s="63">
        <v>1.05898E-2</v>
      </c>
      <c r="CL31" s="63">
        <v>1.1292399999999999E-2</v>
      </c>
      <c r="CM31" s="63">
        <v>1.0160000000000001E-2</v>
      </c>
      <c r="CN31" s="63">
        <v>1.06452E-2</v>
      </c>
      <c r="CO31" s="63">
        <v>1.07676E-2</v>
      </c>
      <c r="CP31" s="63">
        <v>9.2563899999999998E-3</v>
      </c>
      <c r="CQ31" s="63">
        <v>9.6578099999999993E-3</v>
      </c>
      <c r="CR31" s="63">
        <v>8.8232299999999996E-3</v>
      </c>
      <c r="CS31" s="63">
        <v>9.3222900000000004E-3</v>
      </c>
      <c r="CT31" s="63">
        <v>9.2656600000000002E-3</v>
      </c>
      <c r="CU31" s="63">
        <v>7.9297099999999995E-3</v>
      </c>
      <c r="CV31" s="63">
        <v>8.2266500000000003E-3</v>
      </c>
      <c r="CW31" s="63">
        <v>7.6592500000000003E-3</v>
      </c>
      <c r="CX31" s="63">
        <v>8.0014999999999999E-3</v>
      </c>
      <c r="CY31" s="63">
        <v>7.8876299999999996E-3</v>
      </c>
      <c r="CZ31" s="63">
        <v>6.35624E-3</v>
      </c>
      <c r="DA31" s="63">
        <v>6.4014099999999997E-3</v>
      </c>
      <c r="DB31" s="63">
        <v>6.58174E-3</v>
      </c>
      <c r="DC31" s="63">
        <v>6.2417699999999998E-3</v>
      </c>
      <c r="DD31" s="63">
        <v>5.7807300000000004E-3</v>
      </c>
      <c r="DE31" s="63">
        <v>4.73669E-3</v>
      </c>
      <c r="DF31" s="63">
        <v>4.8527600000000002E-3</v>
      </c>
      <c r="DG31" s="63">
        <v>4.8073899999999999E-3</v>
      </c>
      <c r="DH31" s="63">
        <v>4.8344399999999997E-3</v>
      </c>
      <c r="DI31" s="63">
        <v>4.7523599999999997E-3</v>
      </c>
    </row>
    <row r="32" spans="1:113">
      <c r="A32" s="63">
        <f>range!F38</f>
        <v>2.5462400000000003E-2</v>
      </c>
      <c r="B32" s="63">
        <f t="shared" si="2"/>
        <v>2.5973619999999996E-2</v>
      </c>
      <c r="C32" s="63">
        <f t="shared" si="3"/>
        <v>2.6054040000000001E-2</v>
      </c>
      <c r="D32" s="63">
        <f t="shared" si="4"/>
        <v>2.6108340000000001E-2</v>
      </c>
      <c r="E32" s="63">
        <f t="shared" si="5"/>
        <v>2.6067139999999999E-2</v>
      </c>
      <c r="F32" s="63">
        <f t="shared" si="6"/>
        <v>2.5719880000000001E-2</v>
      </c>
      <c r="G32" s="63">
        <f t="shared" si="1"/>
        <v>2.5462400000000003E-2</v>
      </c>
      <c r="H32" s="63">
        <f t="shared" si="7"/>
        <v>2.4722059999999997E-2</v>
      </c>
      <c r="I32" s="63">
        <f t="shared" si="8"/>
        <v>2.2232420000000003E-2</v>
      </c>
      <c r="J32" s="63">
        <f t="shared" si="9"/>
        <v>1.8430900000000004E-2</v>
      </c>
      <c r="K32" s="63">
        <f t="shared" si="10"/>
        <v>1.2625500000000001E-2</v>
      </c>
      <c r="L32" s="63">
        <f t="shared" si="11"/>
        <v>1.2625500000000001E-2</v>
      </c>
      <c r="M32" s="438">
        <f t="shared" si="12"/>
        <v>1.2625500000000001E-2</v>
      </c>
      <c r="N32" s="63">
        <f t="shared" si="13"/>
        <v>1.3237199999999999E-2</v>
      </c>
      <c r="O32" s="63">
        <f t="shared" si="14"/>
        <v>1.1717219999999997E-2</v>
      </c>
      <c r="P32" s="63">
        <f t="shared" si="15"/>
        <v>1.027375E-2</v>
      </c>
      <c r="Q32" s="63">
        <f t="shared" si="16"/>
        <v>8.9576699999999992E-3</v>
      </c>
      <c r="R32" s="63">
        <f t="shared" si="17"/>
        <v>7.6069280000000006E-3</v>
      </c>
      <c r="S32" s="63">
        <f t="shared" si="18"/>
        <v>6.0539779999999998E-3</v>
      </c>
      <c r="T32" s="63">
        <f t="shared" si="19"/>
        <v>4.7466280000000001E-3</v>
      </c>
      <c r="U32" s="63" t="str">
        <f t="shared" si="20"/>
        <v>0.0255,</v>
      </c>
      <c r="X32" s="63">
        <v>2.6812200000000001E-2</v>
      </c>
      <c r="Y32" s="63">
        <v>2.6058899999999999E-2</v>
      </c>
      <c r="Z32" s="63">
        <v>2.5622499999999999E-2</v>
      </c>
      <c r="AA32" s="63">
        <v>2.5301000000000001E-2</v>
      </c>
      <c r="AB32" s="63">
        <v>2.6073499999999999E-2</v>
      </c>
      <c r="AC32" s="63">
        <v>2.6835500000000002E-2</v>
      </c>
      <c r="AD32" s="63">
        <v>2.61424E-2</v>
      </c>
      <c r="AE32" s="63">
        <v>2.5792800000000001E-2</v>
      </c>
      <c r="AF32" s="63">
        <v>2.5465999999999999E-2</v>
      </c>
      <c r="AG32" s="63">
        <v>2.6033500000000001E-2</v>
      </c>
      <c r="AH32" s="63">
        <v>2.6751400000000002E-2</v>
      </c>
      <c r="AI32" s="63">
        <v>2.6167699999999999E-2</v>
      </c>
      <c r="AJ32" s="63">
        <v>2.59694E-2</v>
      </c>
      <c r="AK32" s="63">
        <v>2.5677800000000001E-2</v>
      </c>
      <c r="AL32" s="63">
        <v>2.5975399999999999E-2</v>
      </c>
      <c r="AM32" s="63">
        <v>2.66273E-2</v>
      </c>
      <c r="AN32" s="63">
        <v>2.61084E-2</v>
      </c>
      <c r="AO32" s="63">
        <v>2.5947100000000001E-2</v>
      </c>
      <c r="AP32" s="63">
        <v>2.5792499999999999E-2</v>
      </c>
      <c r="AQ32" s="63">
        <v>2.5860399999999999E-2</v>
      </c>
      <c r="AR32" s="63">
        <v>2.6290299999999999E-2</v>
      </c>
      <c r="AS32" s="63">
        <v>2.57726E-2</v>
      </c>
      <c r="AT32" s="63">
        <v>2.55027E-2</v>
      </c>
      <c r="AU32" s="63">
        <v>2.5451999999999999E-2</v>
      </c>
      <c r="AV32" s="63">
        <v>2.5581799999999998E-2</v>
      </c>
      <c r="AW32" s="63">
        <v>2.5245299999999998E-2</v>
      </c>
      <c r="AX32" s="63">
        <v>2.4795399999999999E-2</v>
      </c>
      <c r="AY32" s="63">
        <v>2.4420999999999998E-2</v>
      </c>
      <c r="AZ32" s="63">
        <v>2.4441999999999998E-2</v>
      </c>
      <c r="BA32" s="63">
        <v>2.4706599999999999E-2</v>
      </c>
      <c r="BB32" s="63">
        <v>2.2806900000000001E-2</v>
      </c>
      <c r="BC32" s="63">
        <v>2.23573E-2</v>
      </c>
      <c r="BD32" s="63">
        <v>2.19711E-2</v>
      </c>
      <c r="BE32" s="63">
        <v>2.1710900000000002E-2</v>
      </c>
      <c r="BF32" s="63">
        <v>2.23159E-2</v>
      </c>
      <c r="BG32" s="63">
        <v>1.8664500000000001E-2</v>
      </c>
      <c r="BH32" s="63">
        <v>1.82814E-2</v>
      </c>
      <c r="BI32" s="63">
        <v>1.83549E-2</v>
      </c>
      <c r="BJ32" s="63">
        <v>1.7929899999999999E-2</v>
      </c>
      <c r="BK32" s="63">
        <v>1.8923800000000001E-2</v>
      </c>
      <c r="BL32" s="63">
        <v>1.24405E-2</v>
      </c>
      <c r="BM32" s="63">
        <v>1.29888E-2</v>
      </c>
      <c r="BN32" s="63">
        <v>1.1992600000000001E-2</v>
      </c>
      <c r="BO32" s="63">
        <v>1.26204E-2</v>
      </c>
      <c r="BP32" s="63">
        <v>1.30852E-2</v>
      </c>
      <c r="BQ32" s="63">
        <v>1.24405E-2</v>
      </c>
      <c r="BR32" s="63">
        <v>1.29888E-2</v>
      </c>
      <c r="BS32" s="63">
        <v>1.1992600000000001E-2</v>
      </c>
      <c r="BT32" s="63">
        <v>1.26204E-2</v>
      </c>
      <c r="BU32" s="63">
        <v>1.30852E-2</v>
      </c>
      <c r="BV32" s="63"/>
      <c r="BW32" s="63"/>
      <c r="BX32" s="63"/>
      <c r="BY32" s="63"/>
      <c r="BZ32" s="63"/>
      <c r="CA32" s="63">
        <v>1.30157E-2</v>
      </c>
      <c r="CB32" s="63">
        <v>1.34891E-2</v>
      </c>
      <c r="CC32" s="63">
        <v>1.25872E-2</v>
      </c>
      <c r="CD32" s="63">
        <v>1.32789E-2</v>
      </c>
      <c r="CE32" s="63">
        <v>1.38151E-2</v>
      </c>
      <c r="CF32" s="63">
        <v>1.1573999999999999E-2</v>
      </c>
      <c r="CG32" s="63">
        <v>1.2245199999999999E-2</v>
      </c>
      <c r="CH32" s="63">
        <v>1.10951E-2</v>
      </c>
      <c r="CI32" s="63">
        <v>1.1639500000000001E-2</v>
      </c>
      <c r="CJ32" s="63">
        <v>1.2032299999999999E-2</v>
      </c>
      <c r="CK32" s="63">
        <v>1.0253399999999999E-2</v>
      </c>
      <c r="CL32" s="63">
        <v>1.08579E-2</v>
      </c>
      <c r="CM32" s="63">
        <v>9.7799400000000009E-3</v>
      </c>
      <c r="CN32" s="63">
        <v>9.9771100000000008E-3</v>
      </c>
      <c r="CO32" s="63">
        <v>1.05004E-2</v>
      </c>
      <c r="CP32" s="63">
        <v>9.0291299999999998E-3</v>
      </c>
      <c r="CQ32" s="63">
        <v>9.3735899999999994E-3</v>
      </c>
      <c r="CR32" s="63">
        <v>8.7608100000000008E-3</v>
      </c>
      <c r="CS32" s="63">
        <v>8.4856600000000008E-3</v>
      </c>
      <c r="CT32" s="63">
        <v>9.1391600000000003E-3</v>
      </c>
      <c r="CU32" s="63">
        <v>7.7939400000000001E-3</v>
      </c>
      <c r="CV32" s="63">
        <v>7.6388100000000002E-3</v>
      </c>
      <c r="CW32" s="63">
        <v>7.7386E-3</v>
      </c>
      <c r="CX32" s="63">
        <v>7.0295399999999999E-3</v>
      </c>
      <c r="CY32" s="63">
        <v>7.8337500000000004E-3</v>
      </c>
      <c r="CZ32" s="63">
        <v>6.0482699999999997E-3</v>
      </c>
      <c r="DA32" s="63">
        <v>5.7640699999999996E-3</v>
      </c>
      <c r="DB32" s="63">
        <v>6.6081400000000002E-3</v>
      </c>
      <c r="DC32" s="63">
        <v>5.5639299999999999E-3</v>
      </c>
      <c r="DD32" s="63">
        <v>6.2854800000000004E-3</v>
      </c>
      <c r="DE32" s="63">
        <v>4.7381599999999999E-3</v>
      </c>
      <c r="DF32" s="63">
        <v>4.6962699999999998E-3</v>
      </c>
      <c r="DG32" s="63">
        <v>4.8074900000000002E-3</v>
      </c>
      <c r="DH32" s="63">
        <v>4.7021099999999998E-3</v>
      </c>
      <c r="DI32" s="63">
        <v>4.7891100000000001E-3</v>
      </c>
    </row>
    <row r="33" spans="1:113">
      <c r="A33" s="63">
        <f>range!F39</f>
        <v>2.5042719999999997E-2</v>
      </c>
      <c r="B33" s="63">
        <f t="shared" si="2"/>
        <v>2.5702559999999996E-2</v>
      </c>
      <c r="C33" s="63">
        <f t="shared" si="3"/>
        <v>2.5742220000000003E-2</v>
      </c>
      <c r="D33" s="63">
        <f t="shared" si="4"/>
        <v>2.5765299999999998E-2</v>
      </c>
      <c r="E33" s="63">
        <f t="shared" si="5"/>
        <v>2.5671159999999998E-2</v>
      </c>
      <c r="F33" s="63">
        <f t="shared" si="6"/>
        <v>2.53168E-2</v>
      </c>
      <c r="G33" s="63">
        <f t="shared" si="1"/>
        <v>2.5042719999999997E-2</v>
      </c>
      <c r="H33" s="63">
        <f t="shared" si="7"/>
        <v>2.4213099999999998E-2</v>
      </c>
      <c r="I33" s="63">
        <f t="shared" si="8"/>
        <v>2.1817479999999997E-2</v>
      </c>
      <c r="J33" s="63">
        <f t="shared" si="9"/>
        <v>1.7955660000000002E-2</v>
      </c>
      <c r="K33" s="63">
        <f t="shared" si="10"/>
        <v>1.1969219999999999E-2</v>
      </c>
      <c r="L33" s="63">
        <f t="shared" si="11"/>
        <v>1.1969219999999999E-2</v>
      </c>
      <c r="M33" s="438">
        <f t="shared" si="12"/>
        <v>1.1969219999999999E-2</v>
      </c>
      <c r="N33" s="63">
        <f t="shared" si="13"/>
        <v>1.2549979999999999E-2</v>
      </c>
      <c r="O33" s="63">
        <f t="shared" si="14"/>
        <v>1.1133819999999999E-2</v>
      </c>
      <c r="P33" s="63">
        <f t="shared" si="15"/>
        <v>9.8096280000000008E-3</v>
      </c>
      <c r="Q33" s="63">
        <f t="shared" si="16"/>
        <v>8.5797100000000008E-3</v>
      </c>
      <c r="R33" s="63">
        <f t="shared" si="17"/>
        <v>7.308977999999999E-3</v>
      </c>
      <c r="S33" s="63">
        <f t="shared" si="18"/>
        <v>5.8125720000000002E-3</v>
      </c>
      <c r="T33" s="63">
        <f t="shared" si="19"/>
        <v>4.6904320000000005E-3</v>
      </c>
      <c r="U33" s="63" t="str">
        <f t="shared" si="20"/>
        <v>0.025,</v>
      </c>
      <c r="X33" s="63">
        <v>2.56563E-2</v>
      </c>
      <c r="Y33" s="63">
        <v>2.5960899999999999E-2</v>
      </c>
      <c r="Z33" s="63">
        <v>2.56019E-2</v>
      </c>
      <c r="AA33" s="63">
        <v>2.5338900000000001E-2</v>
      </c>
      <c r="AB33" s="63">
        <v>2.59548E-2</v>
      </c>
      <c r="AC33" s="63">
        <v>2.5807799999999999E-2</v>
      </c>
      <c r="AD33" s="63">
        <v>2.6057899999999998E-2</v>
      </c>
      <c r="AE33" s="63">
        <v>2.5678900000000001E-2</v>
      </c>
      <c r="AF33" s="63">
        <v>2.5274899999999999E-2</v>
      </c>
      <c r="AG33" s="63">
        <v>2.5891600000000001E-2</v>
      </c>
      <c r="AH33" s="63">
        <v>2.5953400000000001E-2</v>
      </c>
      <c r="AI33" s="63">
        <v>2.6165399999999998E-2</v>
      </c>
      <c r="AJ33" s="63">
        <v>2.5702900000000001E-2</v>
      </c>
      <c r="AK33" s="63">
        <v>2.51931E-2</v>
      </c>
      <c r="AL33" s="63">
        <v>2.58117E-2</v>
      </c>
      <c r="AM33" s="63">
        <v>2.59209E-2</v>
      </c>
      <c r="AN33" s="63">
        <v>2.6179299999999999E-2</v>
      </c>
      <c r="AO33" s="63">
        <v>2.5599799999999999E-2</v>
      </c>
      <c r="AP33" s="63">
        <v>2.5011100000000001E-2</v>
      </c>
      <c r="AQ33" s="63">
        <v>2.5644699999999999E-2</v>
      </c>
      <c r="AR33" s="63">
        <v>2.56311E-2</v>
      </c>
      <c r="AS33" s="63">
        <v>2.5853000000000001E-2</v>
      </c>
      <c r="AT33" s="63">
        <v>2.51959E-2</v>
      </c>
      <c r="AU33" s="63">
        <v>2.4640499999999999E-2</v>
      </c>
      <c r="AV33" s="63">
        <v>2.5263500000000001E-2</v>
      </c>
      <c r="AW33" s="63">
        <v>2.4649299999999999E-2</v>
      </c>
      <c r="AX33" s="63">
        <v>2.4617099999999999E-2</v>
      </c>
      <c r="AY33" s="63">
        <v>2.41392E-2</v>
      </c>
      <c r="AZ33" s="63">
        <v>2.3589499999999999E-2</v>
      </c>
      <c r="BA33" s="63">
        <v>2.4070399999999999E-2</v>
      </c>
      <c r="BB33" s="63">
        <v>2.2353999999999999E-2</v>
      </c>
      <c r="BC33" s="63">
        <v>2.19981E-2</v>
      </c>
      <c r="BD33" s="63">
        <v>2.20973E-2</v>
      </c>
      <c r="BE33" s="63">
        <v>2.1055999999999998E-2</v>
      </c>
      <c r="BF33" s="63">
        <v>2.1582E-2</v>
      </c>
      <c r="BG33" s="63">
        <v>1.7981400000000002E-2</v>
      </c>
      <c r="BH33" s="63">
        <v>1.7835799999999999E-2</v>
      </c>
      <c r="BI33" s="63">
        <v>1.80733E-2</v>
      </c>
      <c r="BJ33" s="63">
        <v>1.7562999999999999E-2</v>
      </c>
      <c r="BK33" s="63">
        <v>1.8324799999999999E-2</v>
      </c>
      <c r="BL33" s="63">
        <v>1.2036E-2</v>
      </c>
      <c r="BM33" s="63">
        <v>1.21327E-2</v>
      </c>
      <c r="BN33" s="63">
        <v>1.0995E-2</v>
      </c>
      <c r="BO33" s="63">
        <v>1.20848E-2</v>
      </c>
      <c r="BP33" s="63">
        <v>1.25976E-2</v>
      </c>
      <c r="BQ33" s="63">
        <v>1.2036E-2</v>
      </c>
      <c r="BR33" s="63">
        <v>1.21327E-2</v>
      </c>
      <c r="BS33" s="63">
        <v>1.0995E-2</v>
      </c>
      <c r="BT33" s="63">
        <v>1.20848E-2</v>
      </c>
      <c r="BU33" s="63">
        <v>1.25976E-2</v>
      </c>
      <c r="BV33" s="63"/>
      <c r="BW33" s="63"/>
      <c r="BX33" s="63"/>
      <c r="BY33" s="63"/>
      <c r="BZ33" s="63"/>
      <c r="CA33" s="63">
        <v>1.25708E-2</v>
      </c>
      <c r="CB33" s="63">
        <v>1.2759E-2</v>
      </c>
      <c r="CC33" s="63">
        <v>1.1583899999999999E-2</v>
      </c>
      <c r="CD33" s="63">
        <v>1.26605E-2</v>
      </c>
      <c r="CE33" s="63">
        <v>1.31757E-2</v>
      </c>
      <c r="CF33" s="63">
        <v>1.12613E-2</v>
      </c>
      <c r="CG33" s="63">
        <v>1.12917E-2</v>
      </c>
      <c r="CH33" s="63">
        <v>1.0239699999999999E-2</v>
      </c>
      <c r="CI33" s="63">
        <v>1.11615E-2</v>
      </c>
      <c r="CJ33" s="63">
        <v>1.17149E-2</v>
      </c>
      <c r="CK33" s="63">
        <v>1.00746E-2</v>
      </c>
      <c r="CL33" s="63">
        <v>9.8848800000000004E-3</v>
      </c>
      <c r="CM33" s="63">
        <v>9.0887899999999994E-3</v>
      </c>
      <c r="CN33" s="63">
        <v>9.6767699999999995E-3</v>
      </c>
      <c r="CO33" s="63">
        <v>1.03231E-2</v>
      </c>
      <c r="CP33" s="63">
        <v>8.9889800000000006E-3</v>
      </c>
      <c r="CQ33" s="63">
        <v>8.4930100000000005E-3</v>
      </c>
      <c r="CR33" s="63">
        <v>8.0992700000000004E-3</v>
      </c>
      <c r="CS33" s="63">
        <v>8.2953300000000001E-3</v>
      </c>
      <c r="CT33" s="63">
        <v>9.0219600000000007E-3</v>
      </c>
      <c r="CU33" s="63">
        <v>7.6261100000000002E-3</v>
      </c>
      <c r="CV33" s="63">
        <v>7.1296500000000004E-3</v>
      </c>
      <c r="CW33" s="63">
        <v>7.3375899999999997E-3</v>
      </c>
      <c r="CX33" s="63">
        <v>6.8003899999999999E-3</v>
      </c>
      <c r="CY33" s="63">
        <v>7.6511499999999998E-3</v>
      </c>
      <c r="CZ33" s="63">
        <v>5.87179E-3</v>
      </c>
      <c r="DA33" s="63">
        <v>5.4037299999999998E-3</v>
      </c>
      <c r="DB33" s="63">
        <v>6.3290100000000004E-3</v>
      </c>
      <c r="DC33" s="63">
        <v>5.3600799999999997E-3</v>
      </c>
      <c r="DD33" s="63">
        <v>6.0982500000000004E-3</v>
      </c>
      <c r="DE33" s="63">
        <v>4.62817E-3</v>
      </c>
      <c r="DF33" s="63">
        <v>4.6294700000000001E-3</v>
      </c>
      <c r="DG33" s="63">
        <v>4.7582500000000003E-3</v>
      </c>
      <c r="DH33" s="63">
        <v>4.6655999999999998E-3</v>
      </c>
      <c r="DI33" s="63">
        <v>4.7706700000000003E-3</v>
      </c>
    </row>
    <row r="34" spans="1:113">
      <c r="A34" s="63">
        <f>range!F40</f>
        <v>2.427414E-2</v>
      </c>
      <c r="B34" s="63">
        <f t="shared" si="2"/>
        <v>2.5367279999999999E-2</v>
      </c>
      <c r="C34" s="63">
        <f t="shared" si="3"/>
        <v>2.5378899999999999E-2</v>
      </c>
      <c r="D34" s="63">
        <f t="shared" si="4"/>
        <v>2.5314320000000001E-2</v>
      </c>
      <c r="E34" s="63">
        <f t="shared" si="5"/>
        <v>2.5119380000000004E-2</v>
      </c>
      <c r="F34" s="63">
        <f t="shared" si="6"/>
        <v>2.4605499999999999E-2</v>
      </c>
      <c r="G34" s="63">
        <f t="shared" si="1"/>
        <v>2.427414E-2</v>
      </c>
      <c r="H34" s="63">
        <f t="shared" si="7"/>
        <v>2.3439960000000003E-2</v>
      </c>
      <c r="I34" s="63">
        <f t="shared" si="8"/>
        <v>2.1061360000000001E-2</v>
      </c>
      <c r="J34" s="63">
        <f t="shared" si="9"/>
        <v>1.7223280000000001E-2</v>
      </c>
      <c r="K34" s="63">
        <f t="shared" si="10"/>
        <v>1.156952E-2</v>
      </c>
      <c r="L34" s="63">
        <f t="shared" si="11"/>
        <v>1.156952E-2</v>
      </c>
      <c r="M34" s="438">
        <f t="shared" si="12"/>
        <v>1.156952E-2</v>
      </c>
      <c r="N34" s="63">
        <f t="shared" si="13"/>
        <v>1.21537E-2</v>
      </c>
      <c r="O34" s="63">
        <f t="shared" si="14"/>
        <v>1.0813600000000001E-2</v>
      </c>
      <c r="P34" s="63">
        <f t="shared" si="15"/>
        <v>9.6261199999999984E-3</v>
      </c>
      <c r="Q34" s="63">
        <f t="shared" si="16"/>
        <v>8.4984360000000016E-3</v>
      </c>
      <c r="R34" s="63">
        <f t="shared" si="17"/>
        <v>7.3761599999999997E-3</v>
      </c>
      <c r="S34" s="63">
        <f t="shared" si="18"/>
        <v>5.9267179999999992E-3</v>
      </c>
      <c r="T34" s="63">
        <f t="shared" si="19"/>
        <v>4.7506220000000004E-3</v>
      </c>
      <c r="U34" s="63" t="str">
        <f t="shared" si="20"/>
        <v>0.0243,</v>
      </c>
      <c r="X34" s="63">
        <v>2.57767E-2</v>
      </c>
      <c r="Y34" s="63">
        <v>2.57013E-2</v>
      </c>
      <c r="Z34" s="63">
        <v>2.5219999999999999E-2</v>
      </c>
      <c r="AA34" s="63">
        <v>2.4370699999999999E-2</v>
      </c>
      <c r="AB34" s="63">
        <v>2.5767700000000001E-2</v>
      </c>
      <c r="AC34" s="63">
        <v>2.5809599999999999E-2</v>
      </c>
      <c r="AD34" s="63">
        <v>2.5758900000000001E-2</v>
      </c>
      <c r="AE34" s="63">
        <v>2.52724E-2</v>
      </c>
      <c r="AF34" s="63">
        <v>2.43506E-2</v>
      </c>
      <c r="AG34" s="63">
        <v>2.5703E-2</v>
      </c>
      <c r="AH34" s="63">
        <v>2.57544E-2</v>
      </c>
      <c r="AI34" s="63">
        <v>2.57527E-2</v>
      </c>
      <c r="AJ34" s="63">
        <v>2.5212700000000001E-2</v>
      </c>
      <c r="AK34" s="63">
        <v>2.42466E-2</v>
      </c>
      <c r="AL34" s="63">
        <v>2.5605200000000002E-2</v>
      </c>
      <c r="AM34" s="63">
        <v>2.5500100000000001E-2</v>
      </c>
      <c r="AN34" s="63">
        <v>2.55821E-2</v>
      </c>
      <c r="AO34" s="63">
        <v>2.5112599999999999E-2</v>
      </c>
      <c r="AP34" s="63">
        <v>2.3982400000000001E-2</v>
      </c>
      <c r="AQ34" s="63">
        <v>2.54197E-2</v>
      </c>
      <c r="AR34" s="63">
        <v>2.4888299999999999E-2</v>
      </c>
      <c r="AS34" s="63">
        <v>2.50335E-2</v>
      </c>
      <c r="AT34" s="63">
        <v>2.4731199999999998E-2</v>
      </c>
      <c r="AU34" s="63">
        <v>2.34433E-2</v>
      </c>
      <c r="AV34" s="63">
        <v>2.4931200000000001E-2</v>
      </c>
      <c r="AW34" s="63">
        <v>2.3553000000000001E-2</v>
      </c>
      <c r="AX34" s="63">
        <v>2.3731800000000001E-2</v>
      </c>
      <c r="AY34" s="63">
        <v>2.3506200000000001E-2</v>
      </c>
      <c r="AZ34" s="63">
        <v>2.26991E-2</v>
      </c>
      <c r="BA34" s="63">
        <v>2.37097E-2</v>
      </c>
      <c r="BB34" s="63">
        <v>2.0868100000000001E-2</v>
      </c>
      <c r="BC34" s="63">
        <v>2.12953E-2</v>
      </c>
      <c r="BD34" s="63">
        <v>2.1067300000000001E-2</v>
      </c>
      <c r="BE34" s="63">
        <v>2.0782200000000001E-2</v>
      </c>
      <c r="BF34" s="63">
        <v>2.1293900000000001E-2</v>
      </c>
      <c r="BG34" s="63">
        <v>1.6889700000000001E-2</v>
      </c>
      <c r="BH34" s="63">
        <v>1.7213099999999999E-2</v>
      </c>
      <c r="BI34" s="63">
        <v>1.6936E-2</v>
      </c>
      <c r="BJ34" s="63">
        <v>1.7913999999999999E-2</v>
      </c>
      <c r="BK34" s="63">
        <v>1.7163600000000001E-2</v>
      </c>
      <c r="BL34" s="63">
        <v>1.1847E-2</v>
      </c>
      <c r="BM34" s="63">
        <v>1.17956E-2</v>
      </c>
      <c r="BN34" s="63">
        <v>1.09049E-2</v>
      </c>
      <c r="BO34" s="63">
        <v>1.1676499999999999E-2</v>
      </c>
      <c r="BP34" s="63">
        <v>1.16236E-2</v>
      </c>
      <c r="BQ34" s="63">
        <v>1.1847E-2</v>
      </c>
      <c r="BR34" s="63">
        <v>1.17956E-2</v>
      </c>
      <c r="BS34" s="63">
        <v>1.09049E-2</v>
      </c>
      <c r="BT34" s="63">
        <v>1.1676499999999999E-2</v>
      </c>
      <c r="BU34" s="63">
        <v>1.16236E-2</v>
      </c>
      <c r="BV34" s="63"/>
      <c r="BW34" s="63"/>
      <c r="BX34" s="63"/>
      <c r="BY34" s="63"/>
      <c r="BZ34" s="63"/>
      <c r="CA34" s="63">
        <v>1.2374599999999999E-2</v>
      </c>
      <c r="CB34" s="63">
        <v>1.23196E-2</v>
      </c>
      <c r="CC34" s="63">
        <v>1.13519E-2</v>
      </c>
      <c r="CD34" s="63">
        <v>1.25278E-2</v>
      </c>
      <c r="CE34" s="63">
        <v>1.21946E-2</v>
      </c>
      <c r="CF34" s="63">
        <v>1.1077200000000001E-2</v>
      </c>
      <c r="CG34" s="63">
        <v>1.10356E-2</v>
      </c>
      <c r="CH34" s="63">
        <v>1.0266900000000001E-2</v>
      </c>
      <c r="CI34" s="63">
        <v>1.08667E-2</v>
      </c>
      <c r="CJ34" s="63">
        <v>1.0821600000000001E-2</v>
      </c>
      <c r="CK34" s="63">
        <v>9.8353299999999998E-3</v>
      </c>
      <c r="CL34" s="63">
        <v>9.8845200000000008E-3</v>
      </c>
      <c r="CM34" s="63">
        <v>9.1813699999999995E-3</v>
      </c>
      <c r="CN34" s="63">
        <v>9.6466299999999998E-3</v>
      </c>
      <c r="CO34" s="63">
        <v>9.5827499999999993E-3</v>
      </c>
      <c r="CP34" s="63">
        <v>8.7445300000000004E-3</v>
      </c>
      <c r="CQ34" s="63">
        <v>8.5449399999999991E-3</v>
      </c>
      <c r="CR34" s="63">
        <v>8.1794799999999994E-3</v>
      </c>
      <c r="CS34" s="63">
        <v>8.5766799999999997E-3</v>
      </c>
      <c r="CT34" s="63">
        <v>8.4465500000000006E-3</v>
      </c>
      <c r="CU34" s="63">
        <v>7.6804600000000001E-3</v>
      </c>
      <c r="CV34" s="63">
        <v>7.2275999999999998E-3</v>
      </c>
      <c r="CW34" s="63">
        <v>7.4522700000000004E-3</v>
      </c>
      <c r="CX34" s="63">
        <v>7.3221099999999997E-3</v>
      </c>
      <c r="CY34" s="63">
        <v>7.19836E-3</v>
      </c>
      <c r="CZ34" s="63">
        <v>6.0710499999999997E-3</v>
      </c>
      <c r="DA34" s="63">
        <v>5.8031899999999997E-3</v>
      </c>
      <c r="DB34" s="63">
        <v>6.6664100000000002E-3</v>
      </c>
      <c r="DC34" s="63">
        <v>5.5814000000000002E-3</v>
      </c>
      <c r="DD34" s="63">
        <v>5.5115399999999997E-3</v>
      </c>
      <c r="DE34" s="63">
        <v>4.7896199999999996E-3</v>
      </c>
      <c r="DF34" s="63">
        <v>4.6601000000000004E-3</v>
      </c>
      <c r="DG34" s="63">
        <v>4.9349800000000003E-3</v>
      </c>
      <c r="DH34" s="63">
        <v>4.6877999999999998E-3</v>
      </c>
      <c r="DI34" s="63">
        <v>4.68061E-3</v>
      </c>
    </row>
    <row r="35" spans="1:113">
      <c r="A35" s="63">
        <f>range!F41</f>
        <v>2.4296839999999997E-2</v>
      </c>
      <c r="B35" s="63">
        <f t="shared" si="2"/>
        <v>2.5592320000000002E-2</v>
      </c>
      <c r="C35" s="63">
        <f t="shared" si="3"/>
        <v>2.5531159999999997E-2</v>
      </c>
      <c r="D35" s="63">
        <f t="shared" si="4"/>
        <v>2.545598E-2</v>
      </c>
      <c r="E35" s="63">
        <f t="shared" si="5"/>
        <v>2.5251079999999999E-2</v>
      </c>
      <c r="F35" s="63">
        <f t="shared" si="6"/>
        <v>2.46953E-2</v>
      </c>
      <c r="G35" s="63">
        <f t="shared" si="1"/>
        <v>2.4296839999999997E-2</v>
      </c>
      <c r="H35" s="63">
        <f t="shared" si="7"/>
        <v>2.323824E-2</v>
      </c>
      <c r="I35" s="63">
        <f t="shared" si="8"/>
        <v>2.0638999999999998E-2</v>
      </c>
      <c r="J35" s="63">
        <f t="shared" si="9"/>
        <v>1.6647040000000002E-2</v>
      </c>
      <c r="K35" s="63">
        <f t="shared" si="10"/>
        <v>1.1466299999999999E-2</v>
      </c>
      <c r="L35" s="63">
        <f t="shared" si="11"/>
        <v>1.1466299999999999E-2</v>
      </c>
      <c r="M35" s="438">
        <f t="shared" si="12"/>
        <v>1.1466299999999999E-2</v>
      </c>
      <c r="N35" s="63">
        <f t="shared" si="13"/>
        <v>1.1921419999999999E-2</v>
      </c>
      <c r="O35" s="63">
        <f t="shared" si="14"/>
        <v>1.0792319999999999E-2</v>
      </c>
      <c r="P35" s="63">
        <f t="shared" si="15"/>
        <v>9.6741760000000013E-3</v>
      </c>
      <c r="Q35" s="63">
        <f t="shared" si="16"/>
        <v>8.5586580000000002E-3</v>
      </c>
      <c r="R35" s="63">
        <f t="shared" si="17"/>
        <v>7.3299379999999994E-3</v>
      </c>
      <c r="S35" s="63">
        <f t="shared" si="18"/>
        <v>5.8150620000000002E-3</v>
      </c>
      <c r="T35" s="63">
        <f t="shared" si="19"/>
        <v>4.7122020000000004E-3</v>
      </c>
      <c r="U35" s="63" t="str">
        <f t="shared" si="20"/>
        <v>0.0243,</v>
      </c>
      <c r="X35" s="63">
        <v>2.61832E-2</v>
      </c>
      <c r="Y35" s="63">
        <v>2.5881299999999999E-2</v>
      </c>
      <c r="Z35" s="63">
        <v>2.5539300000000001E-2</v>
      </c>
      <c r="AA35" s="63">
        <v>2.4554900000000001E-2</v>
      </c>
      <c r="AB35" s="63">
        <v>2.58029E-2</v>
      </c>
      <c r="AC35" s="63">
        <v>2.6102299999999998E-2</v>
      </c>
      <c r="AD35" s="63">
        <v>2.5862400000000001E-2</v>
      </c>
      <c r="AE35" s="63">
        <v>2.5471000000000001E-2</v>
      </c>
      <c r="AF35" s="63">
        <v>2.44627E-2</v>
      </c>
      <c r="AG35" s="63">
        <v>2.57574E-2</v>
      </c>
      <c r="AH35" s="63">
        <v>2.6025400000000001E-2</v>
      </c>
      <c r="AI35" s="63">
        <v>2.58321E-2</v>
      </c>
      <c r="AJ35" s="63">
        <v>2.52777E-2</v>
      </c>
      <c r="AK35" s="63">
        <v>2.4504999999999999E-2</v>
      </c>
      <c r="AL35" s="63">
        <v>2.5639700000000001E-2</v>
      </c>
      <c r="AM35" s="63">
        <v>2.5647900000000001E-2</v>
      </c>
      <c r="AN35" s="63">
        <v>2.56767E-2</v>
      </c>
      <c r="AO35" s="63">
        <v>2.5173000000000001E-2</v>
      </c>
      <c r="AP35" s="63">
        <v>2.43815E-2</v>
      </c>
      <c r="AQ35" s="63">
        <v>2.5376300000000001E-2</v>
      </c>
      <c r="AR35" s="63">
        <v>2.5000399999999999E-2</v>
      </c>
      <c r="AS35" s="63">
        <v>2.5147699999999999E-2</v>
      </c>
      <c r="AT35" s="63">
        <v>2.47852E-2</v>
      </c>
      <c r="AU35" s="63">
        <v>2.3726500000000001E-2</v>
      </c>
      <c r="AV35" s="63">
        <v>2.4816700000000001E-2</v>
      </c>
      <c r="AW35" s="63">
        <v>2.3629500000000001E-2</v>
      </c>
      <c r="AX35" s="63">
        <v>2.3713499999999998E-2</v>
      </c>
      <c r="AY35" s="63">
        <v>2.32534E-2</v>
      </c>
      <c r="AZ35" s="63">
        <v>2.2332299999999999E-2</v>
      </c>
      <c r="BA35" s="63">
        <v>2.3262499999999998E-2</v>
      </c>
      <c r="BB35" s="63">
        <v>2.0721699999999999E-2</v>
      </c>
      <c r="BC35" s="63">
        <v>2.0998300000000001E-2</v>
      </c>
      <c r="BD35" s="63">
        <v>2.05715E-2</v>
      </c>
      <c r="BE35" s="63">
        <v>2.0091999999999999E-2</v>
      </c>
      <c r="BF35" s="63">
        <v>2.08115E-2</v>
      </c>
      <c r="BG35" s="63">
        <v>1.64499E-2</v>
      </c>
      <c r="BH35" s="63">
        <v>1.6383200000000001E-2</v>
      </c>
      <c r="BI35" s="63">
        <v>1.63693E-2</v>
      </c>
      <c r="BJ35" s="63">
        <v>1.71872E-2</v>
      </c>
      <c r="BK35" s="63">
        <v>1.6845599999999999E-2</v>
      </c>
      <c r="BL35" s="63">
        <v>1.1617799999999999E-2</v>
      </c>
      <c r="BM35" s="63">
        <v>1.1671900000000001E-2</v>
      </c>
      <c r="BN35" s="63">
        <v>1.08837E-2</v>
      </c>
      <c r="BO35" s="63">
        <v>1.1809099999999999E-2</v>
      </c>
      <c r="BP35" s="63">
        <v>1.1349E-2</v>
      </c>
      <c r="BQ35" s="63">
        <v>1.1617799999999999E-2</v>
      </c>
      <c r="BR35" s="63">
        <v>1.1671900000000001E-2</v>
      </c>
      <c r="BS35" s="63">
        <v>1.08837E-2</v>
      </c>
      <c r="BT35" s="63">
        <v>1.1809099999999999E-2</v>
      </c>
      <c r="BU35" s="63">
        <v>1.1349E-2</v>
      </c>
      <c r="BV35" s="63"/>
      <c r="BW35" s="63"/>
      <c r="BX35" s="63"/>
      <c r="BY35" s="63"/>
      <c r="BZ35" s="63"/>
      <c r="CA35" s="63">
        <v>1.2024E-2</v>
      </c>
      <c r="CB35" s="63">
        <v>1.2085800000000001E-2</v>
      </c>
      <c r="CC35" s="63">
        <v>1.1302599999999999E-2</v>
      </c>
      <c r="CD35" s="63">
        <v>1.2375499999999999E-2</v>
      </c>
      <c r="CE35" s="63">
        <v>1.18192E-2</v>
      </c>
      <c r="CF35" s="63">
        <v>1.10273E-2</v>
      </c>
      <c r="CG35" s="63">
        <v>1.10235E-2</v>
      </c>
      <c r="CH35" s="63">
        <v>1.0281800000000001E-2</v>
      </c>
      <c r="CI35" s="63">
        <v>1.0968500000000001E-2</v>
      </c>
      <c r="CJ35" s="63">
        <v>1.06605E-2</v>
      </c>
      <c r="CK35" s="63">
        <v>1.00479E-2</v>
      </c>
      <c r="CL35" s="63">
        <v>9.8455599999999997E-3</v>
      </c>
      <c r="CM35" s="63">
        <v>9.3187300000000008E-3</v>
      </c>
      <c r="CN35" s="63">
        <v>9.6267699999999998E-3</v>
      </c>
      <c r="CO35" s="63">
        <v>9.5319199999999993E-3</v>
      </c>
      <c r="CP35" s="63">
        <v>8.9024499999999993E-3</v>
      </c>
      <c r="CQ35" s="63">
        <v>8.6381600000000006E-3</v>
      </c>
      <c r="CR35" s="63">
        <v>8.2986899999999992E-3</v>
      </c>
      <c r="CS35" s="63">
        <v>8.3263199999999999E-3</v>
      </c>
      <c r="CT35" s="63">
        <v>8.6276700000000005E-3</v>
      </c>
      <c r="CU35" s="63">
        <v>7.3261300000000001E-3</v>
      </c>
      <c r="CV35" s="63">
        <v>7.4665299999999999E-3</v>
      </c>
      <c r="CW35" s="63">
        <v>7.2112399999999998E-3</v>
      </c>
      <c r="CX35" s="63">
        <v>6.93444E-3</v>
      </c>
      <c r="CY35" s="63">
        <v>7.7113499999999996E-3</v>
      </c>
      <c r="CZ35" s="63">
        <v>5.1992499999999999E-3</v>
      </c>
      <c r="DA35" s="63">
        <v>5.8485000000000004E-3</v>
      </c>
      <c r="DB35" s="63">
        <v>6.0668900000000001E-3</v>
      </c>
      <c r="DC35" s="63">
        <v>5.5925599999999999E-3</v>
      </c>
      <c r="DD35" s="63">
        <v>6.3681099999999997E-3</v>
      </c>
      <c r="DE35" s="63">
        <v>4.6816599999999998E-3</v>
      </c>
      <c r="DF35" s="63">
        <v>4.6631600000000004E-3</v>
      </c>
      <c r="DG35" s="63">
        <v>4.7652500000000004E-3</v>
      </c>
      <c r="DH35" s="63">
        <v>4.6902200000000002E-3</v>
      </c>
      <c r="DI35" s="63">
        <v>4.7607200000000004E-3</v>
      </c>
    </row>
    <row r="36" spans="1:113">
      <c r="A36" s="63">
        <f>range!F42</f>
        <v>2.3985860000000001E-2</v>
      </c>
      <c r="B36" s="63">
        <f t="shared" si="2"/>
        <v>2.5339459999999998E-2</v>
      </c>
      <c r="C36" s="63">
        <f t="shared" si="3"/>
        <v>2.5302399999999996E-2</v>
      </c>
      <c r="D36" s="63">
        <f t="shared" si="4"/>
        <v>2.5214540000000001E-2</v>
      </c>
      <c r="E36" s="63">
        <f t="shared" si="5"/>
        <v>2.495294E-2</v>
      </c>
      <c r="F36" s="63">
        <f t="shared" si="6"/>
        <v>2.4344940000000002E-2</v>
      </c>
      <c r="G36" s="63">
        <f t="shared" si="1"/>
        <v>2.3985860000000001E-2</v>
      </c>
      <c r="H36" s="63">
        <f t="shared" si="7"/>
        <v>2.297942E-2</v>
      </c>
      <c r="I36" s="63">
        <f t="shared" si="8"/>
        <v>1.9989380000000001E-2</v>
      </c>
      <c r="J36" s="63">
        <f t="shared" si="9"/>
        <v>1.5963720000000001E-2</v>
      </c>
      <c r="K36" s="63">
        <f t="shared" si="10"/>
        <v>1.1289400000000002E-2</v>
      </c>
      <c r="L36" s="63">
        <f t="shared" si="11"/>
        <v>1.1289400000000002E-2</v>
      </c>
      <c r="M36" s="438">
        <f t="shared" si="12"/>
        <v>1.1289400000000002E-2</v>
      </c>
      <c r="N36" s="63">
        <f t="shared" si="13"/>
        <v>1.171898E-2</v>
      </c>
      <c r="O36" s="63">
        <f t="shared" si="14"/>
        <v>1.0643954000000001E-2</v>
      </c>
      <c r="P36" s="63">
        <f t="shared" si="15"/>
        <v>9.5621060000000008E-3</v>
      </c>
      <c r="Q36" s="63">
        <f t="shared" si="16"/>
        <v>8.467558E-3</v>
      </c>
      <c r="R36" s="63">
        <f t="shared" si="17"/>
        <v>7.241712E-3</v>
      </c>
      <c r="S36" s="63">
        <f t="shared" si="18"/>
        <v>5.7335440000000001E-3</v>
      </c>
      <c r="T36" s="63">
        <f t="shared" si="19"/>
        <v>4.6806E-3</v>
      </c>
      <c r="U36" s="63" t="str">
        <f t="shared" si="20"/>
        <v>0.024,</v>
      </c>
      <c r="X36" s="63">
        <v>2.5789400000000001E-2</v>
      </c>
      <c r="Y36" s="63">
        <v>2.55068E-2</v>
      </c>
      <c r="Z36" s="63">
        <v>2.5001499999999999E-2</v>
      </c>
      <c r="AA36" s="63">
        <v>2.47642E-2</v>
      </c>
      <c r="AB36" s="63">
        <v>2.5635399999999999E-2</v>
      </c>
      <c r="AC36" s="63">
        <v>2.5811799999999999E-2</v>
      </c>
      <c r="AD36" s="63">
        <v>2.5652999999999999E-2</v>
      </c>
      <c r="AE36" s="63">
        <v>2.4997200000000001E-2</v>
      </c>
      <c r="AF36" s="63">
        <v>2.4500999999999998E-2</v>
      </c>
      <c r="AG36" s="63">
        <v>2.5548999999999999E-2</v>
      </c>
      <c r="AH36" s="63">
        <v>2.56989E-2</v>
      </c>
      <c r="AI36" s="63">
        <v>2.5653700000000002E-2</v>
      </c>
      <c r="AJ36" s="63">
        <v>2.4938100000000001E-2</v>
      </c>
      <c r="AK36" s="63">
        <v>2.43536E-2</v>
      </c>
      <c r="AL36" s="63">
        <v>2.54284E-2</v>
      </c>
      <c r="AM36" s="63">
        <v>2.5339299999999999E-2</v>
      </c>
      <c r="AN36" s="63">
        <v>2.5593999999999999E-2</v>
      </c>
      <c r="AO36" s="63">
        <v>2.47432E-2</v>
      </c>
      <c r="AP36" s="63">
        <v>2.3876399999999999E-2</v>
      </c>
      <c r="AQ36" s="63">
        <v>2.5211799999999999E-2</v>
      </c>
      <c r="AR36" s="63">
        <v>2.4611600000000001E-2</v>
      </c>
      <c r="AS36" s="63">
        <v>2.5051E-2</v>
      </c>
      <c r="AT36" s="63">
        <v>2.41678E-2</v>
      </c>
      <c r="AU36" s="63">
        <v>2.31991E-2</v>
      </c>
      <c r="AV36" s="63">
        <v>2.46952E-2</v>
      </c>
      <c r="AW36" s="63">
        <v>2.30139E-2</v>
      </c>
      <c r="AX36" s="63">
        <v>2.3527300000000001E-2</v>
      </c>
      <c r="AY36" s="63">
        <v>2.2790999999999999E-2</v>
      </c>
      <c r="AZ36" s="63">
        <v>2.2165299999999999E-2</v>
      </c>
      <c r="BA36" s="63">
        <v>2.33996E-2</v>
      </c>
      <c r="BB36" s="63">
        <v>1.9968199999999998E-2</v>
      </c>
      <c r="BC36" s="63">
        <v>2.0452000000000001E-2</v>
      </c>
      <c r="BD36" s="63">
        <v>1.9655599999999999E-2</v>
      </c>
      <c r="BE36" s="63">
        <v>1.9767799999999999E-2</v>
      </c>
      <c r="BF36" s="63">
        <v>2.0103300000000001E-2</v>
      </c>
      <c r="BG36" s="63">
        <v>1.52967E-2</v>
      </c>
      <c r="BH36" s="63">
        <v>1.6305E-2</v>
      </c>
      <c r="BI36" s="63">
        <v>1.52534E-2</v>
      </c>
      <c r="BJ36" s="63">
        <v>1.70504E-2</v>
      </c>
      <c r="BK36" s="63">
        <v>1.5913099999999999E-2</v>
      </c>
      <c r="BL36" s="63">
        <v>1.1439100000000001E-2</v>
      </c>
      <c r="BM36" s="63">
        <v>1.18987E-2</v>
      </c>
      <c r="BN36" s="63">
        <v>1.0567500000000001E-2</v>
      </c>
      <c r="BO36" s="63">
        <v>1.1527300000000001E-2</v>
      </c>
      <c r="BP36" s="63">
        <v>1.1014400000000001E-2</v>
      </c>
      <c r="BQ36" s="63">
        <v>1.1439100000000001E-2</v>
      </c>
      <c r="BR36" s="63">
        <v>1.18987E-2</v>
      </c>
      <c r="BS36" s="63">
        <v>1.0567500000000001E-2</v>
      </c>
      <c r="BT36" s="63">
        <v>1.1527300000000001E-2</v>
      </c>
      <c r="BU36" s="63">
        <v>1.1014400000000001E-2</v>
      </c>
      <c r="BV36" s="63"/>
      <c r="BW36" s="63"/>
      <c r="BX36" s="63"/>
      <c r="BY36" s="63"/>
      <c r="BZ36" s="63"/>
      <c r="CA36" s="63">
        <v>1.17538E-2</v>
      </c>
      <c r="CB36" s="63">
        <v>1.2354E-2</v>
      </c>
      <c r="CC36" s="63">
        <v>1.1011E-2</v>
      </c>
      <c r="CD36" s="63">
        <v>1.20447E-2</v>
      </c>
      <c r="CE36" s="63">
        <v>1.14314E-2</v>
      </c>
      <c r="CF36" s="63">
        <v>1.09114E-2</v>
      </c>
      <c r="CG36" s="63">
        <v>1.12245E-2</v>
      </c>
      <c r="CH36" s="63">
        <v>9.8959700000000005E-3</v>
      </c>
      <c r="CI36" s="63">
        <v>1.0762900000000001E-2</v>
      </c>
      <c r="CJ36" s="63">
        <v>1.0425E-2</v>
      </c>
      <c r="CK36" s="63">
        <v>9.9219000000000009E-3</v>
      </c>
      <c r="CL36" s="63">
        <v>1.00009E-2</v>
      </c>
      <c r="CM36" s="63">
        <v>8.8370400000000009E-3</v>
      </c>
      <c r="CN36" s="63">
        <v>9.6045799999999997E-3</v>
      </c>
      <c r="CO36" s="63">
        <v>9.4461100000000006E-3</v>
      </c>
      <c r="CP36" s="63">
        <v>8.8019299999999995E-3</v>
      </c>
      <c r="CQ36" s="63">
        <v>8.6973099999999998E-3</v>
      </c>
      <c r="CR36" s="63">
        <v>7.8960899999999997E-3</v>
      </c>
      <c r="CS36" s="63">
        <v>8.567E-3</v>
      </c>
      <c r="CT36" s="63">
        <v>8.3754599999999995E-3</v>
      </c>
      <c r="CU36" s="63">
        <v>7.4787999999999999E-3</v>
      </c>
      <c r="CV36" s="63">
        <v>7.3182000000000004E-3</v>
      </c>
      <c r="CW36" s="63">
        <v>6.88246E-3</v>
      </c>
      <c r="CX36" s="63">
        <v>7.4868499999999998E-3</v>
      </c>
      <c r="CY36" s="63">
        <v>7.0422499999999999E-3</v>
      </c>
      <c r="CZ36" s="63">
        <v>6.01974E-3</v>
      </c>
      <c r="DA36" s="63">
        <v>5.6511E-3</v>
      </c>
      <c r="DB36" s="63">
        <v>5.5102099999999998E-3</v>
      </c>
      <c r="DC36" s="63">
        <v>6.1421999999999996E-3</v>
      </c>
      <c r="DD36" s="63">
        <v>5.3444699999999996E-3</v>
      </c>
      <c r="DE36" s="63">
        <v>4.7012299999999998E-3</v>
      </c>
      <c r="DF36" s="63">
        <v>4.6239799999999998E-3</v>
      </c>
      <c r="DG36" s="63">
        <v>4.6258699999999998E-3</v>
      </c>
      <c r="DH36" s="63">
        <v>4.7977100000000002E-3</v>
      </c>
      <c r="DI36" s="63">
        <v>4.6542099999999998E-3</v>
      </c>
    </row>
    <row r="37" spans="1:113">
      <c r="A37" s="63">
        <f>range!F43</f>
        <v>2.3566259999999999E-2</v>
      </c>
      <c r="B37" s="63">
        <f t="shared" si="2"/>
        <v>2.5303340000000001E-2</v>
      </c>
      <c r="C37" s="63">
        <f t="shared" si="3"/>
        <v>2.529172E-2</v>
      </c>
      <c r="D37" s="63">
        <f t="shared" si="4"/>
        <v>2.5151620000000003E-2</v>
      </c>
      <c r="E37" s="63">
        <f t="shared" si="5"/>
        <v>2.4775720000000001E-2</v>
      </c>
      <c r="F37" s="63">
        <f t="shared" si="6"/>
        <v>2.4015479999999999E-2</v>
      </c>
      <c r="G37" s="63">
        <f t="shared" si="1"/>
        <v>2.3566259999999999E-2</v>
      </c>
      <c r="H37" s="63">
        <f t="shared" si="7"/>
        <v>2.2323659999999999E-2</v>
      </c>
      <c r="I37" s="63">
        <f t="shared" si="8"/>
        <v>1.93604E-2</v>
      </c>
      <c r="J37" s="63">
        <f t="shared" si="9"/>
        <v>1.5570379999999998E-2</v>
      </c>
      <c r="K37" s="63">
        <f t="shared" si="10"/>
        <v>1.0906900000000001E-2</v>
      </c>
      <c r="L37" s="63">
        <f t="shared" si="11"/>
        <v>1.0906900000000001E-2</v>
      </c>
      <c r="M37" s="438">
        <f t="shared" si="12"/>
        <v>1.0906900000000001E-2</v>
      </c>
      <c r="N37" s="63">
        <f t="shared" si="13"/>
        <v>1.131068E-2</v>
      </c>
      <c r="O37" s="63">
        <f t="shared" si="14"/>
        <v>1.0304374E-2</v>
      </c>
      <c r="P37" s="63">
        <f t="shared" si="15"/>
        <v>9.2776439999999998E-3</v>
      </c>
      <c r="Q37" s="63">
        <f t="shared" si="16"/>
        <v>8.2726839999999989E-3</v>
      </c>
      <c r="R37" s="63">
        <f t="shared" si="17"/>
        <v>7.2057679999999995E-3</v>
      </c>
      <c r="S37" s="63">
        <f t="shared" si="18"/>
        <v>5.9254459999999991E-3</v>
      </c>
      <c r="T37" s="63">
        <f t="shared" si="19"/>
        <v>4.7465080000000008E-3</v>
      </c>
      <c r="U37" s="63" t="str">
        <f t="shared" si="20"/>
        <v>0.0236,</v>
      </c>
      <c r="X37" s="63">
        <v>2.5606E-2</v>
      </c>
      <c r="Y37" s="63">
        <v>2.5311500000000001E-2</v>
      </c>
      <c r="Z37" s="63">
        <v>2.5013199999999999E-2</v>
      </c>
      <c r="AA37" s="63">
        <v>2.50038E-2</v>
      </c>
      <c r="AB37" s="63">
        <v>2.5582199999999999E-2</v>
      </c>
      <c r="AC37" s="63">
        <v>2.56452E-2</v>
      </c>
      <c r="AD37" s="63">
        <v>2.53479E-2</v>
      </c>
      <c r="AE37" s="63">
        <v>2.50277E-2</v>
      </c>
      <c r="AF37" s="63">
        <v>2.4939599999999999E-2</v>
      </c>
      <c r="AG37" s="63">
        <v>2.5498199999999999E-2</v>
      </c>
      <c r="AH37" s="63">
        <v>2.5595900000000001E-2</v>
      </c>
      <c r="AI37" s="63">
        <v>2.5236000000000001E-2</v>
      </c>
      <c r="AJ37" s="63">
        <v>2.4909400000000002E-2</v>
      </c>
      <c r="AK37" s="63">
        <v>2.46596E-2</v>
      </c>
      <c r="AL37" s="63">
        <v>2.53572E-2</v>
      </c>
      <c r="AM37" s="63">
        <v>2.51959E-2</v>
      </c>
      <c r="AN37" s="63">
        <v>2.4822299999999999E-2</v>
      </c>
      <c r="AO37" s="63">
        <v>2.4652500000000001E-2</v>
      </c>
      <c r="AP37" s="63">
        <v>2.4142500000000001E-2</v>
      </c>
      <c r="AQ37" s="63">
        <v>2.5065400000000002E-2</v>
      </c>
      <c r="AR37" s="63">
        <v>2.4303999999999999E-2</v>
      </c>
      <c r="AS37" s="63">
        <v>2.39639E-2</v>
      </c>
      <c r="AT37" s="63">
        <v>2.4048099999999999E-2</v>
      </c>
      <c r="AU37" s="63">
        <v>2.3255999999999999E-2</v>
      </c>
      <c r="AV37" s="63">
        <v>2.45054E-2</v>
      </c>
      <c r="AW37" s="63">
        <v>2.22737E-2</v>
      </c>
      <c r="AX37" s="63">
        <v>2.23492E-2</v>
      </c>
      <c r="AY37" s="63">
        <v>2.2346899999999999E-2</v>
      </c>
      <c r="AZ37" s="63">
        <v>2.1917599999999999E-2</v>
      </c>
      <c r="BA37" s="63">
        <v>2.2730899999999998E-2</v>
      </c>
      <c r="BB37" s="63">
        <v>1.9189399999999999E-2</v>
      </c>
      <c r="BC37" s="63">
        <v>1.97079E-2</v>
      </c>
      <c r="BD37" s="63">
        <v>1.9090900000000001E-2</v>
      </c>
      <c r="BE37" s="63">
        <v>1.9288400000000001E-2</v>
      </c>
      <c r="BF37" s="63">
        <v>1.9525399999999998E-2</v>
      </c>
      <c r="BG37" s="63">
        <v>1.57407E-2</v>
      </c>
      <c r="BH37" s="63">
        <v>1.5775999999999998E-2</v>
      </c>
      <c r="BI37" s="63">
        <v>1.49944E-2</v>
      </c>
      <c r="BJ37" s="63">
        <v>1.58593E-2</v>
      </c>
      <c r="BK37" s="63">
        <v>1.54815E-2</v>
      </c>
      <c r="BL37" s="63">
        <v>1.1601500000000001E-2</v>
      </c>
      <c r="BM37" s="63">
        <v>1.08138E-2</v>
      </c>
      <c r="BN37" s="63">
        <v>1.0309199999999999E-2</v>
      </c>
      <c r="BO37" s="63">
        <v>1.1180600000000001E-2</v>
      </c>
      <c r="BP37" s="63">
        <v>1.0629400000000001E-2</v>
      </c>
      <c r="BQ37" s="63">
        <v>1.1601500000000001E-2</v>
      </c>
      <c r="BR37" s="63">
        <v>1.08138E-2</v>
      </c>
      <c r="BS37" s="63">
        <v>1.0309199999999999E-2</v>
      </c>
      <c r="BT37" s="63">
        <v>1.1180600000000001E-2</v>
      </c>
      <c r="BU37" s="63">
        <v>1.0629400000000001E-2</v>
      </c>
      <c r="BV37" s="63"/>
      <c r="BW37" s="63"/>
      <c r="BX37" s="63"/>
      <c r="BY37" s="63"/>
      <c r="BZ37" s="63"/>
      <c r="CA37" s="63">
        <v>1.19912E-2</v>
      </c>
      <c r="CB37" s="63">
        <v>1.12073E-2</v>
      </c>
      <c r="CC37" s="63">
        <v>1.06873E-2</v>
      </c>
      <c r="CD37" s="63">
        <v>1.1651699999999999E-2</v>
      </c>
      <c r="CE37" s="63">
        <v>1.10159E-2</v>
      </c>
      <c r="CF37" s="63">
        <v>1.1014599999999999E-2</v>
      </c>
      <c r="CG37" s="63">
        <v>1.02364E-2</v>
      </c>
      <c r="CH37" s="63">
        <v>9.7458700000000002E-3</v>
      </c>
      <c r="CI37" s="63">
        <v>1.04662E-2</v>
      </c>
      <c r="CJ37" s="63">
        <v>1.00588E-2</v>
      </c>
      <c r="CK37" s="63">
        <v>9.9209099999999998E-3</v>
      </c>
      <c r="CL37" s="63">
        <v>9.2428200000000005E-3</v>
      </c>
      <c r="CM37" s="63">
        <v>8.8556899999999994E-3</v>
      </c>
      <c r="CN37" s="63">
        <v>9.2916400000000003E-3</v>
      </c>
      <c r="CO37" s="63">
        <v>9.0771600000000008E-3</v>
      </c>
      <c r="CP37" s="63">
        <v>8.6996699999999996E-3</v>
      </c>
      <c r="CQ37" s="63">
        <v>8.2749999999999994E-3</v>
      </c>
      <c r="CR37" s="63">
        <v>8.0151100000000006E-3</v>
      </c>
      <c r="CS37" s="63">
        <v>8.2888400000000004E-3</v>
      </c>
      <c r="CT37" s="63">
        <v>8.0847999999999996E-3</v>
      </c>
      <c r="CU37" s="63">
        <v>7.3687099999999997E-3</v>
      </c>
      <c r="CV37" s="63">
        <v>7.2430899999999998E-3</v>
      </c>
      <c r="CW37" s="63">
        <v>7.0995199999999998E-3</v>
      </c>
      <c r="CX37" s="63">
        <v>7.3188000000000003E-3</v>
      </c>
      <c r="CY37" s="63">
        <v>6.9987199999999999E-3</v>
      </c>
      <c r="CZ37" s="63">
        <v>6.0719499999999996E-3</v>
      </c>
      <c r="DA37" s="63">
        <v>5.8225300000000002E-3</v>
      </c>
      <c r="DB37" s="63">
        <v>5.9969100000000003E-3</v>
      </c>
      <c r="DC37" s="63">
        <v>6.0810999999999999E-3</v>
      </c>
      <c r="DD37" s="63">
        <v>5.6547400000000001E-3</v>
      </c>
      <c r="DE37" s="63">
        <v>4.8169399999999996E-3</v>
      </c>
      <c r="DF37" s="63">
        <v>4.6826599999999999E-3</v>
      </c>
      <c r="DG37" s="63">
        <v>4.7996899999999997E-3</v>
      </c>
      <c r="DH37" s="63">
        <v>4.7644000000000002E-3</v>
      </c>
      <c r="DI37" s="63">
        <v>4.6688500000000004E-3</v>
      </c>
    </row>
    <row r="38" spans="1:113">
      <c r="A38" s="63">
        <f>range!F44</f>
        <v>2.2845879999999999E-2</v>
      </c>
      <c r="B38" s="63">
        <f t="shared" si="2"/>
        <v>2.4850419999999998E-2</v>
      </c>
      <c r="C38" s="63">
        <f t="shared" si="3"/>
        <v>2.48151E-2</v>
      </c>
      <c r="D38" s="63">
        <f t="shared" si="4"/>
        <v>2.4630220000000001E-2</v>
      </c>
      <c r="E38" s="63">
        <f t="shared" si="5"/>
        <v>2.4234660000000002E-2</v>
      </c>
      <c r="F38" s="63">
        <f t="shared" si="6"/>
        <v>2.336382E-2</v>
      </c>
      <c r="G38" s="63">
        <f t="shared" si="1"/>
        <v>2.2845879999999999E-2</v>
      </c>
      <c r="H38" s="63">
        <f t="shared" si="7"/>
        <v>2.1583439999999999E-2</v>
      </c>
      <c r="I38" s="63">
        <f t="shared" si="8"/>
        <v>1.8811419999999999E-2</v>
      </c>
      <c r="J38" s="63">
        <f t="shared" si="9"/>
        <v>1.507212E-2</v>
      </c>
      <c r="K38" s="63">
        <f t="shared" si="10"/>
        <v>1.0670556000000001E-2</v>
      </c>
      <c r="L38" s="63">
        <f t="shared" si="11"/>
        <v>1.0670556000000001E-2</v>
      </c>
      <c r="M38" s="438">
        <f t="shared" si="12"/>
        <v>1.0670556000000001E-2</v>
      </c>
      <c r="N38" s="63">
        <f t="shared" si="13"/>
        <v>1.1083720000000002E-2</v>
      </c>
      <c r="O38" s="63">
        <f t="shared" si="14"/>
        <v>1.0049916000000001E-2</v>
      </c>
      <c r="P38" s="63">
        <f t="shared" si="15"/>
        <v>9.0617859999999988E-3</v>
      </c>
      <c r="Q38" s="63">
        <f t="shared" si="16"/>
        <v>8.0515139999999992E-3</v>
      </c>
      <c r="R38" s="63">
        <f t="shared" si="17"/>
        <v>6.958268000000001E-3</v>
      </c>
      <c r="S38" s="63">
        <f t="shared" si="18"/>
        <v>5.7006060000000004E-3</v>
      </c>
      <c r="T38" s="63">
        <f t="shared" si="19"/>
        <v>4.6849119999999994E-3</v>
      </c>
      <c r="U38" s="63" t="str">
        <f t="shared" si="20"/>
        <v>0.0228,</v>
      </c>
      <c r="X38" s="63">
        <v>2.4728099999999999E-2</v>
      </c>
      <c r="Y38" s="63">
        <v>2.51288E-2</v>
      </c>
      <c r="Z38" s="63">
        <v>2.4922900000000001E-2</v>
      </c>
      <c r="AA38" s="63">
        <v>2.40117E-2</v>
      </c>
      <c r="AB38" s="63">
        <v>2.54606E-2</v>
      </c>
      <c r="AC38" s="63">
        <v>2.47484E-2</v>
      </c>
      <c r="AD38" s="63">
        <v>2.50709E-2</v>
      </c>
      <c r="AE38" s="63">
        <v>2.4986999999999999E-2</v>
      </c>
      <c r="AF38" s="63">
        <v>2.3929599999999999E-2</v>
      </c>
      <c r="AG38" s="63">
        <v>2.53396E-2</v>
      </c>
      <c r="AH38" s="63">
        <v>2.4635600000000001E-2</v>
      </c>
      <c r="AI38" s="63">
        <v>2.4847399999999999E-2</v>
      </c>
      <c r="AJ38" s="63">
        <v>2.4787699999999999E-2</v>
      </c>
      <c r="AK38" s="63">
        <v>2.38015E-2</v>
      </c>
      <c r="AL38" s="63">
        <v>2.5078900000000001E-2</v>
      </c>
      <c r="AM38" s="63">
        <v>2.42133E-2</v>
      </c>
      <c r="AN38" s="63">
        <v>2.4439900000000001E-2</v>
      </c>
      <c r="AO38" s="63">
        <v>2.4457E-2</v>
      </c>
      <c r="AP38" s="63">
        <v>2.33961E-2</v>
      </c>
      <c r="AQ38" s="63">
        <v>2.4667000000000001E-2</v>
      </c>
      <c r="AR38" s="63">
        <v>2.3299E-2</v>
      </c>
      <c r="AS38" s="63">
        <v>2.35298E-2</v>
      </c>
      <c r="AT38" s="63">
        <v>2.3696700000000001E-2</v>
      </c>
      <c r="AU38" s="63">
        <v>2.2510499999999999E-2</v>
      </c>
      <c r="AV38" s="63">
        <v>2.3783100000000001E-2</v>
      </c>
      <c r="AW38" s="63">
        <v>2.1753399999999999E-2</v>
      </c>
      <c r="AX38" s="63">
        <v>2.13314E-2</v>
      </c>
      <c r="AY38" s="63">
        <v>2.1728299999999999E-2</v>
      </c>
      <c r="AZ38" s="63">
        <v>2.0874799999999999E-2</v>
      </c>
      <c r="BA38" s="63">
        <v>2.22293E-2</v>
      </c>
      <c r="BB38" s="63">
        <v>1.90507E-2</v>
      </c>
      <c r="BC38" s="63">
        <v>1.8286199999999999E-2</v>
      </c>
      <c r="BD38" s="63">
        <v>1.8426100000000001E-2</v>
      </c>
      <c r="BE38" s="63">
        <v>1.8772199999999999E-2</v>
      </c>
      <c r="BF38" s="63">
        <v>1.9521899999999998E-2</v>
      </c>
      <c r="BG38" s="63">
        <v>1.5193399999999999E-2</v>
      </c>
      <c r="BH38" s="63">
        <v>1.5321700000000001E-2</v>
      </c>
      <c r="BI38" s="63">
        <v>1.4120000000000001E-2</v>
      </c>
      <c r="BJ38" s="63">
        <v>1.5233999999999999E-2</v>
      </c>
      <c r="BK38" s="63">
        <v>1.54915E-2</v>
      </c>
      <c r="BL38" s="63">
        <v>1.12692E-2</v>
      </c>
      <c r="BM38" s="63">
        <v>1.0895E-2</v>
      </c>
      <c r="BN38" s="63">
        <v>9.9946800000000006E-3</v>
      </c>
      <c r="BO38" s="63">
        <v>1.0334299999999999E-2</v>
      </c>
      <c r="BP38" s="63">
        <v>1.0859600000000001E-2</v>
      </c>
      <c r="BQ38" s="63">
        <v>1.12692E-2</v>
      </c>
      <c r="BR38" s="63">
        <v>1.0895E-2</v>
      </c>
      <c r="BS38" s="63">
        <v>9.9946800000000006E-3</v>
      </c>
      <c r="BT38" s="63">
        <v>1.0334299999999999E-2</v>
      </c>
      <c r="BU38" s="63">
        <v>1.0859600000000001E-2</v>
      </c>
      <c r="BV38" s="63"/>
      <c r="BW38" s="63"/>
      <c r="BX38" s="63"/>
      <c r="BY38" s="63"/>
      <c r="BZ38" s="63"/>
      <c r="CA38" s="63">
        <v>1.16496E-2</v>
      </c>
      <c r="CB38" s="63">
        <v>1.1313999999999999E-2</v>
      </c>
      <c r="CC38" s="63">
        <v>1.03917E-2</v>
      </c>
      <c r="CD38" s="63">
        <v>1.07376E-2</v>
      </c>
      <c r="CE38" s="63">
        <v>1.1325699999999999E-2</v>
      </c>
      <c r="CF38" s="63">
        <v>1.0676100000000001E-2</v>
      </c>
      <c r="CG38" s="63">
        <v>1.02761E-2</v>
      </c>
      <c r="CH38" s="63">
        <v>9.3855199999999996E-3</v>
      </c>
      <c r="CI38" s="63">
        <v>9.7098600000000007E-3</v>
      </c>
      <c r="CJ38" s="63">
        <v>1.0201999999999999E-2</v>
      </c>
      <c r="CK38" s="63">
        <v>9.6278900000000001E-3</v>
      </c>
      <c r="CL38" s="63">
        <v>9.2790500000000005E-3</v>
      </c>
      <c r="CM38" s="63">
        <v>8.4626100000000006E-3</v>
      </c>
      <c r="CN38" s="63">
        <v>8.7959700000000002E-3</v>
      </c>
      <c r="CO38" s="63">
        <v>9.1434099999999994E-3</v>
      </c>
      <c r="CP38" s="63">
        <v>8.4441800000000008E-3</v>
      </c>
      <c r="CQ38" s="63">
        <v>8.2215499999999993E-3</v>
      </c>
      <c r="CR38" s="63">
        <v>7.4847400000000001E-3</v>
      </c>
      <c r="CS38" s="63">
        <v>7.9866699999999995E-3</v>
      </c>
      <c r="CT38" s="63">
        <v>8.1204299999999997E-3</v>
      </c>
      <c r="CU38" s="63">
        <v>7.1553099999999998E-3</v>
      </c>
      <c r="CV38" s="63">
        <v>7.0014300000000003E-3</v>
      </c>
      <c r="CW38" s="63">
        <v>6.4390300000000001E-3</v>
      </c>
      <c r="CX38" s="63">
        <v>7.1882999999999999E-3</v>
      </c>
      <c r="CY38" s="63">
        <v>7.0072700000000003E-3</v>
      </c>
      <c r="CZ38" s="63">
        <v>5.8340800000000002E-3</v>
      </c>
      <c r="DA38" s="63">
        <v>5.4872799999999998E-3</v>
      </c>
      <c r="DB38" s="63">
        <v>5.3633999999999999E-3</v>
      </c>
      <c r="DC38" s="63">
        <v>6.1715900000000002E-3</v>
      </c>
      <c r="DD38" s="63">
        <v>5.6466800000000003E-3</v>
      </c>
      <c r="DE38" s="63">
        <v>4.7538199999999997E-3</v>
      </c>
      <c r="DF38" s="63">
        <v>4.6784799999999996E-3</v>
      </c>
      <c r="DG38" s="63">
        <v>4.5889900000000003E-3</v>
      </c>
      <c r="DH38" s="63">
        <v>4.7805800000000004E-3</v>
      </c>
      <c r="DI38" s="63">
        <v>4.6226899999999996E-3</v>
      </c>
    </row>
    <row r="39" spans="1:113">
      <c r="A39" s="63">
        <f>range!F45</f>
        <v>2.2309139999999998E-2</v>
      </c>
      <c r="B39" s="63">
        <f t="shared" si="2"/>
        <v>2.4628939999999995E-2</v>
      </c>
      <c r="C39" s="63">
        <f t="shared" si="3"/>
        <v>2.45363E-2</v>
      </c>
      <c r="D39" s="63">
        <f t="shared" si="4"/>
        <v>2.4273599999999999E-2</v>
      </c>
      <c r="E39" s="63">
        <f t="shared" si="5"/>
        <v>2.3771740000000003E-2</v>
      </c>
      <c r="F39" s="63">
        <f t="shared" si="6"/>
        <v>2.2841319999999998E-2</v>
      </c>
      <c r="G39" s="63">
        <f t="shared" si="1"/>
        <v>2.2309139999999998E-2</v>
      </c>
      <c r="H39" s="63">
        <f t="shared" si="7"/>
        <v>2.1105140000000001E-2</v>
      </c>
      <c r="I39" s="63">
        <f t="shared" si="8"/>
        <v>1.8293219999999999E-2</v>
      </c>
      <c r="J39" s="63">
        <f t="shared" si="9"/>
        <v>1.4583220000000003E-2</v>
      </c>
      <c r="K39" s="63">
        <f t="shared" si="10"/>
        <v>1.0214542000000002E-2</v>
      </c>
      <c r="L39" s="63">
        <f t="shared" si="11"/>
        <v>1.0214542000000002E-2</v>
      </c>
      <c r="M39" s="438">
        <f t="shared" si="12"/>
        <v>1.0214542000000002E-2</v>
      </c>
      <c r="N39" s="63">
        <f t="shared" si="13"/>
        <v>1.0592184000000001E-2</v>
      </c>
      <c r="O39" s="63">
        <f t="shared" si="14"/>
        <v>9.6537120000000001E-3</v>
      </c>
      <c r="P39" s="63">
        <f t="shared" si="15"/>
        <v>8.7316379999999999E-3</v>
      </c>
      <c r="Q39" s="63">
        <f t="shared" si="16"/>
        <v>7.8379680000000007E-3</v>
      </c>
      <c r="R39" s="63">
        <f t="shared" si="17"/>
        <v>6.8692399999999987E-3</v>
      </c>
      <c r="S39" s="63">
        <f t="shared" si="18"/>
        <v>5.6661379999999994E-3</v>
      </c>
      <c r="T39" s="63">
        <f t="shared" si="19"/>
        <v>4.6852919999999998E-3</v>
      </c>
      <c r="U39" s="63" t="str">
        <f t="shared" si="20"/>
        <v>0.0223,</v>
      </c>
      <c r="X39" s="63">
        <v>2.47122E-2</v>
      </c>
      <c r="Y39" s="63">
        <v>2.5243700000000001E-2</v>
      </c>
      <c r="Z39" s="63">
        <v>2.4706200000000001E-2</v>
      </c>
      <c r="AA39" s="63">
        <v>2.3795799999999999E-2</v>
      </c>
      <c r="AB39" s="63">
        <v>2.4686799999999998E-2</v>
      </c>
      <c r="AC39" s="63">
        <v>2.4656399999999998E-2</v>
      </c>
      <c r="AD39" s="63">
        <v>2.5090600000000001E-2</v>
      </c>
      <c r="AE39" s="63">
        <v>2.4647499999999999E-2</v>
      </c>
      <c r="AF39" s="63">
        <v>2.3714499999999999E-2</v>
      </c>
      <c r="AG39" s="63">
        <v>2.4572500000000001E-2</v>
      </c>
      <c r="AH39" s="63">
        <v>2.4465899999999999E-2</v>
      </c>
      <c r="AI39" s="63">
        <v>2.4697500000000001E-2</v>
      </c>
      <c r="AJ39" s="63">
        <v>2.4453900000000001E-2</v>
      </c>
      <c r="AK39" s="63">
        <v>2.34545E-2</v>
      </c>
      <c r="AL39" s="63">
        <v>2.42962E-2</v>
      </c>
      <c r="AM39" s="63">
        <v>2.4008000000000002E-2</v>
      </c>
      <c r="AN39" s="63">
        <v>2.4004299999999999E-2</v>
      </c>
      <c r="AO39" s="63">
        <v>2.4018500000000002E-2</v>
      </c>
      <c r="AP39" s="63">
        <v>2.29526E-2</v>
      </c>
      <c r="AQ39" s="63">
        <v>2.3875299999999999E-2</v>
      </c>
      <c r="AR39" s="63">
        <v>2.31367E-2</v>
      </c>
      <c r="AS39" s="63">
        <v>2.2928E-2</v>
      </c>
      <c r="AT39" s="63">
        <v>2.28393E-2</v>
      </c>
      <c r="AU39" s="63">
        <v>2.2068299999999999E-2</v>
      </c>
      <c r="AV39" s="63">
        <v>2.3234299999999999E-2</v>
      </c>
      <c r="AW39" s="63">
        <v>2.14115E-2</v>
      </c>
      <c r="AX39" s="63">
        <v>2.0942100000000002E-2</v>
      </c>
      <c r="AY39" s="63">
        <v>2.0664399999999999E-2</v>
      </c>
      <c r="AZ39" s="63">
        <v>2.04616E-2</v>
      </c>
      <c r="BA39" s="63">
        <v>2.2046099999999999E-2</v>
      </c>
      <c r="BB39" s="63">
        <v>1.85437E-2</v>
      </c>
      <c r="BC39" s="63">
        <v>1.8183100000000001E-2</v>
      </c>
      <c r="BD39" s="63">
        <v>1.7541899999999999E-2</v>
      </c>
      <c r="BE39" s="63">
        <v>1.7899000000000002E-2</v>
      </c>
      <c r="BF39" s="63">
        <v>1.92984E-2</v>
      </c>
      <c r="BG39" s="63">
        <v>1.45466E-2</v>
      </c>
      <c r="BH39" s="63">
        <v>1.49826E-2</v>
      </c>
      <c r="BI39" s="63">
        <v>1.35014E-2</v>
      </c>
      <c r="BJ39" s="63">
        <v>1.48372E-2</v>
      </c>
      <c r="BK39" s="63">
        <v>1.5048300000000001E-2</v>
      </c>
      <c r="BL39" s="63">
        <v>1.08364E-2</v>
      </c>
      <c r="BM39" s="63">
        <v>1.06642E-2</v>
      </c>
      <c r="BN39" s="63">
        <v>9.4860199999999995E-3</v>
      </c>
      <c r="BO39" s="63">
        <v>9.6499900000000007E-3</v>
      </c>
      <c r="BP39" s="63">
        <v>1.04361E-2</v>
      </c>
      <c r="BQ39" s="63">
        <v>1.08364E-2</v>
      </c>
      <c r="BR39" s="63">
        <v>1.06642E-2</v>
      </c>
      <c r="BS39" s="63">
        <v>9.4860199999999995E-3</v>
      </c>
      <c r="BT39" s="63">
        <v>9.6499900000000007E-3</v>
      </c>
      <c r="BU39" s="63">
        <v>1.04361E-2</v>
      </c>
      <c r="BV39" s="63"/>
      <c r="BW39" s="63"/>
      <c r="BX39" s="63"/>
      <c r="BY39" s="63"/>
      <c r="BZ39" s="63"/>
      <c r="CA39" s="63">
        <v>1.12313E-2</v>
      </c>
      <c r="CB39" s="63">
        <v>1.1015E-2</v>
      </c>
      <c r="CC39" s="63">
        <v>9.8293200000000008E-3</v>
      </c>
      <c r="CD39" s="63">
        <v>1.00106E-2</v>
      </c>
      <c r="CE39" s="63">
        <v>1.0874699999999999E-2</v>
      </c>
      <c r="CF39" s="63">
        <v>1.0225E-2</v>
      </c>
      <c r="CG39" s="63">
        <v>1.0115499999999999E-2</v>
      </c>
      <c r="CH39" s="63">
        <v>8.9684900000000008E-3</v>
      </c>
      <c r="CI39" s="63">
        <v>9.16024E-3</v>
      </c>
      <c r="CJ39" s="63">
        <v>9.7993300000000002E-3</v>
      </c>
      <c r="CK39" s="63">
        <v>9.1647900000000008E-3</v>
      </c>
      <c r="CL39" s="63">
        <v>9.1561400000000001E-3</v>
      </c>
      <c r="CM39" s="63">
        <v>8.1535400000000008E-3</v>
      </c>
      <c r="CN39" s="63">
        <v>8.3844599999999998E-3</v>
      </c>
      <c r="CO39" s="63">
        <v>8.7992599999999997E-3</v>
      </c>
      <c r="CP39" s="63">
        <v>8.0107100000000007E-3</v>
      </c>
      <c r="CQ39" s="63">
        <v>8.1514900000000008E-3</v>
      </c>
      <c r="CR39" s="63">
        <v>7.4736300000000002E-3</v>
      </c>
      <c r="CS39" s="63">
        <v>7.7111599999999999E-3</v>
      </c>
      <c r="CT39" s="63">
        <v>7.8428500000000002E-3</v>
      </c>
      <c r="CU39" s="63">
        <v>6.8594099999999998E-3</v>
      </c>
      <c r="CV39" s="63">
        <v>7.06473E-3</v>
      </c>
      <c r="CW39" s="63">
        <v>6.581E-3</v>
      </c>
      <c r="CX39" s="63">
        <v>6.99871E-3</v>
      </c>
      <c r="CY39" s="63">
        <v>6.8423499999999996E-3</v>
      </c>
      <c r="CZ39" s="63">
        <v>5.7408199999999998E-3</v>
      </c>
      <c r="DA39" s="63">
        <v>5.6608500000000003E-3</v>
      </c>
      <c r="DB39" s="63">
        <v>5.3919199999999997E-3</v>
      </c>
      <c r="DC39" s="63">
        <v>6.0011600000000002E-3</v>
      </c>
      <c r="DD39" s="63">
        <v>5.5359399999999996E-3</v>
      </c>
      <c r="DE39" s="63">
        <v>4.7284700000000002E-3</v>
      </c>
      <c r="DF39" s="63">
        <v>4.6812599999999996E-3</v>
      </c>
      <c r="DG39" s="63">
        <v>4.5854299999999997E-3</v>
      </c>
      <c r="DH39" s="63">
        <v>4.8046399999999998E-3</v>
      </c>
      <c r="DI39" s="63">
        <v>4.6266600000000003E-3</v>
      </c>
    </row>
    <row r="40" spans="1:113">
      <c r="A40" s="63">
        <f>range!F46</f>
        <v>2.152312E-2</v>
      </c>
      <c r="B40" s="63">
        <f t="shared" si="2"/>
        <v>2.450196E-2</v>
      </c>
      <c r="C40" s="63">
        <f t="shared" si="3"/>
        <v>2.4280280000000001E-2</v>
      </c>
      <c r="D40" s="63">
        <f t="shared" si="4"/>
        <v>2.3984059999999998E-2</v>
      </c>
      <c r="E40" s="63">
        <f t="shared" si="5"/>
        <v>2.3288739999999995E-2</v>
      </c>
      <c r="F40" s="63">
        <f t="shared" si="6"/>
        <v>2.211542E-2</v>
      </c>
      <c r="G40" s="63">
        <f t="shared" si="1"/>
        <v>2.152312E-2</v>
      </c>
      <c r="H40" s="63">
        <f t="shared" si="7"/>
        <v>2.0258160000000001E-2</v>
      </c>
      <c r="I40" s="63">
        <f t="shared" si="8"/>
        <v>1.7418060000000003E-2</v>
      </c>
      <c r="J40" s="63">
        <f t="shared" si="9"/>
        <v>1.3869360000000001E-2</v>
      </c>
      <c r="K40" s="63">
        <f t="shared" si="10"/>
        <v>1.0001953999999999E-2</v>
      </c>
      <c r="L40" s="63">
        <f t="shared" si="11"/>
        <v>1.0001953999999999E-2</v>
      </c>
      <c r="M40" s="438">
        <f t="shared" si="12"/>
        <v>1.0001953999999999E-2</v>
      </c>
      <c r="N40" s="63">
        <f t="shared" si="13"/>
        <v>1.0358922000000001E-2</v>
      </c>
      <c r="O40" s="63">
        <f t="shared" si="14"/>
        <v>9.4638540000000007E-3</v>
      </c>
      <c r="P40" s="63">
        <f t="shared" si="15"/>
        <v>8.5362179999999999E-3</v>
      </c>
      <c r="Q40" s="63">
        <f t="shared" si="16"/>
        <v>7.6135700000000001E-3</v>
      </c>
      <c r="R40" s="63">
        <f t="shared" si="17"/>
        <v>6.6112640000000004E-3</v>
      </c>
      <c r="S40" s="63">
        <f t="shared" si="18"/>
        <v>5.4748879999999998E-3</v>
      </c>
      <c r="T40" s="63">
        <f t="shared" si="19"/>
        <v>4.6609679999999997E-3</v>
      </c>
      <c r="U40" s="63" t="str">
        <f t="shared" si="20"/>
        <v>0.0215,</v>
      </c>
      <c r="X40" s="63">
        <v>2.4316600000000001E-2</v>
      </c>
      <c r="Y40" s="63">
        <v>2.52345E-2</v>
      </c>
      <c r="Z40" s="63">
        <v>2.4354199999999999E-2</v>
      </c>
      <c r="AA40" s="63">
        <v>2.4057100000000001E-2</v>
      </c>
      <c r="AB40" s="63">
        <v>2.45474E-2</v>
      </c>
      <c r="AC40" s="63">
        <v>2.41444E-2</v>
      </c>
      <c r="AD40" s="63">
        <v>2.4953300000000001E-2</v>
      </c>
      <c r="AE40" s="63">
        <v>2.42408E-2</v>
      </c>
      <c r="AF40" s="63">
        <v>2.38073E-2</v>
      </c>
      <c r="AG40" s="63">
        <v>2.4255599999999999E-2</v>
      </c>
      <c r="AH40" s="63">
        <v>2.4001999999999999E-2</v>
      </c>
      <c r="AI40" s="63">
        <v>2.4521600000000001E-2</v>
      </c>
      <c r="AJ40" s="63">
        <v>2.3923099999999999E-2</v>
      </c>
      <c r="AK40" s="63">
        <v>2.35386E-2</v>
      </c>
      <c r="AL40" s="63">
        <v>2.3935000000000001E-2</v>
      </c>
      <c r="AM40" s="63">
        <v>2.3496199999999998E-2</v>
      </c>
      <c r="AN40" s="63">
        <v>2.3551200000000001E-2</v>
      </c>
      <c r="AO40" s="63">
        <v>2.3171299999999999E-2</v>
      </c>
      <c r="AP40" s="63">
        <v>2.2929600000000001E-2</v>
      </c>
      <c r="AQ40" s="63">
        <v>2.3295400000000001E-2</v>
      </c>
      <c r="AR40" s="63">
        <v>2.2473799999999999E-2</v>
      </c>
      <c r="AS40" s="63">
        <v>2.2245899999999999E-2</v>
      </c>
      <c r="AT40" s="63">
        <v>2.1872699999999998E-2</v>
      </c>
      <c r="AU40" s="63">
        <v>2.1784700000000001E-2</v>
      </c>
      <c r="AV40" s="63">
        <v>2.2200000000000001E-2</v>
      </c>
      <c r="AW40" s="63">
        <v>2.0483600000000001E-2</v>
      </c>
      <c r="AX40" s="63">
        <v>2.0400700000000001E-2</v>
      </c>
      <c r="AY40" s="63">
        <v>1.9991999999999999E-2</v>
      </c>
      <c r="AZ40" s="63">
        <v>1.9718699999999999E-2</v>
      </c>
      <c r="BA40" s="63">
        <v>2.06958E-2</v>
      </c>
      <c r="BB40" s="63">
        <v>1.77053E-2</v>
      </c>
      <c r="BC40" s="63">
        <v>1.79384E-2</v>
      </c>
      <c r="BD40" s="63">
        <v>1.6632899999999999E-2</v>
      </c>
      <c r="BE40" s="63">
        <v>1.6962600000000001E-2</v>
      </c>
      <c r="BF40" s="63">
        <v>1.7851100000000002E-2</v>
      </c>
      <c r="BG40" s="63">
        <v>1.3801000000000001E-2</v>
      </c>
      <c r="BH40" s="63">
        <v>1.4596100000000001E-2</v>
      </c>
      <c r="BI40" s="63">
        <v>1.29579E-2</v>
      </c>
      <c r="BJ40" s="63">
        <v>1.36504E-2</v>
      </c>
      <c r="BK40" s="63">
        <v>1.4341400000000001E-2</v>
      </c>
      <c r="BL40" s="63">
        <v>1.03794E-2</v>
      </c>
      <c r="BM40" s="63">
        <v>1.04888E-2</v>
      </c>
      <c r="BN40" s="63">
        <v>9.4735800000000005E-3</v>
      </c>
      <c r="BO40" s="63">
        <v>9.4226899999999992E-3</v>
      </c>
      <c r="BP40" s="63">
        <v>1.0245300000000001E-2</v>
      </c>
      <c r="BQ40" s="63">
        <v>1.03794E-2</v>
      </c>
      <c r="BR40" s="63">
        <v>1.04888E-2</v>
      </c>
      <c r="BS40" s="63">
        <v>9.4735800000000005E-3</v>
      </c>
      <c r="BT40" s="63">
        <v>9.4226899999999992E-3</v>
      </c>
      <c r="BU40" s="63">
        <v>1.0245300000000001E-2</v>
      </c>
      <c r="BV40" s="63"/>
      <c r="BW40" s="63"/>
      <c r="BX40" s="63"/>
      <c r="BY40" s="63"/>
      <c r="BZ40" s="63"/>
      <c r="CA40" s="63">
        <v>1.07542E-2</v>
      </c>
      <c r="CB40" s="63">
        <v>1.08454E-2</v>
      </c>
      <c r="CC40" s="63">
        <v>9.8087499999999998E-3</v>
      </c>
      <c r="CD40" s="63">
        <v>9.74386E-3</v>
      </c>
      <c r="CE40" s="63">
        <v>1.06424E-2</v>
      </c>
      <c r="CF40" s="63">
        <v>9.7975700000000002E-3</v>
      </c>
      <c r="CG40" s="63">
        <v>9.9403900000000003E-3</v>
      </c>
      <c r="CH40" s="63">
        <v>8.9770900000000001E-3</v>
      </c>
      <c r="CI40" s="63">
        <v>8.9507600000000003E-3</v>
      </c>
      <c r="CJ40" s="63">
        <v>9.6534600000000009E-3</v>
      </c>
      <c r="CK40" s="63">
        <v>8.7319200000000007E-3</v>
      </c>
      <c r="CL40" s="63">
        <v>8.9405300000000004E-3</v>
      </c>
      <c r="CM40" s="63">
        <v>8.1164800000000006E-3</v>
      </c>
      <c r="CN40" s="63">
        <v>8.23254E-3</v>
      </c>
      <c r="CO40" s="63">
        <v>8.6596199999999998E-3</v>
      </c>
      <c r="CP40" s="63">
        <v>7.5947100000000002E-3</v>
      </c>
      <c r="CQ40" s="63">
        <v>7.9091700000000001E-3</v>
      </c>
      <c r="CR40" s="63">
        <v>7.3013699999999997E-3</v>
      </c>
      <c r="CS40" s="63">
        <v>7.5288300000000002E-3</v>
      </c>
      <c r="CT40" s="63">
        <v>7.7337700000000001E-3</v>
      </c>
      <c r="CU40" s="63">
        <v>6.5043799999999997E-3</v>
      </c>
      <c r="CV40" s="63">
        <v>6.6466099999999998E-3</v>
      </c>
      <c r="CW40" s="63">
        <v>6.2543399999999997E-3</v>
      </c>
      <c r="CX40" s="63">
        <v>6.69186E-3</v>
      </c>
      <c r="CY40" s="63">
        <v>6.95913E-3</v>
      </c>
      <c r="CZ40" s="63">
        <v>5.5327600000000003E-3</v>
      </c>
      <c r="DA40" s="63">
        <v>5.40546E-3</v>
      </c>
      <c r="DB40" s="63">
        <v>4.8977700000000001E-3</v>
      </c>
      <c r="DC40" s="63">
        <v>5.5314300000000004E-3</v>
      </c>
      <c r="DD40" s="63">
        <v>6.0070200000000001E-3</v>
      </c>
      <c r="DE40" s="63">
        <v>4.6685299999999997E-3</v>
      </c>
      <c r="DF40" s="63">
        <v>4.6643300000000004E-3</v>
      </c>
      <c r="DG40" s="63">
        <v>4.5507000000000004E-3</v>
      </c>
      <c r="DH40" s="63">
        <v>4.6168900000000002E-3</v>
      </c>
      <c r="DI40" s="63">
        <v>4.8043900000000004E-3</v>
      </c>
    </row>
    <row r="41" spans="1:113">
      <c r="A41" s="63">
        <f>range!F47</f>
        <v>2.1001959999999997E-2</v>
      </c>
      <c r="B41" s="63">
        <f t="shared" si="2"/>
        <v>2.4283119999999998E-2</v>
      </c>
      <c r="C41" s="63">
        <f t="shared" si="3"/>
        <v>2.4027659999999999E-2</v>
      </c>
      <c r="D41" s="63">
        <f t="shared" si="4"/>
        <v>2.3601220000000003E-2</v>
      </c>
      <c r="E41" s="63">
        <f t="shared" si="5"/>
        <v>2.2894180000000004E-2</v>
      </c>
      <c r="F41" s="63">
        <f t="shared" si="6"/>
        <v>2.1630060000000003E-2</v>
      </c>
      <c r="G41" s="63">
        <f t="shared" si="1"/>
        <v>2.1001959999999997E-2</v>
      </c>
      <c r="H41" s="63">
        <f t="shared" si="7"/>
        <v>1.9516020000000002E-2</v>
      </c>
      <c r="I41" s="63">
        <f t="shared" si="8"/>
        <v>1.6888819999999999E-2</v>
      </c>
      <c r="J41" s="63">
        <f t="shared" si="9"/>
        <v>1.3665399999999999E-2</v>
      </c>
      <c r="K41" s="63">
        <f t="shared" si="10"/>
        <v>9.7063480000000001E-3</v>
      </c>
      <c r="L41" s="63">
        <f t="shared" si="11"/>
        <v>9.7063480000000001E-3</v>
      </c>
      <c r="M41" s="438">
        <f t="shared" si="12"/>
        <v>9.7063480000000001E-3</v>
      </c>
      <c r="N41" s="63">
        <f t="shared" si="13"/>
        <v>1.0048400000000001E-2</v>
      </c>
      <c r="O41" s="63">
        <f t="shared" si="14"/>
        <v>9.2019900000000002E-3</v>
      </c>
      <c r="P41" s="63">
        <f t="shared" si="15"/>
        <v>8.3474959999999994E-3</v>
      </c>
      <c r="Q41" s="63">
        <f t="shared" si="16"/>
        <v>7.4954640000000003E-3</v>
      </c>
      <c r="R41" s="63">
        <f t="shared" si="17"/>
        <v>6.6003779999999996E-3</v>
      </c>
      <c r="S41" s="63">
        <f t="shared" si="18"/>
        <v>5.5818980000000001E-3</v>
      </c>
      <c r="T41" s="63">
        <f t="shared" si="19"/>
        <v>4.6565320000000006E-3</v>
      </c>
      <c r="U41" s="63" t="str">
        <f t="shared" si="20"/>
        <v>0.021,</v>
      </c>
      <c r="X41" s="63">
        <v>2.4145400000000001E-2</v>
      </c>
      <c r="Y41" s="63">
        <v>2.5042499999999999E-2</v>
      </c>
      <c r="Z41" s="63">
        <v>2.4076E-2</v>
      </c>
      <c r="AA41" s="63">
        <v>2.36647E-2</v>
      </c>
      <c r="AB41" s="63">
        <v>2.4486999999999998E-2</v>
      </c>
      <c r="AC41" s="63">
        <v>2.38786E-2</v>
      </c>
      <c r="AD41" s="63">
        <v>2.4642299999999999E-2</v>
      </c>
      <c r="AE41" s="63">
        <v>2.3909199999999999E-2</v>
      </c>
      <c r="AF41" s="63">
        <v>2.36064E-2</v>
      </c>
      <c r="AG41" s="63">
        <v>2.41018E-2</v>
      </c>
      <c r="AH41" s="63">
        <v>2.3612500000000002E-2</v>
      </c>
      <c r="AI41" s="63">
        <v>2.3973700000000001E-2</v>
      </c>
      <c r="AJ41" s="63">
        <v>2.35596E-2</v>
      </c>
      <c r="AK41" s="63">
        <v>2.3197800000000001E-2</v>
      </c>
      <c r="AL41" s="63">
        <v>2.36625E-2</v>
      </c>
      <c r="AM41" s="63">
        <v>2.3033499999999998E-2</v>
      </c>
      <c r="AN41" s="63">
        <v>2.30583E-2</v>
      </c>
      <c r="AO41" s="63">
        <v>2.28469E-2</v>
      </c>
      <c r="AP41" s="63">
        <v>2.2531800000000001E-2</v>
      </c>
      <c r="AQ41" s="63">
        <v>2.3000400000000001E-2</v>
      </c>
      <c r="AR41" s="63">
        <v>2.1872200000000001E-2</v>
      </c>
      <c r="AS41" s="63">
        <v>2.18362E-2</v>
      </c>
      <c r="AT41" s="63">
        <v>2.1579500000000001E-2</v>
      </c>
      <c r="AU41" s="63">
        <v>2.1158300000000001E-2</v>
      </c>
      <c r="AV41" s="63">
        <v>2.17041E-2</v>
      </c>
      <c r="AW41" s="63">
        <v>1.94544E-2</v>
      </c>
      <c r="AX41" s="63">
        <v>1.9953100000000001E-2</v>
      </c>
      <c r="AY41" s="63">
        <v>1.9563500000000001E-2</v>
      </c>
      <c r="AZ41" s="63">
        <v>1.9067600000000001E-2</v>
      </c>
      <c r="BA41" s="63">
        <v>1.95415E-2</v>
      </c>
      <c r="BB41" s="63">
        <v>1.6907800000000001E-2</v>
      </c>
      <c r="BC41" s="63">
        <v>1.76855E-2</v>
      </c>
      <c r="BD41" s="63">
        <v>1.65253E-2</v>
      </c>
      <c r="BE41" s="63">
        <v>1.6555799999999999E-2</v>
      </c>
      <c r="BF41" s="63">
        <v>1.6769699999999998E-2</v>
      </c>
      <c r="BG41" s="63">
        <v>1.38242E-2</v>
      </c>
      <c r="BH41" s="63">
        <v>1.4572E-2</v>
      </c>
      <c r="BI41" s="63">
        <v>1.2926999999999999E-2</v>
      </c>
      <c r="BJ41" s="63">
        <v>1.37184E-2</v>
      </c>
      <c r="BK41" s="63">
        <v>1.3285399999999999E-2</v>
      </c>
      <c r="BL41" s="63">
        <v>1.03278E-2</v>
      </c>
      <c r="BM41" s="63">
        <v>1.0360599999999999E-2</v>
      </c>
      <c r="BN41" s="63">
        <v>9.1207700000000003E-3</v>
      </c>
      <c r="BO41" s="63">
        <v>9.4872099999999994E-3</v>
      </c>
      <c r="BP41" s="63">
        <v>9.2353599999999997E-3</v>
      </c>
      <c r="BQ41" s="63">
        <v>1.03278E-2</v>
      </c>
      <c r="BR41" s="63">
        <v>1.0360599999999999E-2</v>
      </c>
      <c r="BS41" s="63">
        <v>9.1207700000000003E-3</v>
      </c>
      <c r="BT41" s="63">
        <v>9.4872099999999994E-3</v>
      </c>
      <c r="BU41" s="63">
        <v>9.2353599999999997E-3</v>
      </c>
      <c r="BV41" s="63"/>
      <c r="BW41" s="63"/>
      <c r="BX41" s="63"/>
      <c r="BY41" s="63"/>
      <c r="BZ41" s="63"/>
      <c r="CA41" s="63">
        <v>1.0676E-2</v>
      </c>
      <c r="CB41" s="63">
        <v>1.0735400000000001E-2</v>
      </c>
      <c r="CC41" s="63">
        <v>9.4086399999999994E-3</v>
      </c>
      <c r="CD41" s="63">
        <v>9.8736299999999996E-3</v>
      </c>
      <c r="CE41" s="63">
        <v>9.5483300000000007E-3</v>
      </c>
      <c r="CF41" s="63">
        <v>9.8005999999999996E-3</v>
      </c>
      <c r="CG41" s="63">
        <v>9.7731199999999997E-3</v>
      </c>
      <c r="CH41" s="63">
        <v>8.7065500000000004E-3</v>
      </c>
      <c r="CI41" s="63">
        <v>8.9295699999999995E-3</v>
      </c>
      <c r="CJ41" s="63">
        <v>8.8001099999999999E-3</v>
      </c>
      <c r="CK41" s="63">
        <v>8.8727300000000005E-3</v>
      </c>
      <c r="CL41" s="63">
        <v>8.6234399999999996E-3</v>
      </c>
      <c r="CM41" s="63">
        <v>8.05874E-3</v>
      </c>
      <c r="CN41" s="63">
        <v>8.0796700000000006E-3</v>
      </c>
      <c r="CO41" s="63">
        <v>8.1028999999999997E-3</v>
      </c>
      <c r="CP41" s="63">
        <v>7.8144800000000004E-3</v>
      </c>
      <c r="CQ41" s="63">
        <v>7.5034000000000003E-3</v>
      </c>
      <c r="CR41" s="63">
        <v>7.4134800000000001E-3</v>
      </c>
      <c r="CS41" s="63">
        <v>7.2964299999999996E-3</v>
      </c>
      <c r="CT41" s="63">
        <v>7.4495300000000002E-3</v>
      </c>
      <c r="CU41" s="63">
        <v>6.6863199999999999E-3</v>
      </c>
      <c r="CV41" s="63">
        <v>6.4002499999999997E-3</v>
      </c>
      <c r="CW41" s="63">
        <v>6.6328799999999999E-3</v>
      </c>
      <c r="CX41" s="63">
        <v>6.5606500000000003E-3</v>
      </c>
      <c r="CY41" s="63">
        <v>6.7217900000000001E-3</v>
      </c>
      <c r="CZ41" s="63">
        <v>5.6634099999999998E-3</v>
      </c>
      <c r="DA41" s="63">
        <v>5.2512100000000001E-3</v>
      </c>
      <c r="DB41" s="63">
        <v>5.5697799999999999E-3</v>
      </c>
      <c r="DC41" s="63">
        <v>5.7172200000000003E-3</v>
      </c>
      <c r="DD41" s="63">
        <v>5.7078700000000003E-3</v>
      </c>
      <c r="DE41" s="63">
        <v>4.71435E-3</v>
      </c>
      <c r="DF41" s="63">
        <v>4.6155199999999997E-3</v>
      </c>
      <c r="DG41" s="63">
        <v>4.64293E-3</v>
      </c>
      <c r="DH41" s="63">
        <v>4.7305200000000002E-3</v>
      </c>
      <c r="DI41" s="63">
        <v>4.5793400000000003E-3</v>
      </c>
    </row>
    <row r="42" spans="1:113">
      <c r="A42" s="63">
        <f>range!F48</f>
        <v>2.0474239999999998E-2</v>
      </c>
      <c r="B42" s="63">
        <f t="shared" si="2"/>
        <v>2.4084420000000002E-2</v>
      </c>
      <c r="C42" s="63">
        <f t="shared" si="3"/>
        <v>2.3829220000000002E-2</v>
      </c>
      <c r="D42" s="63">
        <f t="shared" si="4"/>
        <v>2.3522319999999999E-2</v>
      </c>
      <c r="E42" s="63">
        <f t="shared" si="5"/>
        <v>2.2709240000000002E-2</v>
      </c>
      <c r="F42" s="63">
        <f t="shared" si="6"/>
        <v>2.1200719999999999E-2</v>
      </c>
      <c r="G42" s="63">
        <f t="shared" si="1"/>
        <v>2.0474239999999998E-2</v>
      </c>
      <c r="H42" s="63">
        <f t="shared" si="7"/>
        <v>1.8798579999999999E-2</v>
      </c>
      <c r="I42" s="63">
        <f t="shared" si="8"/>
        <v>1.5997400000000002E-2</v>
      </c>
      <c r="J42" s="63">
        <f t="shared" si="9"/>
        <v>1.2932279999999999E-2</v>
      </c>
      <c r="K42" s="63">
        <f t="shared" si="10"/>
        <v>9.3164119999999996E-3</v>
      </c>
      <c r="L42" s="63">
        <f t="shared" si="11"/>
        <v>9.3164119999999996E-3</v>
      </c>
      <c r="M42" s="438">
        <f t="shared" si="12"/>
        <v>9.3164119999999996E-3</v>
      </c>
      <c r="N42" s="63">
        <f t="shared" si="13"/>
        <v>9.6320320000000004E-3</v>
      </c>
      <c r="O42" s="63">
        <f t="shared" si="14"/>
        <v>8.855815999999999E-3</v>
      </c>
      <c r="P42" s="63">
        <f t="shared" si="15"/>
        <v>8.0837679999999999E-3</v>
      </c>
      <c r="Q42" s="63">
        <f t="shared" si="16"/>
        <v>7.2528399999999991E-3</v>
      </c>
      <c r="R42" s="63">
        <f t="shared" si="17"/>
        <v>6.3487559999999997E-3</v>
      </c>
      <c r="S42" s="63">
        <f t="shared" si="18"/>
        <v>5.3734739999999996E-3</v>
      </c>
      <c r="T42" s="63">
        <f t="shared" si="19"/>
        <v>4.6203659999999999E-3</v>
      </c>
      <c r="U42" s="63" t="str">
        <f t="shared" si="20"/>
        <v>0.0205,</v>
      </c>
      <c r="X42" s="63">
        <v>2.38435E-2</v>
      </c>
      <c r="Y42" s="63">
        <v>2.5078699999999999E-2</v>
      </c>
      <c r="Z42" s="63">
        <v>2.3907600000000001E-2</v>
      </c>
      <c r="AA42" s="63">
        <v>2.32949E-2</v>
      </c>
      <c r="AB42" s="63">
        <v>2.42974E-2</v>
      </c>
      <c r="AC42" s="63">
        <v>2.3608000000000001E-2</v>
      </c>
      <c r="AD42" s="63">
        <v>2.48606E-2</v>
      </c>
      <c r="AE42" s="63">
        <v>2.3631200000000002E-2</v>
      </c>
      <c r="AF42" s="63">
        <v>2.31256E-2</v>
      </c>
      <c r="AG42" s="63">
        <v>2.39207E-2</v>
      </c>
      <c r="AH42" s="63">
        <v>2.3340400000000001E-2</v>
      </c>
      <c r="AI42" s="63">
        <v>2.4421200000000001E-2</v>
      </c>
      <c r="AJ42" s="63">
        <v>2.3119799999999999E-2</v>
      </c>
      <c r="AK42" s="63">
        <v>2.3302199999999999E-2</v>
      </c>
      <c r="AL42" s="63">
        <v>2.3428000000000001E-2</v>
      </c>
      <c r="AM42" s="63">
        <v>2.2702400000000001E-2</v>
      </c>
      <c r="AN42" s="63">
        <v>2.3427699999999999E-2</v>
      </c>
      <c r="AO42" s="63">
        <v>2.2236499999999999E-2</v>
      </c>
      <c r="AP42" s="63">
        <v>2.27978E-2</v>
      </c>
      <c r="AQ42" s="63">
        <v>2.23818E-2</v>
      </c>
      <c r="AR42" s="63">
        <v>2.1398199999999999E-2</v>
      </c>
      <c r="AS42" s="63">
        <v>2.1744300000000001E-2</v>
      </c>
      <c r="AT42" s="63">
        <v>2.0882100000000001E-2</v>
      </c>
      <c r="AU42" s="63">
        <v>2.1200400000000001E-2</v>
      </c>
      <c r="AV42" s="63">
        <v>2.0778600000000001E-2</v>
      </c>
      <c r="AW42" s="63">
        <v>1.8610399999999999E-2</v>
      </c>
      <c r="AX42" s="63">
        <v>1.93844E-2</v>
      </c>
      <c r="AY42" s="63">
        <v>1.8275E-2</v>
      </c>
      <c r="AZ42" s="63">
        <v>1.91138E-2</v>
      </c>
      <c r="BA42" s="63">
        <v>1.8609299999999999E-2</v>
      </c>
      <c r="BB42" s="63">
        <v>1.5895699999999999E-2</v>
      </c>
      <c r="BC42" s="63">
        <v>1.7089500000000001E-2</v>
      </c>
      <c r="BD42" s="63">
        <v>1.48585E-2</v>
      </c>
      <c r="BE42" s="63">
        <v>1.6313000000000001E-2</v>
      </c>
      <c r="BF42" s="63">
        <v>1.5830299999999999E-2</v>
      </c>
      <c r="BG42" s="63">
        <v>1.3384099999999999E-2</v>
      </c>
      <c r="BH42" s="63">
        <v>1.39405E-2</v>
      </c>
      <c r="BI42" s="63">
        <v>1.19644E-2</v>
      </c>
      <c r="BJ42" s="63">
        <v>1.29661E-2</v>
      </c>
      <c r="BK42" s="63">
        <v>1.24063E-2</v>
      </c>
      <c r="BL42" s="63">
        <v>9.9832800000000006E-3</v>
      </c>
      <c r="BM42" s="63">
        <v>9.6539E-3</v>
      </c>
      <c r="BN42" s="63">
        <v>8.9254699999999996E-3</v>
      </c>
      <c r="BO42" s="63">
        <v>8.9594400000000008E-3</v>
      </c>
      <c r="BP42" s="63">
        <v>9.0599700000000005E-3</v>
      </c>
      <c r="BQ42" s="63">
        <v>9.9832800000000006E-3</v>
      </c>
      <c r="BR42" s="63">
        <v>9.6539E-3</v>
      </c>
      <c r="BS42" s="63">
        <v>8.9254699999999996E-3</v>
      </c>
      <c r="BT42" s="63">
        <v>8.9594400000000008E-3</v>
      </c>
      <c r="BU42" s="63">
        <v>9.0599700000000005E-3</v>
      </c>
      <c r="BV42" s="63"/>
      <c r="BW42" s="63"/>
      <c r="BX42" s="63"/>
      <c r="BY42" s="63"/>
      <c r="BZ42" s="63"/>
      <c r="CA42" s="63">
        <v>1.0337000000000001E-2</v>
      </c>
      <c r="CB42" s="63">
        <v>1.00012E-2</v>
      </c>
      <c r="CC42" s="63">
        <v>9.1651900000000001E-3</v>
      </c>
      <c r="CD42" s="63">
        <v>9.3042999999999997E-3</v>
      </c>
      <c r="CE42" s="63">
        <v>9.3524699999999999E-3</v>
      </c>
      <c r="CF42" s="63">
        <v>9.4579E-3</v>
      </c>
      <c r="CG42" s="63">
        <v>9.1337499999999995E-3</v>
      </c>
      <c r="CH42" s="63">
        <v>8.5633299999999992E-3</v>
      </c>
      <c r="CI42" s="63">
        <v>8.4857000000000005E-3</v>
      </c>
      <c r="CJ42" s="63">
        <v>8.6383999999999992E-3</v>
      </c>
      <c r="CK42" s="63">
        <v>8.5101499999999993E-3</v>
      </c>
      <c r="CL42" s="63">
        <v>8.3083800000000006E-3</v>
      </c>
      <c r="CM42" s="63">
        <v>7.8951899999999998E-3</v>
      </c>
      <c r="CN42" s="63">
        <v>7.74911E-3</v>
      </c>
      <c r="CO42" s="63">
        <v>7.9560099999999995E-3</v>
      </c>
      <c r="CP42" s="63">
        <v>7.4858299999999997E-3</v>
      </c>
      <c r="CQ42" s="63">
        <v>7.4991199999999997E-3</v>
      </c>
      <c r="CR42" s="63">
        <v>7.0983399999999999E-3</v>
      </c>
      <c r="CS42" s="63">
        <v>7.0401400000000003E-3</v>
      </c>
      <c r="CT42" s="63">
        <v>7.1407700000000003E-3</v>
      </c>
      <c r="CU42" s="63">
        <v>6.4650699999999998E-3</v>
      </c>
      <c r="CV42" s="63">
        <v>6.5684300000000001E-3</v>
      </c>
      <c r="CW42" s="63">
        <v>6.2128299999999999E-3</v>
      </c>
      <c r="CX42" s="63">
        <v>6.3137000000000002E-3</v>
      </c>
      <c r="CY42" s="63">
        <v>6.18375E-3</v>
      </c>
      <c r="CZ42" s="63">
        <v>5.5064800000000002E-3</v>
      </c>
      <c r="DA42" s="63">
        <v>5.5554200000000001E-3</v>
      </c>
      <c r="DB42" s="63">
        <v>5.1994299999999997E-3</v>
      </c>
      <c r="DC42" s="63">
        <v>5.4649900000000003E-3</v>
      </c>
      <c r="DD42" s="63">
        <v>5.1410500000000003E-3</v>
      </c>
      <c r="DE42" s="63">
        <v>4.6634099999999998E-3</v>
      </c>
      <c r="DF42" s="63">
        <v>4.6652799999999999E-3</v>
      </c>
      <c r="DG42" s="63">
        <v>4.5156900000000002E-3</v>
      </c>
      <c r="DH42" s="63">
        <v>4.6721499999999999E-3</v>
      </c>
      <c r="DI42" s="63">
        <v>4.5852999999999996E-3</v>
      </c>
    </row>
    <row r="43" spans="1:113">
      <c r="A43" s="63">
        <f>range!F49</f>
        <v>1.9638200000000001E-2</v>
      </c>
      <c r="B43" s="63">
        <f t="shared" si="2"/>
        <v>2.3769739999999998E-2</v>
      </c>
      <c r="C43" s="63">
        <f t="shared" si="3"/>
        <v>2.3484279999999996E-2</v>
      </c>
      <c r="D43" s="63">
        <f t="shared" si="4"/>
        <v>2.2963020000000001E-2</v>
      </c>
      <c r="E43" s="63">
        <f t="shared" si="5"/>
        <v>2.1995759999999996E-2</v>
      </c>
      <c r="F43" s="63">
        <f t="shared" si="6"/>
        <v>2.040784E-2</v>
      </c>
      <c r="G43" s="63">
        <f t="shared" si="1"/>
        <v>1.9638200000000001E-2</v>
      </c>
      <c r="H43" s="63">
        <f t="shared" si="7"/>
        <v>1.8090139999999998E-2</v>
      </c>
      <c r="I43" s="63">
        <f t="shared" si="8"/>
        <v>1.5373299999999998E-2</v>
      </c>
      <c r="J43" s="63">
        <f t="shared" si="9"/>
        <v>1.2411479999999999E-2</v>
      </c>
      <c r="K43" s="63">
        <f t="shared" si="10"/>
        <v>8.952449999999999E-3</v>
      </c>
      <c r="L43" s="63">
        <f t="shared" si="11"/>
        <v>8.952449999999999E-3</v>
      </c>
      <c r="M43" s="438">
        <f t="shared" si="12"/>
        <v>8.952449999999999E-3</v>
      </c>
      <c r="N43" s="63">
        <f t="shared" si="13"/>
        <v>9.2677139999999998E-3</v>
      </c>
      <c r="O43" s="63">
        <f t="shared" si="14"/>
        <v>8.5038700000000002E-3</v>
      </c>
      <c r="P43" s="63">
        <f t="shared" si="15"/>
        <v>7.8251180000000007E-3</v>
      </c>
      <c r="Q43" s="63">
        <f t="shared" si="16"/>
        <v>7.1471460000000001E-3</v>
      </c>
      <c r="R43" s="63">
        <f t="shared" si="17"/>
        <v>6.3747560000000005E-3</v>
      </c>
      <c r="S43" s="63">
        <f t="shared" si="18"/>
        <v>5.3062719999999999E-3</v>
      </c>
      <c r="T43" s="63">
        <f t="shared" si="19"/>
        <v>4.587402E-3</v>
      </c>
      <c r="U43" s="63" t="str">
        <f t="shared" si="20"/>
        <v>0.0196,</v>
      </c>
      <c r="X43" s="63">
        <v>2.37792E-2</v>
      </c>
      <c r="Y43" s="63">
        <v>2.3998200000000001E-2</v>
      </c>
      <c r="Z43" s="63">
        <v>2.3634800000000001E-2</v>
      </c>
      <c r="AA43" s="63">
        <v>2.3306500000000001E-2</v>
      </c>
      <c r="AB43" s="63">
        <v>2.4129999999999999E-2</v>
      </c>
      <c r="AC43" s="63">
        <v>2.3488599999999998E-2</v>
      </c>
      <c r="AD43" s="63">
        <v>2.3802799999999999E-2</v>
      </c>
      <c r="AE43" s="63">
        <v>2.32646E-2</v>
      </c>
      <c r="AF43" s="63">
        <v>2.3121699999999999E-2</v>
      </c>
      <c r="AG43" s="63">
        <v>2.37437E-2</v>
      </c>
      <c r="AH43" s="63">
        <v>2.29432E-2</v>
      </c>
      <c r="AI43" s="63">
        <v>2.33791E-2</v>
      </c>
      <c r="AJ43" s="63">
        <v>2.27066E-2</v>
      </c>
      <c r="AK43" s="63">
        <v>2.27154E-2</v>
      </c>
      <c r="AL43" s="63">
        <v>2.3070799999999999E-2</v>
      </c>
      <c r="AM43" s="63">
        <v>2.2165000000000001E-2</v>
      </c>
      <c r="AN43" s="63">
        <v>2.2203799999999999E-2</v>
      </c>
      <c r="AO43" s="63">
        <v>2.1720199999999999E-2</v>
      </c>
      <c r="AP43" s="63">
        <v>2.1922400000000002E-2</v>
      </c>
      <c r="AQ43" s="63">
        <v>2.1967400000000002E-2</v>
      </c>
      <c r="AR43" s="63">
        <v>2.08173E-2</v>
      </c>
      <c r="AS43" s="63">
        <v>2.05912E-2</v>
      </c>
      <c r="AT43" s="63">
        <v>2.0051599999999999E-2</v>
      </c>
      <c r="AU43" s="63">
        <v>2.0290300000000001E-2</v>
      </c>
      <c r="AV43" s="63">
        <v>2.0288799999999999E-2</v>
      </c>
      <c r="AW43" s="63">
        <v>1.8339299999999999E-2</v>
      </c>
      <c r="AX43" s="63">
        <v>1.8689299999999999E-2</v>
      </c>
      <c r="AY43" s="63">
        <v>1.76609E-2</v>
      </c>
      <c r="AZ43" s="63">
        <v>1.7800799999999999E-2</v>
      </c>
      <c r="BA43" s="63">
        <v>1.7960400000000001E-2</v>
      </c>
      <c r="BB43" s="63">
        <v>1.5178499999999999E-2</v>
      </c>
      <c r="BC43" s="63">
        <v>1.6397700000000001E-2</v>
      </c>
      <c r="BD43" s="63">
        <v>1.4869200000000001E-2</v>
      </c>
      <c r="BE43" s="63">
        <v>1.54661E-2</v>
      </c>
      <c r="BF43" s="63">
        <v>1.4955E-2</v>
      </c>
      <c r="BG43" s="63">
        <v>1.2246E-2</v>
      </c>
      <c r="BH43" s="63">
        <v>1.29704E-2</v>
      </c>
      <c r="BI43" s="63">
        <v>1.21402E-2</v>
      </c>
      <c r="BJ43" s="63">
        <v>1.26144E-2</v>
      </c>
      <c r="BK43" s="63">
        <v>1.2086400000000001E-2</v>
      </c>
      <c r="BL43" s="63">
        <v>9.3363700000000001E-3</v>
      </c>
      <c r="BM43" s="63">
        <v>9.0906700000000003E-3</v>
      </c>
      <c r="BN43" s="63">
        <v>8.9032699999999996E-3</v>
      </c>
      <c r="BO43" s="63">
        <v>8.8643899999999998E-3</v>
      </c>
      <c r="BP43" s="63">
        <v>8.5675500000000002E-3</v>
      </c>
      <c r="BQ43" s="63">
        <v>9.3363700000000001E-3</v>
      </c>
      <c r="BR43" s="63">
        <v>9.0906700000000003E-3</v>
      </c>
      <c r="BS43" s="63">
        <v>8.9032699999999996E-3</v>
      </c>
      <c r="BT43" s="63">
        <v>8.8643899999999998E-3</v>
      </c>
      <c r="BU43" s="63">
        <v>8.5675500000000002E-3</v>
      </c>
      <c r="BV43" s="63"/>
      <c r="BW43" s="63"/>
      <c r="BX43" s="63"/>
      <c r="BY43" s="63"/>
      <c r="BZ43" s="63"/>
      <c r="CA43" s="63">
        <v>9.6134299999999992E-3</v>
      </c>
      <c r="CB43" s="63">
        <v>9.42723E-3</v>
      </c>
      <c r="CC43" s="63">
        <v>9.2513200000000004E-3</v>
      </c>
      <c r="CD43" s="63">
        <v>9.1995299999999992E-3</v>
      </c>
      <c r="CE43" s="63">
        <v>8.8470600000000003E-3</v>
      </c>
      <c r="CF43" s="63">
        <v>8.9312899999999997E-3</v>
      </c>
      <c r="CG43" s="63">
        <v>8.6094399999999995E-3</v>
      </c>
      <c r="CH43" s="63">
        <v>8.3850699999999997E-3</v>
      </c>
      <c r="CI43" s="63">
        <v>8.3940999999999998E-3</v>
      </c>
      <c r="CJ43" s="63">
        <v>8.1994500000000005E-3</v>
      </c>
      <c r="CK43" s="63">
        <v>8.2212499999999994E-3</v>
      </c>
      <c r="CL43" s="63">
        <v>7.9514000000000008E-3</v>
      </c>
      <c r="CM43" s="63">
        <v>7.6179799999999999E-3</v>
      </c>
      <c r="CN43" s="63">
        <v>7.6926900000000003E-3</v>
      </c>
      <c r="CO43" s="63">
        <v>7.6422699999999996E-3</v>
      </c>
      <c r="CP43" s="63">
        <v>7.3766099999999996E-3</v>
      </c>
      <c r="CQ43" s="63">
        <v>7.3424500000000004E-3</v>
      </c>
      <c r="CR43" s="63">
        <v>6.9602500000000003E-3</v>
      </c>
      <c r="CS43" s="63">
        <v>7.0105899999999997E-3</v>
      </c>
      <c r="CT43" s="63">
        <v>7.0458300000000003E-3</v>
      </c>
      <c r="CU43" s="63">
        <v>6.4526899999999996E-3</v>
      </c>
      <c r="CV43" s="63">
        <v>6.5527500000000004E-3</v>
      </c>
      <c r="CW43" s="63">
        <v>6.1764200000000002E-3</v>
      </c>
      <c r="CX43" s="63">
        <v>6.2676600000000004E-3</v>
      </c>
      <c r="CY43" s="63">
        <v>6.4242600000000002E-3</v>
      </c>
      <c r="CZ43" s="63">
        <v>5.4721300000000004E-3</v>
      </c>
      <c r="DA43" s="63">
        <v>5.2636000000000002E-3</v>
      </c>
      <c r="DB43" s="63">
        <v>5.0048699999999998E-3</v>
      </c>
      <c r="DC43" s="63">
        <v>5.37288E-3</v>
      </c>
      <c r="DD43" s="63">
        <v>5.4178799999999999E-3</v>
      </c>
      <c r="DE43" s="63">
        <v>4.6509400000000001E-3</v>
      </c>
      <c r="DF43" s="63">
        <v>4.6099899999999996E-3</v>
      </c>
      <c r="DG43" s="63">
        <v>4.5161400000000001E-3</v>
      </c>
      <c r="DH43" s="63">
        <v>4.6294700000000001E-3</v>
      </c>
      <c r="DI43" s="63">
        <v>4.53047E-3</v>
      </c>
    </row>
    <row r="44" spans="1:113">
      <c r="A44" s="63">
        <f>range!F50</f>
        <v>1.8935360000000002E-2</v>
      </c>
      <c r="B44" s="63">
        <f t="shared" si="2"/>
        <v>2.3521500000000001E-2</v>
      </c>
      <c r="C44" s="63">
        <f t="shared" si="3"/>
        <v>2.3271020000000003E-2</v>
      </c>
      <c r="D44" s="63">
        <f t="shared" si="4"/>
        <v>2.2699219999999999E-2</v>
      </c>
      <c r="E44" s="63">
        <f t="shared" si="5"/>
        <v>2.1472379999999999E-2</v>
      </c>
      <c r="F44" s="63">
        <f t="shared" si="6"/>
        <v>1.9788359999999998E-2</v>
      </c>
      <c r="G44" s="63">
        <f t="shared" si="1"/>
        <v>1.8935360000000002E-2</v>
      </c>
      <c r="H44" s="63">
        <f t="shared" si="7"/>
        <v>1.7265220000000001E-2</v>
      </c>
      <c r="I44" s="63">
        <f t="shared" si="8"/>
        <v>1.45903E-2</v>
      </c>
      <c r="J44" s="63">
        <f t="shared" si="9"/>
        <v>1.1962860000000001E-2</v>
      </c>
      <c r="K44" s="63">
        <f t="shared" si="10"/>
        <v>8.5666939999999997E-3</v>
      </c>
      <c r="L44" s="63">
        <f t="shared" si="11"/>
        <v>8.5666939999999997E-3</v>
      </c>
      <c r="M44" s="438">
        <f t="shared" si="12"/>
        <v>8.5666939999999997E-3</v>
      </c>
      <c r="N44" s="63">
        <f t="shared" si="13"/>
        <v>8.8528379999999983E-3</v>
      </c>
      <c r="O44" s="63">
        <f t="shared" si="14"/>
        <v>8.1526340000000006E-3</v>
      </c>
      <c r="P44" s="63">
        <f t="shared" si="15"/>
        <v>7.5005039999999999E-3</v>
      </c>
      <c r="Q44" s="63">
        <f t="shared" si="16"/>
        <v>6.8277640000000001E-3</v>
      </c>
      <c r="R44" s="63">
        <f t="shared" si="17"/>
        <v>6.0990660000000002E-3</v>
      </c>
      <c r="S44" s="63">
        <f t="shared" si="18"/>
        <v>5.274974E-3</v>
      </c>
      <c r="T44" s="63">
        <f t="shared" si="19"/>
        <v>4.5754059999999989E-3</v>
      </c>
      <c r="U44" s="63" t="str">
        <f t="shared" si="20"/>
        <v>0.0189,</v>
      </c>
      <c r="X44" s="63">
        <v>2.3289299999999999E-2</v>
      </c>
      <c r="Y44" s="63">
        <v>2.4041699999999999E-2</v>
      </c>
      <c r="Z44" s="63">
        <v>2.3079200000000001E-2</v>
      </c>
      <c r="AA44" s="63">
        <v>2.3288900000000001E-2</v>
      </c>
      <c r="AB44" s="63">
        <v>2.39084E-2</v>
      </c>
      <c r="AC44" s="63">
        <v>2.2974899999999999E-2</v>
      </c>
      <c r="AD44" s="63">
        <v>2.37962E-2</v>
      </c>
      <c r="AE44" s="63">
        <v>2.2795300000000001E-2</v>
      </c>
      <c r="AF44" s="63">
        <v>2.2982200000000001E-2</v>
      </c>
      <c r="AG44" s="63">
        <v>2.3806500000000001E-2</v>
      </c>
      <c r="AH44" s="63">
        <v>2.2516000000000001E-2</v>
      </c>
      <c r="AI44" s="63">
        <v>2.3310299999999999E-2</v>
      </c>
      <c r="AJ44" s="63">
        <v>2.2430599999999998E-2</v>
      </c>
      <c r="AK44" s="63">
        <v>2.2355E-2</v>
      </c>
      <c r="AL44" s="63">
        <v>2.28842E-2</v>
      </c>
      <c r="AM44" s="63">
        <v>2.1418699999999999E-2</v>
      </c>
      <c r="AN44" s="63">
        <v>2.22171E-2</v>
      </c>
      <c r="AO44" s="63">
        <v>2.1445599999999999E-2</v>
      </c>
      <c r="AP44" s="63">
        <v>2.1001599999999999E-2</v>
      </c>
      <c r="AQ44" s="63">
        <v>2.12789E-2</v>
      </c>
      <c r="AR44" s="63">
        <v>1.97576E-2</v>
      </c>
      <c r="AS44" s="63">
        <v>2.0281E-2</v>
      </c>
      <c r="AT44" s="63">
        <v>1.9846900000000001E-2</v>
      </c>
      <c r="AU44" s="63">
        <v>1.9559099999999999E-2</v>
      </c>
      <c r="AV44" s="63">
        <v>1.9497199999999999E-2</v>
      </c>
      <c r="AW44" s="63">
        <v>1.70615E-2</v>
      </c>
      <c r="AX44" s="63">
        <v>1.76721E-2</v>
      </c>
      <c r="AY44" s="63">
        <v>1.7528599999999998E-2</v>
      </c>
      <c r="AZ44" s="63">
        <v>1.73191E-2</v>
      </c>
      <c r="BA44" s="63">
        <v>1.6744800000000001E-2</v>
      </c>
      <c r="BB44" s="63">
        <v>1.43626E-2</v>
      </c>
      <c r="BC44" s="63">
        <v>1.5171199999999999E-2</v>
      </c>
      <c r="BD44" s="63">
        <v>1.4895500000000001E-2</v>
      </c>
      <c r="BE44" s="63">
        <v>1.48986E-2</v>
      </c>
      <c r="BF44" s="63">
        <v>1.36236E-2</v>
      </c>
      <c r="BG44" s="63">
        <v>1.20316E-2</v>
      </c>
      <c r="BH44" s="63">
        <v>1.2286399999999999E-2</v>
      </c>
      <c r="BI44" s="63">
        <v>1.18178E-2</v>
      </c>
      <c r="BJ44" s="63">
        <v>1.22849E-2</v>
      </c>
      <c r="BK44" s="63">
        <v>1.13936E-2</v>
      </c>
      <c r="BL44" s="63">
        <v>8.6738700000000002E-3</v>
      </c>
      <c r="BM44" s="63">
        <v>8.6881800000000002E-3</v>
      </c>
      <c r="BN44" s="63">
        <v>8.4591600000000003E-3</v>
      </c>
      <c r="BO44" s="63">
        <v>8.7448000000000005E-3</v>
      </c>
      <c r="BP44" s="63">
        <v>8.2674600000000008E-3</v>
      </c>
      <c r="BQ44" s="63">
        <v>8.6738700000000002E-3</v>
      </c>
      <c r="BR44" s="63">
        <v>8.6881800000000002E-3</v>
      </c>
      <c r="BS44" s="63">
        <v>8.4591600000000003E-3</v>
      </c>
      <c r="BT44" s="63">
        <v>8.7448000000000005E-3</v>
      </c>
      <c r="BU44" s="63">
        <v>8.2674600000000008E-3</v>
      </c>
      <c r="BV44" s="63"/>
      <c r="BW44" s="63"/>
      <c r="BX44" s="63"/>
      <c r="BY44" s="63"/>
      <c r="BZ44" s="63"/>
      <c r="CA44" s="63">
        <v>8.9311000000000008E-3</v>
      </c>
      <c r="CB44" s="63">
        <v>8.9967799999999994E-3</v>
      </c>
      <c r="CC44" s="63">
        <v>8.7583399999999999E-3</v>
      </c>
      <c r="CD44" s="63">
        <v>9.0608100000000007E-3</v>
      </c>
      <c r="CE44" s="63">
        <v>8.5171599999999993E-3</v>
      </c>
      <c r="CF44" s="63">
        <v>8.2995499999999993E-3</v>
      </c>
      <c r="CG44" s="63">
        <v>8.2229399999999998E-3</v>
      </c>
      <c r="CH44" s="63">
        <v>8.0263299999999999E-3</v>
      </c>
      <c r="CI44" s="63">
        <v>8.3097699999999993E-3</v>
      </c>
      <c r="CJ44" s="63">
        <v>7.9045799999999996E-3</v>
      </c>
      <c r="CK44" s="63">
        <v>7.67214E-3</v>
      </c>
      <c r="CL44" s="63">
        <v>7.5170999999999997E-3</v>
      </c>
      <c r="CM44" s="63">
        <v>7.3598800000000001E-3</v>
      </c>
      <c r="CN44" s="63">
        <v>7.6557200000000004E-3</v>
      </c>
      <c r="CO44" s="63">
        <v>7.29768E-3</v>
      </c>
      <c r="CP44" s="63">
        <v>6.9591399999999999E-3</v>
      </c>
      <c r="CQ44" s="63">
        <v>6.7987400000000002E-3</v>
      </c>
      <c r="CR44" s="63">
        <v>6.7398900000000001E-3</v>
      </c>
      <c r="CS44" s="63">
        <v>7.0086599999999999E-3</v>
      </c>
      <c r="CT44" s="63">
        <v>6.6323900000000002E-3</v>
      </c>
      <c r="CU44" s="63">
        <v>6.2074699999999997E-3</v>
      </c>
      <c r="CV44" s="63">
        <v>5.9628499999999996E-3</v>
      </c>
      <c r="CW44" s="63">
        <v>6.0375000000000003E-3</v>
      </c>
      <c r="CX44" s="63">
        <v>6.2842000000000002E-3</v>
      </c>
      <c r="CY44" s="63">
        <v>6.0033100000000004E-3</v>
      </c>
      <c r="CZ44" s="63">
        <v>5.2569499999999998E-3</v>
      </c>
      <c r="DA44" s="63">
        <v>5.1100599999999996E-3</v>
      </c>
      <c r="DB44" s="63">
        <v>5.14417E-3</v>
      </c>
      <c r="DC44" s="63">
        <v>5.4665599999999996E-3</v>
      </c>
      <c r="DD44" s="63">
        <v>5.39713E-3</v>
      </c>
      <c r="DE44" s="63">
        <v>4.5699E-3</v>
      </c>
      <c r="DF44" s="63">
        <v>4.55778E-3</v>
      </c>
      <c r="DG44" s="63">
        <v>4.5203500000000002E-3</v>
      </c>
      <c r="DH44" s="63">
        <v>4.7083400000000001E-3</v>
      </c>
      <c r="DI44" s="63">
        <v>4.5206600000000001E-3</v>
      </c>
    </row>
    <row r="45" spans="1:113">
      <c r="A45" s="63">
        <f>range!F51</f>
        <v>1.7956560000000003E-2</v>
      </c>
      <c r="B45" s="63">
        <f t="shared" si="2"/>
        <v>2.3082180000000001E-2</v>
      </c>
      <c r="C45" s="63">
        <f t="shared" si="3"/>
        <v>2.2747219999999999E-2</v>
      </c>
      <c r="D45" s="63">
        <f t="shared" si="4"/>
        <v>2.1958579999999998E-2</v>
      </c>
      <c r="E45" s="63">
        <f t="shared" si="5"/>
        <v>2.066834E-2</v>
      </c>
      <c r="F45" s="63">
        <f t="shared" si="6"/>
        <v>1.8806060000000003E-2</v>
      </c>
      <c r="G45" s="63">
        <f t="shared" si="1"/>
        <v>1.7956560000000003E-2</v>
      </c>
      <c r="H45" s="63">
        <f t="shared" si="7"/>
        <v>1.6390559999999998E-2</v>
      </c>
      <c r="I45" s="63">
        <f t="shared" si="8"/>
        <v>1.3845699999999999E-2</v>
      </c>
      <c r="J45" s="63">
        <f t="shared" si="9"/>
        <v>1.1289E-2</v>
      </c>
      <c r="K45" s="63">
        <f t="shared" si="10"/>
        <v>8.3655880000000002E-3</v>
      </c>
      <c r="L45" s="63">
        <f t="shared" si="11"/>
        <v>8.3655880000000002E-3</v>
      </c>
      <c r="M45" s="438">
        <f t="shared" si="12"/>
        <v>8.3655880000000002E-3</v>
      </c>
      <c r="N45" s="63">
        <f t="shared" si="13"/>
        <v>8.6214020000000002E-3</v>
      </c>
      <c r="O45" s="63">
        <f t="shared" si="14"/>
        <v>7.9817239999999991E-3</v>
      </c>
      <c r="P45" s="63">
        <f t="shared" si="15"/>
        <v>7.3866339999999987E-3</v>
      </c>
      <c r="Q45" s="63">
        <f t="shared" si="16"/>
        <v>6.7514319999999991E-3</v>
      </c>
      <c r="R45" s="63">
        <f t="shared" si="17"/>
        <v>6.1046199999999998E-3</v>
      </c>
      <c r="S45" s="63">
        <f t="shared" si="18"/>
        <v>5.3218240000000002E-3</v>
      </c>
      <c r="T45" s="63">
        <f t="shared" si="19"/>
        <v>4.5715879999999997E-3</v>
      </c>
      <c r="U45" s="63" t="str">
        <f t="shared" si="20"/>
        <v>0.018,</v>
      </c>
      <c r="X45" s="63">
        <v>2.2979200000000002E-2</v>
      </c>
      <c r="Y45" s="63">
        <v>2.3533399999999999E-2</v>
      </c>
      <c r="Z45" s="63">
        <v>2.2959500000000001E-2</v>
      </c>
      <c r="AA45" s="63">
        <v>2.2702E-2</v>
      </c>
      <c r="AB45" s="63">
        <v>2.3236799999999998E-2</v>
      </c>
      <c r="AC45" s="63">
        <v>2.2604099999999998E-2</v>
      </c>
      <c r="AD45" s="63">
        <v>2.3134999999999999E-2</v>
      </c>
      <c r="AE45" s="63">
        <v>2.2646599999999999E-2</v>
      </c>
      <c r="AF45" s="63">
        <v>2.2442799999999999E-2</v>
      </c>
      <c r="AG45" s="63">
        <v>2.29076E-2</v>
      </c>
      <c r="AH45" s="63">
        <v>2.1847800000000001E-2</v>
      </c>
      <c r="AI45" s="63">
        <v>2.1988299999999999E-2</v>
      </c>
      <c r="AJ45" s="63">
        <v>2.1866099999999999E-2</v>
      </c>
      <c r="AK45" s="63">
        <v>2.2038100000000001E-2</v>
      </c>
      <c r="AL45" s="63">
        <v>2.2052599999999999E-2</v>
      </c>
      <c r="AM45" s="63">
        <v>2.0629700000000001E-2</v>
      </c>
      <c r="AN45" s="63">
        <v>2.0730100000000001E-2</v>
      </c>
      <c r="AO45" s="63">
        <v>2.0626800000000001E-2</v>
      </c>
      <c r="AP45" s="63">
        <v>2.08641E-2</v>
      </c>
      <c r="AQ45" s="63">
        <v>2.0490999999999999E-2</v>
      </c>
      <c r="AR45" s="63">
        <v>1.86827E-2</v>
      </c>
      <c r="AS45" s="63">
        <v>1.87463E-2</v>
      </c>
      <c r="AT45" s="63">
        <v>1.8980500000000001E-2</v>
      </c>
      <c r="AU45" s="63">
        <v>1.9073300000000001E-2</v>
      </c>
      <c r="AV45" s="63">
        <v>1.8547500000000001E-2</v>
      </c>
      <c r="AW45" s="63">
        <v>1.63062E-2</v>
      </c>
      <c r="AX45" s="63">
        <v>1.6673299999999999E-2</v>
      </c>
      <c r="AY45" s="63">
        <v>1.65795E-2</v>
      </c>
      <c r="AZ45" s="63">
        <v>1.6733899999999999E-2</v>
      </c>
      <c r="BA45" s="63">
        <v>1.5659900000000001E-2</v>
      </c>
      <c r="BB45" s="63">
        <v>1.37555E-2</v>
      </c>
      <c r="BC45" s="63">
        <v>1.45025E-2</v>
      </c>
      <c r="BD45" s="63">
        <v>1.36531E-2</v>
      </c>
      <c r="BE45" s="63">
        <v>1.4288199999999999E-2</v>
      </c>
      <c r="BF45" s="63">
        <v>1.3029199999999999E-2</v>
      </c>
      <c r="BG45" s="63">
        <v>1.15835E-2</v>
      </c>
      <c r="BH45" s="63">
        <v>1.1303199999999999E-2</v>
      </c>
      <c r="BI45" s="63">
        <v>1.09905E-2</v>
      </c>
      <c r="BJ45" s="63">
        <v>1.16291E-2</v>
      </c>
      <c r="BK45" s="63">
        <v>1.0938700000000001E-2</v>
      </c>
      <c r="BL45" s="63">
        <v>8.4527600000000001E-3</v>
      </c>
      <c r="BM45" s="63">
        <v>8.5177199999999995E-3</v>
      </c>
      <c r="BN45" s="63">
        <v>8.0793199999999992E-3</v>
      </c>
      <c r="BO45" s="63">
        <v>8.4718499999999995E-3</v>
      </c>
      <c r="BP45" s="63">
        <v>8.3062899999999992E-3</v>
      </c>
      <c r="BQ45" s="63">
        <v>8.4527600000000001E-3</v>
      </c>
      <c r="BR45" s="63">
        <v>8.5177199999999995E-3</v>
      </c>
      <c r="BS45" s="63">
        <v>8.0793199999999992E-3</v>
      </c>
      <c r="BT45" s="63">
        <v>8.4718499999999995E-3</v>
      </c>
      <c r="BU45" s="63">
        <v>8.3062899999999992E-3</v>
      </c>
      <c r="BV45" s="63"/>
      <c r="BW45" s="63"/>
      <c r="BX45" s="63"/>
      <c r="BY45" s="63"/>
      <c r="BZ45" s="63"/>
      <c r="CA45" s="63">
        <v>8.7052199999999996E-3</v>
      </c>
      <c r="CB45" s="63">
        <v>8.7634400000000008E-3</v>
      </c>
      <c r="CC45" s="63">
        <v>8.3660200000000001E-3</v>
      </c>
      <c r="CD45" s="63">
        <v>8.7583399999999999E-3</v>
      </c>
      <c r="CE45" s="63">
        <v>8.5139900000000008E-3</v>
      </c>
      <c r="CF45" s="63">
        <v>8.0603299999999992E-3</v>
      </c>
      <c r="CG45" s="63">
        <v>8.1299200000000005E-3</v>
      </c>
      <c r="CH45" s="63">
        <v>7.65886E-3</v>
      </c>
      <c r="CI45" s="63">
        <v>8.0699199999999995E-3</v>
      </c>
      <c r="CJ45" s="63">
        <v>7.9895899999999995E-3</v>
      </c>
      <c r="CK45" s="63">
        <v>7.37392E-3</v>
      </c>
      <c r="CL45" s="63">
        <v>7.51864E-3</v>
      </c>
      <c r="CM45" s="63">
        <v>7.1139000000000003E-3</v>
      </c>
      <c r="CN45" s="63">
        <v>7.4539999999999997E-3</v>
      </c>
      <c r="CO45" s="63">
        <v>7.4727099999999996E-3</v>
      </c>
      <c r="CP45" s="63">
        <v>6.6325799999999999E-3</v>
      </c>
      <c r="CQ45" s="63">
        <v>6.8812600000000002E-3</v>
      </c>
      <c r="CR45" s="63">
        <v>6.4859399999999999E-3</v>
      </c>
      <c r="CS45" s="63">
        <v>6.8450300000000002E-3</v>
      </c>
      <c r="CT45" s="63">
        <v>6.9123500000000003E-3</v>
      </c>
      <c r="CU45" s="63">
        <v>5.8805999999999997E-3</v>
      </c>
      <c r="CV45" s="63">
        <v>6.1846699999999998E-3</v>
      </c>
      <c r="CW45" s="63">
        <v>5.9298500000000004E-3</v>
      </c>
      <c r="CX45" s="63">
        <v>6.1899700000000004E-3</v>
      </c>
      <c r="CY45" s="63">
        <v>6.3380099999999998E-3</v>
      </c>
      <c r="CZ45" s="63">
        <v>5.1937600000000004E-3</v>
      </c>
      <c r="DA45" s="63">
        <v>5.1705800000000001E-3</v>
      </c>
      <c r="DB45" s="63">
        <v>5.2269300000000003E-3</v>
      </c>
      <c r="DC45" s="63">
        <v>5.4110399999999998E-3</v>
      </c>
      <c r="DD45" s="63">
        <v>5.6068100000000003E-3</v>
      </c>
      <c r="DE45" s="63">
        <v>4.5121500000000004E-3</v>
      </c>
      <c r="DF45" s="63">
        <v>4.4985900000000002E-3</v>
      </c>
      <c r="DG45" s="63">
        <v>4.5965900000000002E-3</v>
      </c>
      <c r="DH45" s="63">
        <v>4.6587399999999998E-3</v>
      </c>
      <c r="DI45" s="63">
        <v>4.5918699999999996E-3</v>
      </c>
    </row>
    <row r="46" spans="1:113">
      <c r="A46" s="63">
        <f>range!F52</f>
        <v>1.7423699999999997E-2</v>
      </c>
      <c r="B46" s="63">
        <f t="shared" si="2"/>
        <v>2.2766680000000001E-2</v>
      </c>
      <c r="C46" s="63">
        <f t="shared" si="3"/>
        <v>2.222876E-2</v>
      </c>
      <c r="D46" s="63">
        <f t="shared" si="4"/>
        <v>2.1358579999999999E-2</v>
      </c>
      <c r="E46" s="63">
        <f t="shared" si="5"/>
        <v>1.9864299999999998E-2</v>
      </c>
      <c r="F46" s="63">
        <f t="shared" si="6"/>
        <v>1.81575E-2</v>
      </c>
      <c r="G46" s="63">
        <f t="shared" si="1"/>
        <v>1.7423699999999997E-2</v>
      </c>
      <c r="H46" s="63">
        <f t="shared" si="7"/>
        <v>1.5893919999999999E-2</v>
      </c>
      <c r="I46" s="63">
        <f t="shared" si="8"/>
        <v>1.3395580000000001E-2</v>
      </c>
      <c r="J46" s="63">
        <f t="shared" si="9"/>
        <v>1.0895280000000002E-2</v>
      </c>
      <c r="K46" s="63">
        <f t="shared" si="10"/>
        <v>8.1142799999999998E-3</v>
      </c>
      <c r="L46" s="63">
        <f t="shared" si="11"/>
        <v>8.1142799999999998E-3</v>
      </c>
      <c r="M46" s="438">
        <f t="shared" si="12"/>
        <v>8.1142799999999998E-3</v>
      </c>
      <c r="N46" s="63">
        <f t="shared" si="13"/>
        <v>8.3488720000000002E-3</v>
      </c>
      <c r="O46" s="63">
        <f t="shared" si="14"/>
        <v>7.752086E-3</v>
      </c>
      <c r="P46" s="63">
        <f t="shared" si="15"/>
        <v>7.1630620000000004E-3</v>
      </c>
      <c r="Q46" s="63">
        <f t="shared" si="16"/>
        <v>6.5467460000000009E-3</v>
      </c>
      <c r="R46" s="63">
        <f t="shared" si="17"/>
        <v>5.8659059999999997E-3</v>
      </c>
      <c r="S46" s="63">
        <f t="shared" si="18"/>
        <v>5.1441999999999998E-3</v>
      </c>
      <c r="T46" s="63">
        <f t="shared" si="19"/>
        <v>4.5496640000000001E-3</v>
      </c>
      <c r="U46" s="63" t="str">
        <f t="shared" si="20"/>
        <v>0.0174,</v>
      </c>
      <c r="X46" s="63">
        <v>2.2443399999999999E-2</v>
      </c>
      <c r="Y46" s="63">
        <v>2.29766E-2</v>
      </c>
      <c r="Z46" s="63">
        <v>2.2714600000000001E-2</v>
      </c>
      <c r="AA46" s="63">
        <v>2.2749200000000001E-2</v>
      </c>
      <c r="AB46" s="63">
        <v>2.2949600000000001E-2</v>
      </c>
      <c r="AC46" s="63">
        <v>2.1877600000000001E-2</v>
      </c>
      <c r="AD46" s="63">
        <v>2.2357999999999999E-2</v>
      </c>
      <c r="AE46" s="63">
        <v>2.23333E-2</v>
      </c>
      <c r="AF46" s="63">
        <v>2.22627E-2</v>
      </c>
      <c r="AG46" s="63">
        <v>2.2312200000000001E-2</v>
      </c>
      <c r="AH46" s="63">
        <v>2.11323E-2</v>
      </c>
      <c r="AI46" s="63">
        <v>2.1592E-2</v>
      </c>
      <c r="AJ46" s="63">
        <v>2.1502E-2</v>
      </c>
      <c r="AK46" s="63">
        <v>2.1392100000000001E-2</v>
      </c>
      <c r="AL46" s="63">
        <v>2.1174499999999999E-2</v>
      </c>
      <c r="AM46" s="63">
        <v>1.9663199999999999E-2</v>
      </c>
      <c r="AN46" s="63">
        <v>2.0011399999999999E-2</v>
      </c>
      <c r="AO46" s="63">
        <v>1.98161E-2</v>
      </c>
      <c r="AP46" s="63">
        <v>2.0205999999999998E-2</v>
      </c>
      <c r="AQ46" s="63">
        <v>1.9624800000000001E-2</v>
      </c>
      <c r="AR46" s="63">
        <v>1.7862699999999999E-2</v>
      </c>
      <c r="AS46" s="63">
        <v>1.8089899999999999E-2</v>
      </c>
      <c r="AT46" s="63">
        <v>1.8257200000000001E-2</v>
      </c>
      <c r="AU46" s="63">
        <v>1.8569200000000001E-2</v>
      </c>
      <c r="AV46" s="63">
        <v>1.80085E-2</v>
      </c>
      <c r="AW46" s="63">
        <v>1.54675E-2</v>
      </c>
      <c r="AX46" s="63">
        <v>1.60912E-2</v>
      </c>
      <c r="AY46" s="63">
        <v>1.5918999999999999E-2</v>
      </c>
      <c r="AZ46" s="63">
        <v>1.6482699999999999E-2</v>
      </c>
      <c r="BA46" s="63">
        <v>1.5509200000000001E-2</v>
      </c>
      <c r="BB46" s="63">
        <v>1.29815E-2</v>
      </c>
      <c r="BC46" s="63">
        <v>1.38835E-2</v>
      </c>
      <c r="BD46" s="63">
        <v>1.28778E-2</v>
      </c>
      <c r="BE46" s="63">
        <v>1.43584E-2</v>
      </c>
      <c r="BF46" s="63">
        <v>1.28767E-2</v>
      </c>
      <c r="BG46" s="63">
        <v>1.1097299999999999E-2</v>
      </c>
      <c r="BH46" s="63">
        <v>1.08675E-2</v>
      </c>
      <c r="BI46" s="63">
        <v>1.0540300000000001E-2</v>
      </c>
      <c r="BJ46" s="63">
        <v>1.1296799999999999E-2</v>
      </c>
      <c r="BK46" s="63">
        <v>1.06745E-2</v>
      </c>
      <c r="BL46" s="63">
        <v>8.3195400000000003E-3</v>
      </c>
      <c r="BM46" s="63">
        <v>8.0784299999999993E-3</v>
      </c>
      <c r="BN46" s="63">
        <v>7.8539300000000003E-3</v>
      </c>
      <c r="BO46" s="63">
        <v>8.08415E-3</v>
      </c>
      <c r="BP46" s="63">
        <v>8.2353500000000007E-3</v>
      </c>
      <c r="BQ46" s="63">
        <v>8.3195400000000003E-3</v>
      </c>
      <c r="BR46" s="63">
        <v>8.0784299999999993E-3</v>
      </c>
      <c r="BS46" s="63">
        <v>7.8539300000000003E-3</v>
      </c>
      <c r="BT46" s="63">
        <v>8.08415E-3</v>
      </c>
      <c r="BU46" s="63">
        <v>8.2353500000000007E-3</v>
      </c>
      <c r="BV46" s="63"/>
      <c r="BW46" s="63"/>
      <c r="BX46" s="63"/>
      <c r="BY46" s="63"/>
      <c r="BZ46" s="63"/>
      <c r="CA46" s="63">
        <v>8.53135E-3</v>
      </c>
      <c r="CB46" s="63">
        <v>8.3032699999999997E-3</v>
      </c>
      <c r="CC46" s="63">
        <v>8.09145E-3</v>
      </c>
      <c r="CD46" s="63">
        <v>8.3431100000000008E-3</v>
      </c>
      <c r="CE46" s="63">
        <v>8.4751800000000006E-3</v>
      </c>
      <c r="CF46" s="63">
        <v>8.0012E-3</v>
      </c>
      <c r="CG46" s="63">
        <v>7.7149999999999996E-3</v>
      </c>
      <c r="CH46" s="63">
        <v>7.4797300000000004E-3</v>
      </c>
      <c r="CI46" s="63">
        <v>7.6954600000000003E-3</v>
      </c>
      <c r="CJ46" s="63">
        <v>7.8690400000000008E-3</v>
      </c>
      <c r="CK46" s="63">
        <v>7.3859499999999996E-3</v>
      </c>
      <c r="CL46" s="63">
        <v>7.1154800000000004E-3</v>
      </c>
      <c r="CM46" s="63">
        <v>6.9121399999999998E-3</v>
      </c>
      <c r="CN46" s="63">
        <v>7.1021000000000001E-3</v>
      </c>
      <c r="CO46" s="63">
        <v>7.2996399999999996E-3</v>
      </c>
      <c r="CP46" s="63">
        <v>6.7273899999999998E-3</v>
      </c>
      <c r="CQ46" s="63">
        <v>6.4160299999999997E-3</v>
      </c>
      <c r="CR46" s="63">
        <v>6.3700800000000002E-3</v>
      </c>
      <c r="CS46" s="63">
        <v>6.5315499999999997E-3</v>
      </c>
      <c r="CT46" s="63">
        <v>6.6886799999999998E-3</v>
      </c>
      <c r="CU46" s="63">
        <v>5.9876599999999997E-3</v>
      </c>
      <c r="CV46" s="63">
        <v>5.6409299999999997E-3</v>
      </c>
      <c r="CW46" s="63">
        <v>5.7613899999999999E-3</v>
      </c>
      <c r="CX46" s="63">
        <v>5.9097899999999998E-3</v>
      </c>
      <c r="CY46" s="63">
        <v>6.0297600000000003E-3</v>
      </c>
      <c r="CZ46" s="63">
        <v>5.1842399999999997E-3</v>
      </c>
      <c r="DA46" s="63">
        <v>4.9214999999999997E-3</v>
      </c>
      <c r="DB46" s="63">
        <v>5.1462900000000004E-3</v>
      </c>
      <c r="DC46" s="63">
        <v>5.2445900000000004E-3</v>
      </c>
      <c r="DD46" s="63">
        <v>5.2243799999999998E-3</v>
      </c>
      <c r="DE46" s="63">
        <v>4.5424300000000001E-3</v>
      </c>
      <c r="DF46" s="63">
        <v>4.4940199999999996E-3</v>
      </c>
      <c r="DG46" s="63">
        <v>4.5938100000000003E-3</v>
      </c>
      <c r="DH46" s="63">
        <v>4.59546E-3</v>
      </c>
      <c r="DI46" s="63">
        <v>4.5225999999999999E-3</v>
      </c>
    </row>
    <row r="47" spans="1:113">
      <c r="A47" s="63">
        <f>range!F53</f>
        <v>1.6602019999999999E-2</v>
      </c>
      <c r="B47" s="63">
        <f t="shared" si="2"/>
        <v>2.232632E-2</v>
      </c>
      <c r="C47" s="63">
        <f t="shared" si="3"/>
        <v>2.1683840000000003E-2</v>
      </c>
      <c r="D47" s="63">
        <f t="shared" si="4"/>
        <v>2.0718839999999999E-2</v>
      </c>
      <c r="E47" s="63">
        <f t="shared" si="5"/>
        <v>1.9370400000000003E-2</v>
      </c>
      <c r="F47" s="63">
        <f t="shared" si="6"/>
        <v>1.7533340000000001E-2</v>
      </c>
      <c r="G47" s="63">
        <f t="shared" si="1"/>
        <v>1.6602019999999999E-2</v>
      </c>
      <c r="H47" s="63">
        <f t="shared" si="7"/>
        <v>1.5017920000000001E-2</v>
      </c>
      <c r="I47" s="63">
        <f t="shared" si="8"/>
        <v>1.2683679999999999E-2</v>
      </c>
      <c r="J47" s="63">
        <f t="shared" si="9"/>
        <v>1.0385109999999999E-2</v>
      </c>
      <c r="K47" s="63">
        <f t="shared" si="10"/>
        <v>7.7882240000000007E-3</v>
      </c>
      <c r="L47" s="63">
        <f t="shared" si="11"/>
        <v>7.7882240000000007E-3</v>
      </c>
      <c r="M47" s="438">
        <f t="shared" si="12"/>
        <v>7.7882240000000007E-3</v>
      </c>
      <c r="N47" s="63">
        <f t="shared" si="13"/>
        <v>8.0027600000000011E-3</v>
      </c>
      <c r="O47" s="63">
        <f t="shared" si="14"/>
        <v>7.4569939999999998E-3</v>
      </c>
      <c r="P47" s="63">
        <f t="shared" si="15"/>
        <v>6.9225240000000011E-3</v>
      </c>
      <c r="Q47" s="63">
        <f t="shared" si="16"/>
        <v>6.3254919999999994E-3</v>
      </c>
      <c r="R47" s="63">
        <f t="shared" si="17"/>
        <v>5.6734139999999999E-3</v>
      </c>
      <c r="S47" s="63">
        <f t="shared" si="18"/>
        <v>5.0155499999999997E-3</v>
      </c>
      <c r="T47" s="63">
        <f t="shared" si="19"/>
        <v>4.4978839999999997E-3</v>
      </c>
      <c r="U47" s="63" t="str">
        <f t="shared" si="20"/>
        <v>0.0166,</v>
      </c>
      <c r="X47" s="63">
        <v>2.1875499999999999E-2</v>
      </c>
      <c r="Y47" s="63">
        <v>2.2720899999999999E-2</v>
      </c>
      <c r="Z47" s="63">
        <v>2.25255E-2</v>
      </c>
      <c r="AA47" s="63">
        <v>2.1982700000000001E-2</v>
      </c>
      <c r="AB47" s="63">
        <v>2.2526999999999998E-2</v>
      </c>
      <c r="AC47" s="63">
        <v>2.1325500000000001E-2</v>
      </c>
      <c r="AD47" s="63">
        <v>2.2082899999999999E-2</v>
      </c>
      <c r="AE47" s="63">
        <v>2.1910900000000001E-2</v>
      </c>
      <c r="AF47" s="63">
        <v>2.1114500000000001E-2</v>
      </c>
      <c r="AG47" s="63">
        <v>2.1985399999999999E-2</v>
      </c>
      <c r="AH47" s="63">
        <v>2.0231699999999998E-2</v>
      </c>
      <c r="AI47" s="63">
        <v>2.12432E-2</v>
      </c>
      <c r="AJ47" s="63">
        <v>2.09277E-2</v>
      </c>
      <c r="AK47" s="63">
        <v>2.0257799999999999E-2</v>
      </c>
      <c r="AL47" s="63">
        <v>2.0933799999999999E-2</v>
      </c>
      <c r="AM47" s="63">
        <v>1.8980400000000001E-2</v>
      </c>
      <c r="AN47" s="63">
        <v>1.9805199999999999E-2</v>
      </c>
      <c r="AO47" s="63">
        <v>1.9607800000000002E-2</v>
      </c>
      <c r="AP47" s="63">
        <v>1.8717500000000001E-2</v>
      </c>
      <c r="AQ47" s="63">
        <v>1.9741100000000001E-2</v>
      </c>
      <c r="AR47" s="63">
        <v>1.7391199999999999E-2</v>
      </c>
      <c r="AS47" s="63">
        <v>1.7834099999999999E-2</v>
      </c>
      <c r="AT47" s="63">
        <v>1.78234E-2</v>
      </c>
      <c r="AU47" s="63">
        <v>1.6661100000000002E-2</v>
      </c>
      <c r="AV47" s="63">
        <v>1.7956900000000001E-2</v>
      </c>
      <c r="AW47" s="63">
        <v>1.4561899999999999E-2</v>
      </c>
      <c r="AX47" s="63">
        <v>1.55449E-2</v>
      </c>
      <c r="AY47" s="63">
        <v>1.5381300000000001E-2</v>
      </c>
      <c r="AZ47" s="63">
        <v>1.43611E-2</v>
      </c>
      <c r="BA47" s="63">
        <v>1.5240399999999999E-2</v>
      </c>
      <c r="BB47" s="63">
        <v>1.20374E-2</v>
      </c>
      <c r="BC47" s="63">
        <v>1.3554500000000001E-2</v>
      </c>
      <c r="BD47" s="63">
        <v>1.28532E-2</v>
      </c>
      <c r="BE47" s="63">
        <v>1.2229800000000001E-2</v>
      </c>
      <c r="BF47" s="63">
        <v>1.27435E-2</v>
      </c>
      <c r="BG47" s="63">
        <v>9.9155500000000004E-3</v>
      </c>
      <c r="BH47" s="63">
        <v>1.0815E-2</v>
      </c>
      <c r="BI47" s="63">
        <v>1.0042199999999999E-2</v>
      </c>
      <c r="BJ47" s="63">
        <v>1.0469300000000001E-2</v>
      </c>
      <c r="BK47" s="63">
        <v>1.06835E-2</v>
      </c>
      <c r="BL47" s="63">
        <v>7.73349E-3</v>
      </c>
      <c r="BM47" s="63">
        <v>7.7538700000000004E-3</v>
      </c>
      <c r="BN47" s="63">
        <v>7.4174200000000001E-3</v>
      </c>
      <c r="BO47" s="63">
        <v>7.8570700000000007E-3</v>
      </c>
      <c r="BP47" s="63">
        <v>8.1792700000000006E-3</v>
      </c>
      <c r="BQ47" s="63">
        <v>7.73349E-3</v>
      </c>
      <c r="BR47" s="63">
        <v>7.7538700000000004E-3</v>
      </c>
      <c r="BS47" s="63">
        <v>7.4174200000000001E-3</v>
      </c>
      <c r="BT47" s="63">
        <v>7.8570700000000007E-3</v>
      </c>
      <c r="BU47" s="63">
        <v>8.1792700000000006E-3</v>
      </c>
      <c r="BV47" s="63"/>
      <c r="BW47" s="63"/>
      <c r="BX47" s="63"/>
      <c r="BY47" s="63"/>
      <c r="BZ47" s="63"/>
      <c r="CA47" s="63">
        <v>7.9156299999999999E-3</v>
      </c>
      <c r="CB47" s="63">
        <v>7.9836899999999999E-3</v>
      </c>
      <c r="CC47" s="63">
        <v>7.6045799999999997E-3</v>
      </c>
      <c r="CD47" s="63">
        <v>8.1031899999999997E-3</v>
      </c>
      <c r="CE47" s="63">
        <v>8.4067099999999995E-3</v>
      </c>
      <c r="CF47" s="63">
        <v>7.4331500000000003E-3</v>
      </c>
      <c r="CG47" s="63">
        <v>7.4201700000000002E-3</v>
      </c>
      <c r="CH47" s="63">
        <v>7.1160199999999998E-3</v>
      </c>
      <c r="CI47" s="63">
        <v>7.5182599999999997E-3</v>
      </c>
      <c r="CJ47" s="63">
        <v>7.7973699999999996E-3</v>
      </c>
      <c r="CK47" s="63">
        <v>6.8732200000000002E-3</v>
      </c>
      <c r="CL47" s="63">
        <v>6.8891200000000003E-3</v>
      </c>
      <c r="CM47" s="63">
        <v>6.6391699999999998E-3</v>
      </c>
      <c r="CN47" s="63">
        <v>6.9748199999999996E-3</v>
      </c>
      <c r="CO47" s="63">
        <v>7.2362900000000003E-3</v>
      </c>
      <c r="CP47" s="63">
        <v>6.0988600000000002E-3</v>
      </c>
      <c r="CQ47" s="63">
        <v>6.34134E-3</v>
      </c>
      <c r="CR47" s="63">
        <v>6.1595799999999996E-3</v>
      </c>
      <c r="CS47" s="63">
        <v>6.40779E-3</v>
      </c>
      <c r="CT47" s="63">
        <v>6.6198899999999998E-3</v>
      </c>
      <c r="CU47" s="63">
        <v>5.2804599999999998E-3</v>
      </c>
      <c r="CV47" s="63">
        <v>5.7547900000000001E-3</v>
      </c>
      <c r="CW47" s="63">
        <v>5.5632800000000003E-3</v>
      </c>
      <c r="CX47" s="63">
        <v>5.7936899999999998E-3</v>
      </c>
      <c r="CY47" s="63">
        <v>5.9748500000000003E-3</v>
      </c>
      <c r="CZ47" s="63">
        <v>4.7216899999999997E-3</v>
      </c>
      <c r="DA47" s="63">
        <v>5.0547099999999996E-3</v>
      </c>
      <c r="DB47" s="63">
        <v>4.9741200000000003E-3</v>
      </c>
      <c r="DC47" s="63">
        <v>5.1885100000000003E-3</v>
      </c>
      <c r="DD47" s="63">
        <v>5.1387200000000003E-3</v>
      </c>
      <c r="DE47" s="63">
        <v>4.4417299999999996E-3</v>
      </c>
      <c r="DF47" s="63">
        <v>4.5205999999999996E-3</v>
      </c>
      <c r="DG47" s="63">
        <v>4.4932399999999999E-3</v>
      </c>
      <c r="DH47" s="63">
        <v>4.5187099999999996E-3</v>
      </c>
      <c r="DI47" s="63">
        <v>4.51514E-3</v>
      </c>
    </row>
    <row r="48" spans="1:113">
      <c r="A48" s="63">
        <f>range!F54</f>
        <v>1.53803E-2</v>
      </c>
      <c r="B48" s="63">
        <f t="shared" si="2"/>
        <v>2.1871720000000001E-2</v>
      </c>
      <c r="C48" s="63">
        <f t="shared" si="3"/>
        <v>2.1036300000000001E-2</v>
      </c>
      <c r="D48" s="63">
        <f t="shared" si="4"/>
        <v>1.9874880000000001E-2</v>
      </c>
      <c r="E48" s="63">
        <f t="shared" si="5"/>
        <v>1.8315979999999999E-2</v>
      </c>
      <c r="F48" s="63">
        <f t="shared" si="6"/>
        <v>1.6148160000000002E-2</v>
      </c>
      <c r="G48" s="63">
        <f t="shared" si="1"/>
        <v>1.53803E-2</v>
      </c>
      <c r="H48" s="63">
        <f t="shared" si="7"/>
        <v>1.4009959999999998E-2</v>
      </c>
      <c r="I48" s="63">
        <f t="shared" si="8"/>
        <v>1.1903759999999999E-2</v>
      </c>
      <c r="J48" s="63">
        <f t="shared" si="9"/>
        <v>9.7079080000000012E-3</v>
      </c>
      <c r="K48" s="63">
        <f t="shared" si="10"/>
        <v>7.4315279999999997E-3</v>
      </c>
      <c r="L48" s="63">
        <f t="shared" si="11"/>
        <v>7.4315279999999997E-3</v>
      </c>
      <c r="M48" s="438">
        <f t="shared" si="12"/>
        <v>7.4315279999999997E-3</v>
      </c>
      <c r="N48" s="63">
        <f t="shared" si="13"/>
        <v>7.6315020000000001E-3</v>
      </c>
      <c r="O48" s="63">
        <f t="shared" si="14"/>
        <v>7.1283780000000003E-3</v>
      </c>
      <c r="P48" s="63">
        <f t="shared" si="15"/>
        <v>6.6453380000000006E-3</v>
      </c>
      <c r="Q48" s="63">
        <f t="shared" si="16"/>
        <v>6.1352340000000007E-3</v>
      </c>
      <c r="R48" s="63">
        <f t="shared" si="17"/>
        <v>5.604986000000001E-3</v>
      </c>
      <c r="S48" s="63">
        <f t="shared" si="18"/>
        <v>5.070644E-3</v>
      </c>
      <c r="T48" s="63">
        <f t="shared" si="19"/>
        <v>4.5076859999999995E-3</v>
      </c>
      <c r="U48" s="63" t="str">
        <f t="shared" si="20"/>
        <v>0.0154,</v>
      </c>
      <c r="X48" s="63">
        <v>2.1794399999999998E-2</v>
      </c>
      <c r="Y48" s="63">
        <v>2.18823E-2</v>
      </c>
      <c r="Z48" s="63">
        <v>2.1913800000000001E-2</v>
      </c>
      <c r="AA48" s="63">
        <v>2.19407E-2</v>
      </c>
      <c r="AB48" s="63">
        <v>2.18274E-2</v>
      </c>
      <c r="AC48" s="63">
        <v>2.1106099999999999E-2</v>
      </c>
      <c r="AD48" s="63">
        <v>2.11048E-2</v>
      </c>
      <c r="AE48" s="63">
        <v>2.09318E-2</v>
      </c>
      <c r="AF48" s="63">
        <v>2.09593E-2</v>
      </c>
      <c r="AG48" s="63">
        <v>2.1079500000000001E-2</v>
      </c>
      <c r="AH48" s="63">
        <v>1.9987399999999999E-2</v>
      </c>
      <c r="AI48" s="63">
        <v>2.0170199999999999E-2</v>
      </c>
      <c r="AJ48" s="63">
        <v>1.9860300000000001E-2</v>
      </c>
      <c r="AK48" s="63">
        <v>1.9476899999999998E-2</v>
      </c>
      <c r="AL48" s="63">
        <v>1.9879600000000001E-2</v>
      </c>
      <c r="AM48" s="63">
        <v>1.8327400000000001E-2</v>
      </c>
      <c r="AN48" s="63">
        <v>1.8763999999999999E-2</v>
      </c>
      <c r="AO48" s="63">
        <v>1.82866E-2</v>
      </c>
      <c r="AP48" s="63">
        <v>1.7934700000000001E-2</v>
      </c>
      <c r="AQ48" s="63">
        <v>1.8267200000000001E-2</v>
      </c>
      <c r="AR48" s="63">
        <v>1.5989400000000001E-2</v>
      </c>
      <c r="AS48" s="63">
        <v>1.6705500000000002E-2</v>
      </c>
      <c r="AT48" s="63">
        <v>1.62857E-2</v>
      </c>
      <c r="AU48" s="63">
        <v>1.5777200000000002E-2</v>
      </c>
      <c r="AV48" s="63">
        <v>1.5983000000000001E-2</v>
      </c>
      <c r="AW48" s="63">
        <v>1.37167E-2</v>
      </c>
      <c r="AX48" s="63">
        <v>1.49146E-2</v>
      </c>
      <c r="AY48" s="63">
        <v>1.41368E-2</v>
      </c>
      <c r="AZ48" s="63">
        <v>1.34885E-2</v>
      </c>
      <c r="BA48" s="63">
        <v>1.37932E-2</v>
      </c>
      <c r="BB48" s="63">
        <v>1.15526E-2</v>
      </c>
      <c r="BC48" s="63">
        <v>1.2907699999999999E-2</v>
      </c>
      <c r="BD48" s="63">
        <v>1.17188E-2</v>
      </c>
      <c r="BE48" s="63">
        <v>1.1343799999999999E-2</v>
      </c>
      <c r="BF48" s="63">
        <v>1.19959E-2</v>
      </c>
      <c r="BG48" s="63">
        <v>9.4642600000000004E-3</v>
      </c>
      <c r="BH48" s="63">
        <v>1.0215800000000001E-2</v>
      </c>
      <c r="BI48" s="63">
        <v>9.3693400000000003E-3</v>
      </c>
      <c r="BJ48" s="63">
        <v>9.6391500000000008E-3</v>
      </c>
      <c r="BK48" s="63">
        <v>9.8509900000000004E-3</v>
      </c>
      <c r="BL48" s="63">
        <v>7.6064699999999997E-3</v>
      </c>
      <c r="BM48" s="63">
        <v>7.4010300000000003E-3</v>
      </c>
      <c r="BN48" s="63">
        <v>7.2357400000000001E-3</v>
      </c>
      <c r="BO48" s="63">
        <v>7.3283200000000001E-3</v>
      </c>
      <c r="BP48" s="63">
        <v>7.5860800000000003E-3</v>
      </c>
      <c r="BQ48" s="63">
        <v>7.6064699999999997E-3</v>
      </c>
      <c r="BR48" s="63">
        <v>7.4010300000000003E-3</v>
      </c>
      <c r="BS48" s="63">
        <v>7.2357400000000001E-3</v>
      </c>
      <c r="BT48" s="63">
        <v>7.3283200000000001E-3</v>
      </c>
      <c r="BU48" s="63">
        <v>7.5860800000000003E-3</v>
      </c>
      <c r="BV48" s="63"/>
      <c r="BW48" s="63"/>
      <c r="BX48" s="63"/>
      <c r="BY48" s="63"/>
      <c r="BZ48" s="63"/>
      <c r="CA48" s="63">
        <v>7.7718400000000003E-3</v>
      </c>
      <c r="CB48" s="63">
        <v>7.6266800000000003E-3</v>
      </c>
      <c r="CC48" s="63">
        <v>7.4143100000000003E-3</v>
      </c>
      <c r="CD48" s="63">
        <v>7.5678400000000002E-3</v>
      </c>
      <c r="CE48" s="63">
        <v>7.7768400000000001E-3</v>
      </c>
      <c r="CF48" s="63">
        <v>7.3333900000000004E-3</v>
      </c>
      <c r="CG48" s="63">
        <v>7.0711799999999998E-3</v>
      </c>
      <c r="CH48" s="63">
        <v>6.9796800000000003E-3</v>
      </c>
      <c r="CI48" s="63">
        <v>6.9721399999999999E-3</v>
      </c>
      <c r="CJ48" s="63">
        <v>7.2855000000000003E-3</v>
      </c>
      <c r="CK48" s="63">
        <v>6.8467399999999996E-3</v>
      </c>
      <c r="CL48" s="63">
        <v>6.5553399999999998E-3</v>
      </c>
      <c r="CM48" s="63">
        <v>6.57093E-3</v>
      </c>
      <c r="CN48" s="63">
        <v>6.3887700000000002E-3</v>
      </c>
      <c r="CO48" s="63">
        <v>6.8649100000000001E-3</v>
      </c>
      <c r="CP48" s="63">
        <v>6.2935300000000003E-3</v>
      </c>
      <c r="CQ48" s="63">
        <v>5.9798400000000002E-3</v>
      </c>
      <c r="CR48" s="63">
        <v>6.1300499999999997E-3</v>
      </c>
      <c r="CS48" s="63">
        <v>5.8902399999999997E-3</v>
      </c>
      <c r="CT48" s="63">
        <v>6.3825100000000001E-3</v>
      </c>
      <c r="CU48" s="63">
        <v>5.6541999999999999E-3</v>
      </c>
      <c r="CV48" s="63">
        <v>5.3785200000000003E-3</v>
      </c>
      <c r="CW48" s="63">
        <v>5.6508900000000004E-3</v>
      </c>
      <c r="CX48" s="63">
        <v>5.4051899999999998E-3</v>
      </c>
      <c r="CY48" s="63">
        <v>5.9361300000000004E-3</v>
      </c>
      <c r="CZ48" s="63">
        <v>5.0718300000000003E-3</v>
      </c>
      <c r="DA48" s="63">
        <v>4.7841300000000002E-3</v>
      </c>
      <c r="DB48" s="63">
        <v>5.1534600000000003E-3</v>
      </c>
      <c r="DC48" s="63">
        <v>4.9314099999999998E-3</v>
      </c>
      <c r="DD48" s="63">
        <v>5.4123900000000004E-3</v>
      </c>
      <c r="DE48" s="63">
        <v>4.5058299999999997E-3</v>
      </c>
      <c r="DF48" s="63">
        <v>4.4307000000000001E-3</v>
      </c>
      <c r="DG48" s="63">
        <v>4.4944900000000003E-3</v>
      </c>
      <c r="DH48" s="63">
        <v>4.5212100000000003E-3</v>
      </c>
      <c r="DI48" s="63">
        <v>4.5862000000000003E-3</v>
      </c>
    </row>
    <row r="49" spans="1:113">
      <c r="A49" s="63">
        <f>range!F55</f>
        <v>1.4738879999999999E-2</v>
      </c>
      <c r="B49" s="63">
        <f t="shared" si="2"/>
        <v>2.1187299999999999E-2</v>
      </c>
      <c r="C49" s="63">
        <f t="shared" si="3"/>
        <v>2.0226539999999998E-2</v>
      </c>
      <c r="D49" s="63">
        <f t="shared" si="4"/>
        <v>1.8966340000000002E-2</v>
      </c>
      <c r="E49" s="63">
        <f t="shared" si="5"/>
        <v>1.747284E-2</v>
      </c>
      <c r="F49" s="63">
        <f t="shared" si="6"/>
        <v>1.5495200000000001E-2</v>
      </c>
      <c r="G49" s="63">
        <f t="shared" si="1"/>
        <v>1.4738879999999999E-2</v>
      </c>
      <c r="H49" s="63">
        <f t="shared" si="7"/>
        <v>1.33236E-2</v>
      </c>
      <c r="I49" s="63">
        <f t="shared" si="8"/>
        <v>1.1303459999999998E-2</v>
      </c>
      <c r="J49" s="63">
        <f t="shared" si="9"/>
        <v>9.2946479999999991E-3</v>
      </c>
      <c r="K49" s="63">
        <f t="shared" si="10"/>
        <v>7.0568460000000003E-3</v>
      </c>
      <c r="L49" s="63">
        <f t="shared" si="11"/>
        <v>7.0568460000000003E-3</v>
      </c>
      <c r="M49" s="438">
        <f t="shared" si="12"/>
        <v>7.0568460000000003E-3</v>
      </c>
      <c r="N49" s="63">
        <f t="shared" si="13"/>
        <v>7.2584920000000001E-3</v>
      </c>
      <c r="O49" s="63">
        <f t="shared" si="14"/>
        <v>6.7565060000000007E-3</v>
      </c>
      <c r="P49" s="63">
        <f t="shared" si="15"/>
        <v>6.3151200000000005E-3</v>
      </c>
      <c r="Q49" s="63">
        <f t="shared" si="16"/>
        <v>5.8658740000000001E-3</v>
      </c>
      <c r="R49" s="63">
        <f t="shared" si="17"/>
        <v>5.3983360000000001E-3</v>
      </c>
      <c r="S49" s="63">
        <f t="shared" si="18"/>
        <v>4.8974780000000002E-3</v>
      </c>
      <c r="T49" s="63">
        <f t="shared" si="19"/>
        <v>4.4615499999999999E-3</v>
      </c>
      <c r="U49" s="63" t="str">
        <f t="shared" si="20"/>
        <v>0.0147,</v>
      </c>
      <c r="X49" s="63">
        <v>2.02454E-2</v>
      </c>
      <c r="Y49" s="63">
        <v>2.13939E-2</v>
      </c>
      <c r="Z49" s="63">
        <v>2.1505E-2</v>
      </c>
      <c r="AA49" s="63">
        <v>2.10143E-2</v>
      </c>
      <c r="AB49" s="63">
        <v>2.1777899999999999E-2</v>
      </c>
      <c r="AC49" s="63">
        <v>1.9449600000000001E-2</v>
      </c>
      <c r="AD49" s="63">
        <v>2.0347199999999999E-2</v>
      </c>
      <c r="AE49" s="63">
        <v>2.0557499999999999E-2</v>
      </c>
      <c r="AF49" s="63">
        <v>1.9868E-2</v>
      </c>
      <c r="AG49" s="63">
        <v>2.0910399999999999E-2</v>
      </c>
      <c r="AH49" s="63">
        <v>1.8657099999999999E-2</v>
      </c>
      <c r="AI49" s="63">
        <v>1.9093800000000001E-2</v>
      </c>
      <c r="AJ49" s="63">
        <v>1.8904899999999999E-2</v>
      </c>
      <c r="AK49" s="63">
        <v>1.8640299999999999E-2</v>
      </c>
      <c r="AL49" s="63">
        <v>1.95356E-2</v>
      </c>
      <c r="AM49" s="63">
        <v>1.7561199999999999E-2</v>
      </c>
      <c r="AN49" s="63">
        <v>1.7570300000000001E-2</v>
      </c>
      <c r="AO49" s="63">
        <v>1.7213800000000001E-2</v>
      </c>
      <c r="AP49" s="63">
        <v>1.7102800000000001E-2</v>
      </c>
      <c r="AQ49" s="63">
        <v>1.7916100000000001E-2</v>
      </c>
      <c r="AR49" s="63">
        <v>1.5414300000000001E-2</v>
      </c>
      <c r="AS49" s="63">
        <v>1.5809299999999998E-2</v>
      </c>
      <c r="AT49" s="63">
        <v>1.5369300000000001E-2</v>
      </c>
      <c r="AU49" s="63">
        <v>1.52573E-2</v>
      </c>
      <c r="AV49" s="63">
        <v>1.5625799999999999E-2</v>
      </c>
      <c r="AW49" s="63">
        <v>1.3057300000000001E-2</v>
      </c>
      <c r="AX49" s="63">
        <v>1.3858799999999999E-2</v>
      </c>
      <c r="AY49" s="63">
        <v>1.33314E-2</v>
      </c>
      <c r="AZ49" s="63">
        <v>1.3108099999999999E-2</v>
      </c>
      <c r="BA49" s="63">
        <v>1.3262400000000001E-2</v>
      </c>
      <c r="BB49" s="63">
        <v>1.0943E-2</v>
      </c>
      <c r="BC49" s="63">
        <v>1.1672999999999999E-2</v>
      </c>
      <c r="BD49" s="63">
        <v>1.1470599999999999E-2</v>
      </c>
      <c r="BE49" s="63">
        <v>1.1047700000000001E-2</v>
      </c>
      <c r="BF49" s="63">
        <v>1.1383000000000001E-2</v>
      </c>
      <c r="BG49" s="63">
        <v>9.0400199999999993E-3</v>
      </c>
      <c r="BH49" s="63">
        <v>9.5450199999999995E-3</v>
      </c>
      <c r="BI49" s="63">
        <v>9.3131700000000008E-3</v>
      </c>
      <c r="BJ49" s="63">
        <v>9.1315900000000002E-3</v>
      </c>
      <c r="BK49" s="63">
        <v>9.4434400000000009E-3</v>
      </c>
      <c r="BL49" s="63">
        <v>7.2562499999999997E-3</v>
      </c>
      <c r="BM49" s="63">
        <v>7.0190799999999996E-3</v>
      </c>
      <c r="BN49" s="63">
        <v>6.9383400000000003E-3</v>
      </c>
      <c r="BO49" s="63">
        <v>6.8794299999999997E-3</v>
      </c>
      <c r="BP49" s="63">
        <v>7.1911299999999996E-3</v>
      </c>
      <c r="BQ49" s="63">
        <v>7.2562499999999997E-3</v>
      </c>
      <c r="BR49" s="63">
        <v>7.0190799999999996E-3</v>
      </c>
      <c r="BS49" s="63">
        <v>6.9383400000000003E-3</v>
      </c>
      <c r="BT49" s="63">
        <v>6.8794299999999997E-3</v>
      </c>
      <c r="BU49" s="63">
        <v>7.1911299999999996E-3</v>
      </c>
      <c r="BV49" s="63"/>
      <c r="BW49" s="63"/>
      <c r="BX49" s="63"/>
      <c r="BY49" s="63"/>
      <c r="BZ49" s="63"/>
      <c r="CA49" s="63">
        <v>7.4206699999999999E-3</v>
      </c>
      <c r="CB49" s="63">
        <v>7.2260700000000002E-3</v>
      </c>
      <c r="CC49" s="63">
        <v>7.1463899999999999E-3</v>
      </c>
      <c r="CD49" s="63">
        <v>7.1236399999999997E-3</v>
      </c>
      <c r="CE49" s="63">
        <v>7.3756899999999999E-3</v>
      </c>
      <c r="CF49" s="63">
        <v>6.9904499999999996E-3</v>
      </c>
      <c r="CG49" s="63">
        <v>6.6873100000000001E-3</v>
      </c>
      <c r="CH49" s="63">
        <v>6.6504399999999997E-3</v>
      </c>
      <c r="CI49" s="63">
        <v>6.56568E-3</v>
      </c>
      <c r="CJ49" s="63">
        <v>6.8886499999999996E-3</v>
      </c>
      <c r="CK49" s="63">
        <v>6.5492700000000003E-3</v>
      </c>
      <c r="CL49" s="63">
        <v>6.1842599999999996E-3</v>
      </c>
      <c r="CM49" s="63">
        <v>6.2939099999999998E-3</v>
      </c>
      <c r="CN49" s="63">
        <v>6.0740100000000003E-3</v>
      </c>
      <c r="CO49" s="63">
        <v>6.4741499999999997E-3</v>
      </c>
      <c r="CP49" s="63">
        <v>6.0725800000000002E-3</v>
      </c>
      <c r="CQ49" s="63">
        <v>5.7043500000000004E-3</v>
      </c>
      <c r="CR49" s="63">
        <v>5.8811100000000002E-3</v>
      </c>
      <c r="CS49" s="63">
        <v>5.6199700000000002E-3</v>
      </c>
      <c r="CT49" s="63">
        <v>6.0513600000000004E-3</v>
      </c>
      <c r="CU49" s="63">
        <v>5.5070099999999997E-3</v>
      </c>
      <c r="CV49" s="63">
        <v>5.2617300000000001E-3</v>
      </c>
      <c r="CW49" s="63">
        <v>5.3901399999999999E-3</v>
      </c>
      <c r="CX49" s="63">
        <v>5.17966E-3</v>
      </c>
      <c r="CY49" s="63">
        <v>5.6531400000000001E-3</v>
      </c>
      <c r="CZ49" s="63">
        <v>4.9446799999999999E-3</v>
      </c>
      <c r="DA49" s="63">
        <v>4.7705300000000003E-3</v>
      </c>
      <c r="DB49" s="63">
        <v>4.8631300000000002E-3</v>
      </c>
      <c r="DC49" s="63">
        <v>4.7432400000000001E-3</v>
      </c>
      <c r="DD49" s="63">
        <v>5.1658099999999998E-3</v>
      </c>
      <c r="DE49" s="63">
        <v>4.4420800000000002E-3</v>
      </c>
      <c r="DF49" s="63">
        <v>4.4308100000000003E-3</v>
      </c>
      <c r="DG49" s="63">
        <v>4.4737900000000001E-3</v>
      </c>
      <c r="DH49" s="63">
        <v>4.4123799999999996E-3</v>
      </c>
      <c r="DI49" s="63">
        <v>4.5486900000000002E-3</v>
      </c>
    </row>
    <row r="50" spans="1:113">
      <c r="A50" s="63">
        <f>range!F56</f>
        <v>1.386518E-2</v>
      </c>
      <c r="B50" s="63">
        <f t="shared" si="2"/>
        <v>2.0522200000000001E-2</v>
      </c>
      <c r="C50" s="63">
        <f t="shared" si="3"/>
        <v>1.9525940000000002E-2</v>
      </c>
      <c r="D50" s="63">
        <f t="shared" si="4"/>
        <v>1.8206079999999999E-2</v>
      </c>
      <c r="E50" s="63">
        <f t="shared" si="5"/>
        <v>1.6541339999999998E-2</v>
      </c>
      <c r="F50" s="63">
        <f t="shared" si="6"/>
        <v>1.4584239999999998E-2</v>
      </c>
      <c r="G50" s="63">
        <f t="shared" si="1"/>
        <v>1.386518E-2</v>
      </c>
      <c r="H50" s="63">
        <f t="shared" si="7"/>
        <v>1.2606839999999999E-2</v>
      </c>
      <c r="I50" s="63">
        <f t="shared" si="8"/>
        <v>1.057874E-2</v>
      </c>
      <c r="J50" s="63">
        <f t="shared" si="9"/>
        <v>8.6601480000000012E-3</v>
      </c>
      <c r="K50" s="63">
        <f t="shared" si="10"/>
        <v>6.6782160000000007E-3</v>
      </c>
      <c r="L50" s="63">
        <f t="shared" si="11"/>
        <v>6.6782160000000007E-3</v>
      </c>
      <c r="M50" s="438">
        <f t="shared" si="12"/>
        <v>6.6782160000000007E-3</v>
      </c>
      <c r="N50" s="63">
        <f t="shared" si="13"/>
        <v>6.8401139999999996E-3</v>
      </c>
      <c r="O50" s="63">
        <f t="shared" si="14"/>
        <v>6.4396899999999997E-3</v>
      </c>
      <c r="P50" s="63">
        <f t="shared" si="15"/>
        <v>6.0687499999999995E-3</v>
      </c>
      <c r="Q50" s="63">
        <f t="shared" si="16"/>
        <v>5.6859600000000003E-3</v>
      </c>
      <c r="R50" s="63">
        <f t="shared" si="17"/>
        <v>5.2578440000000002E-3</v>
      </c>
      <c r="S50" s="63">
        <f t="shared" si="18"/>
        <v>4.8381339999999991E-3</v>
      </c>
      <c r="T50" s="63">
        <f t="shared" si="19"/>
        <v>4.4425520000000007E-3</v>
      </c>
      <c r="U50" s="63" t="str">
        <f t="shared" si="20"/>
        <v>0.0139,</v>
      </c>
      <c r="X50" s="63">
        <v>2.02495E-2</v>
      </c>
      <c r="Y50" s="63">
        <v>2.1135500000000002E-2</v>
      </c>
      <c r="Z50" s="63">
        <v>1.9836699999999999E-2</v>
      </c>
      <c r="AA50" s="63">
        <v>2.0147399999999999E-2</v>
      </c>
      <c r="AB50" s="63">
        <v>2.1241900000000001E-2</v>
      </c>
      <c r="AC50" s="63">
        <v>1.9332700000000001E-2</v>
      </c>
      <c r="AD50" s="63">
        <v>2.0104299999999999E-2</v>
      </c>
      <c r="AE50" s="63">
        <v>1.8738000000000001E-2</v>
      </c>
      <c r="AF50" s="63">
        <v>1.91348E-2</v>
      </c>
      <c r="AG50" s="63">
        <v>2.0319899999999998E-2</v>
      </c>
      <c r="AH50" s="63">
        <v>1.8187999999999999E-2</v>
      </c>
      <c r="AI50" s="63">
        <v>1.88357E-2</v>
      </c>
      <c r="AJ50" s="63">
        <v>1.7411300000000001E-2</v>
      </c>
      <c r="AK50" s="63">
        <v>1.7970900000000001E-2</v>
      </c>
      <c r="AL50" s="63">
        <v>1.8624499999999999E-2</v>
      </c>
      <c r="AM50" s="63">
        <v>1.65533E-2</v>
      </c>
      <c r="AN50" s="63">
        <v>1.7363099999999999E-2</v>
      </c>
      <c r="AO50" s="63">
        <v>1.5968099999999999E-2</v>
      </c>
      <c r="AP50" s="63">
        <v>1.6555E-2</v>
      </c>
      <c r="AQ50" s="63">
        <v>1.6267199999999999E-2</v>
      </c>
      <c r="AR50" s="63">
        <v>1.42909E-2</v>
      </c>
      <c r="AS50" s="63">
        <v>1.54682E-2</v>
      </c>
      <c r="AT50" s="63">
        <v>1.42478E-2</v>
      </c>
      <c r="AU50" s="63">
        <v>1.49304E-2</v>
      </c>
      <c r="AV50" s="63">
        <v>1.39839E-2</v>
      </c>
      <c r="AW50" s="63">
        <v>1.2326500000000001E-2</v>
      </c>
      <c r="AX50" s="63">
        <v>1.32832E-2</v>
      </c>
      <c r="AY50" s="63">
        <v>1.24276E-2</v>
      </c>
      <c r="AZ50" s="63">
        <v>1.28834E-2</v>
      </c>
      <c r="BA50" s="63">
        <v>1.2113499999999999E-2</v>
      </c>
      <c r="BB50" s="63">
        <v>1.01441E-2</v>
      </c>
      <c r="BC50" s="63">
        <v>1.1091200000000001E-2</v>
      </c>
      <c r="BD50" s="63">
        <v>1.03678E-2</v>
      </c>
      <c r="BE50" s="63">
        <v>1.07828E-2</v>
      </c>
      <c r="BF50" s="63">
        <v>1.0507799999999999E-2</v>
      </c>
      <c r="BG50" s="63">
        <v>8.6087799999999999E-3</v>
      </c>
      <c r="BH50" s="63">
        <v>8.7223300000000004E-3</v>
      </c>
      <c r="BI50" s="63">
        <v>8.4631199999999993E-3</v>
      </c>
      <c r="BJ50" s="63">
        <v>8.7356599999999993E-3</v>
      </c>
      <c r="BK50" s="63">
        <v>8.7708500000000002E-3</v>
      </c>
      <c r="BL50" s="63">
        <v>7.0472099999999999E-3</v>
      </c>
      <c r="BM50" s="63">
        <v>6.4651500000000002E-3</v>
      </c>
      <c r="BN50" s="63">
        <v>6.5984800000000003E-3</v>
      </c>
      <c r="BO50" s="63">
        <v>6.3914499999999999E-3</v>
      </c>
      <c r="BP50" s="63">
        <v>6.8887899999999997E-3</v>
      </c>
      <c r="BQ50" s="63">
        <v>7.0472099999999999E-3</v>
      </c>
      <c r="BR50" s="63">
        <v>6.4651500000000002E-3</v>
      </c>
      <c r="BS50" s="63">
        <v>6.5984800000000003E-3</v>
      </c>
      <c r="BT50" s="63">
        <v>6.3914499999999999E-3</v>
      </c>
      <c r="BU50" s="63">
        <v>6.8887899999999997E-3</v>
      </c>
      <c r="BV50" s="63"/>
      <c r="BW50" s="63"/>
      <c r="BX50" s="63"/>
      <c r="BY50" s="63"/>
      <c r="BZ50" s="63"/>
      <c r="CA50" s="63">
        <v>7.1670600000000003E-3</v>
      </c>
      <c r="CB50" s="63">
        <v>6.62979E-3</v>
      </c>
      <c r="CC50" s="63">
        <v>6.7441699999999999E-3</v>
      </c>
      <c r="CD50" s="63">
        <v>6.5913400000000002E-3</v>
      </c>
      <c r="CE50" s="63">
        <v>7.0682100000000001E-3</v>
      </c>
      <c r="CF50" s="63">
        <v>6.8367000000000002E-3</v>
      </c>
      <c r="CG50" s="63">
        <v>6.2135200000000002E-3</v>
      </c>
      <c r="CH50" s="63">
        <v>6.3689599999999999E-3</v>
      </c>
      <c r="CI50" s="63">
        <v>6.1513399999999999E-3</v>
      </c>
      <c r="CJ50" s="63">
        <v>6.6279299999999998E-3</v>
      </c>
      <c r="CK50" s="63">
        <v>6.5015999999999997E-3</v>
      </c>
      <c r="CL50" s="63">
        <v>5.8070099999999996E-3</v>
      </c>
      <c r="CM50" s="63">
        <v>6.0167399999999996E-3</v>
      </c>
      <c r="CN50" s="63">
        <v>5.7836600000000004E-3</v>
      </c>
      <c r="CO50" s="63">
        <v>6.2347399999999999E-3</v>
      </c>
      <c r="CP50" s="63">
        <v>6.0402900000000002E-3</v>
      </c>
      <c r="CQ50" s="63">
        <v>5.4205299999999998E-3</v>
      </c>
      <c r="CR50" s="63">
        <v>5.7105400000000001E-3</v>
      </c>
      <c r="CS50" s="63">
        <v>5.4576900000000003E-3</v>
      </c>
      <c r="CT50" s="63">
        <v>5.8007500000000004E-3</v>
      </c>
      <c r="CU50" s="63">
        <v>5.4968500000000002E-3</v>
      </c>
      <c r="CV50" s="63">
        <v>4.9768599999999996E-3</v>
      </c>
      <c r="CW50" s="63">
        <v>5.3320900000000003E-3</v>
      </c>
      <c r="CX50" s="63">
        <v>5.1094199999999999E-3</v>
      </c>
      <c r="CY50" s="63">
        <v>5.3740000000000003E-3</v>
      </c>
      <c r="CZ50" s="63">
        <v>5.0257599999999998E-3</v>
      </c>
      <c r="DA50" s="63">
        <v>4.5503899999999996E-3</v>
      </c>
      <c r="DB50" s="63">
        <v>4.9415300000000004E-3</v>
      </c>
      <c r="DC50" s="63">
        <v>4.7593000000000002E-3</v>
      </c>
      <c r="DD50" s="63">
        <v>4.9136900000000001E-3</v>
      </c>
      <c r="DE50" s="63">
        <v>4.5017499999999997E-3</v>
      </c>
      <c r="DF50" s="63">
        <v>4.3710700000000003E-3</v>
      </c>
      <c r="DG50" s="63">
        <v>4.4868099999999999E-3</v>
      </c>
      <c r="DH50" s="63">
        <v>4.4254699999999999E-3</v>
      </c>
      <c r="DI50" s="63">
        <v>4.4276599999999999E-3</v>
      </c>
    </row>
    <row r="51" spans="1:113">
      <c r="A51" s="63">
        <f>range!F57</f>
        <v>1.2835239999999998E-2</v>
      </c>
      <c r="B51" s="63">
        <f t="shared" si="2"/>
        <v>1.9875899999999998E-2</v>
      </c>
      <c r="C51" s="63">
        <f t="shared" si="3"/>
        <v>1.8678519999999997E-2</v>
      </c>
      <c r="D51" s="63">
        <f t="shared" si="4"/>
        <v>1.7156419999999999E-2</v>
      </c>
      <c r="E51" s="63">
        <f t="shared" si="5"/>
        <v>1.5500759999999999E-2</v>
      </c>
      <c r="F51" s="63">
        <f t="shared" si="6"/>
        <v>1.3479960000000003E-2</v>
      </c>
      <c r="G51" s="63">
        <f t="shared" si="1"/>
        <v>1.2835239999999998E-2</v>
      </c>
      <c r="H51" s="63">
        <f t="shared" si="7"/>
        <v>1.1770440000000002E-2</v>
      </c>
      <c r="I51" s="63">
        <f t="shared" si="8"/>
        <v>9.8492760000000006E-3</v>
      </c>
      <c r="J51" s="63">
        <f t="shared" si="9"/>
        <v>8.1200379999999996E-3</v>
      </c>
      <c r="K51" s="63">
        <f t="shared" si="10"/>
        <v>6.3097219999999994E-3</v>
      </c>
      <c r="L51" s="63">
        <f t="shared" si="11"/>
        <v>6.3097219999999994E-3</v>
      </c>
      <c r="M51" s="438">
        <f t="shared" si="12"/>
        <v>6.3097219999999994E-3</v>
      </c>
      <c r="N51" s="63">
        <f t="shared" si="13"/>
        <v>6.4544299999999997E-3</v>
      </c>
      <c r="O51" s="63">
        <f t="shared" si="14"/>
        <v>6.0776159999999992E-3</v>
      </c>
      <c r="P51" s="63">
        <f t="shared" si="15"/>
        <v>5.7444180000000003E-3</v>
      </c>
      <c r="Q51" s="63">
        <f t="shared" si="16"/>
        <v>5.4079380000000002E-3</v>
      </c>
      <c r="R51" s="63">
        <f t="shared" si="17"/>
        <v>5.0693119999999994E-3</v>
      </c>
      <c r="S51" s="63">
        <f t="shared" si="18"/>
        <v>4.7029480000000002E-3</v>
      </c>
      <c r="T51" s="63">
        <f t="shared" si="19"/>
        <v>4.4008540000000001E-3</v>
      </c>
      <c r="U51" s="63" t="str">
        <f t="shared" si="20"/>
        <v>0.0128,</v>
      </c>
      <c r="X51" s="63">
        <v>2.01741E-2</v>
      </c>
      <c r="Y51" s="63">
        <v>1.9999300000000001E-2</v>
      </c>
      <c r="Z51" s="63">
        <v>2.0062300000000002E-2</v>
      </c>
      <c r="AA51" s="63">
        <v>2.0057999999999999E-2</v>
      </c>
      <c r="AB51" s="63">
        <v>1.90858E-2</v>
      </c>
      <c r="AC51" s="63">
        <v>1.8895800000000001E-2</v>
      </c>
      <c r="AD51" s="63">
        <v>1.8849999999999999E-2</v>
      </c>
      <c r="AE51" s="63">
        <v>1.8628700000000002E-2</v>
      </c>
      <c r="AF51" s="63">
        <v>1.8748600000000001E-2</v>
      </c>
      <c r="AG51" s="63">
        <v>1.8269500000000001E-2</v>
      </c>
      <c r="AH51" s="63">
        <v>1.74669E-2</v>
      </c>
      <c r="AI51" s="63">
        <v>1.7669899999999999E-2</v>
      </c>
      <c r="AJ51" s="63">
        <v>1.67374E-2</v>
      </c>
      <c r="AK51" s="63">
        <v>1.7236600000000001E-2</v>
      </c>
      <c r="AL51" s="63">
        <v>1.66713E-2</v>
      </c>
      <c r="AM51" s="63">
        <v>1.5711599999999999E-2</v>
      </c>
      <c r="AN51" s="63">
        <v>1.6188000000000001E-2</v>
      </c>
      <c r="AO51" s="63">
        <v>1.47916E-2</v>
      </c>
      <c r="AP51" s="63">
        <v>1.5736900000000002E-2</v>
      </c>
      <c r="AQ51" s="63">
        <v>1.5075699999999999E-2</v>
      </c>
      <c r="AR51" s="63">
        <v>1.3299999999999999E-2</v>
      </c>
      <c r="AS51" s="63">
        <v>1.3926900000000001E-2</v>
      </c>
      <c r="AT51" s="63">
        <v>1.31751E-2</v>
      </c>
      <c r="AU51" s="63">
        <v>1.4048400000000001E-2</v>
      </c>
      <c r="AV51" s="63">
        <v>1.29494E-2</v>
      </c>
      <c r="AW51" s="63">
        <v>1.1794000000000001E-2</v>
      </c>
      <c r="AX51" s="63">
        <v>1.1993E-2</v>
      </c>
      <c r="AY51" s="63">
        <v>1.1614299999999999E-2</v>
      </c>
      <c r="AZ51" s="63">
        <v>1.2149800000000001E-2</v>
      </c>
      <c r="BA51" s="63">
        <v>1.13011E-2</v>
      </c>
      <c r="BB51" s="63">
        <v>9.6760700000000002E-3</v>
      </c>
      <c r="BC51" s="63">
        <v>9.9260700000000004E-3</v>
      </c>
      <c r="BD51" s="63">
        <v>9.7008700000000003E-3</v>
      </c>
      <c r="BE51" s="63">
        <v>1.0141900000000001E-2</v>
      </c>
      <c r="BF51" s="63">
        <v>9.8014699999999996E-3</v>
      </c>
      <c r="BG51" s="63">
        <v>8.1639899999999994E-3</v>
      </c>
      <c r="BH51" s="63">
        <v>8.1281300000000008E-3</v>
      </c>
      <c r="BI51" s="63">
        <v>7.9092999999999993E-3</v>
      </c>
      <c r="BJ51" s="63">
        <v>8.1659200000000001E-3</v>
      </c>
      <c r="BK51" s="63">
        <v>8.2328499999999999E-3</v>
      </c>
      <c r="BL51" s="63">
        <v>6.4225200000000001E-3</v>
      </c>
      <c r="BM51" s="63">
        <v>6.2804699999999998E-3</v>
      </c>
      <c r="BN51" s="63">
        <v>6.1620499999999996E-3</v>
      </c>
      <c r="BO51" s="63">
        <v>6.1177200000000001E-3</v>
      </c>
      <c r="BP51" s="63">
        <v>6.5658499999999998E-3</v>
      </c>
      <c r="BQ51" s="63">
        <v>6.4225200000000001E-3</v>
      </c>
      <c r="BR51" s="63">
        <v>6.2804699999999998E-3</v>
      </c>
      <c r="BS51" s="63">
        <v>6.1620499999999996E-3</v>
      </c>
      <c r="BT51" s="63">
        <v>6.1177200000000001E-3</v>
      </c>
      <c r="BU51" s="63">
        <v>6.5658499999999998E-3</v>
      </c>
      <c r="BV51" s="63"/>
      <c r="BW51" s="63"/>
      <c r="BX51" s="63"/>
      <c r="BY51" s="63"/>
      <c r="BZ51" s="63"/>
      <c r="CA51" s="63">
        <v>6.56333E-3</v>
      </c>
      <c r="CB51" s="63">
        <v>6.4261300000000004E-3</v>
      </c>
      <c r="CC51" s="63">
        <v>6.2895099999999999E-3</v>
      </c>
      <c r="CD51" s="63">
        <v>6.2922400000000002E-3</v>
      </c>
      <c r="CE51" s="63">
        <v>6.7009399999999998E-3</v>
      </c>
      <c r="CF51" s="63">
        <v>6.1996999999999998E-3</v>
      </c>
      <c r="CG51" s="63">
        <v>6.0219599999999998E-3</v>
      </c>
      <c r="CH51" s="63">
        <v>5.93737E-3</v>
      </c>
      <c r="CI51" s="63">
        <v>5.8916899999999998E-3</v>
      </c>
      <c r="CJ51" s="63">
        <v>6.3373600000000002E-3</v>
      </c>
      <c r="CK51" s="63">
        <v>5.8643000000000002E-3</v>
      </c>
      <c r="CL51" s="63">
        <v>5.6820600000000001E-3</v>
      </c>
      <c r="CM51" s="63">
        <v>5.6125400000000001E-3</v>
      </c>
      <c r="CN51" s="63">
        <v>5.5732200000000003E-3</v>
      </c>
      <c r="CO51" s="63">
        <v>5.9899699999999998E-3</v>
      </c>
      <c r="CP51" s="63">
        <v>5.4355200000000001E-3</v>
      </c>
      <c r="CQ51" s="63">
        <v>5.3661200000000003E-3</v>
      </c>
      <c r="CR51" s="63">
        <v>5.3339199999999998E-3</v>
      </c>
      <c r="CS51" s="63">
        <v>5.2756599999999997E-3</v>
      </c>
      <c r="CT51" s="63">
        <v>5.62847E-3</v>
      </c>
      <c r="CU51" s="63">
        <v>5.0325500000000002E-3</v>
      </c>
      <c r="CV51" s="63">
        <v>5.0592299999999996E-3</v>
      </c>
      <c r="CW51" s="63">
        <v>5.0301399999999998E-3</v>
      </c>
      <c r="CX51" s="63">
        <v>4.9613799999999996E-3</v>
      </c>
      <c r="CY51" s="63">
        <v>5.2632599999999996E-3</v>
      </c>
      <c r="CZ51" s="63">
        <v>4.6885099999999999E-3</v>
      </c>
      <c r="DA51" s="63">
        <v>4.6139299999999996E-3</v>
      </c>
      <c r="DB51" s="63">
        <v>4.7308200000000002E-3</v>
      </c>
      <c r="DC51" s="63">
        <v>4.64687E-3</v>
      </c>
      <c r="DD51" s="63">
        <v>4.8346099999999996E-3</v>
      </c>
      <c r="DE51" s="63">
        <v>4.3994999999999998E-3</v>
      </c>
      <c r="DF51" s="63">
        <v>4.3651000000000002E-3</v>
      </c>
      <c r="DG51" s="63">
        <v>4.4022100000000002E-3</v>
      </c>
      <c r="DH51" s="63">
        <v>4.3952499999999999E-3</v>
      </c>
      <c r="DI51" s="63">
        <v>4.4422100000000003E-3</v>
      </c>
    </row>
    <row r="52" spans="1:113">
      <c r="A52" s="63">
        <f>range!F58</f>
        <v>1.22247E-2</v>
      </c>
      <c r="B52" s="63">
        <f t="shared" si="2"/>
        <v>1.9058459999999999E-2</v>
      </c>
      <c r="C52" s="63">
        <f t="shared" si="3"/>
        <v>1.7929580000000001E-2</v>
      </c>
      <c r="D52" s="63">
        <f t="shared" si="4"/>
        <v>1.6552840000000003E-2</v>
      </c>
      <c r="E52" s="63">
        <f t="shared" si="5"/>
        <v>1.4776580000000001E-2</v>
      </c>
      <c r="F52" s="63">
        <f t="shared" si="6"/>
        <v>1.28107E-2</v>
      </c>
      <c r="G52" s="63">
        <f t="shared" si="1"/>
        <v>1.22247E-2</v>
      </c>
      <c r="H52" s="63">
        <f t="shared" si="7"/>
        <v>1.1175040000000001E-2</v>
      </c>
      <c r="I52" s="63">
        <f t="shared" si="8"/>
        <v>9.4326199999999992E-3</v>
      </c>
      <c r="J52" s="63">
        <f t="shared" si="9"/>
        <v>7.6167760000000004E-3</v>
      </c>
      <c r="K52" s="63">
        <f t="shared" si="10"/>
        <v>5.9923960000000005E-3</v>
      </c>
      <c r="L52" s="63">
        <f t="shared" si="11"/>
        <v>5.9923960000000005E-3</v>
      </c>
      <c r="M52" s="438">
        <f t="shared" si="12"/>
        <v>5.9923960000000005E-3</v>
      </c>
      <c r="N52" s="63">
        <f t="shared" si="13"/>
        <v>6.1332279999999992E-3</v>
      </c>
      <c r="O52" s="63">
        <f t="shared" si="14"/>
        <v>5.8083920000000008E-3</v>
      </c>
      <c r="P52" s="63">
        <f t="shared" si="15"/>
        <v>5.5215000000000004E-3</v>
      </c>
      <c r="Q52" s="63">
        <f t="shared" si="16"/>
        <v>5.23618E-3</v>
      </c>
      <c r="R52" s="63">
        <f t="shared" si="17"/>
        <v>4.9208580000000002E-3</v>
      </c>
      <c r="S52" s="63">
        <f t="shared" si="18"/>
        <v>4.6095219999999996E-3</v>
      </c>
      <c r="T52" s="63">
        <f t="shared" si="19"/>
        <v>4.3768399999999999E-3</v>
      </c>
      <c r="U52" s="63" t="str">
        <f t="shared" si="20"/>
        <v>0.0122,</v>
      </c>
      <c r="X52" s="63">
        <v>1.86278E-2</v>
      </c>
      <c r="Y52" s="63">
        <v>1.88351E-2</v>
      </c>
      <c r="Z52" s="63">
        <v>1.97355E-2</v>
      </c>
      <c r="AA52" s="63">
        <v>1.98926E-2</v>
      </c>
      <c r="AB52" s="63">
        <v>1.82013E-2</v>
      </c>
      <c r="AC52" s="63">
        <v>1.7737800000000001E-2</v>
      </c>
      <c r="AD52" s="63">
        <v>1.7611999999999999E-2</v>
      </c>
      <c r="AE52" s="63">
        <v>1.9153400000000001E-2</v>
      </c>
      <c r="AF52" s="63">
        <v>1.80068E-2</v>
      </c>
      <c r="AG52" s="63">
        <v>1.7137900000000001E-2</v>
      </c>
      <c r="AH52" s="63">
        <v>1.64808E-2</v>
      </c>
      <c r="AI52" s="63">
        <v>1.6138E-2</v>
      </c>
      <c r="AJ52" s="63">
        <v>1.76715E-2</v>
      </c>
      <c r="AK52" s="63">
        <v>1.66567E-2</v>
      </c>
      <c r="AL52" s="63">
        <v>1.58172E-2</v>
      </c>
      <c r="AM52" s="63">
        <v>1.48243E-2</v>
      </c>
      <c r="AN52" s="63">
        <v>1.4534500000000001E-2</v>
      </c>
      <c r="AO52" s="63">
        <v>1.5241299999999999E-2</v>
      </c>
      <c r="AP52" s="63">
        <v>1.5162399999999999E-2</v>
      </c>
      <c r="AQ52" s="63">
        <v>1.41204E-2</v>
      </c>
      <c r="AR52" s="63">
        <v>1.2796E-2</v>
      </c>
      <c r="AS52" s="63">
        <v>1.2705299999999999E-2</v>
      </c>
      <c r="AT52" s="63">
        <v>1.3058699999999999E-2</v>
      </c>
      <c r="AU52" s="63">
        <v>1.32484E-2</v>
      </c>
      <c r="AV52" s="63">
        <v>1.22451E-2</v>
      </c>
      <c r="AW52" s="63">
        <v>1.13686E-2</v>
      </c>
      <c r="AX52" s="63">
        <v>1.0844400000000001E-2</v>
      </c>
      <c r="AY52" s="63">
        <v>1.11856E-2</v>
      </c>
      <c r="AZ52" s="63">
        <v>1.17941E-2</v>
      </c>
      <c r="BA52" s="63">
        <v>1.0682499999999999E-2</v>
      </c>
      <c r="BB52" s="63">
        <v>9.7014300000000005E-3</v>
      </c>
      <c r="BC52" s="63">
        <v>9.0279899999999996E-3</v>
      </c>
      <c r="BD52" s="63">
        <v>9.3533999999999996E-3</v>
      </c>
      <c r="BE52" s="63">
        <v>9.9522800000000008E-3</v>
      </c>
      <c r="BF52" s="63">
        <v>9.1280000000000007E-3</v>
      </c>
      <c r="BG52" s="63">
        <v>7.7408700000000004E-3</v>
      </c>
      <c r="BH52" s="63">
        <v>7.5050899999999999E-3</v>
      </c>
      <c r="BI52" s="63">
        <v>7.50142E-3</v>
      </c>
      <c r="BJ52" s="63">
        <v>7.7533200000000002E-3</v>
      </c>
      <c r="BK52" s="63">
        <v>7.5831800000000001E-3</v>
      </c>
      <c r="BL52" s="63">
        <v>6.2409700000000002E-3</v>
      </c>
      <c r="BM52" s="63">
        <v>5.8435900000000001E-3</v>
      </c>
      <c r="BN52" s="63">
        <v>5.73552E-3</v>
      </c>
      <c r="BO52" s="63">
        <v>6.0682100000000001E-3</v>
      </c>
      <c r="BP52" s="63">
        <v>6.0736899999999996E-3</v>
      </c>
      <c r="BQ52" s="63">
        <v>6.2409700000000002E-3</v>
      </c>
      <c r="BR52" s="63">
        <v>5.8435900000000001E-3</v>
      </c>
      <c r="BS52" s="63">
        <v>5.73552E-3</v>
      </c>
      <c r="BT52" s="63">
        <v>6.0682100000000001E-3</v>
      </c>
      <c r="BU52" s="63">
        <v>6.0736899999999996E-3</v>
      </c>
      <c r="BV52" s="63"/>
      <c r="BW52" s="63"/>
      <c r="BX52" s="63"/>
      <c r="BY52" s="63"/>
      <c r="BZ52" s="63"/>
      <c r="CA52" s="63">
        <v>6.3525600000000002E-3</v>
      </c>
      <c r="CB52" s="63">
        <v>5.9761099999999998E-3</v>
      </c>
      <c r="CC52" s="63">
        <v>5.9111900000000002E-3</v>
      </c>
      <c r="CD52" s="63">
        <v>6.21865E-3</v>
      </c>
      <c r="CE52" s="63">
        <v>6.2076299999999996E-3</v>
      </c>
      <c r="CF52" s="63">
        <v>6.0619799999999998E-3</v>
      </c>
      <c r="CG52" s="63">
        <v>5.6637800000000002E-3</v>
      </c>
      <c r="CH52" s="63">
        <v>5.5352099999999996E-3</v>
      </c>
      <c r="CI52" s="63">
        <v>5.8979200000000001E-3</v>
      </c>
      <c r="CJ52" s="63">
        <v>5.8830699999999998E-3</v>
      </c>
      <c r="CK52" s="63">
        <v>5.7494499999999997E-3</v>
      </c>
      <c r="CL52" s="63">
        <v>5.3740699999999999E-3</v>
      </c>
      <c r="CM52" s="63">
        <v>5.2638700000000004E-3</v>
      </c>
      <c r="CN52" s="63">
        <v>5.6337100000000001E-3</v>
      </c>
      <c r="CO52" s="63">
        <v>5.5864E-3</v>
      </c>
      <c r="CP52" s="63">
        <v>5.3928099999999996E-3</v>
      </c>
      <c r="CQ52" s="63">
        <v>5.1218899999999996E-3</v>
      </c>
      <c r="CR52" s="63">
        <v>5.0268099999999996E-3</v>
      </c>
      <c r="CS52" s="63">
        <v>5.3810000000000004E-3</v>
      </c>
      <c r="CT52" s="63">
        <v>5.2583899999999999E-3</v>
      </c>
      <c r="CU52" s="63">
        <v>4.98468E-3</v>
      </c>
      <c r="CV52" s="63">
        <v>4.8779100000000001E-3</v>
      </c>
      <c r="CW52" s="63">
        <v>4.7806200000000002E-3</v>
      </c>
      <c r="CX52" s="63">
        <v>5.0862299999999997E-3</v>
      </c>
      <c r="CY52" s="63">
        <v>4.87485E-3</v>
      </c>
      <c r="CZ52" s="63">
        <v>4.6542800000000002E-3</v>
      </c>
      <c r="DA52" s="63">
        <v>4.5592999999999996E-3</v>
      </c>
      <c r="DB52" s="63">
        <v>4.4766900000000002E-3</v>
      </c>
      <c r="DC52" s="63">
        <v>4.7732399999999998E-3</v>
      </c>
      <c r="DD52" s="63">
        <v>4.5840999999999998E-3</v>
      </c>
      <c r="DE52" s="63">
        <v>4.3972000000000004E-3</v>
      </c>
      <c r="DF52" s="63">
        <v>4.3467100000000002E-3</v>
      </c>
      <c r="DG52" s="63">
        <v>4.34455E-3</v>
      </c>
      <c r="DH52" s="63">
        <v>4.4336100000000002E-3</v>
      </c>
      <c r="DI52" s="63">
        <v>4.3621299999999997E-3</v>
      </c>
    </row>
    <row r="53" spans="1:113">
      <c r="A53" s="63">
        <f>range!F59</f>
        <v>1.1294720000000001E-2</v>
      </c>
      <c r="B53" s="63">
        <f t="shared" si="2"/>
        <v>1.7471380000000002E-2</v>
      </c>
      <c r="C53" s="63">
        <f t="shared" si="3"/>
        <v>1.6369479999999999E-2</v>
      </c>
      <c r="D53" s="63">
        <f t="shared" si="4"/>
        <v>1.5094360000000001E-2</v>
      </c>
      <c r="E53" s="63">
        <f t="shared" si="5"/>
        <v>1.355656E-2</v>
      </c>
      <c r="F53" s="63">
        <f t="shared" si="6"/>
        <v>1.1914480000000002E-2</v>
      </c>
      <c r="G53" s="63">
        <f t="shared" si="1"/>
        <v>1.1294720000000001E-2</v>
      </c>
      <c r="H53" s="63">
        <f t="shared" si="7"/>
        <v>1.0241117999999999E-2</v>
      </c>
      <c r="I53" s="63">
        <f t="shared" si="8"/>
        <v>8.5749299999999997E-3</v>
      </c>
      <c r="J53" s="63">
        <f t="shared" si="9"/>
        <v>7.0832719999999998E-3</v>
      </c>
      <c r="K53" s="63">
        <f t="shared" si="10"/>
        <v>5.7434560000000001E-3</v>
      </c>
      <c r="L53" s="63">
        <f t="shared" si="11"/>
        <v>5.7434560000000001E-3</v>
      </c>
      <c r="M53" s="438">
        <f t="shared" si="12"/>
        <v>5.7434560000000001E-3</v>
      </c>
      <c r="N53" s="63">
        <f t="shared" si="13"/>
        <v>5.8569479999999998E-3</v>
      </c>
      <c r="O53" s="63">
        <f t="shared" si="14"/>
        <v>5.5840560000000004E-3</v>
      </c>
      <c r="P53" s="63">
        <f t="shared" si="15"/>
        <v>5.3545580000000006E-3</v>
      </c>
      <c r="Q53" s="63">
        <f t="shared" si="16"/>
        <v>5.1176940000000008E-3</v>
      </c>
      <c r="R53" s="63">
        <f t="shared" si="17"/>
        <v>4.8711779999999994E-3</v>
      </c>
      <c r="S53" s="63">
        <f t="shared" si="18"/>
        <v>4.6037539999999998E-3</v>
      </c>
      <c r="T53" s="63">
        <f t="shared" si="19"/>
        <v>4.3610259999999996E-3</v>
      </c>
      <c r="U53" s="63" t="str">
        <f t="shared" si="20"/>
        <v>0.0113,</v>
      </c>
      <c r="X53" s="63">
        <v>1.7295100000000001E-2</v>
      </c>
      <c r="Y53" s="63">
        <v>1.7525700000000002E-2</v>
      </c>
      <c r="Z53" s="63">
        <v>1.6870400000000001E-2</v>
      </c>
      <c r="AA53" s="63">
        <v>1.8475599999999998E-2</v>
      </c>
      <c r="AB53" s="63">
        <v>1.71901E-2</v>
      </c>
      <c r="AC53" s="63">
        <v>1.6455500000000001E-2</v>
      </c>
      <c r="AD53" s="63">
        <v>1.62658E-2</v>
      </c>
      <c r="AE53" s="63">
        <v>1.5295599999999999E-2</v>
      </c>
      <c r="AF53" s="63">
        <v>1.7510600000000001E-2</v>
      </c>
      <c r="AG53" s="63">
        <v>1.6319899999999998E-2</v>
      </c>
      <c r="AH53" s="63">
        <v>1.5183E-2</v>
      </c>
      <c r="AI53" s="63">
        <v>1.4872399999999999E-2</v>
      </c>
      <c r="AJ53" s="63">
        <v>1.3960200000000001E-2</v>
      </c>
      <c r="AK53" s="63">
        <v>1.6397700000000001E-2</v>
      </c>
      <c r="AL53" s="63">
        <v>1.5058500000000001E-2</v>
      </c>
      <c r="AM53" s="63">
        <v>1.3946699999999999E-2</v>
      </c>
      <c r="AN53" s="63">
        <v>1.3199000000000001E-2</v>
      </c>
      <c r="AO53" s="63">
        <v>1.27435E-2</v>
      </c>
      <c r="AP53" s="63">
        <v>1.46865E-2</v>
      </c>
      <c r="AQ53" s="63">
        <v>1.3207099999999999E-2</v>
      </c>
      <c r="AR53" s="63">
        <v>1.2213099999999999E-2</v>
      </c>
      <c r="AS53" s="63">
        <v>1.1435600000000001E-2</v>
      </c>
      <c r="AT53" s="63">
        <v>1.14859E-2</v>
      </c>
      <c r="AU53" s="63">
        <v>1.28897E-2</v>
      </c>
      <c r="AV53" s="63">
        <v>1.15481E-2</v>
      </c>
      <c r="AW53" s="63">
        <v>1.05737E-2</v>
      </c>
      <c r="AX53" s="63">
        <v>9.8598799999999997E-3</v>
      </c>
      <c r="AY53" s="63">
        <v>9.8387100000000005E-3</v>
      </c>
      <c r="AZ53" s="63">
        <v>1.0918300000000001E-2</v>
      </c>
      <c r="BA53" s="63">
        <v>1.0015E-2</v>
      </c>
      <c r="BB53" s="63">
        <v>8.8492599999999994E-3</v>
      </c>
      <c r="BC53" s="63">
        <v>8.0982699999999994E-3</v>
      </c>
      <c r="BD53" s="63">
        <v>8.4148499999999998E-3</v>
      </c>
      <c r="BE53" s="63">
        <v>8.9101600000000003E-3</v>
      </c>
      <c r="BF53" s="63">
        <v>8.6021099999999996E-3</v>
      </c>
      <c r="BG53" s="63">
        <v>7.1880499999999996E-3</v>
      </c>
      <c r="BH53" s="63">
        <v>6.8834100000000004E-3</v>
      </c>
      <c r="BI53" s="63">
        <v>6.9927799999999997E-3</v>
      </c>
      <c r="BJ53" s="63">
        <v>7.1969499999999997E-3</v>
      </c>
      <c r="BK53" s="63">
        <v>7.1551699999999998E-3</v>
      </c>
      <c r="BL53" s="63">
        <v>5.8064199999999996E-3</v>
      </c>
      <c r="BM53" s="63">
        <v>5.6332200000000004E-3</v>
      </c>
      <c r="BN53" s="63">
        <v>5.6061899999999996E-3</v>
      </c>
      <c r="BO53" s="63">
        <v>5.7662599999999996E-3</v>
      </c>
      <c r="BP53" s="63">
        <v>5.9051900000000003E-3</v>
      </c>
      <c r="BQ53" s="63">
        <v>5.8064199999999996E-3</v>
      </c>
      <c r="BR53" s="63">
        <v>5.6332200000000004E-3</v>
      </c>
      <c r="BS53" s="63">
        <v>5.6061899999999996E-3</v>
      </c>
      <c r="BT53" s="63">
        <v>5.7662599999999996E-3</v>
      </c>
      <c r="BU53" s="63">
        <v>5.9051900000000003E-3</v>
      </c>
      <c r="BV53" s="63"/>
      <c r="BW53" s="63"/>
      <c r="BX53" s="63"/>
      <c r="BY53" s="63"/>
      <c r="BZ53" s="63"/>
      <c r="CA53" s="63">
        <v>5.9192400000000001E-3</v>
      </c>
      <c r="CB53" s="63">
        <v>5.7548299999999998E-3</v>
      </c>
      <c r="CC53" s="63">
        <v>5.7099500000000001E-3</v>
      </c>
      <c r="CD53" s="63">
        <v>5.8934399999999998E-3</v>
      </c>
      <c r="CE53" s="63">
        <v>6.0072800000000003E-3</v>
      </c>
      <c r="CF53" s="63">
        <v>5.6371800000000003E-3</v>
      </c>
      <c r="CG53" s="63">
        <v>5.4704200000000001E-3</v>
      </c>
      <c r="CH53" s="63">
        <v>5.45511E-3</v>
      </c>
      <c r="CI53" s="63">
        <v>5.6089199999999999E-3</v>
      </c>
      <c r="CJ53" s="63">
        <v>5.7486500000000001E-3</v>
      </c>
      <c r="CK53" s="63">
        <v>5.4058400000000003E-3</v>
      </c>
      <c r="CL53" s="63">
        <v>5.1971400000000003E-3</v>
      </c>
      <c r="CM53" s="63">
        <v>5.2678899999999999E-3</v>
      </c>
      <c r="CN53" s="63">
        <v>5.3792299999999996E-3</v>
      </c>
      <c r="CO53" s="63">
        <v>5.5226900000000002E-3</v>
      </c>
      <c r="CP53" s="63">
        <v>5.12766E-3</v>
      </c>
      <c r="CQ53" s="63">
        <v>4.9682499999999996E-3</v>
      </c>
      <c r="CR53" s="63">
        <v>5.0853900000000004E-3</v>
      </c>
      <c r="CS53" s="63">
        <v>5.1543500000000003E-3</v>
      </c>
      <c r="CT53" s="63">
        <v>5.2528200000000001E-3</v>
      </c>
      <c r="CU53" s="63">
        <v>4.8505500000000003E-3</v>
      </c>
      <c r="CV53" s="63">
        <v>4.7576500000000004E-3</v>
      </c>
      <c r="CW53" s="63">
        <v>4.8641400000000003E-3</v>
      </c>
      <c r="CX53" s="63">
        <v>4.9330199999999998E-3</v>
      </c>
      <c r="CY53" s="63">
        <v>4.9505299999999999E-3</v>
      </c>
      <c r="CZ53" s="63">
        <v>4.5927900000000002E-3</v>
      </c>
      <c r="DA53" s="63">
        <v>4.4896399999999996E-3</v>
      </c>
      <c r="DB53" s="63">
        <v>4.6305499999999998E-3</v>
      </c>
      <c r="DC53" s="63">
        <v>4.66148E-3</v>
      </c>
      <c r="DD53" s="63">
        <v>4.6443099999999996E-3</v>
      </c>
      <c r="DE53" s="63">
        <v>4.34835E-3</v>
      </c>
      <c r="DF53" s="63">
        <v>4.3160000000000004E-3</v>
      </c>
      <c r="DG53" s="63">
        <v>4.3658600000000001E-3</v>
      </c>
      <c r="DH53" s="63">
        <v>4.3980199999999999E-3</v>
      </c>
      <c r="DI53" s="63">
        <v>4.3769000000000004E-3</v>
      </c>
    </row>
    <row r="54" spans="1:113">
      <c r="A54" s="63">
        <f>range!F60</f>
        <v>1.038761E-2</v>
      </c>
      <c r="B54" s="63">
        <f t="shared" si="2"/>
        <v>1.6582619999999999E-2</v>
      </c>
      <c r="C54" s="63">
        <f t="shared" si="3"/>
        <v>1.5305620000000001E-2</v>
      </c>
      <c r="D54" s="63">
        <f t="shared" si="4"/>
        <v>1.4079160000000002E-2</v>
      </c>
      <c r="E54" s="63">
        <f t="shared" si="5"/>
        <v>1.2454660000000001E-2</v>
      </c>
      <c r="F54" s="63">
        <f t="shared" si="6"/>
        <v>1.092344E-2</v>
      </c>
      <c r="G54" s="63">
        <f t="shared" si="1"/>
        <v>1.038761E-2</v>
      </c>
      <c r="H54" s="63">
        <f t="shared" si="7"/>
        <v>9.4560300000000007E-3</v>
      </c>
      <c r="I54" s="63">
        <f t="shared" si="8"/>
        <v>7.962977999999999E-3</v>
      </c>
      <c r="J54" s="63">
        <f t="shared" si="9"/>
        <v>6.6093100000000002E-3</v>
      </c>
      <c r="K54" s="63">
        <f t="shared" si="10"/>
        <v>5.4088279999999992E-3</v>
      </c>
      <c r="L54" s="63">
        <f t="shared" si="11"/>
        <v>5.4088279999999992E-3</v>
      </c>
      <c r="M54" s="438">
        <f t="shared" si="12"/>
        <v>5.4088279999999992E-3</v>
      </c>
      <c r="N54" s="63">
        <f t="shared" si="13"/>
        <v>5.5008399999999999E-3</v>
      </c>
      <c r="O54" s="63">
        <f t="shared" si="14"/>
        <v>5.2875999999999999E-3</v>
      </c>
      <c r="P54" s="63">
        <f t="shared" si="15"/>
        <v>5.0892740000000004E-3</v>
      </c>
      <c r="Q54" s="63">
        <f t="shared" si="16"/>
        <v>4.8856640000000005E-3</v>
      </c>
      <c r="R54" s="63">
        <f t="shared" si="17"/>
        <v>4.6822180000000001E-3</v>
      </c>
      <c r="S54" s="63">
        <f t="shared" si="18"/>
        <v>4.4957859999999999E-3</v>
      </c>
      <c r="T54" s="63">
        <f t="shared" si="19"/>
        <v>4.332748E-3</v>
      </c>
      <c r="U54" s="63" t="str">
        <f t="shared" si="20"/>
        <v>0.0104,</v>
      </c>
      <c r="X54" s="63">
        <v>1.6243799999999999E-2</v>
      </c>
      <c r="Y54" s="63">
        <v>1.6424000000000001E-2</v>
      </c>
      <c r="Z54" s="63">
        <v>1.6243400000000002E-2</v>
      </c>
      <c r="AA54" s="63">
        <v>1.77895E-2</v>
      </c>
      <c r="AB54" s="63">
        <v>1.6212399999999998E-2</v>
      </c>
      <c r="AC54" s="63">
        <v>1.53998E-2</v>
      </c>
      <c r="AD54" s="63">
        <v>1.5157800000000001E-2</v>
      </c>
      <c r="AE54" s="63">
        <v>1.4742099999999999E-2</v>
      </c>
      <c r="AF54" s="63">
        <v>1.62343E-2</v>
      </c>
      <c r="AG54" s="63">
        <v>1.49941E-2</v>
      </c>
      <c r="AH54" s="63">
        <v>1.4246200000000001E-2</v>
      </c>
      <c r="AI54" s="63">
        <v>1.3879799999999999E-2</v>
      </c>
      <c r="AJ54" s="63">
        <v>1.33341E-2</v>
      </c>
      <c r="AK54" s="63">
        <v>1.52158E-2</v>
      </c>
      <c r="AL54" s="63">
        <v>1.37199E-2</v>
      </c>
      <c r="AM54" s="63">
        <v>1.27352E-2</v>
      </c>
      <c r="AN54" s="63">
        <v>1.2111E-2</v>
      </c>
      <c r="AO54" s="63">
        <v>1.1717099999999999E-2</v>
      </c>
      <c r="AP54" s="63">
        <v>1.34593E-2</v>
      </c>
      <c r="AQ54" s="63">
        <v>1.22507E-2</v>
      </c>
      <c r="AR54" s="63">
        <v>1.13566E-2</v>
      </c>
      <c r="AS54" s="63">
        <v>1.0507799999999999E-2</v>
      </c>
      <c r="AT54" s="63">
        <v>1.0071200000000001E-2</v>
      </c>
      <c r="AU54" s="63">
        <v>1.1786899999999999E-2</v>
      </c>
      <c r="AV54" s="63">
        <v>1.08947E-2</v>
      </c>
      <c r="AW54" s="63">
        <v>9.6905900000000007E-3</v>
      </c>
      <c r="AX54" s="63">
        <v>9.0616900000000007E-3</v>
      </c>
      <c r="AY54" s="63">
        <v>8.6917999999999995E-3</v>
      </c>
      <c r="AZ54" s="63">
        <v>1.0267200000000001E-2</v>
      </c>
      <c r="BA54" s="63">
        <v>9.5688700000000002E-3</v>
      </c>
      <c r="BB54" s="63">
        <v>7.9109200000000001E-3</v>
      </c>
      <c r="BC54" s="63">
        <v>7.5832199999999999E-3</v>
      </c>
      <c r="BD54" s="63">
        <v>7.6495299999999999E-3</v>
      </c>
      <c r="BE54" s="63">
        <v>8.4571300000000002E-3</v>
      </c>
      <c r="BF54" s="63">
        <v>8.2140900000000003E-3</v>
      </c>
      <c r="BG54" s="63">
        <v>6.50082E-3</v>
      </c>
      <c r="BH54" s="63">
        <v>6.3621499999999996E-3</v>
      </c>
      <c r="BI54" s="63">
        <v>6.5136899999999999E-3</v>
      </c>
      <c r="BJ54" s="63">
        <v>6.8244600000000001E-3</v>
      </c>
      <c r="BK54" s="63">
        <v>6.8454299999999996E-3</v>
      </c>
      <c r="BL54" s="63">
        <v>5.4996100000000003E-3</v>
      </c>
      <c r="BM54" s="63">
        <v>5.1831999999999998E-3</v>
      </c>
      <c r="BN54" s="63">
        <v>5.2828299999999996E-3</v>
      </c>
      <c r="BO54" s="63">
        <v>5.4809300000000002E-3</v>
      </c>
      <c r="BP54" s="63">
        <v>5.5975699999999996E-3</v>
      </c>
      <c r="BQ54" s="63">
        <v>5.4996100000000003E-3</v>
      </c>
      <c r="BR54" s="63">
        <v>5.1831999999999998E-3</v>
      </c>
      <c r="BS54" s="63">
        <v>5.2828299999999996E-3</v>
      </c>
      <c r="BT54" s="63">
        <v>5.4809300000000002E-3</v>
      </c>
      <c r="BU54" s="63">
        <v>5.5975699999999996E-3</v>
      </c>
      <c r="BV54" s="63"/>
      <c r="BW54" s="63"/>
      <c r="BX54" s="63"/>
      <c r="BY54" s="63"/>
      <c r="BZ54" s="63"/>
      <c r="CA54" s="63">
        <v>5.5733900000000001E-3</v>
      </c>
      <c r="CB54" s="63">
        <v>5.2738799999999999E-3</v>
      </c>
      <c r="CC54" s="63">
        <v>5.3704699999999996E-3</v>
      </c>
      <c r="CD54" s="63">
        <v>5.5917299999999996E-3</v>
      </c>
      <c r="CE54" s="63">
        <v>5.6947300000000003E-3</v>
      </c>
      <c r="CF54" s="63">
        <v>5.3795800000000001E-3</v>
      </c>
      <c r="CG54" s="63">
        <v>5.0820199999999996E-3</v>
      </c>
      <c r="CH54" s="63">
        <v>5.16155E-3</v>
      </c>
      <c r="CI54" s="63">
        <v>5.3562899999999997E-3</v>
      </c>
      <c r="CJ54" s="63">
        <v>5.4585600000000003E-3</v>
      </c>
      <c r="CK54" s="63">
        <v>5.14607E-3</v>
      </c>
      <c r="CL54" s="63">
        <v>4.9018899999999999E-3</v>
      </c>
      <c r="CM54" s="63">
        <v>4.9909400000000001E-3</v>
      </c>
      <c r="CN54" s="63">
        <v>5.1674800000000003E-3</v>
      </c>
      <c r="CO54" s="63">
        <v>5.2399899999999999E-3</v>
      </c>
      <c r="CP54" s="63">
        <v>4.8758600000000001E-3</v>
      </c>
      <c r="CQ54" s="63">
        <v>4.7414600000000003E-3</v>
      </c>
      <c r="CR54" s="63">
        <v>4.8276899999999999E-3</v>
      </c>
      <c r="CS54" s="63">
        <v>4.9814600000000001E-3</v>
      </c>
      <c r="CT54" s="63">
        <v>5.0018500000000004E-3</v>
      </c>
      <c r="CU54" s="63">
        <v>4.6314399999999997E-3</v>
      </c>
      <c r="CV54" s="63">
        <v>4.5936400000000004E-3</v>
      </c>
      <c r="CW54" s="63">
        <v>4.6392400000000002E-3</v>
      </c>
      <c r="CX54" s="63">
        <v>4.77978E-3</v>
      </c>
      <c r="CY54" s="63">
        <v>4.7669899999999996E-3</v>
      </c>
      <c r="CZ54" s="63">
        <v>4.4797600000000002E-3</v>
      </c>
      <c r="DA54" s="63">
        <v>4.4246199999999998E-3</v>
      </c>
      <c r="DB54" s="63">
        <v>4.4726999999999996E-3</v>
      </c>
      <c r="DC54" s="63">
        <v>4.5585499999999998E-3</v>
      </c>
      <c r="DD54" s="63">
        <v>4.5433000000000001E-3</v>
      </c>
      <c r="DE54" s="63">
        <v>4.3372799999999998E-3</v>
      </c>
      <c r="DF54" s="63">
        <v>4.3000499999999997E-3</v>
      </c>
      <c r="DG54" s="63">
        <v>4.3366500000000001E-3</v>
      </c>
      <c r="DH54" s="63">
        <v>4.3499000000000003E-3</v>
      </c>
      <c r="DI54" s="63">
        <v>4.3398600000000001E-3</v>
      </c>
    </row>
    <row r="55" spans="1:113">
      <c r="A55" s="63">
        <f>range!F61</f>
        <v>9.4081460000000009E-3</v>
      </c>
      <c r="B55" s="63">
        <f t="shared" si="2"/>
        <v>1.5524899999999998E-2</v>
      </c>
      <c r="C55" s="63">
        <f t="shared" si="3"/>
        <v>1.428344E-2</v>
      </c>
      <c r="D55" s="63">
        <f t="shared" si="4"/>
        <v>1.2940419999999999E-2</v>
      </c>
      <c r="E55" s="63">
        <f t="shared" si="5"/>
        <v>1.1327800000000001E-2</v>
      </c>
      <c r="F55" s="63">
        <f t="shared" si="6"/>
        <v>9.8803539999999992E-3</v>
      </c>
      <c r="G55" s="63">
        <f t="shared" si="1"/>
        <v>9.4081460000000009E-3</v>
      </c>
      <c r="H55" s="63">
        <f t="shared" si="7"/>
        <v>8.6345079999999991E-3</v>
      </c>
      <c r="I55" s="63">
        <f t="shared" si="8"/>
        <v>7.3023139999999999E-3</v>
      </c>
      <c r="J55" s="63">
        <f t="shared" si="9"/>
        <v>6.0806240000000006E-3</v>
      </c>
      <c r="K55" s="63">
        <f t="shared" si="10"/>
        <v>5.0705120000000001E-3</v>
      </c>
      <c r="L55" s="63">
        <f t="shared" si="11"/>
        <v>5.0705120000000001E-3</v>
      </c>
      <c r="M55" s="438">
        <f t="shared" si="12"/>
        <v>5.0705120000000001E-3</v>
      </c>
      <c r="N55" s="63">
        <f t="shared" si="13"/>
        <v>5.1629900000000001E-3</v>
      </c>
      <c r="O55" s="63">
        <f t="shared" si="14"/>
        <v>4.9693980000000007E-3</v>
      </c>
      <c r="P55" s="63">
        <f t="shared" si="15"/>
        <v>4.8387320000000001E-3</v>
      </c>
      <c r="Q55" s="63">
        <f t="shared" si="16"/>
        <v>4.6909599999999992E-3</v>
      </c>
      <c r="R55" s="63">
        <f t="shared" si="17"/>
        <v>4.5492900000000001E-3</v>
      </c>
      <c r="S55" s="63">
        <f t="shared" si="18"/>
        <v>4.424982E-3</v>
      </c>
      <c r="T55" s="63">
        <f t="shared" si="19"/>
        <v>4.3081220000000002E-3</v>
      </c>
      <c r="U55" s="63" t="str">
        <f t="shared" si="20"/>
        <v>0.0094,</v>
      </c>
      <c r="X55" s="63">
        <v>1.52821E-2</v>
      </c>
      <c r="Y55" s="63">
        <v>1.5306500000000001E-2</v>
      </c>
      <c r="Z55" s="63">
        <v>1.5676599999999999E-2</v>
      </c>
      <c r="AA55" s="63">
        <v>1.66023E-2</v>
      </c>
      <c r="AB55" s="63">
        <v>1.4756999999999999E-2</v>
      </c>
      <c r="AC55" s="63">
        <v>1.4488600000000001E-2</v>
      </c>
      <c r="AD55" s="63">
        <v>1.41656E-2</v>
      </c>
      <c r="AE55" s="63">
        <v>1.4041700000000001E-2</v>
      </c>
      <c r="AF55" s="63">
        <v>1.5019100000000001E-2</v>
      </c>
      <c r="AG55" s="63">
        <v>1.3702199999999999E-2</v>
      </c>
      <c r="AH55" s="63">
        <v>1.34241E-2</v>
      </c>
      <c r="AI55" s="63">
        <v>1.27534E-2</v>
      </c>
      <c r="AJ55" s="63">
        <v>1.23538E-2</v>
      </c>
      <c r="AK55" s="63">
        <v>1.3721000000000001E-2</v>
      </c>
      <c r="AL55" s="63">
        <v>1.24498E-2</v>
      </c>
      <c r="AM55" s="63">
        <v>1.17929E-2</v>
      </c>
      <c r="AN55" s="63">
        <v>1.12543E-2</v>
      </c>
      <c r="AO55" s="63">
        <v>1.0383999999999999E-2</v>
      </c>
      <c r="AP55" s="63">
        <v>1.1968700000000001E-2</v>
      </c>
      <c r="AQ55" s="63">
        <v>1.12391E-2</v>
      </c>
      <c r="AR55" s="63">
        <v>1.0188300000000001E-2</v>
      </c>
      <c r="AS55" s="63">
        <v>9.6855299999999995E-3</v>
      </c>
      <c r="AT55" s="63">
        <v>8.9958399999999997E-3</v>
      </c>
      <c r="AU55" s="63">
        <v>1.04975E-2</v>
      </c>
      <c r="AV55" s="63">
        <v>1.0034599999999999E-2</v>
      </c>
      <c r="AW55" s="63">
        <v>8.8773700000000007E-3</v>
      </c>
      <c r="AX55" s="63">
        <v>8.3022200000000008E-3</v>
      </c>
      <c r="AY55" s="63">
        <v>7.9750700000000008E-3</v>
      </c>
      <c r="AZ55" s="63">
        <v>9.1820900000000004E-3</v>
      </c>
      <c r="BA55" s="63">
        <v>8.8357899999999996E-3</v>
      </c>
      <c r="BB55" s="63">
        <v>7.2472200000000004E-3</v>
      </c>
      <c r="BC55" s="63">
        <v>7.0658700000000001E-3</v>
      </c>
      <c r="BD55" s="63">
        <v>6.9508499999999997E-3</v>
      </c>
      <c r="BE55" s="63">
        <v>7.6383299999999996E-3</v>
      </c>
      <c r="BF55" s="63">
        <v>7.6093000000000003E-3</v>
      </c>
      <c r="BG55" s="63">
        <v>5.9596900000000001E-3</v>
      </c>
      <c r="BH55" s="63">
        <v>6.0692000000000003E-3</v>
      </c>
      <c r="BI55" s="63">
        <v>5.6720800000000004E-3</v>
      </c>
      <c r="BJ55" s="63">
        <v>6.2489599999999996E-3</v>
      </c>
      <c r="BK55" s="63">
        <v>6.4531900000000001E-3</v>
      </c>
      <c r="BL55" s="63">
        <v>5.0796499999999998E-3</v>
      </c>
      <c r="BM55" s="63">
        <v>5.0624399999999996E-3</v>
      </c>
      <c r="BN55" s="63">
        <v>4.7217600000000002E-3</v>
      </c>
      <c r="BO55" s="63">
        <v>5.1745799999999998E-3</v>
      </c>
      <c r="BP55" s="63">
        <v>5.3141300000000002E-3</v>
      </c>
      <c r="BQ55" s="63">
        <v>5.0796499999999998E-3</v>
      </c>
      <c r="BR55" s="63">
        <v>5.0624399999999996E-3</v>
      </c>
      <c r="BS55" s="63">
        <v>4.7217600000000002E-3</v>
      </c>
      <c r="BT55" s="63">
        <v>5.1745799999999998E-3</v>
      </c>
      <c r="BU55" s="63">
        <v>5.3141300000000002E-3</v>
      </c>
      <c r="BV55" s="63"/>
      <c r="BW55" s="63"/>
      <c r="BX55" s="63"/>
      <c r="BY55" s="63"/>
      <c r="BZ55" s="63"/>
      <c r="CA55" s="63">
        <v>5.1457100000000004E-3</v>
      </c>
      <c r="CB55" s="63">
        <v>5.1789899999999996E-3</v>
      </c>
      <c r="CC55" s="63">
        <v>4.81789E-3</v>
      </c>
      <c r="CD55" s="63">
        <v>5.2555299999999996E-3</v>
      </c>
      <c r="CE55" s="63">
        <v>5.4168300000000001E-3</v>
      </c>
      <c r="CF55" s="63">
        <v>4.9898199999999998E-3</v>
      </c>
      <c r="CG55" s="63">
        <v>4.9678600000000002E-3</v>
      </c>
      <c r="CH55" s="63">
        <v>4.6300300000000003E-3</v>
      </c>
      <c r="CI55" s="63">
        <v>5.0752999999999996E-3</v>
      </c>
      <c r="CJ55" s="63">
        <v>5.1839800000000004E-3</v>
      </c>
      <c r="CK55" s="63">
        <v>4.8615899999999998E-3</v>
      </c>
      <c r="CL55" s="63">
        <v>4.8282999999999998E-3</v>
      </c>
      <c r="CM55" s="63">
        <v>4.5691600000000001E-3</v>
      </c>
      <c r="CN55" s="63">
        <v>4.9329700000000001E-3</v>
      </c>
      <c r="CO55" s="63">
        <v>5.0016399999999999E-3</v>
      </c>
      <c r="CP55" s="63">
        <v>4.6912300000000002E-3</v>
      </c>
      <c r="CQ55" s="63">
        <v>4.68148E-3</v>
      </c>
      <c r="CR55" s="63">
        <v>4.5000300000000003E-3</v>
      </c>
      <c r="CS55" s="63">
        <v>4.7932399999999998E-3</v>
      </c>
      <c r="CT55" s="63">
        <v>4.7888200000000001E-3</v>
      </c>
      <c r="CU55" s="63">
        <v>4.5126100000000002E-3</v>
      </c>
      <c r="CV55" s="63">
        <v>4.5354999999999996E-3</v>
      </c>
      <c r="CW55" s="63">
        <v>4.4245700000000001E-3</v>
      </c>
      <c r="CX55" s="63">
        <v>4.6394399999999999E-3</v>
      </c>
      <c r="CY55" s="63">
        <v>4.6343299999999999E-3</v>
      </c>
      <c r="CZ55" s="63">
        <v>4.4106600000000003E-3</v>
      </c>
      <c r="DA55" s="63">
        <v>4.39815E-3</v>
      </c>
      <c r="DB55" s="63">
        <v>4.3556699999999999E-3</v>
      </c>
      <c r="DC55" s="63">
        <v>4.4806200000000003E-3</v>
      </c>
      <c r="DD55" s="63">
        <v>4.4798099999999999E-3</v>
      </c>
      <c r="DE55" s="63">
        <v>4.3184900000000003E-3</v>
      </c>
      <c r="DF55" s="63">
        <v>4.2908099999999999E-3</v>
      </c>
      <c r="DG55" s="63">
        <v>4.2855599999999999E-3</v>
      </c>
      <c r="DH55" s="63">
        <v>4.3203099999999999E-3</v>
      </c>
      <c r="DI55" s="63">
        <v>4.3254399999999998E-3</v>
      </c>
    </row>
    <row r="56" spans="1:113">
      <c r="A56" s="63">
        <f>range!F62</f>
        <v>8.527980000000001E-3</v>
      </c>
      <c r="B56" s="63">
        <f t="shared" si="2"/>
        <v>1.385372E-2</v>
      </c>
      <c r="C56" s="63">
        <f t="shared" si="3"/>
        <v>1.28107E-2</v>
      </c>
      <c r="D56" s="63">
        <f t="shared" si="4"/>
        <v>1.158058E-2</v>
      </c>
      <c r="E56" s="63">
        <f t="shared" si="5"/>
        <v>1.0236519999999999E-2</v>
      </c>
      <c r="F56" s="63">
        <f t="shared" si="6"/>
        <v>8.9628920000000001E-3</v>
      </c>
      <c r="G56" s="63">
        <f t="shared" si="1"/>
        <v>8.527980000000001E-3</v>
      </c>
      <c r="H56" s="63">
        <f t="shared" si="7"/>
        <v>7.7822799999999999E-3</v>
      </c>
      <c r="I56" s="63">
        <f t="shared" si="8"/>
        <v>6.6222359999999992E-3</v>
      </c>
      <c r="J56" s="63">
        <f t="shared" si="9"/>
        <v>5.6019240000000003E-3</v>
      </c>
      <c r="K56" s="63">
        <f t="shared" si="10"/>
        <v>4.8477160000000002E-3</v>
      </c>
      <c r="L56" s="63">
        <f t="shared" si="11"/>
        <v>4.8477160000000002E-3</v>
      </c>
      <c r="M56" s="438">
        <f t="shared" si="12"/>
        <v>4.8477160000000002E-3</v>
      </c>
      <c r="N56" s="63">
        <f t="shared" si="13"/>
        <v>4.9004280000000001E-3</v>
      </c>
      <c r="O56" s="63">
        <f t="shared" si="14"/>
        <v>4.7670099999999995E-3</v>
      </c>
      <c r="P56" s="63">
        <f t="shared" si="15"/>
        <v>4.6469419999999994E-3</v>
      </c>
      <c r="Q56" s="63">
        <f t="shared" si="16"/>
        <v>4.5415799999999999E-3</v>
      </c>
      <c r="R56" s="63">
        <f t="shared" si="17"/>
        <v>4.4463219999999999E-3</v>
      </c>
      <c r="S56" s="63">
        <f t="shared" si="18"/>
        <v>4.3565600000000006E-3</v>
      </c>
      <c r="T56" s="63">
        <f t="shared" si="19"/>
        <v>4.2780439999999999E-3</v>
      </c>
      <c r="U56" s="63" t="str">
        <f t="shared" si="20"/>
        <v>0.0085,</v>
      </c>
      <c r="X56" s="63">
        <v>1.40676E-2</v>
      </c>
      <c r="Y56" s="63">
        <v>1.42878E-2</v>
      </c>
      <c r="Z56" s="63">
        <v>1.2789E-2</v>
      </c>
      <c r="AA56" s="63">
        <v>1.44741E-2</v>
      </c>
      <c r="AB56" s="63">
        <v>1.36501E-2</v>
      </c>
      <c r="AC56" s="63">
        <v>1.30933E-2</v>
      </c>
      <c r="AD56" s="63">
        <v>1.29523E-2</v>
      </c>
      <c r="AE56" s="63">
        <v>1.1712E-2</v>
      </c>
      <c r="AF56" s="63">
        <v>1.36747E-2</v>
      </c>
      <c r="AG56" s="63">
        <v>1.2621200000000001E-2</v>
      </c>
      <c r="AH56" s="63">
        <v>1.17381E-2</v>
      </c>
      <c r="AI56" s="63">
        <v>1.1618699999999999E-2</v>
      </c>
      <c r="AJ56" s="63">
        <v>1.04607E-2</v>
      </c>
      <c r="AK56" s="63">
        <v>1.2699200000000001E-2</v>
      </c>
      <c r="AL56" s="63">
        <v>1.1386200000000001E-2</v>
      </c>
      <c r="AM56" s="63">
        <v>1.05025E-2</v>
      </c>
      <c r="AN56" s="63">
        <v>1.02244E-2</v>
      </c>
      <c r="AO56" s="63">
        <v>9.1787899999999992E-3</v>
      </c>
      <c r="AP56" s="63">
        <v>1.12984E-2</v>
      </c>
      <c r="AQ56" s="63">
        <v>9.9785099999999995E-3</v>
      </c>
      <c r="AR56" s="63">
        <v>8.9610499999999999E-3</v>
      </c>
      <c r="AS56" s="63">
        <v>8.9672499999999995E-3</v>
      </c>
      <c r="AT56" s="63">
        <v>8.1415099999999994E-3</v>
      </c>
      <c r="AU56" s="63">
        <v>9.9289800000000004E-3</v>
      </c>
      <c r="AV56" s="63">
        <v>8.8156699999999994E-3</v>
      </c>
      <c r="AW56" s="63">
        <v>7.57941E-3</v>
      </c>
      <c r="AX56" s="63">
        <v>7.82945E-3</v>
      </c>
      <c r="AY56" s="63">
        <v>7.2190400000000004E-3</v>
      </c>
      <c r="AZ56" s="63">
        <v>8.4035399999999993E-3</v>
      </c>
      <c r="BA56" s="63">
        <v>7.8799600000000001E-3</v>
      </c>
      <c r="BB56" s="63">
        <v>6.2252899999999996E-3</v>
      </c>
      <c r="BC56" s="63">
        <v>6.73904E-3</v>
      </c>
      <c r="BD56" s="63">
        <v>6.2688600000000002E-3</v>
      </c>
      <c r="BE56" s="63">
        <v>6.9262500000000001E-3</v>
      </c>
      <c r="BF56" s="63">
        <v>6.9517399999999997E-3</v>
      </c>
      <c r="BG56" s="63">
        <v>5.3104199999999997E-3</v>
      </c>
      <c r="BH56" s="63">
        <v>5.7623300000000004E-3</v>
      </c>
      <c r="BI56" s="63">
        <v>5.3331899999999998E-3</v>
      </c>
      <c r="BJ56" s="63">
        <v>5.72633E-3</v>
      </c>
      <c r="BK56" s="63">
        <v>5.8773499999999999E-3</v>
      </c>
      <c r="BL56" s="63">
        <v>4.7236999999999999E-3</v>
      </c>
      <c r="BM56" s="63">
        <v>4.8793500000000002E-3</v>
      </c>
      <c r="BN56" s="63">
        <v>4.7020500000000002E-3</v>
      </c>
      <c r="BO56" s="63">
        <v>4.8769199999999999E-3</v>
      </c>
      <c r="BP56" s="63">
        <v>5.0565599999999999E-3</v>
      </c>
      <c r="BQ56" s="63">
        <v>4.7236999999999999E-3</v>
      </c>
      <c r="BR56" s="63">
        <v>4.8793500000000002E-3</v>
      </c>
      <c r="BS56" s="63">
        <v>4.7020500000000002E-3</v>
      </c>
      <c r="BT56" s="63">
        <v>4.8769199999999999E-3</v>
      </c>
      <c r="BU56" s="63">
        <v>5.0565599999999999E-3</v>
      </c>
      <c r="BV56" s="63"/>
      <c r="BW56" s="63"/>
      <c r="BX56" s="63"/>
      <c r="BY56" s="63"/>
      <c r="BZ56" s="63"/>
      <c r="CA56" s="63">
        <v>4.7625599999999999E-3</v>
      </c>
      <c r="CB56" s="63">
        <v>4.9335999999999998E-3</v>
      </c>
      <c r="CC56" s="63">
        <v>4.7486100000000003E-3</v>
      </c>
      <c r="CD56" s="63">
        <v>4.9431199999999996E-3</v>
      </c>
      <c r="CE56" s="63">
        <v>5.1142499999999999E-3</v>
      </c>
      <c r="CF56" s="63">
        <v>4.6680699999999999E-3</v>
      </c>
      <c r="CG56" s="63">
        <v>4.7835000000000004E-3</v>
      </c>
      <c r="CH56" s="63">
        <v>4.6423799999999998E-3</v>
      </c>
      <c r="CI56" s="63">
        <v>4.7951799999999996E-3</v>
      </c>
      <c r="CJ56" s="63">
        <v>4.9459200000000004E-3</v>
      </c>
      <c r="CK56" s="63">
        <v>4.5770000000000003E-3</v>
      </c>
      <c r="CL56" s="63">
        <v>4.6319999999999998E-3</v>
      </c>
      <c r="CM56" s="63">
        <v>4.55968E-3</v>
      </c>
      <c r="CN56" s="63">
        <v>4.6548099999999997E-3</v>
      </c>
      <c r="CO56" s="63">
        <v>4.8112199999999997E-3</v>
      </c>
      <c r="CP56" s="63">
        <v>4.4811299999999998E-3</v>
      </c>
      <c r="CQ56" s="63">
        <v>4.53602E-3</v>
      </c>
      <c r="CR56" s="63">
        <v>4.4838100000000004E-3</v>
      </c>
      <c r="CS56" s="63">
        <v>4.5515599999999996E-3</v>
      </c>
      <c r="CT56" s="63">
        <v>4.6553799999999998E-3</v>
      </c>
      <c r="CU56" s="63">
        <v>4.4211099999999998E-3</v>
      </c>
      <c r="CV56" s="63">
        <v>4.44327E-3</v>
      </c>
      <c r="CW56" s="63">
        <v>4.40968E-3</v>
      </c>
      <c r="CX56" s="63">
        <v>4.4389800000000004E-3</v>
      </c>
      <c r="CY56" s="63">
        <v>4.5185700000000004E-3</v>
      </c>
      <c r="CZ56" s="63">
        <v>4.3523900000000003E-3</v>
      </c>
      <c r="DA56" s="63">
        <v>4.3412800000000003E-3</v>
      </c>
      <c r="DB56" s="63">
        <v>4.3444800000000004E-3</v>
      </c>
      <c r="DC56" s="63">
        <v>4.3515799999999999E-3</v>
      </c>
      <c r="DD56" s="63">
        <v>4.3930699999999998E-3</v>
      </c>
      <c r="DE56" s="63">
        <v>4.2826100000000001E-3</v>
      </c>
      <c r="DF56" s="63">
        <v>4.26963E-3</v>
      </c>
      <c r="DG56" s="63">
        <v>4.2774400000000004E-3</v>
      </c>
      <c r="DH56" s="63">
        <v>4.2729700000000001E-3</v>
      </c>
      <c r="DI56" s="63">
        <v>4.2875700000000001E-3</v>
      </c>
    </row>
    <row r="57" spans="1:113">
      <c r="A57" s="63">
        <f>range!F63</f>
        <v>7.5212180000000005E-3</v>
      </c>
      <c r="B57" s="63">
        <f t="shared" si="2"/>
        <v>1.2459660000000001E-2</v>
      </c>
      <c r="C57" s="63">
        <f t="shared" si="3"/>
        <v>1.1386279999999999E-2</v>
      </c>
      <c r="D57" s="63">
        <f t="shared" si="4"/>
        <v>1.0127290000000001E-2</v>
      </c>
      <c r="E57" s="63">
        <f t="shared" si="5"/>
        <v>8.8804139999999997E-3</v>
      </c>
      <c r="F57" s="63">
        <f t="shared" si="6"/>
        <v>7.8621039999999982E-3</v>
      </c>
      <c r="G57" s="63">
        <f t="shared" si="1"/>
        <v>7.5212180000000005E-3</v>
      </c>
      <c r="H57" s="63">
        <f t="shared" si="7"/>
        <v>6.8960359999999995E-3</v>
      </c>
      <c r="I57" s="63">
        <f t="shared" si="8"/>
        <v>5.9859499999999994E-3</v>
      </c>
      <c r="J57" s="63">
        <f t="shared" si="9"/>
        <v>5.2376939999999993E-3</v>
      </c>
      <c r="K57" s="63">
        <f t="shared" si="10"/>
        <v>4.6782639999999997E-3</v>
      </c>
      <c r="L57" s="63">
        <f t="shared" si="11"/>
        <v>4.6782639999999997E-3</v>
      </c>
      <c r="M57" s="438">
        <f t="shared" si="12"/>
        <v>4.6782639999999997E-3</v>
      </c>
      <c r="N57" s="63">
        <f t="shared" si="13"/>
        <v>4.7172259999999997E-3</v>
      </c>
      <c r="O57" s="63">
        <f t="shared" si="14"/>
        <v>4.6247959999999996E-3</v>
      </c>
      <c r="P57" s="63">
        <f t="shared" si="15"/>
        <v>4.5465060000000005E-3</v>
      </c>
      <c r="Q57" s="63">
        <f t="shared" si="16"/>
        <v>4.4687379999999999E-3</v>
      </c>
      <c r="R57" s="63">
        <f t="shared" si="17"/>
        <v>4.3965999999999996E-3</v>
      </c>
      <c r="S57" s="63">
        <f t="shared" si="18"/>
        <v>4.3239400000000001E-3</v>
      </c>
      <c r="T57" s="63">
        <f t="shared" si="19"/>
        <v>4.2650960000000003E-3</v>
      </c>
      <c r="U57" s="63" t="str">
        <f t="shared" si="20"/>
        <v>0.0075,</v>
      </c>
      <c r="X57" s="63">
        <v>1.22118E-2</v>
      </c>
      <c r="Y57" s="63">
        <v>1.24525E-2</v>
      </c>
      <c r="Z57" s="63">
        <v>1.1732299999999999E-2</v>
      </c>
      <c r="AA57" s="63">
        <v>1.28395E-2</v>
      </c>
      <c r="AB57" s="63">
        <v>1.30622E-2</v>
      </c>
      <c r="AC57" s="63">
        <v>1.14304E-2</v>
      </c>
      <c r="AD57" s="63">
        <v>1.12248E-2</v>
      </c>
      <c r="AE57" s="63">
        <v>1.05884E-2</v>
      </c>
      <c r="AF57" s="63">
        <v>1.18987E-2</v>
      </c>
      <c r="AG57" s="63">
        <v>1.17891E-2</v>
      </c>
      <c r="AH57" s="63">
        <v>1.00783E-2</v>
      </c>
      <c r="AI57" s="63">
        <v>1.0215800000000001E-2</v>
      </c>
      <c r="AJ57" s="63">
        <v>9.3328500000000002E-3</v>
      </c>
      <c r="AK57" s="63">
        <v>1.0559499999999999E-2</v>
      </c>
      <c r="AL57" s="63">
        <v>1.0449999999999999E-2</v>
      </c>
      <c r="AM57" s="63">
        <v>8.6675999999999993E-3</v>
      </c>
      <c r="AN57" s="63">
        <v>9.0358399999999998E-3</v>
      </c>
      <c r="AO57" s="63">
        <v>8.3136000000000009E-3</v>
      </c>
      <c r="AP57" s="63">
        <v>9.2444199999999997E-3</v>
      </c>
      <c r="AQ57" s="63">
        <v>9.1406100000000004E-3</v>
      </c>
      <c r="AR57" s="63">
        <v>7.7222100000000002E-3</v>
      </c>
      <c r="AS57" s="63">
        <v>7.9635699999999997E-3</v>
      </c>
      <c r="AT57" s="63">
        <v>7.4395800000000003E-3</v>
      </c>
      <c r="AU57" s="63">
        <v>8.1412299999999993E-3</v>
      </c>
      <c r="AV57" s="63">
        <v>8.0439299999999995E-3</v>
      </c>
      <c r="AW57" s="63">
        <v>6.7893299999999997E-3</v>
      </c>
      <c r="AX57" s="63">
        <v>7.1254100000000004E-3</v>
      </c>
      <c r="AY57" s="63">
        <v>6.4933999999999999E-3</v>
      </c>
      <c r="AZ57" s="63">
        <v>7.0403999999999996E-3</v>
      </c>
      <c r="BA57" s="63">
        <v>7.0316399999999996E-3</v>
      </c>
      <c r="BB57" s="63">
        <v>5.8331499999999996E-3</v>
      </c>
      <c r="BC57" s="63">
        <v>6.2411400000000001E-3</v>
      </c>
      <c r="BD57" s="63">
        <v>5.7035200000000001E-3</v>
      </c>
      <c r="BE57" s="63">
        <v>6.0459099999999998E-3</v>
      </c>
      <c r="BF57" s="63">
        <v>6.1060300000000001E-3</v>
      </c>
      <c r="BG57" s="63">
        <v>5.1172700000000002E-3</v>
      </c>
      <c r="BH57" s="63">
        <v>5.50506E-3</v>
      </c>
      <c r="BI57" s="63">
        <v>5.0135500000000003E-3</v>
      </c>
      <c r="BJ57" s="63">
        <v>5.2246999999999997E-3</v>
      </c>
      <c r="BK57" s="63">
        <v>5.3278900000000001E-3</v>
      </c>
      <c r="BL57" s="63">
        <v>4.6490100000000003E-3</v>
      </c>
      <c r="BM57" s="63">
        <v>4.7430500000000004E-3</v>
      </c>
      <c r="BN57" s="63">
        <v>4.5712000000000001E-3</v>
      </c>
      <c r="BO57" s="63">
        <v>4.6699300000000001E-3</v>
      </c>
      <c r="BP57" s="63">
        <v>4.7581300000000002E-3</v>
      </c>
      <c r="BQ57" s="63">
        <v>4.6490100000000003E-3</v>
      </c>
      <c r="BR57" s="63">
        <v>4.7430500000000004E-3</v>
      </c>
      <c r="BS57" s="63">
        <v>4.5712000000000001E-3</v>
      </c>
      <c r="BT57" s="63">
        <v>4.6699300000000001E-3</v>
      </c>
      <c r="BU57" s="63">
        <v>4.7581300000000002E-3</v>
      </c>
      <c r="BV57" s="63"/>
      <c r="BW57" s="63"/>
      <c r="BX57" s="63"/>
      <c r="BY57" s="63"/>
      <c r="BZ57" s="63"/>
      <c r="CA57" s="63">
        <v>4.6799600000000004E-3</v>
      </c>
      <c r="CB57" s="63">
        <v>4.7914899999999998E-3</v>
      </c>
      <c r="CC57" s="63">
        <v>4.60436E-3</v>
      </c>
      <c r="CD57" s="63">
        <v>4.7161800000000004E-3</v>
      </c>
      <c r="CE57" s="63">
        <v>4.7941399999999997E-3</v>
      </c>
      <c r="CF57" s="63">
        <v>4.6030000000000003E-3</v>
      </c>
      <c r="CG57" s="63">
        <v>4.6832799999999997E-3</v>
      </c>
      <c r="CH57" s="63">
        <v>4.5305399999999996E-3</v>
      </c>
      <c r="CI57" s="63">
        <v>4.6096399999999999E-3</v>
      </c>
      <c r="CJ57" s="63">
        <v>4.6975200000000002E-3</v>
      </c>
      <c r="CK57" s="63">
        <v>4.5400800000000002E-3</v>
      </c>
      <c r="CL57" s="63">
        <v>4.5851299999999998E-3</v>
      </c>
      <c r="CM57" s="63">
        <v>4.46912E-3</v>
      </c>
      <c r="CN57" s="63">
        <v>4.5251199999999997E-3</v>
      </c>
      <c r="CO57" s="63">
        <v>4.6130800000000003E-3</v>
      </c>
      <c r="CP57" s="63">
        <v>4.4782600000000004E-3</v>
      </c>
      <c r="CQ57" s="63">
        <v>4.4923699999999999E-3</v>
      </c>
      <c r="CR57" s="63">
        <v>4.3990000000000001E-3</v>
      </c>
      <c r="CS57" s="63">
        <v>4.4528700000000003E-3</v>
      </c>
      <c r="CT57" s="63">
        <v>4.5211899999999996E-3</v>
      </c>
      <c r="CU57" s="63">
        <v>4.40866E-3</v>
      </c>
      <c r="CV57" s="63">
        <v>4.4085799999999996E-3</v>
      </c>
      <c r="CW57" s="63">
        <v>4.3456199999999997E-3</v>
      </c>
      <c r="CX57" s="63">
        <v>4.3806899999999996E-3</v>
      </c>
      <c r="CY57" s="63">
        <v>4.4394500000000002E-3</v>
      </c>
      <c r="CZ57" s="63">
        <v>4.34207E-3</v>
      </c>
      <c r="DA57" s="63">
        <v>4.3132400000000003E-3</v>
      </c>
      <c r="DB57" s="63">
        <v>4.3036300000000001E-3</v>
      </c>
      <c r="DC57" s="63">
        <v>4.3116200000000004E-3</v>
      </c>
      <c r="DD57" s="63">
        <v>4.3491399999999996E-3</v>
      </c>
      <c r="DE57" s="63">
        <v>4.2772799999999996E-3</v>
      </c>
      <c r="DF57" s="63">
        <v>4.2576300000000001E-3</v>
      </c>
      <c r="DG57" s="63">
        <v>4.2612099999999997E-3</v>
      </c>
      <c r="DH57" s="63">
        <v>4.2562900000000002E-3</v>
      </c>
      <c r="DI57" s="63">
        <v>4.2730700000000003E-3</v>
      </c>
    </row>
    <row r="58" spans="1:113">
      <c r="A58" s="63">
        <f>range!F64</f>
        <v>6.6596240000000003E-3</v>
      </c>
      <c r="B58" s="63">
        <f t="shared" si="2"/>
        <v>1.1220600000000001E-2</v>
      </c>
      <c r="C58" s="63">
        <f t="shared" si="3"/>
        <v>1.003393E-2</v>
      </c>
      <c r="D58" s="63">
        <f t="shared" si="4"/>
        <v>8.8568620000000001E-3</v>
      </c>
      <c r="E58" s="63">
        <f t="shared" si="5"/>
        <v>7.8444880000000002E-3</v>
      </c>
      <c r="F58" s="63">
        <f t="shared" si="6"/>
        <v>6.9510580000000004E-3</v>
      </c>
      <c r="G58" s="63">
        <f t="shared" si="1"/>
        <v>6.6596240000000003E-3</v>
      </c>
      <c r="H58" s="63">
        <f t="shared" si="7"/>
        <v>6.1640200000000001E-3</v>
      </c>
      <c r="I58" s="63">
        <f t="shared" si="8"/>
        <v>5.4633240000000003E-3</v>
      </c>
      <c r="J58" s="63">
        <f t="shared" si="9"/>
        <v>4.8970159999999997E-3</v>
      </c>
      <c r="K58" s="63">
        <f t="shared" si="10"/>
        <v>4.5373940000000001E-3</v>
      </c>
      <c r="L58" s="63">
        <f t="shared" si="11"/>
        <v>4.5373940000000001E-3</v>
      </c>
      <c r="M58" s="438">
        <f t="shared" si="12"/>
        <v>4.5373940000000001E-3</v>
      </c>
      <c r="N58" s="63">
        <f t="shared" si="13"/>
        <v>4.5651260000000001E-3</v>
      </c>
      <c r="O58" s="63">
        <f t="shared" si="14"/>
        <v>4.5043540000000003E-3</v>
      </c>
      <c r="P58" s="63">
        <f t="shared" si="15"/>
        <v>4.4491760000000009E-3</v>
      </c>
      <c r="Q58" s="63">
        <f t="shared" si="16"/>
        <v>4.4000059999999997E-3</v>
      </c>
      <c r="R58" s="63">
        <f t="shared" si="17"/>
        <v>4.3453660000000007E-3</v>
      </c>
      <c r="S58" s="63">
        <f t="shared" si="18"/>
        <v>4.2965240000000003E-3</v>
      </c>
      <c r="T58" s="63">
        <f t="shared" si="19"/>
        <v>4.2514859999999996E-3</v>
      </c>
      <c r="U58" s="63" t="str">
        <f t="shared" si="20"/>
        <v>0.0067,</v>
      </c>
      <c r="X58" s="63">
        <v>1.16805E-2</v>
      </c>
      <c r="Y58" s="63">
        <v>1.0896599999999999E-2</v>
      </c>
      <c r="Z58" s="63">
        <v>1.08028E-2</v>
      </c>
      <c r="AA58" s="63">
        <v>1.1774099999999999E-2</v>
      </c>
      <c r="AB58" s="63">
        <v>1.0949E-2</v>
      </c>
      <c r="AC58" s="63">
        <v>1.03503E-2</v>
      </c>
      <c r="AD58" s="63">
        <v>9.71232E-3</v>
      </c>
      <c r="AE58" s="63">
        <v>9.7234299999999999E-3</v>
      </c>
      <c r="AF58" s="63">
        <v>1.0559600000000001E-2</v>
      </c>
      <c r="AG58" s="63">
        <v>9.8239999999999994E-3</v>
      </c>
      <c r="AH58" s="63">
        <v>8.9691200000000006E-3</v>
      </c>
      <c r="AI58" s="63">
        <v>8.6711800000000006E-3</v>
      </c>
      <c r="AJ58" s="63">
        <v>8.5530399999999996E-3</v>
      </c>
      <c r="AK58" s="63">
        <v>9.3565200000000001E-3</v>
      </c>
      <c r="AL58" s="63">
        <v>8.7344499999999995E-3</v>
      </c>
      <c r="AM58" s="63">
        <v>7.6145500000000003E-3</v>
      </c>
      <c r="AN58" s="63">
        <v>7.8332699999999998E-3</v>
      </c>
      <c r="AO58" s="63">
        <v>7.6753300000000002E-3</v>
      </c>
      <c r="AP58" s="63">
        <v>8.3138199999999995E-3</v>
      </c>
      <c r="AQ58" s="63">
        <v>7.7854700000000001E-3</v>
      </c>
      <c r="AR58" s="63">
        <v>6.5975299999999999E-3</v>
      </c>
      <c r="AS58" s="63">
        <v>7.0514499999999999E-3</v>
      </c>
      <c r="AT58" s="63">
        <v>6.72107E-3</v>
      </c>
      <c r="AU58" s="63">
        <v>7.3589700000000003E-3</v>
      </c>
      <c r="AV58" s="63">
        <v>7.0262700000000003E-3</v>
      </c>
      <c r="AW58" s="63">
        <v>5.82476E-3</v>
      </c>
      <c r="AX58" s="63">
        <v>6.3520499999999997E-3</v>
      </c>
      <c r="AY58" s="63">
        <v>5.8328900000000003E-3</v>
      </c>
      <c r="AZ58" s="63">
        <v>6.5373200000000001E-3</v>
      </c>
      <c r="BA58" s="63">
        <v>6.2730800000000003E-3</v>
      </c>
      <c r="BB58" s="63">
        <v>5.1774100000000003E-3</v>
      </c>
      <c r="BC58" s="63">
        <v>5.6662700000000002E-3</v>
      </c>
      <c r="BD58" s="63">
        <v>5.2458599999999998E-3</v>
      </c>
      <c r="BE58" s="63">
        <v>5.7594899999999999E-3</v>
      </c>
      <c r="BF58" s="63">
        <v>5.4675899999999996E-3</v>
      </c>
      <c r="BG58" s="63">
        <v>4.77597E-3</v>
      </c>
      <c r="BH58" s="63">
        <v>5.0852400000000004E-3</v>
      </c>
      <c r="BI58" s="63">
        <v>4.7620300000000004E-3</v>
      </c>
      <c r="BJ58" s="63">
        <v>4.9814000000000004E-3</v>
      </c>
      <c r="BK58" s="63">
        <v>4.8804399999999998E-3</v>
      </c>
      <c r="BL58" s="63">
        <v>4.50871E-3</v>
      </c>
      <c r="BM58" s="63">
        <v>4.5860800000000002E-3</v>
      </c>
      <c r="BN58" s="63">
        <v>4.4944700000000004E-3</v>
      </c>
      <c r="BO58" s="63">
        <v>4.5547000000000001E-3</v>
      </c>
      <c r="BP58" s="63">
        <v>4.5430100000000001E-3</v>
      </c>
      <c r="BQ58" s="63">
        <v>4.50871E-3</v>
      </c>
      <c r="BR58" s="63">
        <v>4.5860800000000002E-3</v>
      </c>
      <c r="BS58" s="63">
        <v>4.4944700000000004E-3</v>
      </c>
      <c r="BT58" s="63">
        <v>4.5547000000000001E-3</v>
      </c>
      <c r="BU58" s="63">
        <v>4.5430100000000001E-3</v>
      </c>
      <c r="BV58" s="63"/>
      <c r="BW58" s="63"/>
      <c r="BX58" s="63"/>
      <c r="BY58" s="63"/>
      <c r="BZ58" s="63"/>
      <c r="CA58" s="63">
        <v>4.5288200000000002E-3</v>
      </c>
      <c r="CB58" s="63">
        <v>4.62964E-3</v>
      </c>
      <c r="CC58" s="63">
        <v>4.5144299999999998E-3</v>
      </c>
      <c r="CD58" s="63">
        <v>4.5903000000000003E-3</v>
      </c>
      <c r="CE58" s="63">
        <v>4.5624400000000001E-3</v>
      </c>
      <c r="CF58" s="63">
        <v>4.4820099999999998E-3</v>
      </c>
      <c r="CG58" s="63">
        <v>4.5511700000000002E-3</v>
      </c>
      <c r="CH58" s="63">
        <v>4.4660899999999998E-3</v>
      </c>
      <c r="CI58" s="63">
        <v>4.5172299999999997E-3</v>
      </c>
      <c r="CJ58" s="63">
        <v>4.5052699999999996E-3</v>
      </c>
      <c r="CK58" s="63">
        <v>4.4422300000000001E-3</v>
      </c>
      <c r="CL58" s="63">
        <v>4.4827799999999996E-3</v>
      </c>
      <c r="CM58" s="63">
        <v>4.4274400000000004E-3</v>
      </c>
      <c r="CN58" s="63">
        <v>4.4398500000000004E-3</v>
      </c>
      <c r="CO58" s="63">
        <v>4.4535800000000004E-3</v>
      </c>
      <c r="CP58" s="63">
        <v>4.3999E-3</v>
      </c>
      <c r="CQ58" s="63">
        <v>4.42282E-3</v>
      </c>
      <c r="CR58" s="63">
        <v>4.3834199999999999E-3</v>
      </c>
      <c r="CS58" s="63">
        <v>4.3924799999999998E-3</v>
      </c>
      <c r="CT58" s="63">
        <v>4.4014099999999997E-3</v>
      </c>
      <c r="CU58" s="63">
        <v>4.3464000000000003E-3</v>
      </c>
      <c r="CV58" s="63">
        <v>4.3589600000000003E-3</v>
      </c>
      <c r="CW58" s="63">
        <v>4.3370600000000002E-3</v>
      </c>
      <c r="CX58" s="63">
        <v>4.3304199999999998E-3</v>
      </c>
      <c r="CY58" s="63">
        <v>4.3539900000000003E-3</v>
      </c>
      <c r="CZ58" s="63">
        <v>4.3045899999999996E-3</v>
      </c>
      <c r="DA58" s="63">
        <v>4.2962299999999998E-3</v>
      </c>
      <c r="DB58" s="63">
        <v>4.2952299999999997E-3</v>
      </c>
      <c r="DC58" s="63">
        <v>4.2847299999999996E-3</v>
      </c>
      <c r="DD58" s="63">
        <v>4.3018400000000004E-3</v>
      </c>
      <c r="DE58" s="63">
        <v>4.2632099999999999E-3</v>
      </c>
      <c r="DF58" s="63">
        <v>4.2427599999999999E-3</v>
      </c>
      <c r="DG58" s="63">
        <v>4.2531699999999997E-3</v>
      </c>
      <c r="DH58" s="63">
        <v>4.2454800000000003E-3</v>
      </c>
      <c r="DI58" s="63">
        <v>4.2528100000000001E-3</v>
      </c>
    </row>
    <row r="59" spans="1:113">
      <c r="A59" s="63">
        <f>range!F65</f>
        <v>5.6548060000000001E-3</v>
      </c>
      <c r="B59" s="63">
        <f t="shared" si="2"/>
        <v>9.5989060000000008E-3</v>
      </c>
      <c r="C59" s="63">
        <f t="shared" si="3"/>
        <v>8.5162559999999998E-3</v>
      </c>
      <c r="D59" s="63">
        <f t="shared" si="4"/>
        <v>7.5061060000000002E-3</v>
      </c>
      <c r="E59" s="63">
        <f t="shared" si="5"/>
        <v>6.647076E-3</v>
      </c>
      <c r="F59" s="63">
        <f t="shared" si="6"/>
        <v>5.8649980000000006E-3</v>
      </c>
      <c r="G59" s="63">
        <f t="shared" si="1"/>
        <v>5.6548060000000001E-3</v>
      </c>
      <c r="H59" s="63">
        <f t="shared" si="7"/>
        <v>5.32337E-3</v>
      </c>
      <c r="I59" s="63">
        <f t="shared" si="8"/>
        <v>4.911061999999999E-3</v>
      </c>
      <c r="J59" s="63">
        <f t="shared" si="9"/>
        <v>4.6151320000000001E-3</v>
      </c>
      <c r="K59" s="63">
        <f t="shared" si="10"/>
        <v>4.41143E-3</v>
      </c>
      <c r="L59" s="63">
        <f t="shared" si="11"/>
        <v>4.41143E-3</v>
      </c>
      <c r="M59" s="438">
        <f t="shared" si="12"/>
        <v>4.41143E-3</v>
      </c>
      <c r="N59" s="63">
        <f t="shared" si="13"/>
        <v>4.4277020000000004E-3</v>
      </c>
      <c r="O59" s="63">
        <f t="shared" si="14"/>
        <v>4.3928359999999998E-3</v>
      </c>
      <c r="P59" s="63">
        <f t="shared" si="15"/>
        <v>4.3623459999999996E-3</v>
      </c>
      <c r="Q59" s="63">
        <f t="shared" si="16"/>
        <v>4.334236E-3</v>
      </c>
      <c r="R59" s="63">
        <f t="shared" si="17"/>
        <v>4.30117E-3</v>
      </c>
      <c r="S59" s="63">
        <f t="shared" si="18"/>
        <v>4.2726100000000005E-3</v>
      </c>
      <c r="T59" s="63">
        <f t="shared" si="19"/>
        <v>4.2407119999999998E-3</v>
      </c>
      <c r="U59" s="63" t="str">
        <f t="shared" si="20"/>
        <v>0.0057,</v>
      </c>
      <c r="X59" s="63">
        <v>9.9435600000000006E-3</v>
      </c>
      <c r="Y59" s="63">
        <v>9.4784799999999992E-3</v>
      </c>
      <c r="Z59" s="63">
        <v>9.3483799999999999E-3</v>
      </c>
      <c r="AA59" s="63">
        <v>9.6200499999999998E-3</v>
      </c>
      <c r="AB59" s="63">
        <v>9.6040599999999993E-3</v>
      </c>
      <c r="AC59" s="63">
        <v>8.7267400000000002E-3</v>
      </c>
      <c r="AD59" s="63">
        <v>8.4860700000000001E-3</v>
      </c>
      <c r="AE59" s="63">
        <v>8.2878499999999994E-3</v>
      </c>
      <c r="AF59" s="63">
        <v>8.6286999999999996E-3</v>
      </c>
      <c r="AG59" s="63">
        <v>8.4519199999999999E-3</v>
      </c>
      <c r="AH59" s="63">
        <v>7.5900100000000003E-3</v>
      </c>
      <c r="AI59" s="63">
        <v>7.5584299999999997E-3</v>
      </c>
      <c r="AJ59" s="63">
        <v>7.22436E-3</v>
      </c>
      <c r="AK59" s="63">
        <v>7.6631800000000003E-3</v>
      </c>
      <c r="AL59" s="63">
        <v>7.49455E-3</v>
      </c>
      <c r="AM59" s="63">
        <v>6.5907500000000003E-3</v>
      </c>
      <c r="AN59" s="63">
        <v>6.8494300000000001E-3</v>
      </c>
      <c r="AO59" s="63">
        <v>6.4049399999999996E-3</v>
      </c>
      <c r="AP59" s="63">
        <v>6.7581500000000001E-3</v>
      </c>
      <c r="AQ59" s="63">
        <v>6.6321100000000001E-3</v>
      </c>
      <c r="AR59" s="63">
        <v>5.6553200000000001E-3</v>
      </c>
      <c r="AS59" s="63">
        <v>6.2216299999999997E-3</v>
      </c>
      <c r="AT59" s="63">
        <v>5.70018E-3</v>
      </c>
      <c r="AU59" s="63">
        <v>5.8431100000000003E-3</v>
      </c>
      <c r="AV59" s="63">
        <v>5.9047500000000003E-3</v>
      </c>
      <c r="AW59" s="63">
        <v>5.1857800000000001E-3</v>
      </c>
      <c r="AX59" s="63">
        <v>5.6594599999999998E-3</v>
      </c>
      <c r="AY59" s="63">
        <v>5.1794600000000003E-3</v>
      </c>
      <c r="AZ59" s="63">
        <v>5.30146E-3</v>
      </c>
      <c r="BA59" s="63">
        <v>5.2906899999999998E-3</v>
      </c>
      <c r="BB59" s="63">
        <v>4.8140600000000002E-3</v>
      </c>
      <c r="BC59" s="63">
        <v>5.0879100000000002E-3</v>
      </c>
      <c r="BD59" s="63">
        <v>4.8204700000000003E-3</v>
      </c>
      <c r="BE59" s="63">
        <v>4.9272999999999999E-3</v>
      </c>
      <c r="BF59" s="63">
        <v>4.9055699999999997E-3</v>
      </c>
      <c r="BG59" s="63">
        <v>4.57822E-3</v>
      </c>
      <c r="BH59" s="63">
        <v>4.7254699999999998E-3</v>
      </c>
      <c r="BI59" s="63">
        <v>4.5535699999999998E-3</v>
      </c>
      <c r="BJ59" s="63">
        <v>4.6087300000000001E-3</v>
      </c>
      <c r="BK59" s="63">
        <v>4.6096699999999997E-3</v>
      </c>
      <c r="BL59" s="63">
        <v>4.4207500000000002E-3</v>
      </c>
      <c r="BM59" s="63">
        <v>4.4462E-3</v>
      </c>
      <c r="BN59" s="63">
        <v>4.38266E-3</v>
      </c>
      <c r="BO59" s="63">
        <v>4.4119199999999997E-3</v>
      </c>
      <c r="BP59" s="63">
        <v>4.3956200000000003E-3</v>
      </c>
      <c r="BQ59" s="63">
        <v>4.4207500000000002E-3</v>
      </c>
      <c r="BR59" s="63">
        <v>4.4462E-3</v>
      </c>
      <c r="BS59" s="63">
        <v>4.38266E-3</v>
      </c>
      <c r="BT59" s="63">
        <v>4.4119199999999997E-3</v>
      </c>
      <c r="BU59" s="63">
        <v>4.3956200000000003E-3</v>
      </c>
      <c r="BV59" s="63"/>
      <c r="BW59" s="63"/>
      <c r="BX59" s="63"/>
      <c r="BY59" s="63"/>
      <c r="BZ59" s="63"/>
      <c r="CA59" s="63">
        <v>4.4329199999999999E-3</v>
      </c>
      <c r="CB59" s="63">
        <v>4.4640900000000004E-3</v>
      </c>
      <c r="CC59" s="63">
        <v>4.3951299999999997E-3</v>
      </c>
      <c r="CD59" s="63">
        <v>4.4295599999999999E-3</v>
      </c>
      <c r="CE59" s="63">
        <v>4.4168100000000002E-3</v>
      </c>
      <c r="CF59" s="63">
        <v>4.4029200000000003E-3</v>
      </c>
      <c r="CG59" s="63">
        <v>4.4234299999999999E-3</v>
      </c>
      <c r="CH59" s="63">
        <v>4.3658600000000001E-3</v>
      </c>
      <c r="CI59" s="63">
        <v>4.3920799999999996E-3</v>
      </c>
      <c r="CJ59" s="63">
        <v>4.37989E-3</v>
      </c>
      <c r="CK59" s="63">
        <v>4.3741099999999996E-3</v>
      </c>
      <c r="CL59" s="63">
        <v>4.3866399999999998E-3</v>
      </c>
      <c r="CM59" s="63">
        <v>4.3371399999999997E-3</v>
      </c>
      <c r="CN59" s="63">
        <v>4.3596800000000003E-3</v>
      </c>
      <c r="CO59" s="63">
        <v>4.3541600000000001E-3</v>
      </c>
      <c r="CP59" s="63">
        <v>4.3441299999999999E-3</v>
      </c>
      <c r="CQ59" s="63">
        <v>4.3491299999999997E-3</v>
      </c>
      <c r="CR59" s="63">
        <v>4.3177399999999996E-3</v>
      </c>
      <c r="CS59" s="63">
        <v>4.3344999999999998E-3</v>
      </c>
      <c r="CT59" s="63">
        <v>4.3256800000000001E-3</v>
      </c>
      <c r="CU59" s="63">
        <v>4.3106400000000001E-3</v>
      </c>
      <c r="CV59" s="63">
        <v>4.3130199999999999E-3</v>
      </c>
      <c r="CW59" s="63">
        <v>4.2927599999999996E-3</v>
      </c>
      <c r="CX59" s="63">
        <v>4.3014200000000002E-3</v>
      </c>
      <c r="CY59" s="63">
        <v>4.2880100000000001E-3</v>
      </c>
      <c r="CZ59" s="63">
        <v>4.2867299999999999E-3</v>
      </c>
      <c r="DA59" s="63">
        <v>4.2713300000000003E-3</v>
      </c>
      <c r="DB59" s="63">
        <v>4.2685199999999996E-3</v>
      </c>
      <c r="DC59" s="63">
        <v>4.2700400000000001E-3</v>
      </c>
      <c r="DD59" s="63">
        <v>4.2664299999999999E-3</v>
      </c>
      <c r="DE59" s="63">
        <v>4.2540399999999997E-3</v>
      </c>
      <c r="DF59" s="63">
        <v>4.2328899999999996E-3</v>
      </c>
      <c r="DG59" s="63">
        <v>4.2426499999999997E-3</v>
      </c>
      <c r="DH59" s="63">
        <v>4.2367400000000001E-3</v>
      </c>
      <c r="DI59" s="63">
        <v>4.2372399999999998E-3</v>
      </c>
    </row>
    <row r="60" spans="1:113">
      <c r="A60" s="63">
        <f>range!F66</f>
        <v>5.0560980000000002E-3</v>
      </c>
      <c r="B60" s="63">
        <f t="shared" si="2"/>
        <v>7.9493559999999994E-3</v>
      </c>
      <c r="C60" s="63">
        <f t="shared" si="3"/>
        <v>7.1106199999999998E-3</v>
      </c>
      <c r="D60" s="63">
        <f t="shared" si="4"/>
        <v>6.3618499999999996E-3</v>
      </c>
      <c r="E60" s="63">
        <f t="shared" si="5"/>
        <v>5.6949100000000001E-3</v>
      </c>
      <c r="F60" s="63">
        <f t="shared" si="6"/>
        <v>5.1821839999999994E-3</v>
      </c>
      <c r="G60" s="63">
        <f t="shared" si="1"/>
        <v>5.0560980000000002E-3</v>
      </c>
      <c r="H60" s="63">
        <f t="shared" si="7"/>
        <v>4.8612979999999991E-3</v>
      </c>
      <c r="I60" s="63">
        <f t="shared" si="8"/>
        <v>4.6142919999999999E-3</v>
      </c>
      <c r="J60" s="63">
        <f t="shared" si="9"/>
        <v>4.4502419999999992E-3</v>
      </c>
      <c r="K60" s="63">
        <f t="shared" si="10"/>
        <v>4.3325880000000001E-3</v>
      </c>
      <c r="L60" s="63">
        <f t="shared" si="11"/>
        <v>4.3325880000000001E-3</v>
      </c>
      <c r="M60" s="438">
        <f t="shared" si="12"/>
        <v>4.3325880000000001E-3</v>
      </c>
      <c r="N60" s="63">
        <f t="shared" si="13"/>
        <v>4.3413520000000006E-3</v>
      </c>
      <c r="O60" s="63">
        <f t="shared" si="14"/>
        <v>4.3203759999999999E-3</v>
      </c>
      <c r="P60" s="63">
        <f t="shared" si="15"/>
        <v>4.3033359999999996E-3</v>
      </c>
      <c r="Q60" s="63">
        <f t="shared" si="16"/>
        <v>4.2843659999999995E-3</v>
      </c>
      <c r="R60" s="63">
        <f t="shared" si="17"/>
        <v>4.265848E-3</v>
      </c>
      <c r="S60" s="63">
        <f t="shared" si="18"/>
        <v>4.2481520000000007E-3</v>
      </c>
      <c r="T60" s="63">
        <f t="shared" si="19"/>
        <v>4.2283319999999996E-3</v>
      </c>
      <c r="U60" s="63" t="str">
        <f t="shared" si="20"/>
        <v>0.0051,</v>
      </c>
      <c r="X60" s="63">
        <v>7.6757099999999997E-3</v>
      </c>
      <c r="Y60" s="63">
        <v>8.0029899999999998E-3</v>
      </c>
      <c r="Z60" s="63">
        <v>7.8108700000000001E-3</v>
      </c>
      <c r="AA60" s="63">
        <v>8.1668599999999997E-3</v>
      </c>
      <c r="AB60" s="63">
        <v>8.0903499999999996E-3</v>
      </c>
      <c r="AC60" s="63">
        <v>6.8329999999999997E-3</v>
      </c>
      <c r="AD60" s="63">
        <v>7.2210699999999996E-3</v>
      </c>
      <c r="AE60" s="63">
        <v>6.9623799999999998E-3</v>
      </c>
      <c r="AF60" s="63">
        <v>7.2790700000000003E-3</v>
      </c>
      <c r="AG60" s="63">
        <v>7.2575799999999996E-3</v>
      </c>
      <c r="AH60" s="63">
        <v>6.1405100000000001E-3</v>
      </c>
      <c r="AI60" s="63">
        <v>6.5284000000000002E-3</v>
      </c>
      <c r="AJ60" s="63">
        <v>6.1993700000000001E-3</v>
      </c>
      <c r="AK60" s="63">
        <v>6.4761899999999997E-3</v>
      </c>
      <c r="AL60" s="63">
        <v>6.4647799999999998E-3</v>
      </c>
      <c r="AM60" s="63">
        <v>5.48665E-3</v>
      </c>
      <c r="AN60" s="63">
        <v>5.96263E-3</v>
      </c>
      <c r="AO60" s="63">
        <v>5.5115700000000004E-3</v>
      </c>
      <c r="AP60" s="63">
        <v>5.6984499999999999E-3</v>
      </c>
      <c r="AQ60" s="63">
        <v>5.8152500000000001E-3</v>
      </c>
      <c r="AR60" s="63">
        <v>5.0520000000000001E-3</v>
      </c>
      <c r="AS60" s="63">
        <v>5.4368400000000001E-3</v>
      </c>
      <c r="AT60" s="63">
        <v>5.0683100000000003E-3</v>
      </c>
      <c r="AU60" s="63">
        <v>5.05814E-3</v>
      </c>
      <c r="AV60" s="63">
        <v>5.29563E-3</v>
      </c>
      <c r="AW60" s="63">
        <v>4.7816500000000001E-3</v>
      </c>
      <c r="AX60" s="63">
        <v>5.0733499999999999E-3</v>
      </c>
      <c r="AY60" s="63">
        <v>4.7820299999999996E-3</v>
      </c>
      <c r="AZ60" s="63">
        <v>4.7281600000000003E-3</v>
      </c>
      <c r="BA60" s="63">
        <v>4.9413E-3</v>
      </c>
      <c r="BB60" s="63">
        <v>4.5629599999999996E-3</v>
      </c>
      <c r="BC60" s="63">
        <v>4.7002099999999998E-3</v>
      </c>
      <c r="BD60" s="63">
        <v>4.5788799999999996E-3</v>
      </c>
      <c r="BE60" s="63">
        <v>4.5650700000000001E-3</v>
      </c>
      <c r="BF60" s="63">
        <v>4.6643400000000003E-3</v>
      </c>
      <c r="BG60" s="63">
        <v>4.4270500000000001E-3</v>
      </c>
      <c r="BH60" s="63">
        <v>4.5008799999999996E-3</v>
      </c>
      <c r="BI60" s="63">
        <v>4.4293099999999997E-3</v>
      </c>
      <c r="BJ60" s="63">
        <v>4.4231799999999996E-3</v>
      </c>
      <c r="BK60" s="63">
        <v>4.4707899999999997E-3</v>
      </c>
      <c r="BL60" s="63">
        <v>4.3295299999999998E-3</v>
      </c>
      <c r="BM60" s="63">
        <v>4.3484400000000003E-3</v>
      </c>
      <c r="BN60" s="63">
        <v>4.3312999999999997E-3</v>
      </c>
      <c r="BO60" s="63">
        <v>4.3145500000000003E-3</v>
      </c>
      <c r="BP60" s="63">
        <v>4.3391200000000001E-3</v>
      </c>
      <c r="BQ60" s="63">
        <v>4.3295299999999998E-3</v>
      </c>
      <c r="BR60" s="63">
        <v>4.3484400000000003E-3</v>
      </c>
      <c r="BS60" s="63">
        <v>4.3312999999999997E-3</v>
      </c>
      <c r="BT60" s="63">
        <v>4.3145500000000003E-3</v>
      </c>
      <c r="BU60" s="63">
        <v>4.3391200000000001E-3</v>
      </c>
      <c r="BV60" s="63"/>
      <c r="BW60" s="63"/>
      <c r="BX60" s="63"/>
      <c r="BY60" s="63"/>
      <c r="BZ60" s="63"/>
      <c r="CA60" s="63">
        <v>4.3373200000000004E-3</v>
      </c>
      <c r="CB60" s="63">
        <v>4.35739E-3</v>
      </c>
      <c r="CC60" s="63">
        <v>4.3388200000000002E-3</v>
      </c>
      <c r="CD60" s="63">
        <v>4.3245100000000002E-3</v>
      </c>
      <c r="CE60" s="63">
        <v>4.3487200000000004E-3</v>
      </c>
      <c r="CF60" s="63">
        <v>4.3188799999999998E-3</v>
      </c>
      <c r="CG60" s="63">
        <v>4.3358199999999998E-3</v>
      </c>
      <c r="CH60" s="63">
        <v>4.3204999999999997E-3</v>
      </c>
      <c r="CI60" s="63">
        <v>4.30088E-3</v>
      </c>
      <c r="CJ60" s="63">
        <v>4.3258000000000003E-3</v>
      </c>
      <c r="CK60" s="63">
        <v>4.3026599999999998E-3</v>
      </c>
      <c r="CL60" s="63">
        <v>4.3134899999999997E-3</v>
      </c>
      <c r="CM60" s="63">
        <v>4.3029000000000001E-3</v>
      </c>
      <c r="CN60" s="63">
        <v>4.2933800000000003E-3</v>
      </c>
      <c r="CO60" s="63">
        <v>4.3042499999999999E-3</v>
      </c>
      <c r="CP60" s="63">
        <v>4.2857199999999998E-3</v>
      </c>
      <c r="CQ60" s="63">
        <v>4.28832E-3</v>
      </c>
      <c r="CR60" s="63">
        <v>4.28408E-3</v>
      </c>
      <c r="CS60" s="63">
        <v>4.2794799999999996E-3</v>
      </c>
      <c r="CT60" s="63">
        <v>4.28423E-3</v>
      </c>
      <c r="CU60" s="63">
        <v>4.2721900000000004E-3</v>
      </c>
      <c r="CV60" s="63">
        <v>4.2647199999999996E-3</v>
      </c>
      <c r="CW60" s="63">
        <v>4.2649000000000003E-3</v>
      </c>
      <c r="CX60" s="63">
        <v>4.2607299999999999E-3</v>
      </c>
      <c r="CY60" s="63">
        <v>4.2667E-3</v>
      </c>
      <c r="CZ60" s="63">
        <v>4.25677E-3</v>
      </c>
      <c r="DA60" s="63">
        <v>4.2450500000000002E-3</v>
      </c>
      <c r="DB60" s="63">
        <v>4.2491600000000001E-3</v>
      </c>
      <c r="DC60" s="63">
        <v>4.2415300000000003E-3</v>
      </c>
      <c r="DD60" s="63">
        <v>4.2482500000000003E-3</v>
      </c>
      <c r="DE60" s="63">
        <v>4.2382399999999999E-3</v>
      </c>
      <c r="DF60" s="63">
        <v>4.2208799999999998E-3</v>
      </c>
      <c r="DG60" s="63">
        <v>4.2322200000000001E-3</v>
      </c>
      <c r="DH60" s="63">
        <v>4.2226499999999997E-3</v>
      </c>
      <c r="DI60" s="63">
        <v>4.2276700000000002E-3</v>
      </c>
    </row>
    <row r="61" spans="1:113">
      <c r="A61" s="63">
        <f>range!F67</f>
        <v>4.6083800000000005E-3</v>
      </c>
      <c r="B61" s="63">
        <f t="shared" si="2"/>
        <v>6.5131079999999992E-3</v>
      </c>
      <c r="C61" s="63">
        <f t="shared" si="3"/>
        <v>5.881626E-3</v>
      </c>
      <c r="D61" s="63">
        <f t="shared" si="4"/>
        <v>5.3667780000000009E-3</v>
      </c>
      <c r="E61" s="63">
        <f t="shared" si="5"/>
        <v>4.9612819999999992E-3</v>
      </c>
      <c r="F61" s="63">
        <f t="shared" si="6"/>
        <v>4.6769760000000002E-3</v>
      </c>
      <c r="G61" s="63">
        <f t="shared" si="1"/>
        <v>4.6083800000000005E-3</v>
      </c>
      <c r="H61" s="63">
        <f t="shared" si="7"/>
        <v>4.5179539999999994E-3</v>
      </c>
      <c r="I61" s="63">
        <f t="shared" si="8"/>
        <v>4.4112800000000001E-3</v>
      </c>
      <c r="J61" s="63">
        <f t="shared" si="9"/>
        <v>4.3362719999999995E-3</v>
      </c>
      <c r="K61" s="63">
        <f t="shared" si="10"/>
        <v>4.2810499999999998E-3</v>
      </c>
      <c r="L61" s="63">
        <f t="shared" si="11"/>
        <v>4.2810499999999998E-3</v>
      </c>
      <c r="M61" s="438">
        <f t="shared" si="12"/>
        <v>4.2810499999999998E-3</v>
      </c>
      <c r="N61" s="63">
        <f t="shared" si="13"/>
        <v>4.2859840000000005E-3</v>
      </c>
      <c r="O61" s="63">
        <f t="shared" si="14"/>
        <v>4.2747720000000005E-3</v>
      </c>
      <c r="P61" s="63">
        <f t="shared" si="15"/>
        <v>4.2644580000000005E-3</v>
      </c>
      <c r="Q61" s="63">
        <f t="shared" si="16"/>
        <v>4.2544120000000008E-3</v>
      </c>
      <c r="R61" s="63">
        <f t="shared" si="17"/>
        <v>4.2444279999999997E-3</v>
      </c>
      <c r="S61" s="63">
        <f t="shared" si="18"/>
        <v>4.2331360000000002E-3</v>
      </c>
      <c r="T61" s="63">
        <f t="shared" si="19"/>
        <v>4.220382E-3</v>
      </c>
      <c r="U61" s="63" t="str">
        <f t="shared" si="20"/>
        <v>0.0046,</v>
      </c>
      <c r="X61" s="63">
        <v>6.3841200000000001E-3</v>
      </c>
      <c r="Y61" s="63">
        <v>6.4720300000000001E-3</v>
      </c>
      <c r="Z61" s="63">
        <v>6.38544E-3</v>
      </c>
      <c r="AA61" s="63">
        <v>6.6625699999999996E-3</v>
      </c>
      <c r="AB61" s="63">
        <v>6.6613799999999997E-3</v>
      </c>
      <c r="AC61" s="63">
        <v>5.7980499999999999E-3</v>
      </c>
      <c r="AD61" s="63">
        <v>5.8780799999999999E-3</v>
      </c>
      <c r="AE61" s="63">
        <v>5.7265299999999996E-3</v>
      </c>
      <c r="AF61" s="63">
        <v>6.0215299999999998E-3</v>
      </c>
      <c r="AG61" s="63">
        <v>5.9839400000000001E-3</v>
      </c>
      <c r="AH61" s="63">
        <v>5.3206199999999999E-3</v>
      </c>
      <c r="AI61" s="63">
        <v>5.3736399999999998E-3</v>
      </c>
      <c r="AJ61" s="63">
        <v>5.2241299999999996E-3</v>
      </c>
      <c r="AK61" s="63">
        <v>5.5357799999999997E-3</v>
      </c>
      <c r="AL61" s="63">
        <v>5.3797200000000002E-3</v>
      </c>
      <c r="AM61" s="63">
        <v>4.9400599999999996E-3</v>
      </c>
      <c r="AN61" s="63">
        <v>4.9670799999999996E-3</v>
      </c>
      <c r="AO61" s="63">
        <v>4.8816800000000002E-3</v>
      </c>
      <c r="AP61" s="63">
        <v>5.04295E-3</v>
      </c>
      <c r="AQ61" s="63">
        <v>4.9746399999999998E-3</v>
      </c>
      <c r="AR61" s="63">
        <v>4.6515899999999997E-3</v>
      </c>
      <c r="AS61" s="63">
        <v>4.6541300000000002E-3</v>
      </c>
      <c r="AT61" s="63">
        <v>4.6528899999999998E-3</v>
      </c>
      <c r="AU61" s="63">
        <v>4.7084199999999996E-3</v>
      </c>
      <c r="AV61" s="63">
        <v>4.71785E-3</v>
      </c>
      <c r="AW61" s="63">
        <v>4.5027899999999996E-3</v>
      </c>
      <c r="AX61" s="63">
        <v>4.4983499999999999E-3</v>
      </c>
      <c r="AY61" s="63">
        <v>4.5167599999999999E-3</v>
      </c>
      <c r="AZ61" s="63">
        <v>4.5135599999999998E-3</v>
      </c>
      <c r="BA61" s="63">
        <v>4.5583100000000003E-3</v>
      </c>
      <c r="BB61" s="63">
        <v>4.4111899999999997E-3</v>
      </c>
      <c r="BC61" s="63">
        <v>4.3926900000000003E-3</v>
      </c>
      <c r="BD61" s="63">
        <v>4.4189299999999997E-3</v>
      </c>
      <c r="BE61" s="63">
        <v>4.4061999999999999E-3</v>
      </c>
      <c r="BF61" s="63">
        <v>4.4273899999999998E-3</v>
      </c>
      <c r="BG61" s="63">
        <v>4.3415499999999996E-3</v>
      </c>
      <c r="BH61" s="63">
        <v>4.3201300000000002E-3</v>
      </c>
      <c r="BI61" s="63">
        <v>4.3397499999999999E-3</v>
      </c>
      <c r="BJ61" s="63">
        <v>4.3329600000000003E-3</v>
      </c>
      <c r="BK61" s="63">
        <v>4.3469700000000003E-3</v>
      </c>
      <c r="BL61" s="63">
        <v>4.28832E-3</v>
      </c>
      <c r="BM61" s="63">
        <v>4.2669800000000001E-3</v>
      </c>
      <c r="BN61" s="63">
        <v>4.2879499999999996E-3</v>
      </c>
      <c r="BO61" s="63">
        <v>4.2785799999999997E-3</v>
      </c>
      <c r="BP61" s="63">
        <v>4.2834199999999996E-3</v>
      </c>
      <c r="BQ61" s="63">
        <v>4.28832E-3</v>
      </c>
      <c r="BR61" s="63">
        <v>4.2669800000000001E-3</v>
      </c>
      <c r="BS61" s="63">
        <v>4.2879499999999996E-3</v>
      </c>
      <c r="BT61" s="63">
        <v>4.2785799999999997E-3</v>
      </c>
      <c r="BU61" s="63">
        <v>4.2834199999999996E-3</v>
      </c>
      <c r="BV61" s="63"/>
      <c r="BW61" s="63"/>
      <c r="BX61" s="63"/>
      <c r="BY61" s="63"/>
      <c r="BZ61" s="63"/>
      <c r="CA61" s="63">
        <v>4.2924599999999997E-3</v>
      </c>
      <c r="CB61" s="63">
        <v>4.2730600000000004E-3</v>
      </c>
      <c r="CC61" s="63">
        <v>4.2931899999999997E-3</v>
      </c>
      <c r="CD61" s="63">
        <v>4.2830200000000002E-3</v>
      </c>
      <c r="CE61" s="63">
        <v>4.2881899999999999E-3</v>
      </c>
      <c r="CF61" s="63">
        <v>4.2826899999999996E-3</v>
      </c>
      <c r="CG61" s="63">
        <v>4.2611100000000002E-3</v>
      </c>
      <c r="CH61" s="63">
        <v>4.28072E-3</v>
      </c>
      <c r="CI61" s="63">
        <v>4.2722899999999998E-3</v>
      </c>
      <c r="CJ61" s="63">
        <v>4.2770500000000001E-3</v>
      </c>
      <c r="CK61" s="63">
        <v>4.2739199999999996E-3</v>
      </c>
      <c r="CL61" s="63">
        <v>4.2510600000000001E-3</v>
      </c>
      <c r="CM61" s="63">
        <v>4.26947E-3</v>
      </c>
      <c r="CN61" s="63">
        <v>4.2628600000000003E-3</v>
      </c>
      <c r="CO61" s="63">
        <v>4.2649799999999998E-3</v>
      </c>
      <c r="CP61" s="63">
        <v>4.2659899999999999E-3</v>
      </c>
      <c r="CQ61" s="63">
        <v>4.2385399999999998E-3</v>
      </c>
      <c r="CR61" s="63">
        <v>4.2595699999999998E-3</v>
      </c>
      <c r="CS61" s="63">
        <v>4.2547899999999996E-3</v>
      </c>
      <c r="CT61" s="63">
        <v>4.2531699999999997E-3</v>
      </c>
      <c r="CU61" s="63">
        <v>4.2559399999999997E-3</v>
      </c>
      <c r="CV61" s="63">
        <v>4.2325899999999996E-3</v>
      </c>
      <c r="CW61" s="63">
        <v>4.2484899999999997E-3</v>
      </c>
      <c r="CX61" s="63">
        <v>4.2425099999999997E-3</v>
      </c>
      <c r="CY61" s="63">
        <v>4.24261E-3</v>
      </c>
      <c r="CZ61" s="63">
        <v>4.2447300000000004E-3</v>
      </c>
      <c r="DA61" s="63">
        <v>4.2208200000000001E-3</v>
      </c>
      <c r="DB61" s="63">
        <v>4.2384800000000002E-3</v>
      </c>
      <c r="DC61" s="63">
        <v>4.2293900000000004E-3</v>
      </c>
      <c r="DD61" s="63">
        <v>4.2322599999999998E-3</v>
      </c>
      <c r="DE61" s="63">
        <v>4.2302700000000004E-3</v>
      </c>
      <c r="DF61" s="63">
        <v>4.2088100000000003E-3</v>
      </c>
      <c r="DG61" s="63">
        <v>4.2262300000000001E-3</v>
      </c>
      <c r="DH61" s="63">
        <v>4.2164300000000002E-3</v>
      </c>
      <c r="DI61" s="63">
        <v>4.2201699999999997E-3</v>
      </c>
    </row>
    <row r="62" spans="1:113">
      <c r="A62" s="63">
        <f>range!F68</f>
        <v>4.3811099999999997E-3</v>
      </c>
      <c r="B62" s="63">
        <f t="shared" si="2"/>
        <v>5.3573720000000009E-3</v>
      </c>
      <c r="C62" s="63">
        <f t="shared" si="3"/>
        <v>4.9450780000000003E-3</v>
      </c>
      <c r="D62" s="63">
        <f t="shared" si="4"/>
        <v>4.6626319999999999E-3</v>
      </c>
      <c r="E62" s="63">
        <f t="shared" si="5"/>
        <v>4.5046799999999996E-3</v>
      </c>
      <c r="F62" s="63">
        <f t="shared" si="6"/>
        <v>4.4051760000000002E-3</v>
      </c>
      <c r="G62" s="63">
        <f t="shared" si="1"/>
        <v>4.3811099999999997E-3</v>
      </c>
      <c r="H62" s="63">
        <f t="shared" si="7"/>
        <v>4.3450420000000003E-3</v>
      </c>
      <c r="I62" s="63">
        <f t="shared" si="8"/>
        <v>4.3049539999999997E-3</v>
      </c>
      <c r="J62" s="63">
        <f t="shared" si="9"/>
        <v>4.2734920000000003E-3</v>
      </c>
      <c r="K62" s="63">
        <f t="shared" si="10"/>
        <v>4.248412E-3</v>
      </c>
      <c r="L62" s="63">
        <f t="shared" si="11"/>
        <v>4.248412E-3</v>
      </c>
      <c r="M62" s="438">
        <f t="shared" si="12"/>
        <v>4.248412E-3</v>
      </c>
      <c r="N62" s="63">
        <f t="shared" si="13"/>
        <v>4.2502819999999993E-3</v>
      </c>
      <c r="O62" s="63">
        <f t="shared" si="14"/>
        <v>4.2456460000000005E-3</v>
      </c>
      <c r="P62" s="63">
        <f t="shared" si="15"/>
        <v>4.2402319999999992E-3</v>
      </c>
      <c r="Q62" s="63">
        <f t="shared" si="16"/>
        <v>4.2350679999999998E-3</v>
      </c>
      <c r="R62" s="63">
        <f t="shared" si="17"/>
        <v>4.2294079999999996E-3</v>
      </c>
      <c r="S62" s="63">
        <f t="shared" si="18"/>
        <v>4.2230260000000004E-3</v>
      </c>
      <c r="T62" s="63">
        <f t="shared" si="19"/>
        <v>4.2157480000000001E-3</v>
      </c>
      <c r="U62" s="63" t="str">
        <f t="shared" si="20"/>
        <v>0.0044,</v>
      </c>
      <c r="X62" s="63">
        <v>5.22201E-3</v>
      </c>
      <c r="Y62" s="63">
        <v>5.5293900000000003E-3</v>
      </c>
      <c r="Z62" s="63">
        <v>5.2752800000000002E-3</v>
      </c>
      <c r="AA62" s="63">
        <v>5.4182099999999997E-3</v>
      </c>
      <c r="AB62" s="63">
        <v>5.3419699999999997E-3</v>
      </c>
      <c r="AC62" s="63">
        <v>4.8181400000000003E-3</v>
      </c>
      <c r="AD62" s="63">
        <v>5.0531600000000001E-3</v>
      </c>
      <c r="AE62" s="63">
        <v>4.8813900000000002E-3</v>
      </c>
      <c r="AF62" s="63">
        <v>5.0179700000000001E-3</v>
      </c>
      <c r="AG62" s="63">
        <v>4.9547300000000001E-3</v>
      </c>
      <c r="AH62" s="63">
        <v>4.5849200000000001E-3</v>
      </c>
      <c r="AI62" s="63">
        <v>4.69404E-3</v>
      </c>
      <c r="AJ62" s="63">
        <v>4.6580900000000001E-3</v>
      </c>
      <c r="AK62" s="63">
        <v>4.7112899999999999E-3</v>
      </c>
      <c r="AL62" s="63">
        <v>4.6648200000000001E-3</v>
      </c>
      <c r="AM62" s="63">
        <v>4.4624799999999996E-3</v>
      </c>
      <c r="AN62" s="63">
        <v>4.5045299999999996E-3</v>
      </c>
      <c r="AO62" s="63">
        <v>4.5287499999999998E-3</v>
      </c>
      <c r="AP62" s="63">
        <v>4.5085899999999998E-3</v>
      </c>
      <c r="AQ62" s="63">
        <v>4.5190500000000002E-3</v>
      </c>
      <c r="AR62" s="63">
        <v>4.3841699999999997E-3</v>
      </c>
      <c r="AS62" s="63">
        <v>4.39698E-3</v>
      </c>
      <c r="AT62" s="63">
        <v>4.4284800000000003E-3</v>
      </c>
      <c r="AU62" s="63">
        <v>4.3983E-3</v>
      </c>
      <c r="AV62" s="63">
        <v>4.4179500000000003E-3</v>
      </c>
      <c r="AW62" s="63">
        <v>4.3360300000000003E-3</v>
      </c>
      <c r="AX62" s="63">
        <v>4.3338099999999996E-3</v>
      </c>
      <c r="AY62" s="63">
        <v>4.3654000000000002E-3</v>
      </c>
      <c r="AZ62" s="63">
        <v>4.3335800000000001E-3</v>
      </c>
      <c r="BA62" s="63">
        <v>4.3563899999999999E-3</v>
      </c>
      <c r="BB62" s="63">
        <v>4.3041900000000003E-3</v>
      </c>
      <c r="BC62" s="63">
        <v>4.2938500000000001E-3</v>
      </c>
      <c r="BD62" s="63">
        <v>4.3184299999999998E-3</v>
      </c>
      <c r="BE62" s="63">
        <v>4.29401E-3</v>
      </c>
      <c r="BF62" s="63">
        <v>4.3142900000000001E-3</v>
      </c>
      <c r="BG62" s="63">
        <v>4.2749299999999997E-3</v>
      </c>
      <c r="BH62" s="63">
        <v>4.26202E-3</v>
      </c>
      <c r="BI62" s="63">
        <v>4.2832499999999997E-3</v>
      </c>
      <c r="BJ62" s="63">
        <v>4.2647900000000001E-3</v>
      </c>
      <c r="BK62" s="63">
        <v>4.28247E-3</v>
      </c>
      <c r="BL62" s="63">
        <v>4.2558800000000001E-3</v>
      </c>
      <c r="BM62" s="63">
        <v>4.2355500000000003E-3</v>
      </c>
      <c r="BN62" s="63">
        <v>4.2556299999999998E-3</v>
      </c>
      <c r="BO62" s="63">
        <v>4.2431600000000002E-3</v>
      </c>
      <c r="BP62" s="63">
        <v>4.2518399999999998E-3</v>
      </c>
      <c r="BQ62" s="63">
        <v>4.2558800000000001E-3</v>
      </c>
      <c r="BR62" s="63">
        <v>4.2355500000000003E-3</v>
      </c>
      <c r="BS62" s="63">
        <v>4.2556299999999998E-3</v>
      </c>
      <c r="BT62" s="63">
        <v>4.2431600000000002E-3</v>
      </c>
      <c r="BU62" s="63">
        <v>4.2518399999999998E-3</v>
      </c>
      <c r="BV62" s="63"/>
      <c r="BW62" s="63"/>
      <c r="BX62" s="63"/>
      <c r="BY62" s="63"/>
      <c r="BZ62" s="63"/>
      <c r="CA62" s="63">
        <v>4.2568399999999996E-3</v>
      </c>
      <c r="CB62" s="63">
        <v>4.2376999999999996E-3</v>
      </c>
      <c r="CC62" s="63">
        <v>4.2584299999999997E-3</v>
      </c>
      <c r="CD62" s="63">
        <v>4.2450500000000002E-3</v>
      </c>
      <c r="CE62" s="63">
        <v>4.2533900000000001E-3</v>
      </c>
      <c r="CF62" s="63">
        <v>4.2534799999999996E-3</v>
      </c>
      <c r="CG62" s="63">
        <v>4.23297E-3</v>
      </c>
      <c r="CH62" s="63">
        <v>4.2524099999999999E-3</v>
      </c>
      <c r="CI62" s="63">
        <v>4.2405699999999999E-3</v>
      </c>
      <c r="CJ62" s="63">
        <v>4.2487999999999996E-3</v>
      </c>
      <c r="CK62" s="63">
        <v>4.2483299999999998E-3</v>
      </c>
      <c r="CL62" s="63">
        <v>4.2269500000000002E-3</v>
      </c>
      <c r="CM62" s="63">
        <v>4.2464199999999999E-3</v>
      </c>
      <c r="CN62" s="63">
        <v>4.23734E-3</v>
      </c>
      <c r="CO62" s="63">
        <v>4.2421200000000003E-3</v>
      </c>
      <c r="CP62" s="63">
        <v>4.2443100000000003E-3</v>
      </c>
      <c r="CQ62" s="63">
        <v>4.2212200000000004E-3</v>
      </c>
      <c r="CR62" s="63">
        <v>4.2415500000000002E-3</v>
      </c>
      <c r="CS62" s="63">
        <v>4.2329899999999998E-3</v>
      </c>
      <c r="CT62" s="63">
        <v>4.2352700000000002E-3</v>
      </c>
      <c r="CU62" s="63">
        <v>4.2391299999999998E-3</v>
      </c>
      <c r="CV62" s="63">
        <v>4.2161799999999999E-3</v>
      </c>
      <c r="CW62" s="63">
        <v>4.2354000000000003E-3</v>
      </c>
      <c r="CX62" s="63">
        <v>4.2271299999999999E-3</v>
      </c>
      <c r="CY62" s="63">
        <v>4.2291999999999998E-3</v>
      </c>
      <c r="CZ62" s="63">
        <v>4.2331799999999996E-3</v>
      </c>
      <c r="DA62" s="63">
        <v>4.2098200000000004E-3</v>
      </c>
      <c r="DB62" s="63">
        <v>4.2294200000000002E-3</v>
      </c>
      <c r="DC62" s="63">
        <v>4.2196100000000004E-3</v>
      </c>
      <c r="DD62" s="63">
        <v>4.2230999999999996E-3</v>
      </c>
      <c r="DE62" s="63">
        <v>4.22537E-3</v>
      </c>
      <c r="DF62" s="63">
        <v>4.2028600000000001E-3</v>
      </c>
      <c r="DG62" s="63">
        <v>4.22215E-3</v>
      </c>
      <c r="DH62" s="63">
        <v>4.2126300000000002E-3</v>
      </c>
      <c r="DI62" s="63">
        <v>4.21573E-3</v>
      </c>
    </row>
    <row r="63" spans="1:113">
      <c r="A63" s="63">
        <f>range!F69</f>
        <v>4.2717740000000008E-3</v>
      </c>
      <c r="B63" s="63">
        <f t="shared" si="2"/>
        <v>4.5350659999999999E-3</v>
      </c>
      <c r="C63" s="63">
        <f t="shared" si="3"/>
        <v>4.4018440000000002E-3</v>
      </c>
      <c r="D63" s="63">
        <f t="shared" si="4"/>
        <v>4.3377120000000005E-3</v>
      </c>
      <c r="E63" s="63">
        <f t="shared" si="5"/>
        <v>4.3052900000000007E-3</v>
      </c>
      <c r="F63" s="63">
        <f t="shared" si="6"/>
        <v>4.2788219999999998E-3</v>
      </c>
      <c r="G63" s="63">
        <f t="shared" si="1"/>
        <v>4.2717740000000008E-3</v>
      </c>
      <c r="H63" s="63">
        <f t="shared" si="7"/>
        <v>4.2612979999999993E-3</v>
      </c>
      <c r="I63" s="63">
        <f t="shared" si="8"/>
        <v>4.2481559999999995E-3</v>
      </c>
      <c r="J63" s="63">
        <f t="shared" si="9"/>
        <v>4.236152E-3</v>
      </c>
      <c r="K63" s="63">
        <f t="shared" si="10"/>
        <v>4.226398000000001E-3</v>
      </c>
      <c r="L63" s="63">
        <f t="shared" si="11"/>
        <v>4.226398000000001E-3</v>
      </c>
      <c r="M63" s="438">
        <f t="shared" si="12"/>
        <v>4.226398000000001E-3</v>
      </c>
      <c r="N63" s="63">
        <f t="shared" si="13"/>
        <v>4.2271440000000004E-3</v>
      </c>
      <c r="O63" s="63">
        <f t="shared" si="14"/>
        <v>4.2253219999999992E-3</v>
      </c>
      <c r="P63" s="63">
        <f t="shared" si="15"/>
        <v>4.2232880000000004E-3</v>
      </c>
      <c r="Q63" s="63">
        <f t="shared" si="16"/>
        <v>4.2213539999999992E-3</v>
      </c>
      <c r="R63" s="63">
        <f t="shared" si="17"/>
        <v>4.2187219999999994E-3</v>
      </c>
      <c r="S63" s="63">
        <f t="shared" si="18"/>
        <v>4.2158499999999993E-3</v>
      </c>
      <c r="T63" s="63">
        <f t="shared" si="19"/>
        <v>4.2124140000000003E-3</v>
      </c>
      <c r="U63" s="63" t="str">
        <f t="shared" si="20"/>
        <v>0.0043,</v>
      </c>
      <c r="X63" s="63">
        <v>4.4982599999999996E-3</v>
      </c>
      <c r="Y63" s="63">
        <v>4.59269E-3</v>
      </c>
      <c r="Z63" s="63">
        <v>4.5010700000000002E-3</v>
      </c>
      <c r="AA63" s="63">
        <v>4.5262100000000001E-3</v>
      </c>
      <c r="AB63" s="63">
        <v>4.5570999999999997E-3</v>
      </c>
      <c r="AC63" s="63">
        <v>4.40048E-3</v>
      </c>
      <c r="AD63" s="63">
        <v>4.4058300000000003E-3</v>
      </c>
      <c r="AE63" s="63">
        <v>4.4028100000000001E-3</v>
      </c>
      <c r="AF63" s="63">
        <v>4.39683E-3</v>
      </c>
      <c r="AG63" s="63">
        <v>4.4032699999999999E-3</v>
      </c>
      <c r="AH63" s="63">
        <v>4.3411099999999996E-3</v>
      </c>
      <c r="AI63" s="63">
        <v>4.3292399999999998E-3</v>
      </c>
      <c r="AJ63" s="63">
        <v>4.3512300000000002E-3</v>
      </c>
      <c r="AK63" s="63">
        <v>4.3359499999999999E-3</v>
      </c>
      <c r="AL63" s="63">
        <v>4.3310299999999996E-3</v>
      </c>
      <c r="AM63" s="63">
        <v>4.3125200000000002E-3</v>
      </c>
      <c r="AN63" s="63">
        <v>4.2906000000000003E-3</v>
      </c>
      <c r="AO63" s="63">
        <v>4.3211300000000003E-3</v>
      </c>
      <c r="AP63" s="63">
        <v>4.3019699999999996E-3</v>
      </c>
      <c r="AQ63" s="63">
        <v>4.3002300000000004E-3</v>
      </c>
      <c r="AR63" s="63">
        <v>4.2874799999999998E-3</v>
      </c>
      <c r="AS63" s="63">
        <v>4.2610800000000004E-3</v>
      </c>
      <c r="AT63" s="63">
        <v>4.2948500000000002E-3</v>
      </c>
      <c r="AU63" s="63">
        <v>4.2764099999999996E-3</v>
      </c>
      <c r="AV63" s="63">
        <v>4.27429E-3</v>
      </c>
      <c r="AW63" s="63">
        <v>4.2703300000000001E-3</v>
      </c>
      <c r="AX63" s="63">
        <v>4.2441800000000002E-3</v>
      </c>
      <c r="AY63" s="63">
        <v>4.2762299999999998E-3</v>
      </c>
      <c r="AZ63" s="63">
        <v>4.2560000000000002E-3</v>
      </c>
      <c r="BA63" s="63">
        <v>4.2597499999999996E-3</v>
      </c>
      <c r="BB63" s="63">
        <v>4.2592999999999997E-3</v>
      </c>
      <c r="BC63" s="63">
        <v>4.2329200000000003E-3</v>
      </c>
      <c r="BD63" s="63">
        <v>4.2616599999999996E-3</v>
      </c>
      <c r="BE63" s="63">
        <v>4.2412500000000002E-3</v>
      </c>
      <c r="BF63" s="63">
        <v>4.2456500000000001E-3</v>
      </c>
      <c r="BG63" s="63">
        <v>4.2467399999999997E-3</v>
      </c>
      <c r="BH63" s="63">
        <v>4.2228999999999999E-3</v>
      </c>
      <c r="BI63" s="63">
        <v>4.2471599999999998E-3</v>
      </c>
      <c r="BJ63" s="63">
        <v>4.2294899999999998E-3</v>
      </c>
      <c r="BK63" s="63">
        <v>4.2344699999999997E-3</v>
      </c>
      <c r="BL63" s="63">
        <v>4.2366699999999997E-3</v>
      </c>
      <c r="BM63" s="63">
        <v>4.2123200000000003E-3</v>
      </c>
      <c r="BN63" s="63">
        <v>4.2381600000000004E-3</v>
      </c>
      <c r="BO63" s="63">
        <v>4.2209500000000002E-3</v>
      </c>
      <c r="BP63" s="63">
        <v>4.2238900000000001E-3</v>
      </c>
      <c r="BQ63" s="63">
        <v>4.2366699999999997E-3</v>
      </c>
      <c r="BR63" s="63">
        <v>4.2123200000000003E-3</v>
      </c>
      <c r="BS63" s="63">
        <v>4.2381600000000004E-3</v>
      </c>
      <c r="BT63" s="63">
        <v>4.2209500000000002E-3</v>
      </c>
      <c r="BU63" s="63">
        <v>4.2238900000000001E-3</v>
      </c>
      <c r="BV63" s="63"/>
      <c r="BW63" s="63"/>
      <c r="BX63" s="63"/>
      <c r="BY63" s="63"/>
      <c r="BZ63" s="63"/>
      <c r="CA63" s="63">
        <v>4.2371900000000001E-3</v>
      </c>
      <c r="CB63" s="63">
        <v>4.2130400000000004E-3</v>
      </c>
      <c r="CC63" s="63">
        <v>4.2394599999999996E-3</v>
      </c>
      <c r="CD63" s="63">
        <v>4.2215000000000004E-3</v>
      </c>
      <c r="CE63" s="63">
        <v>4.2245299999999998E-3</v>
      </c>
      <c r="CF63" s="63">
        <v>4.2355700000000001E-3</v>
      </c>
      <c r="CG63" s="63">
        <v>4.2114500000000003E-3</v>
      </c>
      <c r="CH63" s="63">
        <v>4.2365399999999996E-3</v>
      </c>
      <c r="CI63" s="63">
        <v>4.21996E-3</v>
      </c>
      <c r="CJ63" s="63">
        <v>4.2230899999999997E-3</v>
      </c>
      <c r="CK63" s="63">
        <v>4.2331199999999999E-3</v>
      </c>
      <c r="CL63" s="63">
        <v>4.2091699999999999E-3</v>
      </c>
      <c r="CM63" s="63">
        <v>4.2340199999999998E-3</v>
      </c>
      <c r="CN63" s="63">
        <v>4.2186200000000002E-3</v>
      </c>
      <c r="CO63" s="63">
        <v>4.2215100000000004E-3</v>
      </c>
      <c r="CP63" s="63">
        <v>4.2312799999999996E-3</v>
      </c>
      <c r="CQ63" s="63">
        <v>4.2073500000000003E-3</v>
      </c>
      <c r="CR63" s="63">
        <v>4.2316400000000001E-3</v>
      </c>
      <c r="CS63" s="63">
        <v>4.2166E-3</v>
      </c>
      <c r="CT63" s="63">
        <v>4.2199000000000004E-3</v>
      </c>
      <c r="CU63" s="63">
        <v>4.22873E-3</v>
      </c>
      <c r="CV63" s="63">
        <v>4.2051800000000002E-3</v>
      </c>
      <c r="CW63" s="63">
        <v>4.2278799999999998E-3</v>
      </c>
      <c r="CX63" s="63">
        <v>4.2140199999999997E-3</v>
      </c>
      <c r="CY63" s="63">
        <v>4.2177999999999998E-3</v>
      </c>
      <c r="CZ63" s="63">
        <v>4.2262999999999997E-3</v>
      </c>
      <c r="DA63" s="63">
        <v>4.20185E-3</v>
      </c>
      <c r="DB63" s="63">
        <v>4.2246999999999996E-3</v>
      </c>
      <c r="DC63" s="63">
        <v>4.2111500000000003E-3</v>
      </c>
      <c r="DD63" s="63">
        <v>4.2152500000000002E-3</v>
      </c>
      <c r="DE63" s="63">
        <v>4.2223399999999998E-3</v>
      </c>
      <c r="DF63" s="63">
        <v>4.1992000000000002E-3</v>
      </c>
      <c r="DG63" s="63">
        <v>4.2206400000000003E-3</v>
      </c>
      <c r="DH63" s="63">
        <v>4.2080700000000004E-3</v>
      </c>
      <c r="DI63" s="63">
        <v>4.2118199999999998E-3</v>
      </c>
    </row>
    <row r="64" spans="1:113">
      <c r="A64" s="63">
        <f>range!F70</f>
        <v>4.2271499999999998E-3</v>
      </c>
      <c r="B64" s="63">
        <f t="shared" si="2"/>
        <v>4.2757059999999998E-3</v>
      </c>
      <c r="C64" s="63">
        <f t="shared" si="3"/>
        <v>4.2549720000000001E-3</v>
      </c>
      <c r="D64" s="63">
        <f t="shared" si="4"/>
        <v>4.2427440000000005E-3</v>
      </c>
      <c r="E64" s="63">
        <f t="shared" si="5"/>
        <v>4.2348120000000001E-3</v>
      </c>
      <c r="F64" s="63">
        <f t="shared" si="6"/>
        <v>4.2287119999999999E-3</v>
      </c>
      <c r="G64" s="63">
        <f t="shared" si="1"/>
        <v>4.2271499999999998E-3</v>
      </c>
      <c r="H64" s="63">
        <f t="shared" si="7"/>
        <v>4.2246380000000002E-3</v>
      </c>
      <c r="I64" s="63">
        <f t="shared" si="8"/>
        <v>4.2213179999999999E-3</v>
      </c>
      <c r="J64" s="63">
        <f t="shared" si="9"/>
        <v>4.2181819999999991E-3</v>
      </c>
      <c r="K64" s="63">
        <f t="shared" si="10"/>
        <v>4.2148079999999996E-3</v>
      </c>
      <c r="L64" s="63">
        <f t="shared" si="11"/>
        <v>4.2148079999999996E-3</v>
      </c>
      <c r="M64" s="438">
        <f t="shared" si="12"/>
        <v>4.2148079999999996E-3</v>
      </c>
      <c r="N64" s="63">
        <f t="shared" si="13"/>
        <v>4.2150519999999995E-3</v>
      </c>
      <c r="O64" s="63">
        <f t="shared" si="14"/>
        <v>4.2144820000000003E-3</v>
      </c>
      <c r="P64" s="63">
        <f t="shared" si="15"/>
        <v>4.2139099999999995E-3</v>
      </c>
      <c r="Q64" s="63">
        <f t="shared" si="16"/>
        <v>4.2131940000000008E-3</v>
      </c>
      <c r="R64" s="63">
        <f t="shared" si="17"/>
        <v>4.2122500000000007E-3</v>
      </c>
      <c r="S64" s="63">
        <f t="shared" si="18"/>
        <v>4.2111780000000003E-3</v>
      </c>
      <c r="T64" s="63">
        <f t="shared" si="19"/>
        <v>4.2098560000000005E-3</v>
      </c>
      <c r="U64" s="63" t="str">
        <f t="shared" si="20"/>
        <v>0.0042,</v>
      </c>
      <c r="X64" s="63">
        <v>4.2770300000000002E-3</v>
      </c>
      <c r="Y64" s="63">
        <v>4.2513100000000003E-3</v>
      </c>
      <c r="Z64" s="63">
        <v>4.3027300000000003E-3</v>
      </c>
      <c r="AA64" s="63">
        <v>4.2679099999999998E-3</v>
      </c>
      <c r="AB64" s="63">
        <v>4.27955E-3</v>
      </c>
      <c r="AC64" s="63">
        <v>4.2620999999999996E-3</v>
      </c>
      <c r="AD64" s="63">
        <v>4.2320200000000004E-3</v>
      </c>
      <c r="AE64" s="63">
        <v>4.2771600000000003E-3</v>
      </c>
      <c r="AF64" s="63">
        <v>4.2481400000000001E-3</v>
      </c>
      <c r="AG64" s="63">
        <v>4.2554400000000001E-3</v>
      </c>
      <c r="AH64" s="63">
        <v>4.2539500000000003E-3</v>
      </c>
      <c r="AI64" s="63">
        <v>4.2233699999999997E-3</v>
      </c>
      <c r="AJ64" s="63">
        <v>4.2595300000000001E-3</v>
      </c>
      <c r="AK64" s="63">
        <v>4.2346299999999996E-3</v>
      </c>
      <c r="AL64" s="63">
        <v>4.2422400000000004E-3</v>
      </c>
      <c r="AM64" s="63">
        <v>4.2475999999999998E-3</v>
      </c>
      <c r="AN64" s="63">
        <v>4.2165500000000003E-3</v>
      </c>
      <c r="AO64" s="63">
        <v>4.2489499999999996E-3</v>
      </c>
      <c r="AP64" s="63">
        <v>4.2257600000000003E-3</v>
      </c>
      <c r="AQ64" s="63">
        <v>4.2351999999999997E-3</v>
      </c>
      <c r="AR64" s="63">
        <v>4.2398599999999998E-3</v>
      </c>
      <c r="AS64" s="63">
        <v>4.2112800000000004E-3</v>
      </c>
      <c r="AT64" s="63">
        <v>4.2422600000000003E-3</v>
      </c>
      <c r="AU64" s="63">
        <v>4.2211799999999997E-3</v>
      </c>
      <c r="AV64" s="63">
        <v>4.2289800000000002E-3</v>
      </c>
      <c r="AW64" s="63">
        <v>4.2361400000000002E-3</v>
      </c>
      <c r="AX64" s="63">
        <v>4.2077599999999996E-3</v>
      </c>
      <c r="AY64" s="63">
        <v>4.2373300000000001E-3</v>
      </c>
      <c r="AZ64" s="63">
        <v>4.2166800000000004E-3</v>
      </c>
      <c r="BA64" s="63">
        <v>4.2252799999999997E-3</v>
      </c>
      <c r="BB64" s="63">
        <v>4.2338699999999998E-3</v>
      </c>
      <c r="BC64" s="63">
        <v>4.2055699999999996E-3</v>
      </c>
      <c r="BD64" s="63">
        <v>4.2332699999999999E-3</v>
      </c>
      <c r="BE64" s="63">
        <v>4.2135100000000002E-3</v>
      </c>
      <c r="BF64" s="63">
        <v>4.2203700000000002E-3</v>
      </c>
      <c r="BG64" s="63">
        <v>4.2300200000000001E-3</v>
      </c>
      <c r="BH64" s="63">
        <v>4.2037000000000003E-3</v>
      </c>
      <c r="BI64" s="63">
        <v>4.2293599999999997E-3</v>
      </c>
      <c r="BJ64" s="63">
        <v>4.2108099999999997E-3</v>
      </c>
      <c r="BK64" s="63">
        <v>4.2170200000000001E-3</v>
      </c>
      <c r="BL64" s="63">
        <v>4.2254399999999996E-3</v>
      </c>
      <c r="BM64" s="63">
        <v>4.2007399999999997E-3</v>
      </c>
      <c r="BN64" s="63">
        <v>4.22551E-3</v>
      </c>
      <c r="BO64" s="63">
        <v>4.2090699999999997E-3</v>
      </c>
      <c r="BP64" s="63">
        <v>4.2132799999999998E-3</v>
      </c>
      <c r="BQ64" s="63">
        <v>4.2254399999999996E-3</v>
      </c>
      <c r="BR64" s="63">
        <v>4.2007399999999997E-3</v>
      </c>
      <c r="BS64" s="63">
        <v>4.22551E-3</v>
      </c>
      <c r="BT64" s="63">
        <v>4.2090699999999997E-3</v>
      </c>
      <c r="BU64" s="63">
        <v>4.2132799999999998E-3</v>
      </c>
      <c r="BV64" s="63"/>
      <c r="BW64" s="63"/>
      <c r="BX64" s="63"/>
      <c r="BY64" s="63"/>
      <c r="BZ64" s="63"/>
      <c r="CA64" s="63">
        <v>4.2257900000000001E-3</v>
      </c>
      <c r="CB64" s="63">
        <v>4.2007600000000004E-3</v>
      </c>
      <c r="CC64" s="63">
        <v>4.2259699999999999E-3</v>
      </c>
      <c r="CD64" s="63">
        <v>4.2091300000000002E-3</v>
      </c>
      <c r="CE64" s="63">
        <v>4.2136099999999996E-3</v>
      </c>
      <c r="CF64" s="63">
        <v>4.2251199999999997E-3</v>
      </c>
      <c r="CG64" s="63">
        <v>4.2005200000000001E-3</v>
      </c>
      <c r="CH64" s="63">
        <v>4.22479E-3</v>
      </c>
      <c r="CI64" s="63">
        <v>4.2088999999999998E-3</v>
      </c>
      <c r="CJ64" s="63">
        <v>4.2130800000000001E-3</v>
      </c>
      <c r="CK64" s="63">
        <v>4.2243699999999999E-3</v>
      </c>
      <c r="CL64" s="63">
        <v>4.19967E-3</v>
      </c>
      <c r="CM64" s="63">
        <v>4.2239599999999997E-3</v>
      </c>
      <c r="CN64" s="63">
        <v>4.2090399999999998E-3</v>
      </c>
      <c r="CO64" s="63">
        <v>4.21251E-3</v>
      </c>
      <c r="CP64" s="63">
        <v>4.22377E-3</v>
      </c>
      <c r="CQ64" s="63">
        <v>4.1990600000000001E-3</v>
      </c>
      <c r="CR64" s="63">
        <v>4.2231500000000002E-3</v>
      </c>
      <c r="CS64" s="63">
        <v>4.2082700000000001E-3</v>
      </c>
      <c r="CT64" s="63">
        <v>4.2117200000000004E-3</v>
      </c>
      <c r="CU64" s="63">
        <v>4.2227300000000001E-3</v>
      </c>
      <c r="CV64" s="63">
        <v>4.19849E-3</v>
      </c>
      <c r="CW64" s="63">
        <v>4.2215300000000002E-3</v>
      </c>
      <c r="CX64" s="63">
        <v>4.2075699999999999E-3</v>
      </c>
      <c r="CY64" s="63">
        <v>4.2109299999999999E-3</v>
      </c>
      <c r="CZ64" s="63">
        <v>4.2218899999999998E-3</v>
      </c>
      <c r="DA64" s="63">
        <v>4.1974500000000001E-3</v>
      </c>
      <c r="DB64" s="63">
        <v>4.2202699999999999E-3</v>
      </c>
      <c r="DC64" s="63">
        <v>4.2063700000000001E-3</v>
      </c>
      <c r="DD64" s="63">
        <v>4.2099099999999999E-3</v>
      </c>
      <c r="DE64" s="63">
        <v>4.2203700000000002E-3</v>
      </c>
      <c r="DF64" s="63">
        <v>4.1968200000000004E-3</v>
      </c>
      <c r="DG64" s="63">
        <v>4.2183999999999998E-3</v>
      </c>
      <c r="DH64" s="63">
        <v>4.2052699999999997E-3</v>
      </c>
      <c r="DI64" s="63">
        <v>4.20842E-3</v>
      </c>
    </row>
    <row r="65" spans="1:113">
      <c r="A65" s="63">
        <f>range!F71</f>
        <v>4.2114299999999995E-3</v>
      </c>
      <c r="B65" s="63">
        <f t="shared" si="2"/>
        <v>4.2141899999999996E-3</v>
      </c>
      <c r="C65" s="63">
        <f t="shared" si="3"/>
        <v>4.2130399999999995E-3</v>
      </c>
      <c r="D65" s="63">
        <f t="shared" si="4"/>
        <v>4.2125119999999999E-3</v>
      </c>
      <c r="E65" s="63">
        <f t="shared" si="5"/>
        <v>4.2120340000000008E-3</v>
      </c>
      <c r="F65" s="63">
        <f t="shared" si="6"/>
        <v>4.2115799999999995E-3</v>
      </c>
      <c r="G65" s="63">
        <f t="shared" si="1"/>
        <v>4.2114299999999995E-3</v>
      </c>
      <c r="H65" s="63">
        <f t="shared" si="7"/>
        <v>4.2112600000000005E-3</v>
      </c>
      <c r="I65" s="63">
        <f t="shared" si="8"/>
        <v>4.2113059999999997E-3</v>
      </c>
      <c r="J65" s="63">
        <f t="shared" si="9"/>
        <v>4.2111780000000003E-3</v>
      </c>
      <c r="K65" s="63">
        <f t="shared" si="10"/>
        <v>4.2104459999999996E-3</v>
      </c>
      <c r="L65" s="63">
        <f t="shared" si="11"/>
        <v>4.2104459999999996E-3</v>
      </c>
      <c r="M65" s="438">
        <f t="shared" si="12"/>
        <v>4.2104459999999996E-3</v>
      </c>
      <c r="N65" s="63">
        <f t="shared" si="13"/>
        <v>4.2105720000000001E-3</v>
      </c>
      <c r="O65" s="63">
        <f t="shared" si="14"/>
        <v>4.2102980000000003E-3</v>
      </c>
      <c r="P65" s="63">
        <f t="shared" si="15"/>
        <v>4.2101540000000007E-3</v>
      </c>
      <c r="Q65" s="63">
        <f t="shared" si="16"/>
        <v>4.2100599999999998E-3</v>
      </c>
      <c r="R65" s="63">
        <f t="shared" si="17"/>
        <v>4.2097160000000005E-3</v>
      </c>
      <c r="S65" s="63">
        <f t="shared" si="18"/>
        <v>4.2094500000000009E-3</v>
      </c>
      <c r="T65" s="63">
        <f t="shared" si="19"/>
        <v>4.2089980000000003E-3</v>
      </c>
      <c r="U65" s="63" t="str">
        <f t="shared" si="20"/>
        <v>0.0042,</v>
      </c>
      <c r="X65" s="63">
        <v>4.2281300000000001E-3</v>
      </c>
      <c r="Y65" s="63">
        <v>4.19821E-3</v>
      </c>
      <c r="Z65" s="63">
        <v>4.2212899999999999E-3</v>
      </c>
      <c r="AA65" s="63">
        <v>4.2104200000000003E-3</v>
      </c>
      <c r="AB65" s="63">
        <v>4.2129000000000003E-3</v>
      </c>
      <c r="AC65" s="63">
        <v>4.2263099999999996E-3</v>
      </c>
      <c r="AD65" s="63">
        <v>4.1976499999999998E-3</v>
      </c>
      <c r="AE65" s="63">
        <v>4.2203299999999996E-3</v>
      </c>
      <c r="AF65" s="63">
        <v>4.2094400000000001E-3</v>
      </c>
      <c r="AG65" s="63">
        <v>4.2114700000000001E-3</v>
      </c>
      <c r="AH65" s="63">
        <v>4.2254800000000002E-3</v>
      </c>
      <c r="AI65" s="63">
        <v>4.1980100000000003E-3</v>
      </c>
      <c r="AJ65" s="63">
        <v>4.2203500000000003E-3</v>
      </c>
      <c r="AK65" s="63">
        <v>4.20785E-3</v>
      </c>
      <c r="AL65" s="63">
        <v>4.2108700000000002E-3</v>
      </c>
      <c r="AM65" s="63">
        <v>4.2246300000000001E-3</v>
      </c>
      <c r="AN65" s="63">
        <v>4.1978600000000003E-3</v>
      </c>
      <c r="AO65" s="63">
        <v>4.2192699999999998E-3</v>
      </c>
      <c r="AP65" s="63">
        <v>4.2078599999999999E-3</v>
      </c>
      <c r="AQ65" s="63">
        <v>4.2105500000000004E-3</v>
      </c>
      <c r="AR65" s="63">
        <v>4.2231500000000002E-3</v>
      </c>
      <c r="AS65" s="63">
        <v>4.1980200000000002E-3</v>
      </c>
      <c r="AT65" s="63">
        <v>4.2188E-3</v>
      </c>
      <c r="AU65" s="63">
        <v>4.2080499999999996E-3</v>
      </c>
      <c r="AV65" s="63">
        <v>4.20988E-3</v>
      </c>
      <c r="AW65" s="63">
        <v>4.22215E-3</v>
      </c>
      <c r="AX65" s="63">
        <v>4.1981199999999996E-3</v>
      </c>
      <c r="AY65" s="63">
        <v>4.2181099999999997E-3</v>
      </c>
      <c r="AZ65" s="63">
        <v>4.2079700000000001E-3</v>
      </c>
      <c r="BA65" s="63">
        <v>4.2099499999999996E-3</v>
      </c>
      <c r="BB65" s="63">
        <v>4.2227999999999996E-3</v>
      </c>
      <c r="BC65" s="63">
        <v>4.1987200000000004E-3</v>
      </c>
      <c r="BD65" s="63">
        <v>4.2175900000000002E-3</v>
      </c>
      <c r="BE65" s="63">
        <v>4.2079600000000002E-3</v>
      </c>
      <c r="BF65" s="63">
        <v>4.2094599999999999E-3</v>
      </c>
      <c r="BG65" s="63">
        <v>4.2219500000000004E-3</v>
      </c>
      <c r="BH65" s="63">
        <v>4.1987300000000003E-3</v>
      </c>
      <c r="BI65" s="63">
        <v>4.2188700000000004E-3</v>
      </c>
      <c r="BJ65" s="63">
        <v>4.20726E-3</v>
      </c>
      <c r="BK65" s="63">
        <v>4.2090799999999996E-3</v>
      </c>
      <c r="BL65" s="63">
        <v>4.22069E-3</v>
      </c>
      <c r="BM65" s="63">
        <v>4.1985800000000004E-3</v>
      </c>
      <c r="BN65" s="63">
        <v>4.2183100000000003E-3</v>
      </c>
      <c r="BO65" s="63">
        <v>4.2065799999999997E-3</v>
      </c>
      <c r="BP65" s="63">
        <v>4.2080700000000004E-3</v>
      </c>
      <c r="BQ65" s="63">
        <v>4.22069E-3</v>
      </c>
      <c r="BR65" s="63">
        <v>4.1985800000000004E-3</v>
      </c>
      <c r="BS65" s="63">
        <v>4.2183100000000003E-3</v>
      </c>
      <c r="BT65" s="63">
        <v>4.2065799999999997E-3</v>
      </c>
      <c r="BU65" s="63">
        <v>4.2080700000000004E-3</v>
      </c>
      <c r="BV65" s="63"/>
      <c r="BW65" s="63"/>
      <c r="BX65" s="63"/>
      <c r="BY65" s="63"/>
      <c r="BZ65" s="63"/>
      <c r="CA65" s="63">
        <v>4.2208599999999999E-3</v>
      </c>
      <c r="CB65" s="63">
        <v>4.1985299999999998E-3</v>
      </c>
      <c r="CC65" s="63">
        <v>4.2184199999999996E-3</v>
      </c>
      <c r="CD65" s="63">
        <v>4.20668E-3</v>
      </c>
      <c r="CE65" s="63">
        <v>4.2083700000000003E-3</v>
      </c>
      <c r="CF65" s="63">
        <v>4.2205699999999999E-3</v>
      </c>
      <c r="CG65" s="63">
        <v>4.1984400000000003E-3</v>
      </c>
      <c r="CH65" s="63">
        <v>4.2179899999999996E-3</v>
      </c>
      <c r="CI65" s="63">
        <v>4.2065699999999998E-3</v>
      </c>
      <c r="CJ65" s="63">
        <v>4.2079200000000004E-3</v>
      </c>
      <c r="CK65" s="63">
        <v>4.2207299999999998E-3</v>
      </c>
      <c r="CL65" s="63">
        <v>4.1979900000000004E-3</v>
      </c>
      <c r="CM65" s="63">
        <v>4.2178500000000004E-3</v>
      </c>
      <c r="CN65" s="63">
        <v>4.2065899999999996E-3</v>
      </c>
      <c r="CO65" s="63">
        <v>4.2076099999999996E-3</v>
      </c>
      <c r="CP65" s="63">
        <v>4.2203800000000001E-3</v>
      </c>
      <c r="CQ65" s="63">
        <v>4.1979399999999998E-3</v>
      </c>
      <c r="CR65" s="63">
        <v>4.2179000000000001E-3</v>
      </c>
      <c r="CS65" s="63">
        <v>4.2065499999999999E-3</v>
      </c>
      <c r="CT65" s="63">
        <v>4.2075300000000001E-3</v>
      </c>
      <c r="CU65" s="63">
        <v>4.2198799999999996E-3</v>
      </c>
      <c r="CV65" s="63">
        <v>4.1978099999999997E-3</v>
      </c>
      <c r="CW65" s="63">
        <v>4.2172700000000004E-3</v>
      </c>
      <c r="CX65" s="63">
        <v>4.20624E-3</v>
      </c>
      <c r="CY65" s="63">
        <v>4.2073800000000001E-3</v>
      </c>
      <c r="CZ65" s="63">
        <v>4.21938E-3</v>
      </c>
      <c r="DA65" s="63">
        <v>4.1975600000000004E-3</v>
      </c>
      <c r="DB65" s="63">
        <v>4.2170200000000001E-3</v>
      </c>
      <c r="DC65" s="63">
        <v>4.2060099999999996E-3</v>
      </c>
      <c r="DD65" s="63">
        <v>4.2072799999999999E-3</v>
      </c>
      <c r="DE65" s="63">
        <v>4.2189000000000003E-3</v>
      </c>
      <c r="DF65" s="63">
        <v>4.1972600000000004E-3</v>
      </c>
      <c r="DG65" s="63">
        <v>4.2164100000000003E-3</v>
      </c>
      <c r="DH65" s="63">
        <v>4.2055299999999999E-3</v>
      </c>
      <c r="DI65" s="63">
        <v>4.2068899999999996E-3</v>
      </c>
    </row>
    <row r="66" spans="1:113">
      <c r="A66" s="63">
        <f>range!F72</f>
        <v>4.2083139999999995E-3</v>
      </c>
      <c r="B66" s="63">
        <f t="shared" si="2"/>
        <v>4.2062280000000011E-3</v>
      </c>
      <c r="C66" s="63">
        <f t="shared" si="3"/>
        <v>4.2069619999999999E-3</v>
      </c>
      <c r="D66" s="63">
        <f t="shared" si="4"/>
        <v>4.2075619999999998E-3</v>
      </c>
      <c r="E66" s="63">
        <f t="shared" si="5"/>
        <v>4.2079599999999993E-3</v>
      </c>
      <c r="F66" s="63">
        <f t="shared" si="6"/>
        <v>4.2082339999999999E-3</v>
      </c>
      <c r="G66" s="63">
        <f t="shared" si="1"/>
        <v>4.2083139999999995E-3</v>
      </c>
      <c r="H66" s="63">
        <f t="shared" si="7"/>
        <v>4.208392E-3</v>
      </c>
      <c r="I66" s="63">
        <f t="shared" si="8"/>
        <v>4.2084619999999996E-3</v>
      </c>
      <c r="J66" s="63">
        <f t="shared" si="9"/>
        <v>4.2085439999999998E-3</v>
      </c>
      <c r="K66" s="63">
        <f t="shared" si="10"/>
        <v>4.2085259999999998E-3</v>
      </c>
      <c r="L66" s="63">
        <f t="shared" si="11"/>
        <v>4.2085259999999998E-3</v>
      </c>
      <c r="M66" s="438">
        <f t="shared" si="12"/>
        <v>4.2085259999999998E-3</v>
      </c>
      <c r="N66" s="63">
        <f t="shared" si="13"/>
        <v>4.2085179999999996E-3</v>
      </c>
      <c r="O66" s="63">
        <f t="shared" si="14"/>
        <v>4.2085539999999998E-3</v>
      </c>
      <c r="P66" s="63">
        <f t="shared" si="15"/>
        <v>4.2085660000000004E-3</v>
      </c>
      <c r="Q66" s="63">
        <f t="shared" si="16"/>
        <v>4.2085540000000006E-3</v>
      </c>
      <c r="R66" s="63">
        <f t="shared" si="17"/>
        <v>4.2085100000000004E-3</v>
      </c>
      <c r="S66" s="63">
        <f t="shared" si="18"/>
        <v>4.2084760000000009E-3</v>
      </c>
      <c r="T66" s="63">
        <f t="shared" si="19"/>
        <v>4.2084620000000005E-3</v>
      </c>
      <c r="U66" s="63" t="str">
        <f t="shared" si="20"/>
        <v>0.0042,</v>
      </c>
      <c r="X66" s="63">
        <v>4.21719E-3</v>
      </c>
      <c r="Y66" s="63">
        <v>4.1957000000000001E-3</v>
      </c>
      <c r="Z66" s="63">
        <v>4.2096199999999999E-3</v>
      </c>
      <c r="AA66" s="63">
        <v>4.2032900000000002E-3</v>
      </c>
      <c r="AB66" s="63">
        <v>4.2053400000000001E-3</v>
      </c>
      <c r="AC66" s="63">
        <v>4.2179299999999999E-3</v>
      </c>
      <c r="AD66" s="63">
        <v>4.1961200000000002E-3</v>
      </c>
      <c r="AE66" s="63">
        <v>4.2111800000000001E-3</v>
      </c>
      <c r="AF66" s="63">
        <v>4.2036699999999996E-3</v>
      </c>
      <c r="AG66" s="63">
        <v>4.2059100000000002E-3</v>
      </c>
      <c r="AH66" s="63">
        <v>4.2185199999999999E-3</v>
      </c>
      <c r="AI66" s="63">
        <v>4.1964999999999997E-3</v>
      </c>
      <c r="AJ66" s="63">
        <v>4.2122499999999998E-3</v>
      </c>
      <c r="AK66" s="63">
        <v>4.2040699999999999E-3</v>
      </c>
      <c r="AL66" s="63">
        <v>4.2064700000000003E-3</v>
      </c>
      <c r="AM66" s="63">
        <v>4.2186100000000002E-3</v>
      </c>
      <c r="AN66" s="63">
        <v>4.1967999999999997E-3</v>
      </c>
      <c r="AO66" s="63">
        <v>4.2130600000000002E-3</v>
      </c>
      <c r="AP66" s="63">
        <v>4.2044700000000001E-3</v>
      </c>
      <c r="AQ66" s="63">
        <v>4.2068599999999998E-3</v>
      </c>
      <c r="AR66" s="63">
        <v>4.2185199999999999E-3</v>
      </c>
      <c r="AS66" s="63">
        <v>4.1969700000000004E-3</v>
      </c>
      <c r="AT66" s="63">
        <v>4.2136500000000002E-3</v>
      </c>
      <c r="AU66" s="63">
        <v>4.20493E-3</v>
      </c>
      <c r="AV66" s="63">
        <v>4.2071000000000001E-3</v>
      </c>
      <c r="AW66" s="63">
        <v>4.2184500000000003E-3</v>
      </c>
      <c r="AX66" s="63">
        <v>4.19703E-3</v>
      </c>
      <c r="AY66" s="63">
        <v>4.2139899999999999E-3</v>
      </c>
      <c r="AZ66" s="63">
        <v>4.2052799999999996E-3</v>
      </c>
      <c r="BA66" s="63">
        <v>4.2072100000000003E-3</v>
      </c>
      <c r="BB66" s="63">
        <v>4.2184500000000003E-3</v>
      </c>
      <c r="BC66" s="63">
        <v>4.19703E-3</v>
      </c>
      <c r="BD66" s="63">
        <v>4.2141000000000001E-3</v>
      </c>
      <c r="BE66" s="63">
        <v>4.2055199999999999E-3</v>
      </c>
      <c r="BF66" s="63">
        <v>4.2072100000000003E-3</v>
      </c>
      <c r="BG66" s="63">
        <v>4.2184400000000004E-3</v>
      </c>
      <c r="BH66" s="63">
        <v>4.19703E-3</v>
      </c>
      <c r="BI66" s="63">
        <v>4.2141699999999997E-3</v>
      </c>
      <c r="BJ66" s="63">
        <v>4.2058599999999996E-3</v>
      </c>
      <c r="BK66" s="63">
        <v>4.2072200000000002E-3</v>
      </c>
      <c r="BL66" s="63">
        <v>4.2185299999999998E-3</v>
      </c>
      <c r="BM66" s="63">
        <v>4.1970200000000001E-3</v>
      </c>
      <c r="BN66" s="63">
        <v>4.2142000000000004E-3</v>
      </c>
      <c r="BO66" s="63">
        <v>4.20565E-3</v>
      </c>
      <c r="BP66" s="63">
        <v>4.2072300000000002E-3</v>
      </c>
      <c r="BQ66" s="63">
        <v>4.2185299999999998E-3</v>
      </c>
      <c r="BR66" s="63">
        <v>4.1970200000000001E-3</v>
      </c>
      <c r="BS66" s="63">
        <v>4.2142000000000004E-3</v>
      </c>
      <c r="BT66" s="63">
        <v>4.20565E-3</v>
      </c>
      <c r="BU66" s="63">
        <v>4.2072300000000002E-3</v>
      </c>
      <c r="BV66" s="63"/>
      <c r="BW66" s="63"/>
      <c r="BX66" s="63"/>
      <c r="BY66" s="63"/>
      <c r="BZ66" s="63"/>
      <c r="CA66" s="63">
        <v>4.2185399999999998E-3</v>
      </c>
      <c r="CB66" s="63">
        <v>4.1970200000000001E-3</v>
      </c>
      <c r="CC66" s="63">
        <v>4.2141899999999996E-3</v>
      </c>
      <c r="CD66" s="63">
        <v>4.2056100000000003E-3</v>
      </c>
      <c r="CE66" s="63">
        <v>4.2072300000000002E-3</v>
      </c>
      <c r="CF66" s="63">
        <v>4.2185399999999998E-3</v>
      </c>
      <c r="CG66" s="63">
        <v>4.1970200000000001E-3</v>
      </c>
      <c r="CH66" s="63">
        <v>4.2142000000000004E-3</v>
      </c>
      <c r="CI66" s="63">
        <v>4.2057800000000001E-3</v>
      </c>
      <c r="CJ66" s="63">
        <v>4.2072300000000002E-3</v>
      </c>
      <c r="CK66" s="63">
        <v>4.2185299999999998E-3</v>
      </c>
      <c r="CL66" s="63">
        <v>4.1970200000000001E-3</v>
      </c>
      <c r="CM66" s="63">
        <v>4.2142000000000004E-3</v>
      </c>
      <c r="CN66" s="63">
        <v>4.2058499999999997E-3</v>
      </c>
      <c r="CO66" s="63">
        <v>4.2072300000000002E-3</v>
      </c>
      <c r="CP66" s="63">
        <v>4.21851E-3</v>
      </c>
      <c r="CQ66" s="63">
        <v>4.1970200000000001E-3</v>
      </c>
      <c r="CR66" s="63">
        <v>4.2141599999999998E-3</v>
      </c>
      <c r="CS66" s="63">
        <v>4.2058399999999998E-3</v>
      </c>
      <c r="CT66" s="63">
        <v>4.2072400000000001E-3</v>
      </c>
      <c r="CU66" s="63">
        <v>4.2185E-3</v>
      </c>
      <c r="CV66" s="63">
        <v>4.1970200000000001E-3</v>
      </c>
      <c r="CW66" s="63">
        <v>4.21413E-3</v>
      </c>
      <c r="CX66" s="63">
        <v>4.20566E-3</v>
      </c>
      <c r="CY66" s="63">
        <v>4.2072400000000001E-3</v>
      </c>
      <c r="CZ66" s="63">
        <v>4.2184900000000001E-3</v>
      </c>
      <c r="DA66" s="63">
        <v>4.1970200000000001E-3</v>
      </c>
      <c r="DB66" s="63">
        <v>4.2141000000000001E-3</v>
      </c>
      <c r="DC66" s="63">
        <v>4.2055299999999999E-3</v>
      </c>
      <c r="DD66" s="63">
        <v>4.2072400000000001E-3</v>
      </c>
      <c r="DE66" s="63">
        <v>4.2184800000000001E-3</v>
      </c>
      <c r="DF66" s="63">
        <v>4.1970200000000001E-3</v>
      </c>
      <c r="DG66" s="63">
        <v>4.2141000000000001E-3</v>
      </c>
      <c r="DH66" s="63">
        <v>4.2054700000000002E-3</v>
      </c>
      <c r="DI66" s="63">
        <v>4.2072400000000001E-3</v>
      </c>
    </row>
    <row r="67" spans="1:113">
      <c r="A67" s="63">
        <f>range!F73</f>
        <v>4.208692E-3</v>
      </c>
      <c r="B67" s="63">
        <f t="shared" si="2"/>
        <v>4.2081600000000007E-3</v>
      </c>
      <c r="C67" s="63">
        <f t="shared" si="3"/>
        <v>4.2089380000000006E-3</v>
      </c>
      <c r="D67" s="63">
        <f t="shared" si="4"/>
        <v>4.2089220000000004E-3</v>
      </c>
      <c r="E67" s="63">
        <f t="shared" si="5"/>
        <v>4.2086379999999998E-3</v>
      </c>
      <c r="F67" s="63">
        <f t="shared" si="6"/>
        <v>4.2086939999999998E-3</v>
      </c>
      <c r="G67" s="63">
        <f t="shared" si="1"/>
        <v>4.208692E-3</v>
      </c>
      <c r="H67" s="63">
        <f t="shared" si="7"/>
        <v>4.2086859999999997E-3</v>
      </c>
      <c r="I67" s="63">
        <f t="shared" si="8"/>
        <v>4.2086480000000006E-3</v>
      </c>
      <c r="J67" s="63">
        <f t="shared" si="9"/>
        <v>4.2085979999999992E-3</v>
      </c>
      <c r="K67" s="63">
        <f t="shared" si="10"/>
        <v>4.2086720000000001E-3</v>
      </c>
      <c r="L67" s="63">
        <f t="shared" si="11"/>
        <v>4.2086720000000001E-3</v>
      </c>
      <c r="M67" s="438">
        <f t="shared" si="12"/>
        <v>4.2086720000000001E-3</v>
      </c>
      <c r="N67" s="63">
        <f t="shared" si="13"/>
        <v>4.2086740000000008E-3</v>
      </c>
      <c r="O67" s="63">
        <f t="shared" si="14"/>
        <v>4.2086179999999999E-3</v>
      </c>
      <c r="P67" s="63">
        <f t="shared" si="15"/>
        <v>4.2086060000000002E-3</v>
      </c>
      <c r="Q67" s="63">
        <f t="shared" si="16"/>
        <v>4.2086140000000003E-3</v>
      </c>
      <c r="R67" s="63">
        <f t="shared" si="17"/>
        <v>4.208636E-3</v>
      </c>
      <c r="S67" s="63">
        <f t="shared" si="18"/>
        <v>4.2086020000000005E-3</v>
      </c>
      <c r="T67" s="63">
        <f t="shared" si="19"/>
        <v>4.2085600000000001E-3</v>
      </c>
      <c r="U67" s="63" t="str">
        <f t="shared" si="20"/>
        <v>0.0042,</v>
      </c>
      <c r="X67" s="63">
        <v>4.2185399999999998E-3</v>
      </c>
      <c r="Y67" s="63">
        <v>4.1971700000000001E-3</v>
      </c>
      <c r="Z67" s="63">
        <v>4.2129400000000001E-3</v>
      </c>
      <c r="AA67" s="63">
        <v>4.2051800000000002E-3</v>
      </c>
      <c r="AB67" s="63">
        <v>4.20697E-3</v>
      </c>
      <c r="AC67" s="63">
        <v>4.2185199999999999E-3</v>
      </c>
      <c r="AD67" s="63">
        <v>4.1971700000000001E-3</v>
      </c>
      <c r="AE67" s="63">
        <v>4.2167200000000002E-3</v>
      </c>
      <c r="AF67" s="63">
        <v>4.2052499999999998E-3</v>
      </c>
      <c r="AG67" s="63">
        <v>4.2070299999999996E-3</v>
      </c>
      <c r="AH67" s="63">
        <v>4.2185E-3</v>
      </c>
      <c r="AI67" s="63">
        <v>4.1971600000000001E-3</v>
      </c>
      <c r="AJ67" s="63">
        <v>4.2166499999999997E-3</v>
      </c>
      <c r="AK67" s="63">
        <v>4.2052699999999997E-3</v>
      </c>
      <c r="AL67" s="63">
        <v>4.2070299999999996E-3</v>
      </c>
      <c r="AM67" s="63">
        <v>4.2184500000000003E-3</v>
      </c>
      <c r="AN67" s="63">
        <v>4.1971400000000002E-3</v>
      </c>
      <c r="AO67" s="63">
        <v>4.2154999999999996E-3</v>
      </c>
      <c r="AP67" s="63">
        <v>4.2051399999999996E-3</v>
      </c>
      <c r="AQ67" s="63">
        <v>4.20696E-3</v>
      </c>
      <c r="AR67" s="63">
        <v>4.2184500000000003E-3</v>
      </c>
      <c r="AS67" s="63">
        <v>4.1971200000000004E-3</v>
      </c>
      <c r="AT67" s="63">
        <v>4.2159900000000002E-3</v>
      </c>
      <c r="AU67" s="63">
        <v>4.20507E-3</v>
      </c>
      <c r="AV67" s="63">
        <v>4.2068399999999999E-3</v>
      </c>
      <c r="AW67" s="63">
        <v>4.2184600000000003E-3</v>
      </c>
      <c r="AX67" s="63">
        <v>4.1971100000000004E-3</v>
      </c>
      <c r="AY67" s="63">
        <v>4.2160100000000001E-3</v>
      </c>
      <c r="AZ67" s="63">
        <v>4.2051299999999996E-3</v>
      </c>
      <c r="BA67" s="63">
        <v>4.2067199999999997E-3</v>
      </c>
      <c r="BB67" s="63">
        <v>4.2184199999999996E-3</v>
      </c>
      <c r="BC67" s="63">
        <v>4.1970899999999997E-3</v>
      </c>
      <c r="BD67" s="63">
        <v>4.2159199999999997E-3</v>
      </c>
      <c r="BE67" s="63">
        <v>4.2051700000000003E-3</v>
      </c>
      <c r="BF67" s="63">
        <v>4.2066400000000002E-3</v>
      </c>
      <c r="BG67" s="63">
        <v>4.2183699999999999E-3</v>
      </c>
      <c r="BH67" s="63">
        <v>4.1970899999999997E-3</v>
      </c>
      <c r="BI67" s="63">
        <v>4.2157000000000002E-3</v>
      </c>
      <c r="BJ67" s="63">
        <v>4.2052000000000001E-3</v>
      </c>
      <c r="BK67" s="63">
        <v>4.2066300000000003E-3</v>
      </c>
      <c r="BL67" s="63">
        <v>4.2184400000000004E-3</v>
      </c>
      <c r="BM67" s="63">
        <v>4.1970799999999997E-3</v>
      </c>
      <c r="BN67" s="63">
        <v>4.2159099999999998E-3</v>
      </c>
      <c r="BO67" s="63">
        <v>4.2053000000000004E-3</v>
      </c>
      <c r="BP67" s="63">
        <v>4.2066300000000003E-3</v>
      </c>
      <c r="BQ67" s="63">
        <v>4.2184400000000004E-3</v>
      </c>
      <c r="BR67" s="63">
        <v>4.1970799999999997E-3</v>
      </c>
      <c r="BS67" s="63">
        <v>4.2159099999999998E-3</v>
      </c>
      <c r="BT67" s="63">
        <v>4.2053000000000004E-3</v>
      </c>
      <c r="BU67" s="63">
        <v>4.2066300000000003E-3</v>
      </c>
      <c r="BV67" s="63"/>
      <c r="BW67" s="63"/>
      <c r="BX67" s="63"/>
      <c r="BY67" s="63"/>
      <c r="BZ67" s="63"/>
      <c r="CA67" s="63">
        <v>4.2184500000000003E-3</v>
      </c>
      <c r="CB67" s="63">
        <v>4.1970799999999997E-3</v>
      </c>
      <c r="CC67" s="63">
        <v>4.2159199999999997E-3</v>
      </c>
      <c r="CD67" s="63">
        <v>4.2052900000000004E-3</v>
      </c>
      <c r="CE67" s="63">
        <v>4.2066300000000003E-3</v>
      </c>
      <c r="CF67" s="63">
        <v>4.21836E-3</v>
      </c>
      <c r="CG67" s="63">
        <v>4.1970799999999997E-3</v>
      </c>
      <c r="CH67" s="63">
        <v>4.2157100000000001E-3</v>
      </c>
      <c r="CI67" s="63">
        <v>4.2053100000000003E-3</v>
      </c>
      <c r="CJ67" s="63">
        <v>4.2066300000000003E-3</v>
      </c>
      <c r="CK67" s="63">
        <v>4.2183400000000001E-3</v>
      </c>
      <c r="CL67" s="63">
        <v>4.1970799999999997E-3</v>
      </c>
      <c r="CM67" s="63">
        <v>4.2156499999999996E-3</v>
      </c>
      <c r="CN67" s="63">
        <v>4.2053300000000002E-3</v>
      </c>
      <c r="CO67" s="63">
        <v>4.2066300000000003E-3</v>
      </c>
      <c r="CP67" s="63">
        <v>4.2183300000000002E-3</v>
      </c>
      <c r="CQ67" s="63">
        <v>4.1970799999999997E-3</v>
      </c>
      <c r="CR67" s="63">
        <v>4.2156900000000002E-3</v>
      </c>
      <c r="CS67" s="63">
        <v>4.2053400000000001E-3</v>
      </c>
      <c r="CT67" s="63">
        <v>4.2066300000000003E-3</v>
      </c>
      <c r="CU67" s="63">
        <v>4.2183200000000002E-3</v>
      </c>
      <c r="CV67" s="63">
        <v>4.1970799999999997E-3</v>
      </c>
      <c r="CW67" s="63">
        <v>4.2157999999999996E-3</v>
      </c>
      <c r="CX67" s="63">
        <v>4.2053500000000001E-3</v>
      </c>
      <c r="CY67" s="63">
        <v>4.2066300000000003E-3</v>
      </c>
      <c r="CZ67" s="63">
        <v>4.2183200000000002E-3</v>
      </c>
      <c r="DA67" s="63">
        <v>4.1970799999999997E-3</v>
      </c>
      <c r="DB67" s="63">
        <v>4.2156399999999997E-3</v>
      </c>
      <c r="DC67" s="63">
        <v>4.2053500000000001E-3</v>
      </c>
      <c r="DD67" s="63">
        <v>4.2066200000000003E-3</v>
      </c>
      <c r="DE67" s="63">
        <v>4.2183100000000003E-3</v>
      </c>
      <c r="DF67" s="63">
        <v>4.1970799999999997E-3</v>
      </c>
      <c r="DG67" s="63">
        <v>4.21544E-3</v>
      </c>
      <c r="DH67" s="63">
        <v>4.2053500000000001E-3</v>
      </c>
      <c r="DI67" s="63">
        <v>4.2066200000000003E-3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E218-49B0-FB41-9BBC-770A25BB0B6B}">
  <sheetPr codeName="Sheet47">
    <tabColor rgb="FFFFFF00"/>
  </sheetPr>
  <dimension ref="A1:AY73"/>
  <sheetViews>
    <sheetView topLeftCell="L1" workbookViewId="0">
      <selection activeCell="Y6" sqref="Y6"/>
    </sheetView>
  </sheetViews>
  <sheetFormatPr baseColWidth="10" defaultRowHeight="16"/>
  <cols>
    <col min="2" max="3" width="17.33203125" bestFit="1" customWidth="1"/>
    <col min="4" max="4" width="15.6640625" bestFit="1" customWidth="1"/>
    <col min="5" max="5" width="17.33203125" bestFit="1" customWidth="1"/>
    <col min="6" max="6" width="17.33203125" customWidth="1"/>
    <col min="7" max="7" width="16.33203125" bestFit="1" customWidth="1"/>
    <col min="9" max="9" width="3.33203125" style="284" customWidth="1"/>
    <col min="16" max="16" width="19.6640625" style="415" bestFit="1" customWidth="1"/>
    <col min="18" max="18" width="13.83203125" bestFit="1" customWidth="1"/>
    <col min="38" max="38" width="13.33203125" bestFit="1" customWidth="1"/>
    <col min="42" max="42" width="13.33203125" bestFit="1" customWidth="1"/>
    <col min="46" max="46" width="13.33203125" bestFit="1" customWidth="1"/>
  </cols>
  <sheetData>
    <row r="1" spans="1:51">
      <c r="B1" s="381" t="s">
        <v>547</v>
      </c>
      <c r="C1" s="381" t="s">
        <v>491</v>
      </c>
      <c r="D1" s="381" t="s">
        <v>494</v>
      </c>
      <c r="E1" s="381" t="s">
        <v>495</v>
      </c>
      <c r="F1" s="381" t="s">
        <v>406</v>
      </c>
      <c r="K1" s="381" t="s">
        <v>403</v>
      </c>
      <c r="L1" s="381"/>
      <c r="M1" s="381"/>
      <c r="N1" s="381"/>
      <c r="O1" s="381"/>
      <c r="P1" s="419"/>
      <c r="Q1" s="381" t="s">
        <v>402</v>
      </c>
      <c r="R1" s="381"/>
      <c r="S1" s="381"/>
      <c r="T1" s="381"/>
      <c r="U1" s="381"/>
      <c r="V1" s="381" t="s">
        <v>424</v>
      </c>
      <c r="W1" s="381"/>
      <c r="X1" s="381"/>
      <c r="Y1" s="381"/>
      <c r="Z1" s="381"/>
      <c r="AA1" s="381" t="s">
        <v>489</v>
      </c>
      <c r="AB1" s="381"/>
      <c r="AC1" s="381"/>
      <c r="AD1" s="381"/>
      <c r="AE1" s="381" t="s">
        <v>406</v>
      </c>
      <c r="AF1" s="381"/>
      <c r="AG1" s="381"/>
      <c r="AH1" s="381"/>
      <c r="AI1" s="381"/>
      <c r="AK1" s="381" t="s">
        <v>402</v>
      </c>
      <c r="AL1" s="381" t="s">
        <v>424</v>
      </c>
      <c r="AM1" s="381" t="s">
        <v>489</v>
      </c>
      <c r="AO1" s="381" t="s">
        <v>402</v>
      </c>
      <c r="AP1" s="381" t="s">
        <v>424</v>
      </c>
      <c r="AQ1" s="381" t="s">
        <v>489</v>
      </c>
      <c r="AS1" s="381" t="s">
        <v>402</v>
      </c>
      <c r="AT1" s="381" t="s">
        <v>424</v>
      </c>
      <c r="AU1" s="381" t="s">
        <v>489</v>
      </c>
      <c r="AW1" s="381" t="s">
        <v>402</v>
      </c>
      <c r="AX1" s="381" t="s">
        <v>424</v>
      </c>
      <c r="AY1" s="381" t="s">
        <v>489</v>
      </c>
    </row>
    <row r="2" spans="1:51" ht="17">
      <c r="A2" t="s">
        <v>415</v>
      </c>
      <c r="B2" s="480">
        <v>2.9688629999999998</v>
      </c>
      <c r="C2" s="391">
        <f>T3</f>
        <v>3.7937759999999998</v>
      </c>
      <c r="D2" s="396">
        <f>Y3</f>
        <v>5.6106680000000004</v>
      </c>
      <c r="E2" s="391">
        <f>AD3</f>
        <v>9.1852300000000007</v>
      </c>
      <c r="F2" s="480">
        <v>16.166088999999999</v>
      </c>
      <c r="G2" s="396"/>
      <c r="H2" s="391"/>
      <c r="K2" s="434" t="s">
        <v>569</v>
      </c>
      <c r="Q2" s="391" t="s">
        <v>190</v>
      </c>
      <c r="R2" s="391" t="s">
        <v>281</v>
      </c>
      <c r="S2" s="391" t="s">
        <v>282</v>
      </c>
      <c r="T2" s="391" t="s">
        <v>492</v>
      </c>
      <c r="U2" s="404"/>
      <c r="V2" s="391" t="s">
        <v>190</v>
      </c>
      <c r="W2" s="391" t="s">
        <v>281</v>
      </c>
      <c r="X2" s="391" t="s">
        <v>282</v>
      </c>
      <c r="Y2" s="391" t="s">
        <v>492</v>
      </c>
      <c r="Z2" s="404"/>
      <c r="AA2" s="391" t="s">
        <v>190</v>
      </c>
      <c r="AB2" s="391" t="s">
        <v>281</v>
      </c>
      <c r="AC2" s="391" t="s">
        <v>282</v>
      </c>
      <c r="AD2" s="391" t="s">
        <v>492</v>
      </c>
      <c r="AE2" s="434" t="s">
        <v>598</v>
      </c>
      <c r="AF2" s="391"/>
      <c r="AG2" s="391"/>
      <c r="AH2" s="391"/>
      <c r="AI2" s="391"/>
      <c r="AK2" s="391" t="s">
        <v>190</v>
      </c>
      <c r="AO2" s="391" t="s">
        <v>281</v>
      </c>
      <c r="AS2" s="391" t="s">
        <v>282</v>
      </c>
      <c r="AW2" s="391" t="s">
        <v>492</v>
      </c>
    </row>
    <row r="3" spans="1:51" ht="17">
      <c r="A3" t="s">
        <v>278</v>
      </c>
      <c r="B3" s="480">
        <v>3.524076</v>
      </c>
      <c r="C3" s="391">
        <f t="shared" ref="C3:C5" si="0">T4</f>
        <v>3.8230680000000001</v>
      </c>
      <c r="D3" s="396">
        <f t="shared" ref="D3:D5" si="1">Y4</f>
        <v>4.5139250000000004</v>
      </c>
      <c r="E3" s="391">
        <f t="shared" ref="E3:E5" si="2">AD4</f>
        <v>5.8817269999999997</v>
      </c>
      <c r="F3" s="480">
        <v>8.5299110000000002</v>
      </c>
      <c r="G3" s="396"/>
      <c r="H3" s="391"/>
      <c r="K3" s="434" t="s">
        <v>603</v>
      </c>
      <c r="P3" s="414" t="s">
        <v>415</v>
      </c>
      <c r="Q3" s="391">
        <v>6.0336689999999997</v>
      </c>
      <c r="R3" s="391">
        <v>5.6945779999999999</v>
      </c>
      <c r="S3" s="391">
        <v>4.1120279999999996</v>
      </c>
      <c r="T3" s="391">
        <v>3.7937759999999998</v>
      </c>
      <c r="U3" s="404"/>
      <c r="V3" s="391">
        <v>11.616842</v>
      </c>
      <c r="W3" s="391">
        <v>9.2494650000000007</v>
      </c>
      <c r="X3" s="391">
        <v>6.374409</v>
      </c>
      <c r="Y3" s="391">
        <v>5.6106680000000004</v>
      </c>
      <c r="Z3" s="404"/>
      <c r="AA3" s="391">
        <v>31.330069000000002</v>
      </c>
      <c r="AB3" s="391">
        <v>18.025887999999998</v>
      </c>
      <c r="AC3" s="391">
        <v>11.300558000000001</v>
      </c>
      <c r="AD3" s="391">
        <v>9.1852300000000007</v>
      </c>
      <c r="AE3" s="434" t="s">
        <v>599</v>
      </c>
      <c r="AF3" s="391"/>
      <c r="AG3" s="391"/>
      <c r="AH3" s="391"/>
      <c r="AI3" s="391"/>
      <c r="AK3" s="423">
        <f>Q3</f>
        <v>6.0336689999999997</v>
      </c>
      <c r="AL3" s="423">
        <f>V3</f>
        <v>11.616842</v>
      </c>
      <c r="AM3" s="423">
        <f>AA3</f>
        <v>31.330069000000002</v>
      </c>
      <c r="AO3" s="391">
        <f>R3</f>
        <v>5.6945779999999999</v>
      </c>
      <c r="AP3" s="391">
        <f>W3</f>
        <v>9.2494650000000007</v>
      </c>
      <c r="AQ3" s="391">
        <f>AB3</f>
        <v>18.025887999999998</v>
      </c>
      <c r="AR3" s="391"/>
      <c r="AS3" s="391">
        <f>S3</f>
        <v>4.1120279999999996</v>
      </c>
      <c r="AT3" s="391">
        <f ca="1">OFFSET(S3,0,5)</f>
        <v>6.374409</v>
      </c>
      <c r="AU3" s="391">
        <f ca="1">OFFSET(S3,0,10)</f>
        <v>11.300558000000001</v>
      </c>
      <c r="AV3" s="391"/>
      <c r="AW3" s="391">
        <f>T3</f>
        <v>3.7937759999999998</v>
      </c>
      <c r="AX3" s="391">
        <f ca="1">OFFSET(T3,0,5)</f>
        <v>5.6106680000000004</v>
      </c>
      <c r="AY3" s="391">
        <f ca="1">OFFSET(T3,0,10)</f>
        <v>9.1852300000000007</v>
      </c>
    </row>
    <row r="4" spans="1:51" ht="17">
      <c r="A4" t="s">
        <v>416</v>
      </c>
      <c r="B4" s="480">
        <v>14.439836</v>
      </c>
      <c r="C4" s="391">
        <f t="shared" si="0"/>
        <v>18.953883999999999</v>
      </c>
      <c r="D4" s="396">
        <f t="shared" si="1"/>
        <v>28.924866999999999</v>
      </c>
      <c r="E4" s="391">
        <f t="shared" si="2"/>
        <v>48.485531999999999</v>
      </c>
      <c r="F4" s="480">
        <v>86.571386000000004</v>
      </c>
      <c r="G4" s="396"/>
      <c r="H4" s="391"/>
      <c r="K4" s="434" t="s">
        <v>604</v>
      </c>
      <c r="P4" s="414" t="s">
        <v>278</v>
      </c>
      <c r="Q4" s="391">
        <v>1.274791</v>
      </c>
      <c r="R4" s="391">
        <v>2.1498759999999999</v>
      </c>
      <c r="S4" s="391">
        <v>3.1500919999999999</v>
      </c>
      <c r="T4" s="391">
        <v>3.8230680000000001</v>
      </c>
      <c r="U4" s="404"/>
      <c r="V4" s="391">
        <v>2.7574879999999999</v>
      </c>
      <c r="W4" s="391">
        <v>3.0778560000000001</v>
      </c>
      <c r="X4" s="391">
        <v>3.979546</v>
      </c>
      <c r="Y4" s="391">
        <v>4.5139250000000004</v>
      </c>
      <c r="Z4" s="404"/>
      <c r="AA4" s="391">
        <v>8.3290620000000004</v>
      </c>
      <c r="AB4" s="391">
        <v>5.4140360000000003</v>
      </c>
      <c r="AC4" s="391">
        <v>5.7946949999999999</v>
      </c>
      <c r="AD4" s="391">
        <v>5.8817269999999997</v>
      </c>
      <c r="AE4" s="434" t="s">
        <v>600</v>
      </c>
      <c r="AF4" s="391"/>
      <c r="AG4" s="391"/>
      <c r="AH4" s="391"/>
      <c r="AI4" s="391"/>
      <c r="AK4" s="423">
        <f t="shared" ref="AK4:AK6" si="3">Q4</f>
        <v>1.274791</v>
      </c>
      <c r="AL4" s="423">
        <f t="shared" ref="AL4:AL6" si="4">V4</f>
        <v>2.7574879999999999</v>
      </c>
      <c r="AM4" s="423">
        <f t="shared" ref="AM4:AM6" si="5">AA4</f>
        <v>8.3290620000000004</v>
      </c>
      <c r="AO4" s="391">
        <f t="shared" ref="AO4:AO6" si="6">R4</f>
        <v>2.1498759999999999</v>
      </c>
      <c r="AP4" s="391">
        <f t="shared" ref="AP4:AP6" si="7">W4</f>
        <v>3.0778560000000001</v>
      </c>
      <c r="AQ4" s="391">
        <f t="shared" ref="AQ4:AQ6" si="8">AB4</f>
        <v>5.4140360000000003</v>
      </c>
      <c r="AR4" s="391"/>
      <c r="AS4" s="391">
        <f t="shared" ref="AS4:AS6" si="9">S4</f>
        <v>3.1500919999999999</v>
      </c>
      <c r="AT4" s="391">
        <f t="shared" ref="AT4:AT6" ca="1" si="10">OFFSET(S4,0,5)</f>
        <v>3.979546</v>
      </c>
      <c r="AU4" s="391">
        <f t="shared" ref="AU4:AU6" ca="1" si="11">OFFSET(S4,0,10)</f>
        <v>5.7946949999999999</v>
      </c>
      <c r="AV4" s="391"/>
      <c r="AW4" s="391">
        <f t="shared" ref="AW4:AW6" si="12">T4</f>
        <v>3.8230680000000001</v>
      </c>
      <c r="AX4" s="391">
        <f t="shared" ref="AX4:AX6" ca="1" si="13">OFFSET(T4,0,5)</f>
        <v>4.5139250000000004</v>
      </c>
      <c r="AY4" s="391">
        <f t="shared" ref="AY4:AY6" ca="1" si="14">OFFSET(T4,0,10)</f>
        <v>5.8817269999999997</v>
      </c>
    </row>
    <row r="5" spans="1:51" ht="17">
      <c r="A5" s="395" t="s">
        <v>417</v>
      </c>
      <c r="B5" s="488">
        <v>20.932774999999999</v>
      </c>
      <c r="C5" s="398">
        <f t="shared" si="0"/>
        <v>26.570729</v>
      </c>
      <c r="D5" s="397">
        <f t="shared" si="1"/>
        <v>39.049458999999999</v>
      </c>
      <c r="E5" s="398">
        <f t="shared" si="2"/>
        <v>63.552489000000001</v>
      </c>
      <c r="F5" s="488">
        <v>111.267387</v>
      </c>
      <c r="G5" s="397"/>
      <c r="H5" s="391"/>
      <c r="K5" s="434" t="s">
        <v>605</v>
      </c>
      <c r="P5" s="414" t="s">
        <v>416</v>
      </c>
      <c r="Q5" s="391">
        <v>21.124831</v>
      </c>
      <c r="R5" s="391">
        <v>19.923195</v>
      </c>
      <c r="S5" s="391">
        <v>19.638589</v>
      </c>
      <c r="T5" s="391">
        <v>18.953883999999999</v>
      </c>
      <c r="U5" s="404"/>
      <c r="V5" s="391">
        <v>42.917935</v>
      </c>
      <c r="W5" s="391">
        <v>33.642296000000002</v>
      </c>
      <c r="X5" s="391">
        <v>31.839379999999998</v>
      </c>
      <c r="Y5" s="391">
        <v>28.924866999999999</v>
      </c>
      <c r="Z5" s="404"/>
      <c r="AA5" s="391">
        <v>123.147301</v>
      </c>
      <c r="AB5" s="391">
        <v>67.936784000000003</v>
      </c>
      <c r="AC5" s="391">
        <v>58.409632999999999</v>
      </c>
      <c r="AD5" s="391">
        <v>48.485531999999999</v>
      </c>
      <c r="AE5" s="434" t="s">
        <v>601</v>
      </c>
      <c r="AF5" s="391"/>
      <c r="AG5" s="391"/>
      <c r="AH5" s="391"/>
      <c r="AI5" s="391"/>
      <c r="AK5" s="423">
        <f t="shared" si="3"/>
        <v>21.124831</v>
      </c>
      <c r="AL5" s="423">
        <f t="shared" si="4"/>
        <v>42.917935</v>
      </c>
      <c r="AM5" s="423">
        <f t="shared" si="5"/>
        <v>123.147301</v>
      </c>
      <c r="AO5" s="391">
        <f t="shared" si="6"/>
        <v>19.923195</v>
      </c>
      <c r="AP5" s="391">
        <f t="shared" si="7"/>
        <v>33.642296000000002</v>
      </c>
      <c r="AQ5" s="391">
        <f t="shared" si="8"/>
        <v>67.936784000000003</v>
      </c>
      <c r="AR5" s="391"/>
      <c r="AS5" s="391">
        <f t="shared" si="9"/>
        <v>19.638589</v>
      </c>
      <c r="AT5" s="391">
        <f t="shared" ca="1" si="10"/>
        <v>31.839379999999998</v>
      </c>
      <c r="AU5" s="391">
        <f t="shared" ca="1" si="11"/>
        <v>58.409632999999999</v>
      </c>
      <c r="AV5" s="391"/>
      <c r="AW5" s="391">
        <f t="shared" si="12"/>
        <v>18.953883999999999</v>
      </c>
      <c r="AX5" s="391">
        <f t="shared" ca="1" si="13"/>
        <v>28.924866999999999</v>
      </c>
      <c r="AY5" s="391">
        <f t="shared" ca="1" si="14"/>
        <v>48.485531999999999</v>
      </c>
    </row>
    <row r="6" spans="1:51" ht="17">
      <c r="K6" s="434" t="s">
        <v>606</v>
      </c>
      <c r="P6" s="416" t="s">
        <v>417</v>
      </c>
      <c r="Q6" s="406">
        <v>28.43329</v>
      </c>
      <c r="R6" s="406">
        <v>27.767648000000001</v>
      </c>
      <c r="S6" s="406">
        <v>26.900708999999999</v>
      </c>
      <c r="T6" s="406">
        <v>26.570729</v>
      </c>
      <c r="U6" s="405"/>
      <c r="V6" s="406">
        <v>57.292265</v>
      </c>
      <c r="W6" s="406">
        <v>45.969617</v>
      </c>
      <c r="X6" s="406">
        <v>42.193334999999998</v>
      </c>
      <c r="Y6" s="406">
        <v>39.049458999999999</v>
      </c>
      <c r="Z6" s="405"/>
      <c r="AA6" s="406">
        <v>162.806431</v>
      </c>
      <c r="AB6" s="406">
        <v>91.376706999999996</v>
      </c>
      <c r="AC6" s="406">
        <v>75.504885999999999</v>
      </c>
      <c r="AD6" s="406">
        <v>63.552489000000001</v>
      </c>
      <c r="AE6" s="434" t="s">
        <v>602</v>
      </c>
      <c r="AF6" s="406"/>
      <c r="AG6" s="406"/>
      <c r="AH6" s="406"/>
      <c r="AI6" s="406"/>
      <c r="AK6" s="423">
        <f t="shared" si="3"/>
        <v>28.43329</v>
      </c>
      <c r="AL6" s="423">
        <f t="shared" si="4"/>
        <v>57.292265</v>
      </c>
      <c r="AM6" s="423">
        <f t="shared" si="5"/>
        <v>162.806431</v>
      </c>
      <c r="AO6" s="391">
        <f t="shared" si="6"/>
        <v>27.767648000000001</v>
      </c>
      <c r="AP6" s="391">
        <f t="shared" si="7"/>
        <v>45.969617</v>
      </c>
      <c r="AQ6" s="391">
        <f t="shared" si="8"/>
        <v>91.376706999999996</v>
      </c>
      <c r="AR6" s="391"/>
      <c r="AS6" s="391">
        <f t="shared" si="9"/>
        <v>26.900708999999999</v>
      </c>
      <c r="AT6" s="391">
        <f t="shared" ca="1" si="10"/>
        <v>42.193334999999998</v>
      </c>
      <c r="AU6" s="391">
        <f t="shared" ca="1" si="11"/>
        <v>75.504885999999999</v>
      </c>
      <c r="AV6" s="391"/>
      <c r="AW6" s="391">
        <f t="shared" si="12"/>
        <v>26.570729</v>
      </c>
      <c r="AX6" s="391">
        <f t="shared" ca="1" si="13"/>
        <v>39.049458999999999</v>
      </c>
      <c r="AY6" s="391">
        <f t="shared" ca="1" si="14"/>
        <v>63.552489000000001</v>
      </c>
    </row>
    <row r="7" spans="1:51" ht="34">
      <c r="P7" s="416"/>
      <c r="Q7" s="406"/>
      <c r="R7" s="406"/>
      <c r="S7" s="406"/>
      <c r="T7" s="406"/>
      <c r="U7" s="405"/>
      <c r="V7" s="406"/>
      <c r="W7" s="406"/>
      <c r="X7" s="406"/>
      <c r="Y7" s="406"/>
      <c r="Z7" s="405"/>
      <c r="AA7" s="406"/>
      <c r="AB7" s="406"/>
      <c r="AC7" s="406"/>
      <c r="AD7" s="406"/>
      <c r="AE7" s="406"/>
      <c r="AF7" s="406"/>
      <c r="AG7" s="406"/>
      <c r="AH7" s="406"/>
      <c r="AI7" s="406"/>
      <c r="AK7" s="430" t="s">
        <v>530</v>
      </c>
      <c r="AL7" s="430" t="s">
        <v>531</v>
      </c>
      <c r="AM7" s="430" t="s">
        <v>532</v>
      </c>
      <c r="AO7" s="430" t="s">
        <v>533</v>
      </c>
      <c r="AP7" s="430" t="s">
        <v>534</v>
      </c>
      <c r="AQ7" s="430" t="s">
        <v>535</v>
      </c>
      <c r="AS7" s="430" t="s">
        <v>536</v>
      </c>
      <c r="AT7" s="430" t="s">
        <v>537</v>
      </c>
      <c r="AU7" s="430" t="s">
        <v>538</v>
      </c>
      <c r="AW7" s="381" t="s">
        <v>402</v>
      </c>
      <c r="AX7" s="381" t="s">
        <v>424</v>
      </c>
      <c r="AY7" s="381" t="s">
        <v>489</v>
      </c>
    </row>
    <row r="8" spans="1:51" ht="17">
      <c r="P8" s="414" t="s">
        <v>496</v>
      </c>
      <c r="Q8" s="410">
        <f t="shared" ref="Q8:S8" si="15">1-$T3/Q3</f>
        <v>0.3712323297814315</v>
      </c>
      <c r="R8" s="410">
        <f t="shared" si="15"/>
        <v>0.33379154697679092</v>
      </c>
      <c r="S8" s="410">
        <f t="shared" si="15"/>
        <v>7.7395387385494452E-2</v>
      </c>
      <c r="T8" s="406"/>
      <c r="U8" s="405"/>
      <c r="V8" s="410">
        <f t="shared" ref="V8:X8" si="16">1-$Y3/V3</f>
        <v>0.51702295684145483</v>
      </c>
      <c r="W8" s="410">
        <f t="shared" si="16"/>
        <v>0.39340621322422431</v>
      </c>
      <c r="X8" s="410">
        <f t="shared" si="16"/>
        <v>0.11981361723102479</v>
      </c>
      <c r="Y8" s="406"/>
      <c r="Z8" s="405"/>
      <c r="AA8" s="410">
        <f t="shared" ref="AA8:AC8" si="17">1-$AD3/AA3</f>
        <v>0.70682381835801256</v>
      </c>
      <c r="AB8" s="410">
        <f t="shared" si="17"/>
        <v>0.49044230164971614</v>
      </c>
      <c r="AC8" s="410">
        <f t="shared" si="17"/>
        <v>0.18718792470247925</v>
      </c>
      <c r="AD8" s="406"/>
      <c r="AE8" s="406"/>
      <c r="AF8" s="406"/>
      <c r="AG8" s="406"/>
      <c r="AH8" s="406"/>
      <c r="AI8" s="406"/>
      <c r="AJ8" s="414" t="s">
        <v>496</v>
      </c>
      <c r="AK8" s="410">
        <f t="shared" ref="AK8:AK10" si="18">Q8</f>
        <v>0.3712323297814315</v>
      </c>
      <c r="AL8" s="410">
        <f t="shared" ref="AL8:AL10" si="19">V8</f>
        <v>0.51702295684145483</v>
      </c>
      <c r="AM8" s="410">
        <f t="shared" ref="AM8:AM10" si="20">AA8</f>
        <v>0.70682381835801256</v>
      </c>
      <c r="AN8" s="410"/>
      <c r="AO8" s="410">
        <f t="shared" ref="AO8:AO10" si="21">R8</f>
        <v>0.33379154697679092</v>
      </c>
      <c r="AP8" s="410">
        <f t="shared" ref="AP8:AP10" si="22">W8</f>
        <v>0.39340621322422431</v>
      </c>
      <c r="AQ8" s="410">
        <f t="shared" ref="AQ8:AQ10" si="23">AB8</f>
        <v>0.49044230164971614</v>
      </c>
      <c r="AR8" s="410"/>
      <c r="AS8" s="410">
        <f t="shared" ref="AS8:AS10" si="24">S8</f>
        <v>7.7395387385494452E-2</v>
      </c>
      <c r="AT8" s="410">
        <f t="shared" ref="AT8:AT10" ca="1" si="25">OFFSET(S8,0,5)</f>
        <v>0.11981361723102479</v>
      </c>
      <c r="AU8" s="410">
        <f t="shared" ref="AU8:AU10" ca="1" si="26">OFFSET(S8,0,10)</f>
        <v>0.18718792470247925</v>
      </c>
      <c r="AV8" s="410"/>
      <c r="AW8" s="410">
        <f t="shared" ref="AW8:AW10" si="27">T8</f>
        <v>0</v>
      </c>
      <c r="AX8" s="410">
        <f t="shared" ref="AX8:AX10" ca="1" si="28">OFFSET(T8,0,5)</f>
        <v>0</v>
      </c>
      <c r="AY8" s="410">
        <f t="shared" ref="AY8:AY10" ca="1" si="29">OFFSET(T8,0,10)</f>
        <v>0</v>
      </c>
    </row>
    <row r="9" spans="1:51" ht="17">
      <c r="P9" s="414" t="s">
        <v>497</v>
      </c>
      <c r="Q9" s="410">
        <f t="shared" ref="Q9:S9" si="30">1-$T4/Q4</f>
        <v>-1.9989763027821819</v>
      </c>
      <c r="R9" s="410">
        <f t="shared" si="30"/>
        <v>-0.77827372369383174</v>
      </c>
      <c r="S9" s="410">
        <f t="shared" si="30"/>
        <v>-0.21363693504824632</v>
      </c>
      <c r="T9" s="406"/>
      <c r="U9" s="405"/>
      <c r="V9" s="410">
        <f t="shared" ref="V9:X9" si="31">1-$Y4/V4</f>
        <v>-0.63696995236244014</v>
      </c>
      <c r="W9" s="410">
        <f t="shared" si="31"/>
        <v>-0.46658095765363949</v>
      </c>
      <c r="X9" s="410">
        <f t="shared" si="31"/>
        <v>-0.1342813979283064</v>
      </c>
      <c r="Y9" s="406"/>
      <c r="Z9" s="405"/>
      <c r="AA9" s="410">
        <f t="shared" ref="AA9:AC9" si="32">1-$AD4/AA4</f>
        <v>0.29383080591788135</v>
      </c>
      <c r="AB9" s="410">
        <f t="shared" si="32"/>
        <v>-8.6384907673314304E-2</v>
      </c>
      <c r="AC9" s="410">
        <f t="shared" si="32"/>
        <v>-1.5019254680358474E-2</v>
      </c>
      <c r="AD9" s="406"/>
      <c r="AE9" s="406"/>
      <c r="AF9" s="406"/>
      <c r="AG9" s="406"/>
      <c r="AH9" s="406"/>
      <c r="AI9" s="406"/>
      <c r="AJ9" s="414" t="s">
        <v>497</v>
      </c>
      <c r="AK9" s="410">
        <f>Q9</f>
        <v>-1.9989763027821819</v>
      </c>
      <c r="AL9" s="410">
        <f t="shared" si="19"/>
        <v>-0.63696995236244014</v>
      </c>
      <c r="AM9" s="410">
        <f t="shared" si="20"/>
        <v>0.29383080591788135</v>
      </c>
      <c r="AN9" s="410"/>
      <c r="AO9" s="410">
        <f t="shared" si="21"/>
        <v>-0.77827372369383174</v>
      </c>
      <c r="AP9" s="410">
        <f t="shared" si="22"/>
        <v>-0.46658095765363949</v>
      </c>
      <c r="AQ9" s="410">
        <f t="shared" si="23"/>
        <v>-8.6384907673314304E-2</v>
      </c>
      <c r="AR9" s="410"/>
      <c r="AS9" s="410">
        <f t="shared" si="24"/>
        <v>-0.21363693504824632</v>
      </c>
      <c r="AT9" s="410">
        <f t="shared" ca="1" si="25"/>
        <v>-0.1342813979283064</v>
      </c>
      <c r="AU9" s="410">
        <f t="shared" ca="1" si="26"/>
        <v>-1.5019254680358474E-2</v>
      </c>
      <c r="AV9" s="410"/>
      <c r="AW9" s="410">
        <f t="shared" si="27"/>
        <v>0</v>
      </c>
      <c r="AX9" s="410">
        <f t="shared" ca="1" si="28"/>
        <v>0</v>
      </c>
      <c r="AY9" s="410">
        <f t="shared" ca="1" si="29"/>
        <v>0</v>
      </c>
    </row>
    <row r="10" spans="1:51" ht="17">
      <c r="P10" s="414" t="s">
        <v>498</v>
      </c>
      <c r="Q10" s="410">
        <f t="shared" ref="Q10:S10" si="33">1-$T5/Q5</f>
        <v>0.10276754403384347</v>
      </c>
      <c r="R10" s="410">
        <f t="shared" si="33"/>
        <v>4.8652387330445857E-2</v>
      </c>
      <c r="S10" s="410">
        <f t="shared" si="33"/>
        <v>3.4865284873572211E-2</v>
      </c>
      <c r="T10" s="406"/>
      <c r="U10" s="405"/>
      <c r="V10" s="410">
        <f t="shared" ref="V10:X10" si="34">1-$Y5/V5</f>
        <v>0.3260424342410696</v>
      </c>
      <c r="W10" s="410">
        <f t="shared" si="34"/>
        <v>0.14022315837183064</v>
      </c>
      <c r="X10" s="410">
        <f t="shared" si="34"/>
        <v>9.1537994772511233E-2</v>
      </c>
      <c r="Y10" s="406"/>
      <c r="Z10" s="405"/>
      <c r="AA10" s="410">
        <f t="shared" ref="AA10:AC10" si="35">1-$AD5/AA5</f>
        <v>0.60628018960805319</v>
      </c>
      <c r="AB10" s="410">
        <f t="shared" si="35"/>
        <v>0.28631399449229156</v>
      </c>
      <c r="AC10" s="410">
        <f t="shared" si="35"/>
        <v>0.16990521066961684</v>
      </c>
      <c r="AD10" s="406"/>
      <c r="AE10" s="406"/>
      <c r="AF10" s="406"/>
      <c r="AG10" s="406"/>
      <c r="AH10" s="406"/>
      <c r="AI10" s="406"/>
      <c r="AJ10" s="414" t="s">
        <v>498</v>
      </c>
      <c r="AK10" s="410">
        <f t="shared" si="18"/>
        <v>0.10276754403384347</v>
      </c>
      <c r="AL10" s="410">
        <f t="shared" si="19"/>
        <v>0.3260424342410696</v>
      </c>
      <c r="AM10" s="410">
        <f t="shared" si="20"/>
        <v>0.60628018960805319</v>
      </c>
      <c r="AN10" s="410"/>
      <c r="AO10" s="410">
        <f t="shared" si="21"/>
        <v>4.8652387330445857E-2</v>
      </c>
      <c r="AP10" s="410">
        <f t="shared" si="22"/>
        <v>0.14022315837183064</v>
      </c>
      <c r="AQ10" s="410">
        <f t="shared" si="23"/>
        <v>0.28631399449229156</v>
      </c>
      <c r="AR10" s="410"/>
      <c r="AS10" s="410">
        <f t="shared" si="24"/>
        <v>3.4865284873572211E-2</v>
      </c>
      <c r="AT10" s="410">
        <f t="shared" ca="1" si="25"/>
        <v>9.1537994772511233E-2</v>
      </c>
      <c r="AU10" s="410">
        <f t="shared" ca="1" si="26"/>
        <v>0.16990521066961684</v>
      </c>
      <c r="AV10" s="410"/>
      <c r="AW10" s="410">
        <f t="shared" si="27"/>
        <v>0</v>
      </c>
      <c r="AX10" s="410">
        <f t="shared" ca="1" si="28"/>
        <v>0</v>
      </c>
      <c r="AY10" s="410">
        <f t="shared" ca="1" si="29"/>
        <v>0</v>
      </c>
    </row>
    <row r="11" spans="1:51" ht="17">
      <c r="P11" s="416" t="s">
        <v>499</v>
      </c>
      <c r="Q11" s="412">
        <f t="shared" ref="Q11:R11" si="36">1-$T6/Q6</f>
        <v>6.5506348368408962E-2</v>
      </c>
      <c r="R11" s="412">
        <f t="shared" si="36"/>
        <v>4.3104803114761503E-2</v>
      </c>
      <c r="S11" s="412">
        <f>1-$T6/S6</f>
        <v>1.2266591189102116E-2</v>
      </c>
      <c r="T11" s="412"/>
      <c r="U11" s="413"/>
      <c r="V11" s="412">
        <f t="shared" ref="V11:W11" si="37">1-$Y6/V6</f>
        <v>0.31841656111867811</v>
      </c>
      <c r="W11" s="412">
        <f t="shared" si="37"/>
        <v>0.15053764750748311</v>
      </c>
      <c r="X11" s="412">
        <f>1-$Y6/X6</f>
        <v>7.4511199458397903E-2</v>
      </c>
      <c r="Y11" s="412"/>
      <c r="Z11" s="413"/>
      <c r="AA11" s="412">
        <f t="shared" ref="AA11:AB11" si="38">1-$AD6/AA6</f>
        <v>0.60964386597234599</v>
      </c>
      <c r="AB11" s="412">
        <f t="shared" si="38"/>
        <v>0.30450011730013427</v>
      </c>
      <c r="AC11" s="412">
        <f>1-$AD6/AC6</f>
        <v>0.15829964964121657</v>
      </c>
      <c r="AD11" s="410"/>
      <c r="AE11" s="410"/>
      <c r="AF11" s="410"/>
      <c r="AG11" s="410"/>
      <c r="AH11" s="410"/>
      <c r="AI11" s="410"/>
      <c r="AJ11" s="416"/>
      <c r="AK11" s="423"/>
      <c r="AL11" s="423"/>
      <c r="AM11" s="423"/>
      <c r="AO11" s="391"/>
      <c r="AP11" s="391"/>
      <c r="AQ11" s="391"/>
      <c r="AR11" s="391"/>
      <c r="AS11" s="391"/>
      <c r="AT11" s="391"/>
      <c r="AU11" s="391"/>
      <c r="AV11" s="391"/>
      <c r="AW11" s="391"/>
      <c r="AX11" s="391"/>
      <c r="AY11" s="391"/>
    </row>
    <row r="12" spans="1:51" ht="17">
      <c r="P12" s="414"/>
      <c r="Q12" s="410"/>
      <c r="R12" s="410"/>
      <c r="S12" s="410"/>
      <c r="T12" s="410"/>
      <c r="U12" s="411"/>
      <c r="V12" s="410"/>
      <c r="W12" s="410"/>
      <c r="X12" s="410"/>
      <c r="Y12" s="410"/>
      <c r="Z12" s="411"/>
      <c r="AA12" s="410"/>
      <c r="AB12" s="410"/>
      <c r="AC12" s="410"/>
      <c r="AD12" s="410"/>
      <c r="AE12" s="410"/>
      <c r="AF12" s="410"/>
      <c r="AG12" s="410"/>
      <c r="AH12" s="410"/>
      <c r="AI12" s="410"/>
    </row>
    <row r="13" spans="1:51">
      <c r="B13" s="514" t="s">
        <v>403</v>
      </c>
      <c r="C13" s="514" t="s">
        <v>402</v>
      </c>
      <c r="D13" s="381" t="s">
        <v>424</v>
      </c>
      <c r="E13" s="514" t="s">
        <v>489</v>
      </c>
      <c r="F13" s="381" t="s">
        <v>406</v>
      </c>
      <c r="K13" s="381" t="s">
        <v>403</v>
      </c>
      <c r="L13" s="381"/>
      <c r="M13" s="381"/>
      <c r="N13" s="381"/>
      <c r="O13" s="381"/>
      <c r="P13" s="417" t="s">
        <v>402</v>
      </c>
      <c r="Q13" s="381"/>
      <c r="R13" s="381"/>
      <c r="S13" s="381"/>
      <c r="T13" s="381"/>
      <c r="U13" s="381" t="s">
        <v>490</v>
      </c>
      <c r="V13" s="381"/>
      <c r="W13" s="381"/>
      <c r="X13" s="381"/>
      <c r="Y13" s="381"/>
      <c r="Z13" s="381" t="s">
        <v>489</v>
      </c>
      <c r="AA13" s="381"/>
      <c r="AB13" s="381"/>
      <c r="AC13" s="381"/>
      <c r="AD13" s="381"/>
      <c r="AE13" s="381" t="s">
        <v>406</v>
      </c>
      <c r="AF13" s="381"/>
      <c r="AG13" s="381"/>
      <c r="AH13" s="381"/>
      <c r="AI13" s="381"/>
    </row>
    <row r="14" spans="1:51">
      <c r="A14" s="63"/>
      <c r="B14" s="63">
        <f>AVERAGE(K14:O14)</f>
        <v>2.7784540000000003E-2</v>
      </c>
      <c r="C14" s="63">
        <f t="shared" ref="C14:C45" si="39">AVERAGE(P14:T14)</f>
        <v>2.7784639999999999E-2</v>
      </c>
      <c r="D14" s="63">
        <f>AVERAGE(U14:Y14)</f>
        <v>2.778504E-2</v>
      </c>
      <c r="E14" s="63">
        <f t="shared" ref="E14:E45" si="40">AVERAGE(Z14:AD14)</f>
        <v>2.7785959999999998E-2</v>
      </c>
      <c r="F14" s="63">
        <f>AVERAGE(AE14:AI14)</f>
        <v>2.7788120000000006E-2</v>
      </c>
      <c r="G14" s="63" t="str">
        <f>ROUND(D14,4)&amp;","</f>
        <v>0.0278,</v>
      </c>
      <c r="H14" s="63"/>
      <c r="J14" s="63"/>
      <c r="K14" s="63">
        <v>2.7794099999999999E-2</v>
      </c>
      <c r="L14" s="63">
        <v>2.7768000000000001E-2</v>
      </c>
      <c r="M14" s="63">
        <v>2.7791799999999998E-2</v>
      </c>
      <c r="N14" s="63">
        <v>2.77793E-2</v>
      </c>
      <c r="O14" s="63">
        <v>2.7789500000000002E-2</v>
      </c>
      <c r="P14" s="418">
        <v>2.7794200000000002E-2</v>
      </c>
      <c r="Q14" s="63">
        <v>2.77681E-2</v>
      </c>
      <c r="R14" s="63">
        <v>2.7791900000000001E-2</v>
      </c>
      <c r="S14" s="63">
        <v>2.7779399999999999E-2</v>
      </c>
      <c r="T14" s="63">
        <v>2.7789600000000001E-2</v>
      </c>
      <c r="U14" s="63">
        <v>2.7794599999999999E-2</v>
      </c>
      <c r="V14" s="63">
        <v>2.7768600000000001E-2</v>
      </c>
      <c r="W14" s="63">
        <v>2.7792399999999998E-2</v>
      </c>
      <c r="X14" s="63">
        <v>2.7779700000000001E-2</v>
      </c>
      <c r="Y14" s="63">
        <v>2.7789899999999999E-2</v>
      </c>
      <c r="Z14" s="63">
        <v>2.7795500000000001E-2</v>
      </c>
      <c r="AA14" s="63">
        <v>2.7769499999999999E-2</v>
      </c>
      <c r="AB14" s="63">
        <v>2.7793499999999999E-2</v>
      </c>
      <c r="AC14" s="63">
        <v>2.7780699999999998E-2</v>
      </c>
      <c r="AD14" s="63">
        <v>2.7790599999999999E-2</v>
      </c>
      <c r="AE14" s="63">
        <v>2.7797499999999999E-2</v>
      </c>
      <c r="AF14" s="63">
        <v>2.7772000000000002E-2</v>
      </c>
      <c r="AG14" s="63">
        <v>2.7795899999999998E-2</v>
      </c>
      <c r="AH14" s="63">
        <v>2.7783200000000001E-2</v>
      </c>
      <c r="AI14" s="63">
        <v>2.7792000000000001E-2</v>
      </c>
    </row>
    <row r="15" spans="1:51">
      <c r="A15" s="63"/>
      <c r="B15" s="63">
        <f t="shared" ref="B15:B73" si="41">AVERAGE(K15:O15)</f>
        <v>2.7787240000000001E-2</v>
      </c>
      <c r="C15" s="63">
        <f t="shared" si="39"/>
        <v>2.7787299999999997E-2</v>
      </c>
      <c r="D15" s="63">
        <f t="shared" ref="D15:D73" si="42">AVERAGE(U15:Y15)</f>
        <v>2.7787739999999998E-2</v>
      </c>
      <c r="E15" s="63">
        <f t="shared" si="40"/>
        <v>2.7788980000000001E-2</v>
      </c>
      <c r="F15" s="63">
        <f t="shared" ref="F15:F73" si="43">AVERAGE(AE15:AI15)</f>
        <v>2.7791779999999999E-2</v>
      </c>
      <c r="G15" s="63" t="str">
        <f t="shared" ref="G15:G73" si="44">ROUND(D15,4)&amp;","</f>
        <v>0.0278,</v>
      </c>
      <c r="H15" s="63"/>
      <c r="J15" s="63"/>
      <c r="K15" s="63">
        <v>2.7797700000000002E-2</v>
      </c>
      <c r="L15" s="63">
        <v>2.7765999999999999E-2</v>
      </c>
      <c r="M15" s="63">
        <v>2.77998E-2</v>
      </c>
      <c r="N15" s="63">
        <v>2.7780300000000001E-2</v>
      </c>
      <c r="O15" s="63">
        <v>2.7792399999999998E-2</v>
      </c>
      <c r="P15" s="418">
        <v>2.7797800000000001E-2</v>
      </c>
      <c r="Q15" s="63">
        <v>2.7765999999999999E-2</v>
      </c>
      <c r="R15" s="63">
        <v>2.7799899999999999E-2</v>
      </c>
      <c r="S15" s="63">
        <v>2.77804E-2</v>
      </c>
      <c r="T15" s="63">
        <v>2.7792399999999998E-2</v>
      </c>
      <c r="U15" s="63">
        <v>2.7798199999999999E-2</v>
      </c>
      <c r="V15" s="63">
        <v>2.7766599999999999E-2</v>
      </c>
      <c r="W15" s="63">
        <v>2.78003E-2</v>
      </c>
      <c r="X15" s="63">
        <v>2.7780800000000001E-2</v>
      </c>
      <c r="Y15" s="63">
        <v>2.7792799999999999E-2</v>
      </c>
      <c r="Z15" s="63">
        <v>2.7799500000000001E-2</v>
      </c>
      <c r="AA15" s="63">
        <v>2.7767699999999999E-2</v>
      </c>
      <c r="AB15" s="63">
        <v>2.7801699999999999E-2</v>
      </c>
      <c r="AC15" s="63">
        <v>2.77822E-2</v>
      </c>
      <c r="AD15" s="63">
        <v>2.77938E-2</v>
      </c>
      <c r="AE15" s="63">
        <v>2.7802199999999999E-2</v>
      </c>
      <c r="AF15" s="63">
        <v>2.7770900000000001E-2</v>
      </c>
      <c r="AG15" s="63">
        <v>2.7804599999999999E-2</v>
      </c>
      <c r="AH15" s="63">
        <v>2.7785399999999998E-2</v>
      </c>
      <c r="AI15" s="63">
        <v>2.7795799999999999E-2</v>
      </c>
    </row>
    <row r="16" spans="1:51">
      <c r="A16" s="63"/>
      <c r="B16" s="63">
        <f t="shared" si="41"/>
        <v>2.7777039999999996E-2</v>
      </c>
      <c r="C16" s="63">
        <f t="shared" si="39"/>
        <v>2.7777139999999999E-2</v>
      </c>
      <c r="D16" s="63">
        <f t="shared" si="42"/>
        <v>2.7777639999999999E-2</v>
      </c>
      <c r="E16" s="63">
        <f t="shared" si="40"/>
        <v>2.7779060000000001E-2</v>
      </c>
      <c r="F16" s="63">
        <f t="shared" si="43"/>
        <v>2.7782340000000006E-2</v>
      </c>
      <c r="G16" s="63" t="str">
        <f t="shared" si="44"/>
        <v>0.0278,</v>
      </c>
      <c r="H16" s="63"/>
      <c r="J16" s="63"/>
      <c r="K16" s="63">
        <v>2.7785899999999999E-2</v>
      </c>
      <c r="L16" s="63">
        <v>2.7757199999999999E-2</v>
      </c>
      <c r="M16" s="63">
        <v>2.77903E-2</v>
      </c>
      <c r="N16" s="63">
        <v>2.7770799999999998E-2</v>
      </c>
      <c r="O16" s="63">
        <v>2.7781E-2</v>
      </c>
      <c r="P16" s="418">
        <v>2.7786000000000002E-2</v>
      </c>
      <c r="Q16" s="63">
        <v>2.7757199999999999E-2</v>
      </c>
      <c r="R16" s="63">
        <v>2.7790499999999999E-2</v>
      </c>
      <c r="S16" s="63">
        <v>2.7770900000000001E-2</v>
      </c>
      <c r="T16" s="63">
        <v>2.77811E-2</v>
      </c>
      <c r="U16" s="63">
        <v>2.7786399999999999E-2</v>
      </c>
      <c r="V16" s="63">
        <v>2.77577E-2</v>
      </c>
      <c r="W16" s="63">
        <v>2.7791099999999999E-2</v>
      </c>
      <c r="X16" s="63">
        <v>2.7771400000000002E-2</v>
      </c>
      <c r="Y16" s="63">
        <v>2.77816E-2</v>
      </c>
      <c r="Z16" s="63">
        <v>2.77875E-2</v>
      </c>
      <c r="AA16" s="63">
        <v>2.7759099999999998E-2</v>
      </c>
      <c r="AB16" s="63">
        <v>2.7793000000000002E-2</v>
      </c>
      <c r="AC16" s="63">
        <v>2.77729E-2</v>
      </c>
      <c r="AD16" s="63">
        <v>2.77828E-2</v>
      </c>
      <c r="AE16" s="63">
        <v>2.77903E-2</v>
      </c>
      <c r="AF16" s="63">
        <v>2.7762700000000001E-2</v>
      </c>
      <c r="AG16" s="63">
        <v>2.7797100000000002E-2</v>
      </c>
      <c r="AH16" s="63">
        <v>2.77764E-2</v>
      </c>
      <c r="AI16" s="63">
        <v>2.7785199999999999E-2</v>
      </c>
    </row>
    <row r="17" spans="1:35">
      <c r="A17" s="63"/>
      <c r="B17" s="63">
        <f t="shared" si="41"/>
        <v>2.7767439999999997E-2</v>
      </c>
      <c r="C17" s="63">
        <f t="shared" si="39"/>
        <v>2.7767460000000001E-2</v>
      </c>
      <c r="D17" s="63">
        <f t="shared" si="42"/>
        <v>2.7768060000000001E-2</v>
      </c>
      <c r="E17" s="63">
        <f t="shared" si="40"/>
        <v>2.7769960000000003E-2</v>
      </c>
      <c r="F17" s="63">
        <f t="shared" si="43"/>
        <v>2.7774199999999999E-2</v>
      </c>
      <c r="G17" s="63" t="str">
        <f t="shared" si="44"/>
        <v>0.0278,</v>
      </c>
      <c r="H17" s="63"/>
      <c r="J17" s="63"/>
      <c r="K17" s="63">
        <v>2.7776499999999999E-2</v>
      </c>
      <c r="L17" s="63">
        <v>2.7745300000000001E-2</v>
      </c>
      <c r="M17" s="63">
        <v>2.77827E-2</v>
      </c>
      <c r="N17" s="63">
        <v>2.77583E-2</v>
      </c>
      <c r="O17" s="63">
        <v>2.7774400000000001E-2</v>
      </c>
      <c r="P17" s="418">
        <v>2.7776599999999999E-2</v>
      </c>
      <c r="Q17" s="63">
        <v>2.7745200000000001E-2</v>
      </c>
      <c r="R17" s="63">
        <v>2.77828E-2</v>
      </c>
      <c r="S17" s="63">
        <v>2.77583E-2</v>
      </c>
      <c r="T17" s="63">
        <v>2.7774400000000001E-2</v>
      </c>
      <c r="U17" s="63">
        <v>2.7777199999999998E-2</v>
      </c>
      <c r="V17" s="63">
        <v>2.7745700000000002E-2</v>
      </c>
      <c r="W17" s="63">
        <v>2.7783499999999999E-2</v>
      </c>
      <c r="X17" s="63">
        <v>2.77589E-2</v>
      </c>
      <c r="Y17" s="63">
        <v>2.7775000000000001E-2</v>
      </c>
      <c r="Z17" s="63">
        <v>2.7778899999999999E-2</v>
      </c>
      <c r="AA17" s="63">
        <v>2.7747399999999998E-2</v>
      </c>
      <c r="AB17" s="63">
        <v>2.7785799999999999E-2</v>
      </c>
      <c r="AC17" s="63">
        <v>2.7761000000000001E-2</v>
      </c>
      <c r="AD17" s="63">
        <v>2.7776700000000001E-2</v>
      </c>
      <c r="AE17" s="63">
        <v>2.77827E-2</v>
      </c>
      <c r="AF17" s="63">
        <v>2.7751700000000001E-2</v>
      </c>
      <c r="AG17" s="63">
        <v>2.7791E-2</v>
      </c>
      <c r="AH17" s="63">
        <v>2.7765600000000001E-2</v>
      </c>
      <c r="AI17" s="63">
        <v>2.7779999999999999E-2</v>
      </c>
    </row>
    <row r="18" spans="1:35">
      <c r="A18" s="63"/>
      <c r="B18" s="63">
        <f t="shared" si="41"/>
        <v>2.775416E-2</v>
      </c>
      <c r="C18" s="63">
        <f t="shared" si="39"/>
        <v>2.77542E-2</v>
      </c>
      <c r="D18" s="63">
        <f t="shared" si="42"/>
        <v>2.7754919999999999E-2</v>
      </c>
      <c r="E18" s="63">
        <f t="shared" si="40"/>
        <v>2.7756999999999997E-2</v>
      </c>
      <c r="F18" s="63">
        <f t="shared" si="43"/>
        <v>2.7761860000000006E-2</v>
      </c>
      <c r="G18" s="63" t="str">
        <f t="shared" si="44"/>
        <v>0.0278,</v>
      </c>
      <c r="H18" s="63"/>
      <c r="J18" s="63"/>
      <c r="K18" s="63">
        <v>2.7763400000000001E-2</v>
      </c>
      <c r="L18" s="63">
        <v>2.7734700000000001E-2</v>
      </c>
      <c r="M18" s="63">
        <v>2.7770699999999999E-2</v>
      </c>
      <c r="N18" s="63">
        <v>2.77418E-2</v>
      </c>
      <c r="O18" s="63">
        <v>2.7760199999999999E-2</v>
      </c>
      <c r="P18" s="418">
        <v>2.7763300000000001E-2</v>
      </c>
      <c r="Q18" s="63">
        <v>2.7734600000000002E-2</v>
      </c>
      <c r="R18" s="63">
        <v>2.7770799999999998E-2</v>
      </c>
      <c r="S18" s="63">
        <v>2.77418E-2</v>
      </c>
      <c r="T18" s="63">
        <v>2.77605E-2</v>
      </c>
      <c r="U18" s="63">
        <v>2.7763800000000002E-2</v>
      </c>
      <c r="V18" s="63">
        <v>2.7735300000000001E-2</v>
      </c>
      <c r="W18" s="63">
        <v>2.77716E-2</v>
      </c>
      <c r="X18" s="63">
        <v>2.77424E-2</v>
      </c>
      <c r="Y18" s="63">
        <v>2.7761500000000001E-2</v>
      </c>
      <c r="Z18" s="63">
        <v>2.7765499999999999E-2</v>
      </c>
      <c r="AA18" s="63">
        <v>2.77372E-2</v>
      </c>
      <c r="AB18" s="63">
        <v>2.7774199999999999E-2</v>
      </c>
      <c r="AC18" s="63">
        <v>2.7744399999999999E-2</v>
      </c>
      <c r="AD18" s="63">
        <v>2.7763699999999999E-2</v>
      </c>
      <c r="AE18" s="63">
        <v>2.7769700000000001E-2</v>
      </c>
      <c r="AF18" s="63">
        <v>2.7742300000000001E-2</v>
      </c>
      <c r="AG18" s="63">
        <v>2.7779999999999999E-2</v>
      </c>
      <c r="AH18" s="63">
        <v>2.77494E-2</v>
      </c>
      <c r="AI18" s="63">
        <v>2.7767900000000002E-2</v>
      </c>
    </row>
    <row r="19" spans="1:35">
      <c r="A19" s="63"/>
      <c r="B19" s="63">
        <f t="shared" si="41"/>
        <v>2.7737499999999998E-2</v>
      </c>
      <c r="C19" s="63">
        <f t="shared" si="39"/>
        <v>2.7737539999999998E-2</v>
      </c>
      <c r="D19" s="63">
        <f t="shared" si="42"/>
        <v>2.7738420000000003E-2</v>
      </c>
      <c r="E19" s="63">
        <f t="shared" si="40"/>
        <v>2.7741019999999998E-2</v>
      </c>
      <c r="F19" s="63">
        <f t="shared" si="43"/>
        <v>2.7746799999999999E-2</v>
      </c>
      <c r="G19" s="63" t="str">
        <f t="shared" si="44"/>
        <v>0.0277,</v>
      </c>
      <c r="H19" s="63"/>
      <c r="J19" s="63"/>
      <c r="K19" s="63">
        <v>2.7751000000000001E-2</v>
      </c>
      <c r="L19" s="63">
        <v>2.7711599999999999E-2</v>
      </c>
      <c r="M19" s="63">
        <v>2.7759499999999999E-2</v>
      </c>
      <c r="N19" s="63">
        <v>2.77232E-2</v>
      </c>
      <c r="O19" s="63">
        <v>2.7742200000000002E-2</v>
      </c>
      <c r="P19" s="418">
        <v>2.7751000000000001E-2</v>
      </c>
      <c r="Q19" s="63">
        <v>2.77115E-2</v>
      </c>
      <c r="R19" s="63">
        <v>2.7759200000000001E-2</v>
      </c>
      <c r="S19" s="63">
        <v>2.7723399999999999E-2</v>
      </c>
      <c r="T19" s="63">
        <v>2.7742599999999999E-2</v>
      </c>
      <c r="U19" s="63">
        <v>2.77518E-2</v>
      </c>
      <c r="V19" s="63">
        <v>2.7712299999999999E-2</v>
      </c>
      <c r="W19" s="63">
        <v>2.7759900000000001E-2</v>
      </c>
      <c r="X19" s="63">
        <v>2.7724700000000001E-2</v>
      </c>
      <c r="Y19" s="63">
        <v>2.7743400000000001E-2</v>
      </c>
      <c r="Z19" s="63">
        <v>2.77542E-2</v>
      </c>
      <c r="AA19" s="63">
        <v>2.7715199999999999E-2</v>
      </c>
      <c r="AB19" s="63">
        <v>2.7762700000000001E-2</v>
      </c>
      <c r="AC19" s="63">
        <v>2.7727499999999999E-2</v>
      </c>
      <c r="AD19" s="63">
        <v>2.7745499999999999E-2</v>
      </c>
      <c r="AE19" s="63">
        <v>2.7759599999999999E-2</v>
      </c>
      <c r="AF19" s="63">
        <v>2.7721900000000001E-2</v>
      </c>
      <c r="AG19" s="63">
        <v>2.7768600000000001E-2</v>
      </c>
      <c r="AH19" s="63">
        <v>2.7734100000000001E-2</v>
      </c>
      <c r="AI19" s="63">
        <v>2.7749800000000002E-2</v>
      </c>
    </row>
    <row r="20" spans="1:35">
      <c r="A20" s="63"/>
      <c r="B20" s="63">
        <f t="shared" si="41"/>
        <v>2.7716420000000002E-2</v>
      </c>
      <c r="C20" s="63">
        <f t="shared" si="39"/>
        <v>2.771676E-2</v>
      </c>
      <c r="D20" s="63">
        <f t="shared" si="42"/>
        <v>2.7717840000000004E-2</v>
      </c>
      <c r="E20" s="63">
        <f t="shared" si="40"/>
        <v>2.7720660000000001E-2</v>
      </c>
      <c r="F20" s="63">
        <f t="shared" si="43"/>
        <v>2.772786E-2</v>
      </c>
      <c r="G20" s="63" t="str">
        <f t="shared" si="44"/>
        <v>0.0277,</v>
      </c>
      <c r="H20" s="63"/>
      <c r="J20" s="63"/>
      <c r="K20" s="63">
        <v>2.7727700000000001E-2</v>
      </c>
      <c r="L20" s="63">
        <v>2.7692999999999999E-2</v>
      </c>
      <c r="M20" s="63">
        <v>2.77355E-2</v>
      </c>
      <c r="N20" s="63">
        <v>2.7700499999999999E-2</v>
      </c>
      <c r="O20" s="63">
        <v>2.7725400000000001E-2</v>
      </c>
      <c r="P20" s="418">
        <v>2.7727600000000002E-2</v>
      </c>
      <c r="Q20" s="63">
        <v>2.7693700000000002E-2</v>
      </c>
      <c r="R20" s="63">
        <v>2.7735699999999999E-2</v>
      </c>
      <c r="S20" s="63">
        <v>2.7700599999999999E-2</v>
      </c>
      <c r="T20" s="63">
        <v>2.7726199999999999E-2</v>
      </c>
      <c r="U20" s="63">
        <v>2.7728800000000001E-2</v>
      </c>
      <c r="V20" s="63">
        <v>2.7695299999999999E-2</v>
      </c>
      <c r="W20" s="63">
        <v>2.77367E-2</v>
      </c>
      <c r="X20" s="63">
        <v>2.7702000000000001E-2</v>
      </c>
      <c r="Y20" s="63">
        <v>2.7726399999999998E-2</v>
      </c>
      <c r="Z20" s="63">
        <v>2.77319E-2</v>
      </c>
      <c r="AA20" s="63">
        <v>2.7698799999999999E-2</v>
      </c>
      <c r="AB20" s="63">
        <v>2.7740600000000001E-2</v>
      </c>
      <c r="AC20" s="63">
        <v>2.77057E-2</v>
      </c>
      <c r="AD20" s="63">
        <v>2.7726299999999999E-2</v>
      </c>
      <c r="AE20" s="63">
        <v>2.7738499999999999E-2</v>
      </c>
      <c r="AF20" s="63">
        <v>2.7705899999999999E-2</v>
      </c>
      <c r="AG20" s="63">
        <v>2.7748599999999998E-2</v>
      </c>
      <c r="AH20" s="63">
        <v>2.7713999999999999E-2</v>
      </c>
      <c r="AI20" s="63">
        <v>2.7732300000000001E-2</v>
      </c>
    </row>
    <row r="21" spans="1:35">
      <c r="A21" s="63"/>
      <c r="B21" s="63">
        <f t="shared" si="41"/>
        <v>2.7693000000000002E-2</v>
      </c>
      <c r="C21" s="63">
        <f t="shared" si="39"/>
        <v>2.7693299999999997E-2</v>
      </c>
      <c r="D21" s="63">
        <f t="shared" si="42"/>
        <v>2.76945E-2</v>
      </c>
      <c r="E21" s="63">
        <f t="shared" si="40"/>
        <v>2.7698380000000002E-2</v>
      </c>
      <c r="F21" s="63">
        <f t="shared" si="43"/>
        <v>2.7707219999999998E-2</v>
      </c>
      <c r="G21" s="63" t="str">
        <f t="shared" si="44"/>
        <v>0.0277,</v>
      </c>
      <c r="H21" s="63"/>
      <c r="J21" s="63"/>
      <c r="K21" s="63">
        <v>2.7700300000000001E-2</v>
      </c>
      <c r="L21" s="63">
        <v>2.76694E-2</v>
      </c>
      <c r="M21" s="63">
        <v>2.7722E-2</v>
      </c>
      <c r="N21" s="63">
        <v>2.7675999999999999E-2</v>
      </c>
      <c r="O21" s="63">
        <v>2.7697300000000001E-2</v>
      </c>
      <c r="P21" s="418">
        <v>2.7700599999999999E-2</v>
      </c>
      <c r="Q21" s="63">
        <v>2.7669300000000001E-2</v>
      </c>
      <c r="R21" s="63">
        <v>2.7722199999999999E-2</v>
      </c>
      <c r="S21" s="63">
        <v>2.7676200000000001E-2</v>
      </c>
      <c r="T21" s="63">
        <v>2.7698199999999999E-2</v>
      </c>
      <c r="U21" s="63">
        <v>2.77015E-2</v>
      </c>
      <c r="V21" s="63">
        <v>2.7670699999999999E-2</v>
      </c>
      <c r="W21" s="63">
        <v>2.7723500000000002E-2</v>
      </c>
      <c r="X21" s="63">
        <v>2.7677799999999999E-2</v>
      </c>
      <c r="Y21" s="63">
        <v>2.7699000000000001E-2</v>
      </c>
      <c r="Z21" s="63">
        <v>2.7704900000000001E-2</v>
      </c>
      <c r="AA21" s="63">
        <v>2.7675100000000001E-2</v>
      </c>
      <c r="AB21" s="63">
        <v>2.77278E-2</v>
      </c>
      <c r="AC21" s="63">
        <v>2.7681899999999999E-2</v>
      </c>
      <c r="AD21" s="63">
        <v>2.77022E-2</v>
      </c>
      <c r="AE21" s="63">
        <v>2.77138E-2</v>
      </c>
      <c r="AF21" s="63">
        <v>2.7684299999999998E-2</v>
      </c>
      <c r="AG21" s="63">
        <v>2.77366E-2</v>
      </c>
      <c r="AH21" s="63">
        <v>2.7691799999999999E-2</v>
      </c>
      <c r="AI21" s="63">
        <v>2.7709600000000001E-2</v>
      </c>
    </row>
    <row r="22" spans="1:35">
      <c r="A22" s="63"/>
      <c r="B22" s="63">
        <f t="shared" si="41"/>
        <v>2.7661239999999997E-2</v>
      </c>
      <c r="C22" s="63">
        <f t="shared" si="39"/>
        <v>2.7662560000000003E-2</v>
      </c>
      <c r="D22" s="63">
        <f t="shared" si="42"/>
        <v>2.7665699999999998E-2</v>
      </c>
      <c r="E22" s="63">
        <f t="shared" si="40"/>
        <v>2.7671639999999997E-2</v>
      </c>
      <c r="F22" s="63">
        <f t="shared" si="43"/>
        <v>2.7682459999999999E-2</v>
      </c>
      <c r="G22" s="63" t="str">
        <f t="shared" si="44"/>
        <v>0.0277,</v>
      </c>
      <c r="H22" s="63"/>
      <c r="J22" s="63"/>
      <c r="K22" s="63">
        <v>2.7652699999999999E-2</v>
      </c>
      <c r="L22" s="63">
        <v>2.7654499999999999E-2</v>
      </c>
      <c r="M22" s="63">
        <v>2.77033E-2</v>
      </c>
      <c r="N22" s="63">
        <v>2.7641499999999999E-2</v>
      </c>
      <c r="O22" s="63">
        <v>2.76542E-2</v>
      </c>
      <c r="P22" s="418">
        <v>2.7656199999999999E-2</v>
      </c>
      <c r="Q22" s="63">
        <v>2.76549E-2</v>
      </c>
      <c r="R22" s="63">
        <v>2.7702899999999999E-2</v>
      </c>
      <c r="S22" s="63">
        <v>2.7642099999999999E-2</v>
      </c>
      <c r="T22" s="63">
        <v>2.7656699999999999E-2</v>
      </c>
      <c r="U22" s="63">
        <v>2.7660400000000002E-2</v>
      </c>
      <c r="V22" s="63">
        <v>2.7655599999999999E-2</v>
      </c>
      <c r="W22" s="63">
        <v>2.7704699999999999E-2</v>
      </c>
      <c r="X22" s="63">
        <v>2.7644800000000001E-2</v>
      </c>
      <c r="Y22" s="63">
        <v>2.7663E-2</v>
      </c>
      <c r="Z22" s="63">
        <v>2.7666099999999999E-2</v>
      </c>
      <c r="AA22" s="63">
        <v>2.7659199999999998E-2</v>
      </c>
      <c r="AB22" s="63">
        <v>2.7709899999999999E-2</v>
      </c>
      <c r="AC22" s="63">
        <v>2.7651800000000001E-2</v>
      </c>
      <c r="AD22" s="63">
        <v>2.76712E-2</v>
      </c>
      <c r="AE22" s="63">
        <v>2.7676599999999999E-2</v>
      </c>
      <c r="AF22" s="63">
        <v>2.7668000000000002E-2</v>
      </c>
      <c r="AG22" s="63">
        <v>2.7719799999999999E-2</v>
      </c>
      <c r="AH22" s="63">
        <v>2.76647E-2</v>
      </c>
      <c r="AI22" s="63">
        <v>2.7683200000000002E-2</v>
      </c>
    </row>
    <row r="23" spans="1:35">
      <c r="A23" s="63"/>
      <c r="B23" s="63">
        <f t="shared" si="41"/>
        <v>2.7611299999999998E-2</v>
      </c>
      <c r="C23" s="63">
        <f t="shared" si="39"/>
        <v>2.7612520000000002E-2</v>
      </c>
      <c r="D23" s="63">
        <f t="shared" si="42"/>
        <v>2.761574E-2</v>
      </c>
      <c r="E23" s="63">
        <f t="shared" si="40"/>
        <v>2.7622380000000002E-2</v>
      </c>
      <c r="F23" s="63">
        <f t="shared" si="43"/>
        <v>2.7634739999999998E-2</v>
      </c>
      <c r="G23" s="63" t="str">
        <f t="shared" si="44"/>
        <v>0.0276,</v>
      </c>
      <c r="H23" s="63"/>
      <c r="J23" s="63"/>
      <c r="K23" s="63">
        <v>2.76279E-2</v>
      </c>
      <c r="L23" s="63">
        <v>2.7604500000000001E-2</v>
      </c>
      <c r="M23" s="63">
        <v>2.7654000000000001E-2</v>
      </c>
      <c r="N23" s="63">
        <v>2.7581000000000001E-2</v>
      </c>
      <c r="O23" s="63">
        <v>2.7589099999999998E-2</v>
      </c>
      <c r="P23" s="418">
        <v>2.76355E-2</v>
      </c>
      <c r="Q23" s="63">
        <v>2.7604199999999999E-2</v>
      </c>
      <c r="R23" s="63">
        <v>2.76554E-2</v>
      </c>
      <c r="S23" s="63">
        <v>2.7579699999999999E-2</v>
      </c>
      <c r="T23" s="63">
        <v>2.7587799999999999E-2</v>
      </c>
      <c r="U23" s="63">
        <v>2.7638800000000002E-2</v>
      </c>
      <c r="V23" s="63">
        <v>2.76058E-2</v>
      </c>
      <c r="W23" s="63">
        <v>2.7656900000000002E-2</v>
      </c>
      <c r="X23" s="63">
        <v>2.7582599999999999E-2</v>
      </c>
      <c r="Y23" s="63">
        <v>2.75946E-2</v>
      </c>
      <c r="Z23" s="63">
        <v>2.7644200000000001E-2</v>
      </c>
      <c r="AA23" s="63">
        <v>2.7612500000000002E-2</v>
      </c>
      <c r="AB23" s="63">
        <v>2.7663E-2</v>
      </c>
      <c r="AC23" s="63">
        <v>2.7590799999999999E-2</v>
      </c>
      <c r="AD23" s="63">
        <v>2.7601400000000002E-2</v>
      </c>
      <c r="AE23" s="63">
        <v>2.76566E-2</v>
      </c>
      <c r="AF23" s="63">
        <v>2.7625199999999999E-2</v>
      </c>
      <c r="AG23" s="63">
        <v>2.76729E-2</v>
      </c>
      <c r="AH23" s="63">
        <v>2.7604799999999999E-2</v>
      </c>
      <c r="AI23" s="63">
        <v>2.7614199999999998E-2</v>
      </c>
    </row>
    <row r="24" spans="1:35">
      <c r="A24" s="63"/>
      <c r="B24" s="63">
        <f t="shared" si="41"/>
        <v>2.754682E-2</v>
      </c>
      <c r="C24" s="63">
        <f t="shared" si="39"/>
        <v>2.7544979999999997E-2</v>
      </c>
      <c r="D24" s="63">
        <f t="shared" si="42"/>
        <v>2.7547800000000001E-2</v>
      </c>
      <c r="E24" s="63">
        <f t="shared" si="40"/>
        <v>2.7554679999999998E-2</v>
      </c>
      <c r="F24" s="63">
        <f t="shared" si="43"/>
        <v>2.7559840000000002E-2</v>
      </c>
      <c r="G24" s="63" t="str">
        <f t="shared" si="44"/>
        <v>0.0275,</v>
      </c>
      <c r="H24" s="63"/>
      <c r="J24" s="63"/>
      <c r="K24" s="63">
        <v>2.7541400000000001E-2</v>
      </c>
      <c r="L24" s="63">
        <v>2.7541199999999998E-2</v>
      </c>
      <c r="M24" s="63">
        <v>2.7557600000000002E-2</v>
      </c>
      <c r="N24" s="63">
        <v>2.7536700000000001E-2</v>
      </c>
      <c r="O24" s="63">
        <v>2.75572E-2</v>
      </c>
      <c r="P24" s="418">
        <v>2.7552900000000002E-2</v>
      </c>
      <c r="Q24" s="63">
        <v>2.7539000000000001E-2</v>
      </c>
      <c r="R24" s="63">
        <v>2.75339E-2</v>
      </c>
      <c r="S24" s="63">
        <v>2.75362E-2</v>
      </c>
      <c r="T24" s="63">
        <v>2.7562900000000001E-2</v>
      </c>
      <c r="U24" s="63">
        <v>2.75643E-2</v>
      </c>
      <c r="V24" s="63">
        <v>2.75391E-2</v>
      </c>
      <c r="W24" s="63">
        <v>2.7539999999999999E-2</v>
      </c>
      <c r="X24" s="63">
        <v>2.7539999999999999E-2</v>
      </c>
      <c r="Y24" s="63">
        <v>2.75556E-2</v>
      </c>
      <c r="Z24" s="63">
        <v>2.7578499999999999E-2</v>
      </c>
      <c r="AA24" s="63">
        <v>2.7545099999999999E-2</v>
      </c>
      <c r="AB24" s="63">
        <v>2.75444E-2</v>
      </c>
      <c r="AC24" s="63">
        <v>2.75444E-2</v>
      </c>
      <c r="AD24" s="63">
        <v>2.7560999999999999E-2</v>
      </c>
      <c r="AE24" s="63">
        <v>2.7593400000000001E-2</v>
      </c>
      <c r="AF24" s="63">
        <v>2.75508E-2</v>
      </c>
      <c r="AG24" s="63">
        <v>2.7528400000000001E-2</v>
      </c>
      <c r="AH24" s="63">
        <v>2.75543E-2</v>
      </c>
      <c r="AI24" s="63">
        <v>2.7572300000000001E-2</v>
      </c>
    </row>
    <row r="25" spans="1:35">
      <c r="A25" s="63"/>
      <c r="B25" s="63">
        <f t="shared" si="41"/>
        <v>2.7485820000000001E-2</v>
      </c>
      <c r="C25" s="63">
        <f t="shared" si="39"/>
        <v>2.7490500000000001E-2</v>
      </c>
      <c r="D25" s="63">
        <f t="shared" si="42"/>
        <v>2.7492800000000001E-2</v>
      </c>
      <c r="E25" s="63">
        <f t="shared" si="40"/>
        <v>2.7501399999999999E-2</v>
      </c>
      <c r="F25" s="63">
        <f t="shared" si="43"/>
        <v>2.7515479999999998E-2</v>
      </c>
      <c r="G25" s="63" t="str">
        <f t="shared" si="44"/>
        <v>0.0275,</v>
      </c>
      <c r="H25" s="63"/>
      <c r="J25" s="63"/>
      <c r="K25" s="63">
        <v>2.7536000000000001E-2</v>
      </c>
      <c r="L25" s="63">
        <v>2.7451199999999999E-2</v>
      </c>
      <c r="M25" s="63">
        <v>2.7560100000000001E-2</v>
      </c>
      <c r="N25" s="63">
        <v>2.7458199999999999E-2</v>
      </c>
      <c r="O25" s="63">
        <v>2.7423599999999999E-2</v>
      </c>
      <c r="P25" s="418">
        <v>2.7536399999999999E-2</v>
      </c>
      <c r="Q25" s="63">
        <v>2.7450700000000001E-2</v>
      </c>
      <c r="R25" s="63">
        <v>2.7559299999999998E-2</v>
      </c>
      <c r="S25" s="63">
        <v>2.7458900000000001E-2</v>
      </c>
      <c r="T25" s="63">
        <v>2.7447200000000001E-2</v>
      </c>
      <c r="U25" s="63">
        <v>2.7538099999999999E-2</v>
      </c>
      <c r="V25" s="63">
        <v>2.74522E-2</v>
      </c>
      <c r="W25" s="63">
        <v>2.7563299999999999E-2</v>
      </c>
      <c r="X25" s="63">
        <v>2.74556E-2</v>
      </c>
      <c r="Y25" s="63">
        <v>2.7454800000000001E-2</v>
      </c>
      <c r="Z25" s="63">
        <v>2.7546500000000002E-2</v>
      </c>
      <c r="AA25" s="63">
        <v>2.7453200000000001E-2</v>
      </c>
      <c r="AB25" s="63">
        <v>2.7574700000000001E-2</v>
      </c>
      <c r="AC25" s="63">
        <v>2.7475200000000002E-2</v>
      </c>
      <c r="AD25" s="63">
        <v>2.74574E-2</v>
      </c>
      <c r="AE25" s="63">
        <v>2.7567899999999999E-2</v>
      </c>
      <c r="AF25" s="63">
        <v>2.7443599999999999E-2</v>
      </c>
      <c r="AG25" s="63">
        <v>2.75959E-2</v>
      </c>
      <c r="AH25" s="63">
        <v>2.74941E-2</v>
      </c>
      <c r="AI25" s="63">
        <v>2.7475900000000001E-2</v>
      </c>
    </row>
    <row r="26" spans="1:35">
      <c r="A26" s="63"/>
      <c r="B26" s="63">
        <f t="shared" si="41"/>
        <v>2.73879E-2</v>
      </c>
      <c r="C26" s="63">
        <f t="shared" si="39"/>
        <v>2.7397979999999999E-2</v>
      </c>
      <c r="D26" s="63">
        <f t="shared" si="42"/>
        <v>2.7411360000000003E-2</v>
      </c>
      <c r="E26" s="63">
        <f t="shared" si="40"/>
        <v>2.7414619999999994E-2</v>
      </c>
      <c r="F26" s="63">
        <f t="shared" si="43"/>
        <v>2.7409879999999998E-2</v>
      </c>
      <c r="G26" s="63" t="str">
        <f t="shared" si="44"/>
        <v>0.0274,</v>
      </c>
      <c r="H26" s="63"/>
      <c r="J26" s="63"/>
      <c r="K26" s="63">
        <v>2.7525600000000001E-2</v>
      </c>
      <c r="L26" s="63">
        <v>2.72284E-2</v>
      </c>
      <c r="M26" s="63">
        <v>2.7420900000000002E-2</v>
      </c>
      <c r="N26" s="63">
        <v>2.7437199999999998E-2</v>
      </c>
      <c r="O26" s="63">
        <v>2.7327400000000002E-2</v>
      </c>
      <c r="P26" s="418">
        <v>2.7521299999999999E-2</v>
      </c>
      <c r="Q26" s="63">
        <v>2.7269999999999999E-2</v>
      </c>
      <c r="R26" s="63">
        <v>2.7402099999999999E-2</v>
      </c>
      <c r="S26" s="63">
        <v>2.74294E-2</v>
      </c>
      <c r="T26" s="63">
        <v>2.7367099999999998E-2</v>
      </c>
      <c r="U26" s="63">
        <v>2.7521799999999999E-2</v>
      </c>
      <c r="V26" s="63">
        <v>2.73073E-2</v>
      </c>
      <c r="W26" s="63">
        <v>2.7383600000000001E-2</v>
      </c>
      <c r="X26" s="63">
        <v>2.7420799999999999E-2</v>
      </c>
      <c r="Y26" s="63">
        <v>2.7423300000000001E-2</v>
      </c>
      <c r="Z26" s="63">
        <v>2.75274E-2</v>
      </c>
      <c r="AA26" s="63">
        <v>2.7328999999999999E-2</v>
      </c>
      <c r="AB26" s="63">
        <v>2.7379199999999999E-2</v>
      </c>
      <c r="AC26" s="63">
        <v>2.7381699999999998E-2</v>
      </c>
      <c r="AD26" s="63">
        <v>2.7455799999999999E-2</v>
      </c>
      <c r="AE26" s="63">
        <v>2.7540100000000001E-2</v>
      </c>
      <c r="AF26" s="63">
        <v>2.7352999999999999E-2</v>
      </c>
      <c r="AG26" s="63">
        <v>2.73166E-2</v>
      </c>
      <c r="AH26" s="63">
        <v>2.7364200000000002E-2</v>
      </c>
      <c r="AI26" s="63">
        <v>2.74755E-2</v>
      </c>
    </row>
    <row r="27" spans="1:35">
      <c r="A27" s="63"/>
      <c r="B27" s="63">
        <f t="shared" si="41"/>
        <v>2.7253359999999997E-2</v>
      </c>
      <c r="C27" s="63">
        <f t="shared" si="39"/>
        <v>2.7262939999999996E-2</v>
      </c>
      <c r="D27" s="63">
        <f t="shared" si="42"/>
        <v>2.7286419999999999E-2</v>
      </c>
      <c r="E27" s="63">
        <f t="shared" si="40"/>
        <v>2.7306839999999999E-2</v>
      </c>
      <c r="F27" s="63">
        <f t="shared" si="43"/>
        <v>2.7328399999999996E-2</v>
      </c>
      <c r="G27" s="63" t="str">
        <f t="shared" si="44"/>
        <v>0.0273,</v>
      </c>
      <c r="H27" s="63"/>
      <c r="J27" s="63"/>
      <c r="K27" s="63">
        <v>2.72436E-2</v>
      </c>
      <c r="L27" s="63">
        <v>2.7217000000000002E-2</v>
      </c>
      <c r="M27" s="63">
        <v>2.7417799999999999E-2</v>
      </c>
      <c r="N27" s="63">
        <v>2.699E-2</v>
      </c>
      <c r="O27" s="63">
        <v>2.73984E-2</v>
      </c>
      <c r="P27" s="418">
        <v>2.7262399999999999E-2</v>
      </c>
      <c r="Q27" s="63">
        <v>2.7216899999999999E-2</v>
      </c>
      <c r="R27" s="63">
        <v>2.7423400000000001E-2</v>
      </c>
      <c r="S27" s="63">
        <v>2.7045400000000001E-2</v>
      </c>
      <c r="T27" s="63">
        <v>2.7366600000000001E-2</v>
      </c>
      <c r="U27" s="63">
        <v>2.73113E-2</v>
      </c>
      <c r="V27" s="63">
        <v>2.7214100000000001E-2</v>
      </c>
      <c r="W27" s="63">
        <v>2.7441900000000002E-2</v>
      </c>
      <c r="X27" s="63">
        <v>2.7093699999999998E-2</v>
      </c>
      <c r="Y27" s="63">
        <v>2.7371099999999999E-2</v>
      </c>
      <c r="Z27" s="63">
        <v>2.7368699999999999E-2</v>
      </c>
      <c r="AA27" s="63">
        <v>2.72172E-2</v>
      </c>
      <c r="AB27" s="63">
        <v>2.74621E-2</v>
      </c>
      <c r="AC27" s="63">
        <v>2.7121300000000001E-2</v>
      </c>
      <c r="AD27" s="63">
        <v>2.7364900000000001E-2</v>
      </c>
      <c r="AE27" s="63">
        <v>2.7386600000000001E-2</v>
      </c>
      <c r="AF27" s="63">
        <v>2.7243199999999999E-2</v>
      </c>
      <c r="AG27" s="63">
        <v>2.7487999999999999E-2</v>
      </c>
      <c r="AH27" s="63">
        <v>2.7140899999999999E-2</v>
      </c>
      <c r="AI27" s="63">
        <v>2.7383299999999999E-2</v>
      </c>
    </row>
    <row r="28" spans="1:35">
      <c r="A28" s="63"/>
      <c r="B28" s="63">
        <f t="shared" si="41"/>
        <v>2.712152E-2</v>
      </c>
      <c r="C28" s="63">
        <f t="shared" si="39"/>
        <v>2.7132739999999999E-2</v>
      </c>
      <c r="D28" s="63">
        <f t="shared" si="42"/>
        <v>2.7160200000000002E-2</v>
      </c>
      <c r="E28" s="63">
        <f t="shared" si="40"/>
        <v>2.7184320000000001E-2</v>
      </c>
      <c r="F28" s="63">
        <f t="shared" si="43"/>
        <v>2.7195040000000004E-2</v>
      </c>
      <c r="G28" s="63" t="str">
        <f t="shared" si="44"/>
        <v>0.0272,</v>
      </c>
      <c r="H28" s="63"/>
      <c r="J28" s="63"/>
      <c r="K28" s="63">
        <v>2.7233500000000001E-2</v>
      </c>
      <c r="L28" s="63">
        <v>2.6862500000000001E-2</v>
      </c>
      <c r="M28" s="63">
        <v>2.7197800000000001E-2</v>
      </c>
      <c r="N28" s="63">
        <v>2.7007400000000001E-2</v>
      </c>
      <c r="O28" s="63">
        <v>2.7306400000000002E-2</v>
      </c>
      <c r="P28" s="418">
        <v>2.72588E-2</v>
      </c>
      <c r="Q28" s="63">
        <v>2.6867200000000001E-2</v>
      </c>
      <c r="R28" s="63">
        <v>2.7219400000000001E-2</v>
      </c>
      <c r="S28" s="63">
        <v>2.7003200000000002E-2</v>
      </c>
      <c r="T28" s="63">
        <v>2.7315099999999998E-2</v>
      </c>
      <c r="U28" s="63">
        <v>2.7285E-2</v>
      </c>
      <c r="V28" s="63">
        <v>2.6898499999999999E-2</v>
      </c>
      <c r="W28" s="63">
        <v>2.7274900000000001E-2</v>
      </c>
      <c r="X28" s="63">
        <v>2.70251E-2</v>
      </c>
      <c r="Y28" s="63">
        <v>2.7317500000000002E-2</v>
      </c>
      <c r="Z28" s="63">
        <v>2.72985E-2</v>
      </c>
      <c r="AA28" s="63">
        <v>2.69409E-2</v>
      </c>
      <c r="AB28" s="63">
        <v>2.73025E-2</v>
      </c>
      <c r="AC28" s="63">
        <v>2.70595E-2</v>
      </c>
      <c r="AD28" s="63">
        <v>2.7320199999999999E-2</v>
      </c>
      <c r="AE28" s="63">
        <v>2.7329200000000001E-2</v>
      </c>
      <c r="AF28" s="63">
        <v>2.6956999999999998E-2</v>
      </c>
      <c r="AG28" s="63">
        <v>2.7334000000000001E-2</v>
      </c>
      <c r="AH28" s="63">
        <v>2.7050899999999999E-2</v>
      </c>
      <c r="AI28" s="63">
        <v>2.7304100000000001E-2</v>
      </c>
    </row>
    <row r="29" spans="1:35">
      <c r="A29" s="63"/>
      <c r="B29" s="63">
        <f t="shared" si="41"/>
        <v>2.7099580000000002E-2</v>
      </c>
      <c r="C29" s="63">
        <f t="shared" si="39"/>
        <v>2.7099459999999999E-2</v>
      </c>
      <c r="D29" s="63">
        <f t="shared" si="42"/>
        <v>2.7105079999999997E-2</v>
      </c>
      <c r="E29" s="63">
        <f t="shared" si="40"/>
        <v>2.7096200000000004E-2</v>
      </c>
      <c r="F29" s="63">
        <f t="shared" si="43"/>
        <v>2.7103120000000001E-2</v>
      </c>
      <c r="G29" s="63" t="str">
        <f t="shared" si="44"/>
        <v>0.0271,</v>
      </c>
      <c r="H29" s="63"/>
      <c r="J29" s="63"/>
      <c r="K29" s="63">
        <v>2.71256E-2</v>
      </c>
      <c r="L29" s="63">
        <v>2.6816900000000001E-2</v>
      </c>
      <c r="M29" s="63">
        <v>2.7219199999999999E-2</v>
      </c>
      <c r="N29" s="63">
        <v>2.6998100000000001E-2</v>
      </c>
      <c r="O29" s="63">
        <v>2.7338100000000001E-2</v>
      </c>
      <c r="P29" s="418">
        <v>2.7109399999999999E-2</v>
      </c>
      <c r="Q29" s="63">
        <v>2.6851199999999999E-2</v>
      </c>
      <c r="R29" s="63">
        <v>2.7257099999999999E-2</v>
      </c>
      <c r="S29" s="63">
        <v>2.69854E-2</v>
      </c>
      <c r="T29" s="63">
        <v>2.7294200000000001E-2</v>
      </c>
      <c r="U29" s="63">
        <v>2.70742E-2</v>
      </c>
      <c r="V29" s="63">
        <v>2.6906900000000001E-2</v>
      </c>
      <c r="W29" s="63">
        <v>2.7283700000000001E-2</v>
      </c>
      <c r="X29" s="63">
        <v>2.6979900000000001E-2</v>
      </c>
      <c r="Y29" s="63">
        <v>2.7280700000000001E-2</v>
      </c>
      <c r="Z29" s="63">
        <v>2.7080199999999999E-2</v>
      </c>
      <c r="AA29" s="63">
        <v>2.6887399999999999E-2</v>
      </c>
      <c r="AB29" s="63">
        <v>2.7279399999999999E-2</v>
      </c>
      <c r="AC29" s="63">
        <v>2.6989300000000001E-2</v>
      </c>
      <c r="AD29" s="63">
        <v>2.72447E-2</v>
      </c>
      <c r="AE29" s="63">
        <v>2.7069300000000001E-2</v>
      </c>
      <c r="AF29" s="63">
        <v>2.6878300000000001E-2</v>
      </c>
      <c r="AG29" s="63">
        <v>2.7303000000000001E-2</v>
      </c>
      <c r="AH29" s="63">
        <v>2.7020800000000001E-2</v>
      </c>
      <c r="AI29" s="63">
        <v>2.72442E-2</v>
      </c>
    </row>
    <row r="30" spans="1:35">
      <c r="A30" s="63"/>
      <c r="B30" s="63">
        <f t="shared" si="41"/>
        <v>2.696906E-2</v>
      </c>
      <c r="C30" s="63">
        <f t="shared" si="39"/>
        <v>2.69474E-2</v>
      </c>
      <c r="D30" s="63">
        <f t="shared" si="42"/>
        <v>2.6971459999999996E-2</v>
      </c>
      <c r="E30" s="63">
        <f t="shared" si="40"/>
        <v>2.6993380000000001E-2</v>
      </c>
      <c r="F30" s="63">
        <f t="shared" si="43"/>
        <v>2.7040200000000004E-2</v>
      </c>
      <c r="G30" s="63" t="str">
        <f t="shared" si="44"/>
        <v>0.027,</v>
      </c>
      <c r="H30" s="63"/>
      <c r="J30" s="63"/>
      <c r="K30" s="63">
        <v>2.68778E-2</v>
      </c>
      <c r="L30" s="63">
        <v>2.6916699999999998E-2</v>
      </c>
      <c r="M30" s="63">
        <v>2.6970600000000001E-2</v>
      </c>
      <c r="N30" s="63">
        <v>2.69397E-2</v>
      </c>
      <c r="O30" s="63">
        <v>2.7140500000000001E-2</v>
      </c>
      <c r="P30" s="418">
        <v>2.6767900000000001E-2</v>
      </c>
      <c r="Q30" s="63">
        <v>2.6919700000000001E-2</v>
      </c>
      <c r="R30" s="63">
        <v>2.70158E-2</v>
      </c>
      <c r="S30" s="63">
        <v>2.6906300000000001E-2</v>
      </c>
      <c r="T30" s="63">
        <v>2.71273E-2</v>
      </c>
      <c r="U30" s="63">
        <v>2.6785E-2</v>
      </c>
      <c r="V30" s="63">
        <v>2.6905200000000001E-2</v>
      </c>
      <c r="W30" s="63">
        <v>2.7077299999999999E-2</v>
      </c>
      <c r="X30" s="63">
        <v>2.69305E-2</v>
      </c>
      <c r="Y30" s="63">
        <v>2.7159300000000001E-2</v>
      </c>
      <c r="Z30" s="63">
        <v>2.67821E-2</v>
      </c>
      <c r="AA30" s="63">
        <v>2.6920699999999999E-2</v>
      </c>
      <c r="AB30" s="63">
        <v>2.7118799999999998E-2</v>
      </c>
      <c r="AC30" s="63">
        <v>2.6955400000000001E-2</v>
      </c>
      <c r="AD30" s="63">
        <v>2.7189899999999999E-2</v>
      </c>
      <c r="AE30" s="63">
        <v>2.6844300000000001E-2</v>
      </c>
      <c r="AF30" s="63">
        <v>2.6963000000000001E-2</v>
      </c>
      <c r="AG30" s="63">
        <v>2.71624E-2</v>
      </c>
      <c r="AH30" s="63">
        <v>2.70046E-2</v>
      </c>
      <c r="AI30" s="63">
        <v>2.72267E-2</v>
      </c>
    </row>
    <row r="31" spans="1:35">
      <c r="A31" s="63"/>
      <c r="B31" s="63">
        <f t="shared" si="41"/>
        <v>2.6716879999999998E-2</v>
      </c>
      <c r="C31" s="63">
        <f t="shared" si="39"/>
        <v>2.6748020000000001E-2</v>
      </c>
      <c r="D31" s="63">
        <f t="shared" si="42"/>
        <v>2.6764639999999996E-2</v>
      </c>
      <c r="E31" s="63">
        <f t="shared" si="40"/>
        <v>2.67621E-2</v>
      </c>
      <c r="F31" s="63">
        <f t="shared" si="43"/>
        <v>2.6792099999999996E-2</v>
      </c>
      <c r="G31" s="63" t="str">
        <f t="shared" si="44"/>
        <v>0.0268,</v>
      </c>
      <c r="H31" s="63"/>
      <c r="J31" s="63"/>
      <c r="K31" s="63">
        <v>2.6893799999999999E-2</v>
      </c>
      <c r="L31" s="63">
        <v>2.6467000000000001E-2</v>
      </c>
      <c r="M31" s="63">
        <v>2.6974000000000001E-2</v>
      </c>
      <c r="N31" s="63">
        <v>2.6664899999999998E-2</v>
      </c>
      <c r="O31" s="63">
        <v>2.6584699999999999E-2</v>
      </c>
      <c r="P31" s="418">
        <v>2.69614E-2</v>
      </c>
      <c r="Q31" s="63">
        <v>2.6467299999999999E-2</v>
      </c>
      <c r="R31" s="63">
        <v>2.6952299999999998E-2</v>
      </c>
      <c r="S31" s="63">
        <v>2.67009E-2</v>
      </c>
      <c r="T31" s="63">
        <v>2.66582E-2</v>
      </c>
      <c r="U31" s="63">
        <v>2.70076E-2</v>
      </c>
      <c r="V31" s="63">
        <v>2.6512600000000001E-2</v>
      </c>
      <c r="W31" s="63">
        <v>2.6870999999999999E-2</v>
      </c>
      <c r="X31" s="63">
        <v>2.67026E-2</v>
      </c>
      <c r="Y31" s="63">
        <v>2.67294E-2</v>
      </c>
      <c r="Z31" s="63">
        <v>2.7042099999999999E-2</v>
      </c>
      <c r="AA31" s="63">
        <v>2.6481899999999999E-2</v>
      </c>
      <c r="AB31" s="63">
        <v>2.6820500000000001E-2</v>
      </c>
      <c r="AC31" s="63">
        <v>2.6684300000000001E-2</v>
      </c>
      <c r="AD31" s="63">
        <v>2.6781699999999999E-2</v>
      </c>
      <c r="AE31" s="63">
        <v>2.7095600000000001E-2</v>
      </c>
      <c r="AF31" s="63">
        <v>2.6469599999999999E-2</v>
      </c>
      <c r="AG31" s="63">
        <v>2.6860599999999998E-2</v>
      </c>
      <c r="AH31" s="63">
        <v>2.6738600000000001E-2</v>
      </c>
      <c r="AI31" s="63">
        <v>2.67961E-2</v>
      </c>
    </row>
    <row r="32" spans="1:35">
      <c r="A32" s="63"/>
      <c r="B32" s="63">
        <f t="shared" si="41"/>
        <v>2.6528099999999999E-2</v>
      </c>
      <c r="C32" s="63">
        <f t="shared" si="39"/>
        <v>2.6554580000000001E-2</v>
      </c>
      <c r="D32" s="63">
        <f t="shared" si="42"/>
        <v>2.6543840000000003E-2</v>
      </c>
      <c r="E32" s="63">
        <f t="shared" si="40"/>
        <v>2.6510640000000002E-2</v>
      </c>
      <c r="F32" s="63">
        <f t="shared" si="43"/>
        <v>2.650688E-2</v>
      </c>
      <c r="G32" s="63" t="str">
        <f t="shared" si="44"/>
        <v>0.0265,</v>
      </c>
      <c r="H32" s="63"/>
      <c r="J32" s="63"/>
      <c r="K32" s="63">
        <v>2.6626400000000001E-2</v>
      </c>
      <c r="L32" s="63">
        <v>2.64497E-2</v>
      </c>
      <c r="M32" s="63">
        <v>2.6245999999999998E-2</v>
      </c>
      <c r="N32" s="63">
        <v>2.6613600000000001E-2</v>
      </c>
      <c r="O32" s="63">
        <v>2.6704800000000001E-2</v>
      </c>
      <c r="P32" s="418">
        <v>2.6672299999999999E-2</v>
      </c>
      <c r="Q32" s="63">
        <v>2.6497E-2</v>
      </c>
      <c r="R32" s="63">
        <v>2.6267100000000002E-2</v>
      </c>
      <c r="S32" s="63">
        <v>2.6605E-2</v>
      </c>
      <c r="T32" s="63">
        <v>2.6731499999999998E-2</v>
      </c>
      <c r="U32" s="63">
        <v>2.6732100000000002E-2</v>
      </c>
      <c r="V32" s="63">
        <v>2.6503100000000002E-2</v>
      </c>
      <c r="W32" s="63">
        <v>2.6268799999999998E-2</v>
      </c>
      <c r="X32" s="63">
        <v>2.65688E-2</v>
      </c>
      <c r="Y32" s="63">
        <v>2.6646400000000001E-2</v>
      </c>
      <c r="Z32" s="63">
        <v>2.6693700000000001E-2</v>
      </c>
      <c r="AA32" s="63">
        <v>2.6526299999999999E-2</v>
      </c>
      <c r="AB32" s="63">
        <v>2.6263600000000002E-2</v>
      </c>
      <c r="AC32" s="63">
        <v>2.6545300000000001E-2</v>
      </c>
      <c r="AD32" s="63">
        <v>2.6524300000000001E-2</v>
      </c>
      <c r="AE32" s="63">
        <v>2.67353E-2</v>
      </c>
      <c r="AF32" s="63">
        <v>2.6570900000000001E-2</v>
      </c>
      <c r="AG32" s="63">
        <v>2.6196899999999999E-2</v>
      </c>
      <c r="AH32" s="63">
        <v>2.6580900000000001E-2</v>
      </c>
      <c r="AI32" s="63">
        <v>2.6450399999999999E-2</v>
      </c>
    </row>
    <row r="33" spans="1:35">
      <c r="A33" s="63"/>
      <c r="B33" s="63">
        <f t="shared" si="41"/>
        <v>2.6318520000000001E-2</v>
      </c>
      <c r="C33" s="63">
        <f t="shared" si="39"/>
        <v>2.6306859999999998E-2</v>
      </c>
      <c r="D33" s="63">
        <f t="shared" si="42"/>
        <v>2.6326319999999997E-2</v>
      </c>
      <c r="E33" s="63">
        <f t="shared" si="40"/>
        <v>2.6333279999999997E-2</v>
      </c>
      <c r="F33" s="63">
        <f t="shared" si="43"/>
        <v>2.6356780000000003E-2</v>
      </c>
      <c r="G33" s="63" t="str">
        <f t="shared" si="44"/>
        <v>0.0263,</v>
      </c>
      <c r="H33" s="63"/>
      <c r="J33" s="63"/>
      <c r="K33" s="63">
        <v>2.65022E-2</v>
      </c>
      <c r="L33" s="63">
        <v>2.6455800000000002E-2</v>
      </c>
      <c r="M33" s="63">
        <v>2.6193999999999999E-2</v>
      </c>
      <c r="N33" s="63">
        <v>2.6105099999999999E-2</v>
      </c>
      <c r="O33" s="63">
        <v>2.6335500000000001E-2</v>
      </c>
      <c r="P33" s="418">
        <v>2.65074E-2</v>
      </c>
      <c r="Q33" s="63">
        <v>2.64421E-2</v>
      </c>
      <c r="R33" s="63">
        <v>2.6176399999999999E-2</v>
      </c>
      <c r="S33" s="63">
        <v>2.6068000000000001E-2</v>
      </c>
      <c r="T33" s="63">
        <v>2.63404E-2</v>
      </c>
      <c r="U33" s="63">
        <v>2.6521900000000001E-2</v>
      </c>
      <c r="V33" s="63">
        <v>2.6455699999999999E-2</v>
      </c>
      <c r="W33" s="63">
        <v>2.6210799999999999E-2</v>
      </c>
      <c r="X33" s="63">
        <v>2.6119799999999999E-2</v>
      </c>
      <c r="Y33" s="63">
        <v>2.63234E-2</v>
      </c>
      <c r="Z33" s="63">
        <v>2.6553199999999999E-2</v>
      </c>
      <c r="AA33" s="63">
        <v>2.6436399999999999E-2</v>
      </c>
      <c r="AB33" s="63">
        <v>2.6314000000000001E-2</v>
      </c>
      <c r="AC33" s="63">
        <v>2.6088400000000001E-2</v>
      </c>
      <c r="AD33" s="63">
        <v>2.62744E-2</v>
      </c>
      <c r="AE33" s="63">
        <v>2.66559E-2</v>
      </c>
      <c r="AF33" s="63">
        <v>2.6449500000000001E-2</v>
      </c>
      <c r="AG33" s="63">
        <v>2.6413499999999999E-2</v>
      </c>
      <c r="AH33" s="63">
        <v>2.60085E-2</v>
      </c>
      <c r="AI33" s="63">
        <v>2.6256499999999999E-2</v>
      </c>
    </row>
    <row r="34" spans="1:35">
      <c r="A34" s="63"/>
      <c r="B34" s="63">
        <f t="shared" si="41"/>
        <v>2.605418E-2</v>
      </c>
      <c r="C34" s="63">
        <f t="shared" si="39"/>
        <v>2.604538E-2</v>
      </c>
      <c r="D34" s="63">
        <f t="shared" si="42"/>
        <v>2.6075880000000003E-2</v>
      </c>
      <c r="E34" s="63">
        <f t="shared" si="40"/>
        <v>2.6106540000000001E-2</v>
      </c>
      <c r="F34" s="63">
        <f t="shared" si="43"/>
        <v>2.6146999999999997E-2</v>
      </c>
      <c r="G34" s="63" t="str">
        <f t="shared" si="44"/>
        <v>0.0261,</v>
      </c>
      <c r="H34" s="63"/>
      <c r="J34" s="63"/>
      <c r="K34" s="63">
        <v>2.6417400000000001E-2</v>
      </c>
      <c r="L34" s="63">
        <v>2.6257599999999999E-2</v>
      </c>
      <c r="M34" s="63">
        <v>2.5857399999999999E-2</v>
      </c>
      <c r="N34" s="63">
        <v>2.5894899999999998E-2</v>
      </c>
      <c r="O34" s="63">
        <v>2.5843600000000001E-2</v>
      </c>
      <c r="P34" s="418">
        <v>2.64297E-2</v>
      </c>
      <c r="Q34" s="63">
        <v>2.6261400000000001E-2</v>
      </c>
      <c r="R34" s="63">
        <v>2.5868700000000001E-2</v>
      </c>
      <c r="S34" s="63">
        <v>2.5842E-2</v>
      </c>
      <c r="T34" s="63">
        <v>2.58251E-2</v>
      </c>
      <c r="U34" s="63">
        <v>2.64601E-2</v>
      </c>
      <c r="V34" s="63">
        <v>2.6264699999999998E-2</v>
      </c>
      <c r="W34" s="63">
        <v>2.59075E-2</v>
      </c>
      <c r="X34" s="63">
        <v>2.5871399999999999E-2</v>
      </c>
      <c r="Y34" s="63">
        <v>2.5875700000000001E-2</v>
      </c>
      <c r="Z34" s="63">
        <v>2.6580300000000001E-2</v>
      </c>
      <c r="AA34" s="63">
        <v>2.6312700000000001E-2</v>
      </c>
      <c r="AB34" s="63">
        <v>2.5966300000000001E-2</v>
      </c>
      <c r="AC34" s="63">
        <v>2.5735600000000001E-2</v>
      </c>
      <c r="AD34" s="63">
        <v>2.59378E-2</v>
      </c>
      <c r="AE34" s="63">
        <v>2.6711599999999999E-2</v>
      </c>
      <c r="AF34" s="63">
        <v>2.6313400000000001E-2</v>
      </c>
      <c r="AG34" s="63">
        <v>2.6011200000000002E-2</v>
      </c>
      <c r="AH34" s="63">
        <v>2.5702599999999999E-2</v>
      </c>
      <c r="AI34" s="63">
        <v>2.5996200000000001E-2</v>
      </c>
    </row>
    <row r="35" spans="1:35">
      <c r="A35" s="63"/>
      <c r="B35" s="63">
        <f t="shared" si="41"/>
        <v>2.60606E-2</v>
      </c>
      <c r="C35" s="63">
        <f t="shared" si="39"/>
        <v>2.609382E-2</v>
      </c>
      <c r="D35" s="63">
        <f t="shared" si="42"/>
        <v>2.6151139999999996E-2</v>
      </c>
      <c r="E35" s="63">
        <f t="shared" si="40"/>
        <v>2.6174399999999997E-2</v>
      </c>
      <c r="F35" s="63">
        <f t="shared" si="43"/>
        <v>2.6190360000000003E-2</v>
      </c>
      <c r="G35" s="63" t="str">
        <f t="shared" si="44"/>
        <v>0.0262,</v>
      </c>
      <c r="H35" s="63"/>
      <c r="J35" s="63"/>
      <c r="K35" s="63">
        <v>2.6469400000000001E-2</v>
      </c>
      <c r="L35" s="63">
        <v>2.62791E-2</v>
      </c>
      <c r="M35" s="63">
        <v>2.5888499999999998E-2</v>
      </c>
      <c r="N35" s="63">
        <v>2.5935099999999999E-2</v>
      </c>
      <c r="O35" s="63">
        <v>2.5730900000000001E-2</v>
      </c>
      <c r="P35" s="418">
        <v>2.6496800000000001E-2</v>
      </c>
      <c r="Q35" s="63">
        <v>2.63117E-2</v>
      </c>
      <c r="R35" s="63">
        <v>2.5886599999999999E-2</v>
      </c>
      <c r="S35" s="63">
        <v>2.59911E-2</v>
      </c>
      <c r="T35" s="63">
        <v>2.5782900000000001E-2</v>
      </c>
      <c r="U35" s="63">
        <v>2.6525199999999999E-2</v>
      </c>
      <c r="V35" s="63">
        <v>2.6296799999999999E-2</v>
      </c>
      <c r="W35" s="63">
        <v>2.5903599999999999E-2</v>
      </c>
      <c r="X35" s="63">
        <v>2.60361E-2</v>
      </c>
      <c r="Y35" s="63">
        <v>2.5994E-2</v>
      </c>
      <c r="Z35" s="63">
        <v>2.6571399999999998E-2</v>
      </c>
      <c r="AA35" s="63">
        <v>2.62972E-2</v>
      </c>
      <c r="AB35" s="63">
        <v>2.5943500000000001E-2</v>
      </c>
      <c r="AC35" s="63">
        <v>2.6088E-2</v>
      </c>
      <c r="AD35" s="63">
        <v>2.5971899999999999E-2</v>
      </c>
      <c r="AE35" s="63">
        <v>2.6591299999999998E-2</v>
      </c>
      <c r="AF35" s="63">
        <v>2.63153E-2</v>
      </c>
      <c r="AG35" s="63">
        <v>2.6005199999999999E-2</v>
      </c>
      <c r="AH35" s="63">
        <v>2.6116799999999999E-2</v>
      </c>
      <c r="AI35" s="63">
        <v>2.59232E-2</v>
      </c>
    </row>
    <row r="36" spans="1:35">
      <c r="A36" s="63"/>
      <c r="B36" s="63">
        <f t="shared" si="41"/>
        <v>2.590458E-2</v>
      </c>
      <c r="C36" s="63">
        <f t="shared" si="39"/>
        <v>2.5895319999999999E-2</v>
      </c>
      <c r="D36" s="63">
        <f t="shared" si="42"/>
        <v>2.5904720000000003E-2</v>
      </c>
      <c r="E36" s="63">
        <f t="shared" si="40"/>
        <v>2.59343E-2</v>
      </c>
      <c r="F36" s="63">
        <f t="shared" si="43"/>
        <v>2.597294E-2</v>
      </c>
      <c r="G36" s="63" t="str">
        <f t="shared" si="44"/>
        <v>0.0259,</v>
      </c>
      <c r="H36" s="63"/>
      <c r="J36" s="63"/>
      <c r="K36" s="63">
        <v>2.6169100000000001E-2</v>
      </c>
      <c r="L36" s="63">
        <v>2.5912600000000001E-2</v>
      </c>
      <c r="M36" s="63">
        <v>2.6062100000000001E-2</v>
      </c>
      <c r="N36" s="63">
        <v>2.5767600000000002E-2</v>
      </c>
      <c r="O36" s="63">
        <v>2.5611499999999999E-2</v>
      </c>
      <c r="P36" s="418">
        <v>2.6174099999999999E-2</v>
      </c>
      <c r="Q36" s="63">
        <v>2.5847599999999998E-2</v>
      </c>
      <c r="R36" s="63">
        <v>2.5953299999999999E-2</v>
      </c>
      <c r="S36" s="63">
        <v>2.5868100000000002E-2</v>
      </c>
      <c r="T36" s="63">
        <v>2.56335E-2</v>
      </c>
      <c r="U36" s="63">
        <v>2.6219599999999999E-2</v>
      </c>
      <c r="V36" s="63">
        <v>2.5832399999999998E-2</v>
      </c>
      <c r="W36" s="63">
        <v>2.5963300000000002E-2</v>
      </c>
      <c r="X36" s="63">
        <v>2.5899499999999999E-2</v>
      </c>
      <c r="Y36" s="63">
        <v>2.5608800000000001E-2</v>
      </c>
      <c r="Z36" s="63">
        <v>2.6276399999999998E-2</v>
      </c>
      <c r="AA36" s="63">
        <v>2.5871100000000001E-2</v>
      </c>
      <c r="AB36" s="63">
        <v>2.5979100000000001E-2</v>
      </c>
      <c r="AC36" s="63">
        <v>2.5927800000000001E-2</v>
      </c>
      <c r="AD36" s="63">
        <v>2.56171E-2</v>
      </c>
      <c r="AE36" s="63">
        <v>2.6283500000000001E-2</v>
      </c>
      <c r="AF36" s="63">
        <v>2.5859E-2</v>
      </c>
      <c r="AG36" s="63">
        <v>2.6047399999999998E-2</v>
      </c>
      <c r="AH36" s="63">
        <v>2.59828E-2</v>
      </c>
      <c r="AI36" s="63">
        <v>2.5692E-2</v>
      </c>
    </row>
    <row r="37" spans="1:35">
      <c r="A37" s="63"/>
      <c r="B37" s="63">
        <f t="shared" si="41"/>
        <v>2.5408999999999998E-2</v>
      </c>
      <c r="C37" s="63">
        <f t="shared" si="39"/>
        <v>2.540806E-2</v>
      </c>
      <c r="D37" s="63">
        <f t="shared" si="42"/>
        <v>2.5424800000000004E-2</v>
      </c>
      <c r="E37" s="63">
        <f t="shared" si="40"/>
        <v>2.5440040000000004E-2</v>
      </c>
      <c r="F37" s="63">
        <f t="shared" si="43"/>
        <v>2.5495520000000001E-2</v>
      </c>
      <c r="G37" s="63" t="str">
        <f t="shared" si="44"/>
        <v>0.0254,</v>
      </c>
      <c r="H37" s="63"/>
      <c r="J37" s="63"/>
      <c r="K37" s="63">
        <v>2.5758300000000001E-2</v>
      </c>
      <c r="L37" s="63">
        <v>2.5547299999999998E-2</v>
      </c>
      <c r="M37" s="63">
        <v>2.5338599999999999E-2</v>
      </c>
      <c r="N37" s="63">
        <v>2.49441E-2</v>
      </c>
      <c r="O37" s="63">
        <v>2.5456699999999999E-2</v>
      </c>
      <c r="P37" s="418">
        <v>2.5749000000000001E-2</v>
      </c>
      <c r="Q37" s="63">
        <v>2.5520899999999999E-2</v>
      </c>
      <c r="R37" s="63">
        <v>2.5361600000000002E-2</v>
      </c>
      <c r="S37" s="63">
        <v>2.4934700000000001E-2</v>
      </c>
      <c r="T37" s="63">
        <v>2.54741E-2</v>
      </c>
      <c r="U37" s="63">
        <v>2.5723099999999999E-2</v>
      </c>
      <c r="V37" s="63">
        <v>2.56224E-2</v>
      </c>
      <c r="W37" s="63">
        <v>2.5368600000000002E-2</v>
      </c>
      <c r="X37" s="63">
        <v>2.4839E-2</v>
      </c>
      <c r="Y37" s="63">
        <v>2.5570900000000001E-2</v>
      </c>
      <c r="Z37" s="63">
        <v>2.57054E-2</v>
      </c>
      <c r="AA37" s="63">
        <v>2.57095E-2</v>
      </c>
      <c r="AB37" s="63">
        <v>2.5396100000000001E-2</v>
      </c>
      <c r="AC37" s="63">
        <v>2.47847E-2</v>
      </c>
      <c r="AD37" s="63">
        <v>2.5604499999999999E-2</v>
      </c>
      <c r="AE37" s="63">
        <v>2.5707799999999999E-2</v>
      </c>
      <c r="AF37" s="63">
        <v>2.5744199999999998E-2</v>
      </c>
      <c r="AG37" s="63">
        <v>2.5446E-2</v>
      </c>
      <c r="AH37" s="63">
        <v>2.4861000000000001E-2</v>
      </c>
      <c r="AI37" s="63">
        <v>2.5718600000000001E-2</v>
      </c>
    </row>
    <row r="38" spans="1:35">
      <c r="A38" s="63"/>
      <c r="B38" s="63">
        <f t="shared" si="41"/>
        <v>2.5327260000000001E-2</v>
      </c>
      <c r="C38" s="63">
        <f t="shared" si="39"/>
        <v>2.5333020000000001E-2</v>
      </c>
      <c r="D38" s="63">
        <f t="shared" si="42"/>
        <v>2.5462400000000003E-2</v>
      </c>
      <c r="E38" s="63">
        <f t="shared" si="40"/>
        <v>2.550844E-2</v>
      </c>
      <c r="F38" s="63">
        <f t="shared" si="43"/>
        <v>2.5580799999999997E-2</v>
      </c>
      <c r="G38" s="63" t="str">
        <f t="shared" si="44"/>
        <v>0.0255,</v>
      </c>
      <c r="H38" s="63"/>
      <c r="J38" s="63"/>
      <c r="K38" s="63">
        <v>2.55277E-2</v>
      </c>
      <c r="L38" s="63">
        <v>2.5576999999999999E-2</v>
      </c>
      <c r="M38" s="63">
        <v>2.52093E-2</v>
      </c>
      <c r="N38" s="63">
        <v>2.50476E-2</v>
      </c>
      <c r="O38" s="63">
        <v>2.5274700000000001E-2</v>
      </c>
      <c r="P38" s="418">
        <v>2.5602099999999999E-2</v>
      </c>
      <c r="Q38" s="63">
        <v>2.55324E-2</v>
      </c>
      <c r="R38" s="63">
        <v>2.5179199999999999E-2</v>
      </c>
      <c r="S38" s="63">
        <v>2.5058E-2</v>
      </c>
      <c r="T38" s="63">
        <v>2.5293400000000001E-2</v>
      </c>
      <c r="U38" s="63">
        <v>2.60418E-2</v>
      </c>
      <c r="V38" s="63">
        <v>2.5520399999999999E-2</v>
      </c>
      <c r="W38" s="63">
        <v>2.51883E-2</v>
      </c>
      <c r="X38" s="63">
        <v>2.5180899999999999E-2</v>
      </c>
      <c r="Y38" s="63">
        <v>2.53806E-2</v>
      </c>
      <c r="Z38" s="63">
        <v>2.6132099999999998E-2</v>
      </c>
      <c r="AA38" s="63">
        <v>2.5578E-2</v>
      </c>
      <c r="AB38" s="63">
        <v>2.52958E-2</v>
      </c>
      <c r="AC38" s="63">
        <v>2.5097899999999999E-2</v>
      </c>
      <c r="AD38" s="63">
        <v>2.54384E-2</v>
      </c>
      <c r="AE38" s="63">
        <v>2.6153099999999999E-2</v>
      </c>
      <c r="AF38" s="63">
        <v>2.5639599999999999E-2</v>
      </c>
      <c r="AG38" s="63">
        <v>2.5408300000000002E-2</v>
      </c>
      <c r="AH38" s="63">
        <v>2.5161099999999999E-2</v>
      </c>
      <c r="AI38" s="63">
        <v>2.5541899999999999E-2</v>
      </c>
    </row>
    <row r="39" spans="1:35">
      <c r="A39" s="63"/>
      <c r="B39" s="63">
        <f t="shared" si="41"/>
        <v>2.5040319999999998E-2</v>
      </c>
      <c r="C39" s="63">
        <f t="shared" si="39"/>
        <v>2.5031160000000004E-2</v>
      </c>
      <c r="D39" s="63">
        <f t="shared" si="42"/>
        <v>2.5042719999999997E-2</v>
      </c>
      <c r="E39" s="63">
        <f t="shared" si="40"/>
        <v>2.5024279999999999E-2</v>
      </c>
      <c r="F39" s="63">
        <f t="shared" si="43"/>
        <v>2.5119399999999997E-2</v>
      </c>
      <c r="G39" s="63" t="str">
        <f t="shared" si="44"/>
        <v>0.025,</v>
      </c>
      <c r="H39" s="63"/>
      <c r="J39" s="63"/>
      <c r="K39" s="63">
        <v>2.55442E-2</v>
      </c>
      <c r="L39" s="63">
        <v>2.53017E-2</v>
      </c>
      <c r="M39" s="63">
        <v>2.4843E-2</v>
      </c>
      <c r="N39" s="63">
        <v>2.45627E-2</v>
      </c>
      <c r="O39" s="63">
        <v>2.495E-2</v>
      </c>
      <c r="P39" s="418">
        <v>2.55185E-2</v>
      </c>
      <c r="Q39" s="63">
        <v>2.5360400000000002E-2</v>
      </c>
      <c r="R39" s="63">
        <v>2.4828200000000002E-2</v>
      </c>
      <c r="S39" s="63">
        <v>2.45101E-2</v>
      </c>
      <c r="T39" s="63">
        <v>2.4938599999999998E-2</v>
      </c>
      <c r="U39" s="63">
        <v>2.5388999999999998E-2</v>
      </c>
      <c r="V39" s="63">
        <v>2.5506500000000001E-2</v>
      </c>
      <c r="W39" s="63">
        <v>2.4923399999999998E-2</v>
      </c>
      <c r="X39" s="63">
        <v>2.4405E-2</v>
      </c>
      <c r="Y39" s="63">
        <v>2.49897E-2</v>
      </c>
      <c r="Z39" s="63">
        <v>2.5348800000000001E-2</v>
      </c>
      <c r="AA39" s="63">
        <v>2.5325500000000001E-2</v>
      </c>
      <c r="AB39" s="63">
        <v>2.50136E-2</v>
      </c>
      <c r="AC39" s="63">
        <v>2.4335300000000001E-2</v>
      </c>
      <c r="AD39" s="63">
        <v>2.5098200000000001E-2</v>
      </c>
      <c r="AE39" s="63">
        <v>2.5490700000000002E-2</v>
      </c>
      <c r="AF39" s="63">
        <v>2.5357899999999999E-2</v>
      </c>
      <c r="AG39" s="63">
        <v>2.5118100000000001E-2</v>
      </c>
      <c r="AH39" s="63">
        <v>2.4410399999999999E-2</v>
      </c>
      <c r="AI39" s="63">
        <v>2.52199E-2</v>
      </c>
    </row>
    <row r="40" spans="1:35">
      <c r="A40" s="63"/>
      <c r="B40" s="63">
        <f t="shared" si="41"/>
        <v>2.4211119999999996E-2</v>
      </c>
      <c r="C40" s="63">
        <f t="shared" si="39"/>
        <v>2.4171439999999999E-2</v>
      </c>
      <c r="D40" s="63">
        <f t="shared" si="42"/>
        <v>2.427414E-2</v>
      </c>
      <c r="E40" s="63">
        <f t="shared" si="40"/>
        <v>2.439498E-2</v>
      </c>
      <c r="F40" s="63">
        <f t="shared" si="43"/>
        <v>2.4512479999999996E-2</v>
      </c>
      <c r="G40" s="63" t="str">
        <f t="shared" si="44"/>
        <v>0.0243,</v>
      </c>
      <c r="H40" s="63"/>
      <c r="J40" s="63"/>
      <c r="K40" s="63">
        <v>2.4577399999999999E-2</v>
      </c>
      <c r="L40" s="63">
        <v>2.45919E-2</v>
      </c>
      <c r="M40" s="63">
        <v>2.4192100000000001E-2</v>
      </c>
      <c r="N40" s="63">
        <v>2.3023800000000001E-2</v>
      </c>
      <c r="O40" s="63">
        <v>2.4670399999999999E-2</v>
      </c>
      <c r="P40" s="418">
        <v>2.4573600000000001E-2</v>
      </c>
      <c r="Q40" s="63">
        <v>2.4494999999999999E-2</v>
      </c>
      <c r="R40" s="63">
        <v>2.4101000000000001E-2</v>
      </c>
      <c r="S40" s="63">
        <v>2.3019700000000001E-2</v>
      </c>
      <c r="T40" s="63">
        <v>2.46679E-2</v>
      </c>
      <c r="U40" s="63">
        <v>2.4509199999999998E-2</v>
      </c>
      <c r="V40" s="63">
        <v>2.46801E-2</v>
      </c>
      <c r="W40" s="63">
        <v>2.4385500000000001E-2</v>
      </c>
      <c r="X40" s="63">
        <v>2.3179999999999999E-2</v>
      </c>
      <c r="Y40" s="63">
        <v>2.46159E-2</v>
      </c>
      <c r="Z40" s="63">
        <v>2.47234E-2</v>
      </c>
      <c r="AA40" s="63">
        <v>2.48834E-2</v>
      </c>
      <c r="AB40" s="63">
        <v>2.43267E-2</v>
      </c>
      <c r="AC40" s="63">
        <v>2.3341500000000001E-2</v>
      </c>
      <c r="AD40" s="63">
        <v>2.46999E-2</v>
      </c>
      <c r="AE40" s="63">
        <v>2.4938399999999999E-2</v>
      </c>
      <c r="AF40" s="63">
        <v>2.49962E-2</v>
      </c>
      <c r="AG40" s="63">
        <v>2.4285899999999999E-2</v>
      </c>
      <c r="AH40" s="63">
        <v>2.3518000000000001E-2</v>
      </c>
      <c r="AI40" s="63">
        <v>2.4823899999999999E-2</v>
      </c>
    </row>
    <row r="41" spans="1:35">
      <c r="A41" s="63"/>
      <c r="B41" s="63">
        <f t="shared" si="41"/>
        <v>2.4102220000000001E-2</v>
      </c>
      <c r="C41" s="63">
        <f t="shared" si="39"/>
        <v>2.40924E-2</v>
      </c>
      <c r="D41" s="63">
        <f t="shared" si="42"/>
        <v>2.4296839999999997E-2</v>
      </c>
      <c r="E41" s="63">
        <f t="shared" si="40"/>
        <v>2.4453640000000002E-2</v>
      </c>
      <c r="F41" s="63">
        <f t="shared" si="43"/>
        <v>2.4594140000000004E-2</v>
      </c>
      <c r="G41" s="63" t="str">
        <f t="shared" si="44"/>
        <v>0.0243,</v>
      </c>
      <c r="H41" s="63"/>
      <c r="J41" s="63"/>
      <c r="K41" s="63">
        <v>2.4577700000000001E-2</v>
      </c>
      <c r="L41" s="63">
        <v>2.45819E-2</v>
      </c>
      <c r="M41" s="63">
        <v>2.4108500000000001E-2</v>
      </c>
      <c r="N41" s="63">
        <v>2.30034E-2</v>
      </c>
      <c r="O41" s="63">
        <v>2.42396E-2</v>
      </c>
      <c r="P41" s="418">
        <v>2.4556399999999999E-2</v>
      </c>
      <c r="Q41" s="63">
        <v>2.4581499999999999E-2</v>
      </c>
      <c r="R41" s="63">
        <v>2.40504E-2</v>
      </c>
      <c r="S41" s="63">
        <v>2.3022999999999998E-2</v>
      </c>
      <c r="T41" s="63">
        <v>2.42507E-2</v>
      </c>
      <c r="U41" s="63">
        <v>2.46473E-2</v>
      </c>
      <c r="V41" s="63">
        <v>2.47526E-2</v>
      </c>
      <c r="W41" s="63">
        <v>2.43973E-2</v>
      </c>
      <c r="X41" s="63">
        <v>2.3272899999999999E-2</v>
      </c>
      <c r="Y41" s="63">
        <v>2.4414100000000001E-2</v>
      </c>
      <c r="Z41" s="63">
        <v>2.4947299999999999E-2</v>
      </c>
      <c r="AA41" s="63">
        <v>2.4800699999999998E-2</v>
      </c>
      <c r="AB41" s="63">
        <v>2.4346900000000001E-2</v>
      </c>
      <c r="AC41" s="63">
        <v>2.3574100000000001E-2</v>
      </c>
      <c r="AD41" s="63">
        <v>2.4599200000000002E-2</v>
      </c>
      <c r="AE41" s="63">
        <v>2.5104600000000001E-2</v>
      </c>
      <c r="AF41" s="63">
        <v>2.4779099999999998E-2</v>
      </c>
      <c r="AG41" s="63">
        <v>2.4435100000000001E-2</v>
      </c>
      <c r="AH41" s="63">
        <v>2.3853200000000001E-2</v>
      </c>
      <c r="AI41" s="63">
        <v>2.47987E-2</v>
      </c>
    </row>
    <row r="42" spans="1:35">
      <c r="A42" s="63"/>
      <c r="B42" s="63">
        <f t="shared" si="41"/>
        <v>2.3889580000000001E-2</v>
      </c>
      <c r="C42" s="63">
        <f t="shared" si="39"/>
        <v>2.3846739999999998E-2</v>
      </c>
      <c r="D42" s="63">
        <f t="shared" si="42"/>
        <v>2.3985860000000001E-2</v>
      </c>
      <c r="E42" s="63">
        <f t="shared" si="40"/>
        <v>2.4152139999999999E-2</v>
      </c>
      <c r="F42" s="63">
        <f t="shared" si="43"/>
        <v>2.43038E-2</v>
      </c>
      <c r="G42" s="63" t="str">
        <f t="shared" si="44"/>
        <v>0.024,</v>
      </c>
      <c r="H42" s="63"/>
      <c r="J42" s="63"/>
      <c r="K42" s="63">
        <v>2.3961699999999999E-2</v>
      </c>
      <c r="L42" s="63">
        <v>2.4505900000000001E-2</v>
      </c>
      <c r="M42" s="63">
        <v>2.3900500000000002E-2</v>
      </c>
      <c r="N42" s="63">
        <v>2.2803E-2</v>
      </c>
      <c r="O42" s="63">
        <v>2.4276800000000001E-2</v>
      </c>
      <c r="P42" s="418">
        <v>2.39008E-2</v>
      </c>
      <c r="Q42" s="63">
        <v>2.44616E-2</v>
      </c>
      <c r="R42" s="63">
        <v>2.3749699999999999E-2</v>
      </c>
      <c r="S42" s="63">
        <v>2.2853999999999999E-2</v>
      </c>
      <c r="T42" s="63">
        <v>2.42676E-2</v>
      </c>
      <c r="U42" s="63">
        <v>2.4168800000000001E-2</v>
      </c>
      <c r="V42" s="63">
        <v>2.4622399999999999E-2</v>
      </c>
      <c r="W42" s="63">
        <v>2.3785199999999999E-2</v>
      </c>
      <c r="X42" s="63">
        <v>2.2964100000000001E-2</v>
      </c>
      <c r="Y42" s="63">
        <v>2.4388799999999999E-2</v>
      </c>
      <c r="Z42" s="63">
        <v>2.4509099999999999E-2</v>
      </c>
      <c r="AA42" s="63">
        <v>2.4747399999999999E-2</v>
      </c>
      <c r="AB42" s="63">
        <v>2.3922499999999999E-2</v>
      </c>
      <c r="AC42" s="63">
        <v>2.31413E-2</v>
      </c>
      <c r="AD42" s="63">
        <v>2.4440400000000001E-2</v>
      </c>
      <c r="AE42" s="63">
        <v>2.46988E-2</v>
      </c>
      <c r="AF42" s="63">
        <v>2.4722899999999999E-2</v>
      </c>
      <c r="AG42" s="63">
        <v>2.41263E-2</v>
      </c>
      <c r="AH42" s="63">
        <v>2.3441900000000002E-2</v>
      </c>
      <c r="AI42" s="63">
        <v>2.4529100000000002E-2</v>
      </c>
    </row>
    <row r="43" spans="1:35">
      <c r="A43" s="63"/>
      <c r="B43" s="63">
        <f t="shared" si="41"/>
        <v>2.3450740000000001E-2</v>
      </c>
      <c r="C43" s="63">
        <f t="shared" si="39"/>
        <v>2.3400860000000002E-2</v>
      </c>
      <c r="D43" s="63">
        <f t="shared" si="42"/>
        <v>2.3566259999999999E-2</v>
      </c>
      <c r="E43" s="63">
        <f t="shared" si="40"/>
        <v>2.3715779999999999E-2</v>
      </c>
      <c r="F43" s="63">
        <f t="shared" si="43"/>
        <v>2.3869400000000002E-2</v>
      </c>
      <c r="G43" s="63" t="str">
        <f t="shared" si="44"/>
        <v>0.0236,</v>
      </c>
      <c r="H43" s="63"/>
      <c r="J43" s="63"/>
      <c r="K43" s="63">
        <v>2.3274599999999999E-2</v>
      </c>
      <c r="L43" s="63">
        <v>2.3585999999999999E-2</v>
      </c>
      <c r="M43" s="63">
        <v>2.3680900000000001E-2</v>
      </c>
      <c r="N43" s="63">
        <v>2.2814899999999999E-2</v>
      </c>
      <c r="O43" s="63">
        <v>2.38973E-2</v>
      </c>
      <c r="P43" s="418">
        <v>2.3345399999999999E-2</v>
      </c>
      <c r="Q43" s="63">
        <v>2.3406E-2</v>
      </c>
      <c r="R43" s="63">
        <v>2.3604099999999999E-2</v>
      </c>
      <c r="S43" s="63">
        <v>2.28013E-2</v>
      </c>
      <c r="T43" s="63">
        <v>2.3847500000000001E-2</v>
      </c>
      <c r="U43" s="63">
        <v>2.3740000000000001E-2</v>
      </c>
      <c r="V43" s="63">
        <v>2.3473999999999998E-2</v>
      </c>
      <c r="W43" s="63">
        <v>2.36724E-2</v>
      </c>
      <c r="X43" s="63">
        <v>2.2872900000000002E-2</v>
      </c>
      <c r="Y43" s="63">
        <v>2.4072E-2</v>
      </c>
      <c r="Z43" s="63">
        <v>2.3827399999999999E-2</v>
      </c>
      <c r="AA43" s="63">
        <v>2.37057E-2</v>
      </c>
      <c r="AB43" s="63">
        <v>2.3652699999999999E-2</v>
      </c>
      <c r="AC43" s="63">
        <v>2.3098E-2</v>
      </c>
      <c r="AD43" s="63">
        <v>2.42951E-2</v>
      </c>
      <c r="AE43" s="63">
        <v>2.3941400000000002E-2</v>
      </c>
      <c r="AF43" s="63">
        <v>2.3876399999999999E-2</v>
      </c>
      <c r="AG43" s="63">
        <v>2.3614599999999999E-2</v>
      </c>
      <c r="AH43" s="63">
        <v>2.3399699999999999E-2</v>
      </c>
      <c r="AI43" s="63">
        <v>2.4514899999999999E-2</v>
      </c>
    </row>
    <row r="44" spans="1:35">
      <c r="A44" s="63"/>
      <c r="B44" s="63">
        <f t="shared" si="41"/>
        <v>2.2807119999999997E-2</v>
      </c>
      <c r="C44" s="63">
        <f t="shared" si="39"/>
        <v>2.2752479999999999E-2</v>
      </c>
      <c r="D44" s="63">
        <f t="shared" si="42"/>
        <v>2.2845879999999999E-2</v>
      </c>
      <c r="E44" s="63">
        <f t="shared" si="40"/>
        <v>2.3081819999999999E-2</v>
      </c>
      <c r="F44" s="63">
        <f t="shared" si="43"/>
        <v>2.3235100000000002E-2</v>
      </c>
      <c r="G44" s="63" t="str">
        <f t="shared" si="44"/>
        <v>0.0228,</v>
      </c>
      <c r="H44" s="63"/>
      <c r="J44" s="63"/>
      <c r="K44" s="63">
        <v>2.2744899999999998E-2</v>
      </c>
      <c r="L44" s="63">
        <v>2.2832700000000001E-2</v>
      </c>
      <c r="M44" s="63">
        <v>2.3441699999999999E-2</v>
      </c>
      <c r="N44" s="63">
        <v>2.1837499999999999E-2</v>
      </c>
      <c r="O44" s="63">
        <v>2.3178799999999999E-2</v>
      </c>
      <c r="P44" s="418">
        <v>2.2618900000000001E-2</v>
      </c>
      <c r="Q44" s="63">
        <v>2.2834400000000001E-2</v>
      </c>
      <c r="R44" s="63">
        <v>2.33446E-2</v>
      </c>
      <c r="S44" s="63">
        <v>2.1788800000000001E-2</v>
      </c>
      <c r="T44" s="63">
        <v>2.31757E-2</v>
      </c>
      <c r="U44" s="63">
        <v>2.28516E-2</v>
      </c>
      <c r="V44" s="63">
        <v>2.2908399999999999E-2</v>
      </c>
      <c r="W44" s="63">
        <v>2.3163900000000001E-2</v>
      </c>
      <c r="X44" s="63">
        <v>2.20091E-2</v>
      </c>
      <c r="Y44" s="63">
        <v>2.3296399999999998E-2</v>
      </c>
      <c r="Z44" s="63">
        <v>2.3161999999999999E-2</v>
      </c>
      <c r="AA44" s="63">
        <v>2.3071500000000002E-2</v>
      </c>
      <c r="AB44" s="63">
        <v>2.3340699999999999E-2</v>
      </c>
      <c r="AC44" s="63">
        <v>2.2236599999999999E-2</v>
      </c>
      <c r="AD44" s="63">
        <v>2.3598299999999999E-2</v>
      </c>
      <c r="AE44" s="63">
        <v>2.3326800000000002E-2</v>
      </c>
      <c r="AF44" s="63">
        <v>2.3243E-2</v>
      </c>
      <c r="AG44" s="63">
        <v>2.34586E-2</v>
      </c>
      <c r="AH44" s="63">
        <v>2.23696E-2</v>
      </c>
      <c r="AI44" s="63">
        <v>2.37775E-2</v>
      </c>
    </row>
    <row r="45" spans="1:35">
      <c r="A45" s="63"/>
      <c r="B45" s="63">
        <f t="shared" si="41"/>
        <v>2.2196980000000002E-2</v>
      </c>
      <c r="C45" s="63">
        <f t="shared" si="39"/>
        <v>2.2162800000000003E-2</v>
      </c>
      <c r="D45" s="63">
        <f t="shared" si="42"/>
        <v>2.2309139999999998E-2</v>
      </c>
      <c r="E45" s="63">
        <f t="shared" si="40"/>
        <v>2.2456980000000001E-2</v>
      </c>
      <c r="F45" s="63">
        <f t="shared" si="43"/>
        <v>2.26857E-2</v>
      </c>
      <c r="G45" s="63" t="str">
        <f t="shared" si="44"/>
        <v>0.0223,</v>
      </c>
      <c r="H45" s="63"/>
      <c r="J45" s="63"/>
      <c r="K45" s="63">
        <v>2.22206E-2</v>
      </c>
      <c r="L45" s="63">
        <v>2.2486599999999999E-2</v>
      </c>
      <c r="M45" s="63">
        <v>2.2031800000000001E-2</v>
      </c>
      <c r="N45" s="63">
        <v>2.1547199999999999E-2</v>
      </c>
      <c r="O45" s="63">
        <v>2.2698699999999999E-2</v>
      </c>
      <c r="P45" s="418">
        <v>2.22277E-2</v>
      </c>
      <c r="Q45" s="63">
        <v>2.2426600000000001E-2</v>
      </c>
      <c r="R45" s="63">
        <v>2.1994199999999998E-2</v>
      </c>
      <c r="S45" s="63">
        <v>2.1511200000000001E-2</v>
      </c>
      <c r="T45" s="63">
        <v>2.2654299999999999E-2</v>
      </c>
      <c r="U45" s="63">
        <v>2.2620899999999999E-2</v>
      </c>
      <c r="V45" s="63">
        <v>2.23509E-2</v>
      </c>
      <c r="W45" s="63">
        <v>2.2087900000000001E-2</v>
      </c>
      <c r="X45" s="63">
        <v>2.1587200000000001E-2</v>
      </c>
      <c r="Y45" s="63">
        <v>2.28988E-2</v>
      </c>
      <c r="Z45" s="63">
        <v>2.2631600000000002E-2</v>
      </c>
      <c r="AA45" s="63">
        <v>2.2515199999999999E-2</v>
      </c>
      <c r="AB45" s="63">
        <v>2.2244199999999999E-2</v>
      </c>
      <c r="AC45" s="63">
        <v>2.17053E-2</v>
      </c>
      <c r="AD45" s="63">
        <v>2.31886E-2</v>
      </c>
      <c r="AE45" s="63">
        <v>2.2872799999999999E-2</v>
      </c>
      <c r="AF45" s="63">
        <v>2.2723400000000001E-2</v>
      </c>
      <c r="AG45" s="63">
        <v>2.24269E-2</v>
      </c>
      <c r="AH45" s="63">
        <v>2.1932299999999998E-2</v>
      </c>
      <c r="AI45" s="63">
        <v>2.34731E-2</v>
      </c>
    </row>
    <row r="46" spans="1:35">
      <c r="A46" s="63"/>
      <c r="B46" s="63">
        <f t="shared" si="41"/>
        <v>2.15833E-2</v>
      </c>
      <c r="C46" s="63">
        <f t="shared" ref="C46:C73" si="45">AVERAGE(P46:T46)</f>
        <v>2.1516960000000002E-2</v>
      </c>
      <c r="D46" s="63">
        <f t="shared" si="42"/>
        <v>2.152312E-2</v>
      </c>
      <c r="E46" s="63">
        <f t="shared" ref="E46:E73" si="46">AVERAGE(Z46:AD46)</f>
        <v>2.1870260000000002E-2</v>
      </c>
      <c r="F46" s="63">
        <f t="shared" si="43"/>
        <v>2.216104E-2</v>
      </c>
      <c r="G46" s="63" t="str">
        <f t="shared" si="44"/>
        <v>0.0215,</v>
      </c>
      <c r="H46" s="63"/>
      <c r="J46" s="63"/>
      <c r="K46" s="63">
        <v>2.1626300000000001E-2</v>
      </c>
      <c r="L46" s="63">
        <v>2.1795700000000001E-2</v>
      </c>
      <c r="M46" s="63">
        <v>2.13969E-2</v>
      </c>
      <c r="N46" s="63">
        <v>2.09541E-2</v>
      </c>
      <c r="O46" s="63">
        <v>2.21435E-2</v>
      </c>
      <c r="P46" s="418">
        <v>2.1563599999999999E-2</v>
      </c>
      <c r="Q46" s="63">
        <v>2.17491E-2</v>
      </c>
      <c r="R46" s="63">
        <v>2.1287E-2</v>
      </c>
      <c r="S46" s="63">
        <v>2.09353E-2</v>
      </c>
      <c r="T46" s="63">
        <v>2.2049800000000001E-2</v>
      </c>
      <c r="U46" s="63">
        <v>2.1847399999999999E-2</v>
      </c>
      <c r="V46" s="63">
        <v>2.1653700000000001E-2</v>
      </c>
      <c r="W46" s="63">
        <v>2.1243600000000001E-2</v>
      </c>
      <c r="X46" s="63">
        <v>2.1192800000000001E-2</v>
      </c>
      <c r="Y46" s="63">
        <v>2.1678099999999999E-2</v>
      </c>
      <c r="Z46" s="63">
        <v>2.22112E-2</v>
      </c>
      <c r="AA46" s="63">
        <v>2.1978500000000002E-2</v>
      </c>
      <c r="AB46" s="63">
        <v>2.15984E-2</v>
      </c>
      <c r="AC46" s="63">
        <v>2.1466599999999999E-2</v>
      </c>
      <c r="AD46" s="63">
        <v>2.2096600000000001E-2</v>
      </c>
      <c r="AE46" s="63">
        <v>2.2420099999999998E-2</v>
      </c>
      <c r="AF46" s="63">
        <v>2.22703E-2</v>
      </c>
      <c r="AG46" s="63">
        <v>2.1800799999999999E-2</v>
      </c>
      <c r="AH46" s="63">
        <v>2.19098E-2</v>
      </c>
      <c r="AI46" s="63">
        <v>2.2404199999999999E-2</v>
      </c>
    </row>
    <row r="47" spans="1:35">
      <c r="A47" s="63"/>
      <c r="B47" s="63">
        <f t="shared" si="41"/>
        <v>2.0767899999999999E-2</v>
      </c>
      <c r="C47" s="63">
        <f t="shared" si="45"/>
        <v>2.074608E-2</v>
      </c>
      <c r="D47" s="63">
        <f t="shared" si="42"/>
        <v>2.1001959999999997E-2</v>
      </c>
      <c r="E47" s="63">
        <f t="shared" si="46"/>
        <v>2.1271199999999997E-2</v>
      </c>
      <c r="F47" s="63">
        <f t="shared" si="43"/>
        <v>2.1494779999999998E-2</v>
      </c>
      <c r="G47" s="63" t="str">
        <f t="shared" si="44"/>
        <v>0.021,</v>
      </c>
      <c r="H47" s="63"/>
      <c r="J47" s="63"/>
      <c r="K47" s="63">
        <v>2.0666199999999999E-2</v>
      </c>
      <c r="L47" s="63">
        <v>2.13752E-2</v>
      </c>
      <c r="M47" s="63">
        <v>2.1026099999999999E-2</v>
      </c>
      <c r="N47" s="63">
        <v>2.0188500000000002E-2</v>
      </c>
      <c r="O47" s="63">
        <v>2.0583500000000001E-2</v>
      </c>
      <c r="P47" s="418">
        <v>2.06602E-2</v>
      </c>
      <c r="Q47" s="63">
        <v>2.1294500000000001E-2</v>
      </c>
      <c r="R47" s="63">
        <v>2.0946599999999999E-2</v>
      </c>
      <c r="S47" s="63">
        <v>2.0222E-2</v>
      </c>
      <c r="T47" s="63">
        <v>2.06071E-2</v>
      </c>
      <c r="U47" s="63">
        <v>2.1343999999999998E-2</v>
      </c>
      <c r="V47" s="63">
        <v>2.12642E-2</v>
      </c>
      <c r="W47" s="63">
        <v>2.0960900000000001E-2</v>
      </c>
      <c r="X47" s="63">
        <v>2.0448399999999999E-2</v>
      </c>
      <c r="Y47" s="63">
        <v>2.0992299999999998E-2</v>
      </c>
      <c r="Z47" s="63">
        <v>2.12684E-2</v>
      </c>
      <c r="AA47" s="63">
        <v>2.1375999999999999E-2</v>
      </c>
      <c r="AB47" s="63">
        <v>2.1027799999999999E-2</v>
      </c>
      <c r="AC47" s="63">
        <v>2.0870799999999998E-2</v>
      </c>
      <c r="AD47" s="63">
        <v>2.1812999999999999E-2</v>
      </c>
      <c r="AE47" s="63">
        <v>2.1516199999999999E-2</v>
      </c>
      <c r="AF47" s="63">
        <v>2.1581199999999998E-2</v>
      </c>
      <c r="AG47" s="63">
        <v>2.12287E-2</v>
      </c>
      <c r="AH47" s="63">
        <v>2.10347E-2</v>
      </c>
      <c r="AI47" s="63">
        <v>2.21131E-2</v>
      </c>
    </row>
    <row r="48" spans="1:35">
      <c r="A48" s="63"/>
      <c r="B48" s="63">
        <f t="shared" si="41"/>
        <v>2.0320620000000001E-2</v>
      </c>
      <c r="C48" s="63">
        <f t="shared" si="45"/>
        <v>2.0248759999999998E-2</v>
      </c>
      <c r="D48" s="63">
        <f t="shared" si="42"/>
        <v>2.0474239999999998E-2</v>
      </c>
      <c r="E48" s="63">
        <f t="shared" si="46"/>
        <v>2.081742E-2</v>
      </c>
      <c r="F48" s="63">
        <f t="shared" si="43"/>
        <v>2.1063679999999998E-2</v>
      </c>
      <c r="G48" s="63" t="str">
        <f t="shared" si="44"/>
        <v>0.0205,</v>
      </c>
      <c r="H48" s="63"/>
      <c r="J48" s="63"/>
      <c r="K48" s="63">
        <v>2.0315E-2</v>
      </c>
      <c r="L48" s="63">
        <v>2.06258E-2</v>
      </c>
      <c r="M48" s="63">
        <v>2.0072300000000001E-2</v>
      </c>
      <c r="N48" s="63">
        <v>2.04949E-2</v>
      </c>
      <c r="O48" s="63">
        <v>2.0095100000000001E-2</v>
      </c>
      <c r="P48" s="418">
        <v>2.0255800000000001E-2</v>
      </c>
      <c r="Q48" s="63">
        <v>2.06357E-2</v>
      </c>
      <c r="R48" s="63">
        <v>2.0021299999999999E-2</v>
      </c>
      <c r="S48" s="63">
        <v>2.0468299999999998E-2</v>
      </c>
      <c r="T48" s="63">
        <v>1.98627E-2</v>
      </c>
      <c r="U48" s="63">
        <v>2.0661700000000002E-2</v>
      </c>
      <c r="V48" s="63">
        <v>2.09944E-2</v>
      </c>
      <c r="W48" s="63">
        <v>2.01865E-2</v>
      </c>
      <c r="X48" s="63">
        <v>2.0468400000000001E-2</v>
      </c>
      <c r="Y48" s="63">
        <v>2.00602E-2</v>
      </c>
      <c r="Z48" s="63">
        <v>2.08857E-2</v>
      </c>
      <c r="AA48" s="63">
        <v>2.12947E-2</v>
      </c>
      <c r="AB48" s="63">
        <v>2.05994E-2</v>
      </c>
      <c r="AC48" s="63">
        <v>2.0690099999999999E-2</v>
      </c>
      <c r="AD48" s="63">
        <v>2.0617199999999999E-2</v>
      </c>
      <c r="AE48" s="63">
        <v>2.1019599999999999E-2</v>
      </c>
      <c r="AF48" s="63">
        <v>2.1591599999999999E-2</v>
      </c>
      <c r="AG48" s="63">
        <v>2.10089E-2</v>
      </c>
      <c r="AH48" s="63">
        <v>2.0838599999999999E-2</v>
      </c>
      <c r="AI48" s="63">
        <v>2.0859699999999998E-2</v>
      </c>
    </row>
    <row r="49" spans="1:35">
      <c r="A49" s="63"/>
      <c r="B49" s="63">
        <f t="shared" si="41"/>
        <v>1.9502080000000001E-2</v>
      </c>
      <c r="C49" s="63">
        <f t="shared" si="45"/>
        <v>1.940952E-2</v>
      </c>
      <c r="D49" s="63">
        <f t="shared" si="42"/>
        <v>1.9638200000000001E-2</v>
      </c>
      <c r="E49" s="63">
        <f t="shared" si="46"/>
        <v>2.0065580000000003E-2</v>
      </c>
      <c r="F49" s="63">
        <f t="shared" si="43"/>
        <v>2.036924E-2</v>
      </c>
      <c r="G49" s="63" t="str">
        <f t="shared" si="44"/>
        <v>0.0196,</v>
      </c>
      <c r="H49" s="63"/>
      <c r="J49" s="63"/>
      <c r="K49" s="63">
        <v>1.9992699999999999E-2</v>
      </c>
      <c r="L49" s="63">
        <v>1.9656699999999999E-2</v>
      </c>
      <c r="M49" s="63">
        <v>1.9333400000000001E-2</v>
      </c>
      <c r="N49" s="63">
        <v>1.93229E-2</v>
      </c>
      <c r="O49" s="63">
        <v>1.9204700000000002E-2</v>
      </c>
      <c r="P49" s="418">
        <v>1.97828E-2</v>
      </c>
      <c r="Q49" s="63">
        <v>1.9597199999999999E-2</v>
      </c>
      <c r="R49" s="63">
        <v>1.9226799999999999E-2</v>
      </c>
      <c r="S49" s="63">
        <v>1.9278300000000002E-2</v>
      </c>
      <c r="T49" s="63">
        <v>1.9162499999999999E-2</v>
      </c>
      <c r="U49" s="63">
        <v>2.01234E-2</v>
      </c>
      <c r="V49" s="63">
        <v>1.9908100000000001E-2</v>
      </c>
      <c r="W49" s="63">
        <v>1.9250400000000001E-2</v>
      </c>
      <c r="X49" s="63">
        <v>1.9440599999999999E-2</v>
      </c>
      <c r="Y49" s="63">
        <v>1.94685E-2</v>
      </c>
      <c r="Z49" s="63">
        <v>2.0461900000000002E-2</v>
      </c>
      <c r="AA49" s="63">
        <v>2.03237E-2</v>
      </c>
      <c r="AB49" s="63">
        <v>1.9746099999999999E-2</v>
      </c>
      <c r="AC49" s="63">
        <v>1.9584799999999999E-2</v>
      </c>
      <c r="AD49" s="63">
        <v>2.0211400000000001E-2</v>
      </c>
      <c r="AE49" s="63">
        <v>2.0717699999999999E-2</v>
      </c>
      <c r="AF49" s="63">
        <v>2.0634900000000001E-2</v>
      </c>
      <c r="AG49" s="63">
        <v>2.01824E-2</v>
      </c>
      <c r="AH49" s="63">
        <v>1.9794200000000001E-2</v>
      </c>
      <c r="AI49" s="63">
        <v>2.0517000000000001E-2</v>
      </c>
    </row>
    <row r="50" spans="1:35">
      <c r="A50" s="63"/>
      <c r="B50" s="63">
        <f t="shared" si="41"/>
        <v>1.8752980000000002E-2</v>
      </c>
      <c r="C50" s="63">
        <f t="shared" si="45"/>
        <v>1.870366E-2</v>
      </c>
      <c r="D50" s="63">
        <f t="shared" si="42"/>
        <v>1.8935360000000002E-2</v>
      </c>
      <c r="E50" s="63">
        <f t="shared" si="46"/>
        <v>1.9375740000000002E-2</v>
      </c>
      <c r="F50" s="63">
        <f t="shared" si="43"/>
        <v>1.9809980000000001E-2</v>
      </c>
      <c r="G50" s="63" t="str">
        <f t="shared" si="44"/>
        <v>0.0189,</v>
      </c>
      <c r="H50" s="63"/>
      <c r="J50" s="63"/>
      <c r="K50" s="63">
        <v>1.8753599999999999E-2</v>
      </c>
      <c r="L50" s="63">
        <v>1.8911399999999998E-2</v>
      </c>
      <c r="M50" s="63">
        <v>1.8962300000000001E-2</v>
      </c>
      <c r="N50" s="63">
        <v>1.8812700000000002E-2</v>
      </c>
      <c r="O50" s="63">
        <v>1.8324900000000002E-2</v>
      </c>
      <c r="P50" s="418">
        <v>1.8747300000000001E-2</v>
      </c>
      <c r="Q50" s="63">
        <v>1.8881499999999999E-2</v>
      </c>
      <c r="R50" s="63">
        <v>1.89052E-2</v>
      </c>
      <c r="S50" s="63">
        <v>1.8713500000000001E-2</v>
      </c>
      <c r="T50" s="63">
        <v>1.82708E-2</v>
      </c>
      <c r="U50" s="63">
        <v>1.8920200000000002E-2</v>
      </c>
      <c r="V50" s="63">
        <v>1.9273599999999998E-2</v>
      </c>
      <c r="W50" s="63">
        <v>1.9050899999999999E-2</v>
      </c>
      <c r="X50" s="63">
        <v>1.8804600000000001E-2</v>
      </c>
      <c r="Y50" s="63">
        <v>1.8627500000000002E-2</v>
      </c>
      <c r="Z50" s="63">
        <v>1.92401E-2</v>
      </c>
      <c r="AA50" s="63">
        <v>1.96747E-2</v>
      </c>
      <c r="AB50" s="63">
        <v>1.9570400000000002E-2</v>
      </c>
      <c r="AC50" s="63">
        <v>1.91617E-2</v>
      </c>
      <c r="AD50" s="63">
        <v>1.92318E-2</v>
      </c>
      <c r="AE50" s="63">
        <v>1.9660199999999999E-2</v>
      </c>
      <c r="AF50" s="63">
        <v>2.0287599999999999E-2</v>
      </c>
      <c r="AG50" s="63">
        <v>1.9677500000000001E-2</v>
      </c>
      <c r="AH50" s="63">
        <v>1.95964E-2</v>
      </c>
      <c r="AI50" s="63">
        <v>1.9828200000000001E-2</v>
      </c>
    </row>
    <row r="51" spans="1:35">
      <c r="A51" s="63"/>
      <c r="B51" s="63">
        <f t="shared" si="41"/>
        <v>1.7790900000000002E-2</v>
      </c>
      <c r="C51" s="63">
        <f t="shared" si="45"/>
        <v>1.7724839999999999E-2</v>
      </c>
      <c r="D51" s="63">
        <f t="shared" si="42"/>
        <v>1.7956560000000003E-2</v>
      </c>
      <c r="E51" s="63">
        <f t="shared" si="46"/>
        <v>1.8578480000000001E-2</v>
      </c>
      <c r="F51" s="63">
        <f t="shared" si="43"/>
        <v>1.9114320000000001E-2</v>
      </c>
      <c r="G51" s="63" t="str">
        <f t="shared" si="44"/>
        <v>0.018,</v>
      </c>
      <c r="H51" s="63"/>
      <c r="J51" s="63"/>
      <c r="K51" s="63">
        <v>1.7816700000000001E-2</v>
      </c>
      <c r="L51" s="63">
        <v>1.7866300000000002E-2</v>
      </c>
      <c r="M51" s="63">
        <v>1.7933999999999999E-2</v>
      </c>
      <c r="N51" s="63">
        <v>1.7969800000000001E-2</v>
      </c>
      <c r="O51" s="63">
        <v>1.73677E-2</v>
      </c>
      <c r="P51" s="418">
        <v>1.76714E-2</v>
      </c>
      <c r="Q51" s="63">
        <v>1.78262E-2</v>
      </c>
      <c r="R51" s="63">
        <v>1.7925099999999999E-2</v>
      </c>
      <c r="S51" s="63">
        <v>1.7898500000000001E-2</v>
      </c>
      <c r="T51" s="63">
        <v>1.7302999999999999E-2</v>
      </c>
      <c r="U51" s="63">
        <v>1.7824400000000001E-2</v>
      </c>
      <c r="V51" s="63">
        <v>1.8027100000000001E-2</v>
      </c>
      <c r="W51" s="63">
        <v>1.8191800000000001E-2</v>
      </c>
      <c r="X51" s="63">
        <v>1.8196500000000001E-2</v>
      </c>
      <c r="Y51" s="63">
        <v>1.7543E-2</v>
      </c>
      <c r="Z51" s="63">
        <v>1.8285900000000001E-2</v>
      </c>
      <c r="AA51" s="63">
        <v>1.8708700000000002E-2</v>
      </c>
      <c r="AB51" s="63">
        <v>1.88638E-2</v>
      </c>
      <c r="AC51" s="63">
        <v>1.85232E-2</v>
      </c>
      <c r="AD51" s="63">
        <v>1.8510800000000001E-2</v>
      </c>
      <c r="AE51" s="63">
        <v>1.87482E-2</v>
      </c>
      <c r="AF51" s="63">
        <v>1.92932E-2</v>
      </c>
      <c r="AG51" s="63">
        <v>1.9378800000000002E-2</v>
      </c>
      <c r="AH51" s="63">
        <v>1.8915100000000001E-2</v>
      </c>
      <c r="AI51" s="63">
        <v>1.9236300000000001E-2</v>
      </c>
    </row>
    <row r="52" spans="1:35">
      <c r="A52" s="63"/>
      <c r="B52" s="63">
        <f t="shared" si="41"/>
        <v>1.7295080000000001E-2</v>
      </c>
      <c r="C52" s="63">
        <f t="shared" si="45"/>
        <v>1.7261500000000003E-2</v>
      </c>
      <c r="D52" s="63">
        <f t="shared" si="42"/>
        <v>1.7423699999999997E-2</v>
      </c>
      <c r="E52" s="63">
        <f t="shared" si="46"/>
        <v>1.7987099999999999E-2</v>
      </c>
      <c r="F52" s="63">
        <f t="shared" si="43"/>
        <v>1.865518E-2</v>
      </c>
      <c r="G52" s="63" t="str">
        <f t="shared" si="44"/>
        <v>0.0174,</v>
      </c>
      <c r="H52" s="63"/>
      <c r="J52" s="63"/>
      <c r="K52" s="63">
        <v>1.69255E-2</v>
      </c>
      <c r="L52" s="63">
        <v>1.7240999999999999E-2</v>
      </c>
      <c r="M52" s="63">
        <v>1.7529699999999999E-2</v>
      </c>
      <c r="N52" s="63">
        <v>1.7741900000000001E-2</v>
      </c>
      <c r="O52" s="63">
        <v>1.7037299999999998E-2</v>
      </c>
      <c r="P52" s="418">
        <v>1.69236E-2</v>
      </c>
      <c r="Q52" s="63">
        <v>1.7200300000000002E-2</v>
      </c>
      <c r="R52" s="63">
        <v>1.7459700000000002E-2</v>
      </c>
      <c r="S52" s="63">
        <v>1.76819E-2</v>
      </c>
      <c r="T52" s="63">
        <v>1.7042000000000002E-2</v>
      </c>
      <c r="U52" s="63">
        <v>1.7162299999999998E-2</v>
      </c>
      <c r="V52" s="63">
        <v>1.7383099999999999E-2</v>
      </c>
      <c r="W52" s="63">
        <v>1.7579600000000001E-2</v>
      </c>
      <c r="X52" s="63">
        <v>1.7875499999999999E-2</v>
      </c>
      <c r="Y52" s="63">
        <v>1.7118000000000001E-2</v>
      </c>
      <c r="Z52" s="63">
        <v>1.7562100000000001E-2</v>
      </c>
      <c r="AA52" s="63">
        <v>1.8121700000000001E-2</v>
      </c>
      <c r="AB52" s="63">
        <v>1.8229599999999999E-2</v>
      </c>
      <c r="AC52" s="63">
        <v>1.82118E-2</v>
      </c>
      <c r="AD52" s="63">
        <v>1.7810300000000001E-2</v>
      </c>
      <c r="AE52" s="63">
        <v>1.8229599999999999E-2</v>
      </c>
      <c r="AF52" s="63">
        <v>1.8795699999999999E-2</v>
      </c>
      <c r="AG52" s="63">
        <v>1.8907799999999999E-2</v>
      </c>
      <c r="AH52" s="63">
        <v>1.8796299999999998E-2</v>
      </c>
      <c r="AI52" s="63">
        <v>1.85465E-2</v>
      </c>
    </row>
    <row r="53" spans="1:35">
      <c r="A53" s="63"/>
      <c r="B53" s="63">
        <f t="shared" si="41"/>
        <v>1.638682E-2</v>
      </c>
      <c r="C53" s="63">
        <f t="shared" si="45"/>
        <v>1.6354460000000001E-2</v>
      </c>
      <c r="D53" s="63">
        <f t="shared" si="42"/>
        <v>1.6602019999999999E-2</v>
      </c>
      <c r="E53" s="63">
        <f t="shared" si="46"/>
        <v>1.7130180000000002E-2</v>
      </c>
      <c r="F53" s="63">
        <f t="shared" si="43"/>
        <v>1.754286E-2</v>
      </c>
      <c r="G53" s="63" t="str">
        <f t="shared" si="44"/>
        <v>0.0166,</v>
      </c>
      <c r="H53" s="63"/>
      <c r="J53" s="63"/>
      <c r="K53" s="63">
        <v>1.6030200000000001E-2</v>
      </c>
      <c r="L53" s="63">
        <v>1.68139E-2</v>
      </c>
      <c r="M53" s="63">
        <v>1.6479000000000001E-2</v>
      </c>
      <c r="N53" s="63">
        <v>1.5755399999999999E-2</v>
      </c>
      <c r="O53" s="63">
        <v>1.6855599999999998E-2</v>
      </c>
      <c r="P53" s="418">
        <v>1.6037699999999998E-2</v>
      </c>
      <c r="Q53" s="63">
        <v>1.6791400000000001E-2</v>
      </c>
      <c r="R53" s="63">
        <v>1.6432200000000001E-2</v>
      </c>
      <c r="S53" s="63">
        <v>1.5674E-2</v>
      </c>
      <c r="T53" s="63">
        <v>1.6837000000000001E-2</v>
      </c>
      <c r="U53" s="63">
        <v>1.6414499999999999E-2</v>
      </c>
      <c r="V53" s="63">
        <v>1.7060200000000001E-2</v>
      </c>
      <c r="W53" s="63">
        <v>1.6934000000000001E-2</v>
      </c>
      <c r="X53" s="63">
        <v>1.5810100000000001E-2</v>
      </c>
      <c r="Y53" s="63">
        <v>1.6791299999999999E-2</v>
      </c>
      <c r="Z53" s="63">
        <v>1.6761000000000002E-2</v>
      </c>
      <c r="AA53" s="63">
        <v>1.7767600000000001E-2</v>
      </c>
      <c r="AB53" s="63">
        <v>1.74571E-2</v>
      </c>
      <c r="AC53" s="63">
        <v>1.64113E-2</v>
      </c>
      <c r="AD53" s="63">
        <v>1.7253899999999999E-2</v>
      </c>
      <c r="AE53" s="63">
        <v>1.7066600000000001E-2</v>
      </c>
      <c r="AF53" s="63">
        <v>1.7790500000000001E-2</v>
      </c>
      <c r="AG53" s="63">
        <v>1.77146E-2</v>
      </c>
      <c r="AH53" s="63">
        <v>1.71696E-2</v>
      </c>
      <c r="AI53" s="63">
        <v>1.7972999999999999E-2</v>
      </c>
    </row>
    <row r="54" spans="1:35">
      <c r="A54" s="63"/>
      <c r="B54" s="63">
        <f t="shared" si="41"/>
        <v>1.5364559999999999E-2</v>
      </c>
      <c r="C54" s="63">
        <f t="shared" si="45"/>
        <v>1.5304080000000001E-2</v>
      </c>
      <c r="D54" s="63">
        <f t="shared" si="42"/>
        <v>1.53803E-2</v>
      </c>
      <c r="E54" s="63">
        <f t="shared" si="46"/>
        <v>1.61853E-2</v>
      </c>
      <c r="F54" s="63">
        <f t="shared" si="43"/>
        <v>1.6828719999999998E-2</v>
      </c>
      <c r="G54" s="63" t="str">
        <f t="shared" si="44"/>
        <v>0.0154,</v>
      </c>
      <c r="H54" s="63"/>
      <c r="J54" s="63"/>
      <c r="K54" s="63">
        <v>1.5190499999999999E-2</v>
      </c>
      <c r="L54" s="63">
        <v>1.61152E-2</v>
      </c>
      <c r="M54" s="63">
        <v>1.53977E-2</v>
      </c>
      <c r="N54" s="63">
        <v>1.495E-2</v>
      </c>
      <c r="O54" s="63">
        <v>1.51694E-2</v>
      </c>
      <c r="P54" s="418">
        <v>1.5141999999999999E-2</v>
      </c>
      <c r="Q54" s="63">
        <v>1.6086099999999999E-2</v>
      </c>
      <c r="R54" s="63">
        <v>1.5365500000000001E-2</v>
      </c>
      <c r="S54" s="63">
        <v>1.4853399999999999E-2</v>
      </c>
      <c r="T54" s="63">
        <v>1.5073400000000001E-2</v>
      </c>
      <c r="U54" s="63">
        <v>1.51144E-2</v>
      </c>
      <c r="V54" s="63">
        <v>1.60725E-2</v>
      </c>
      <c r="W54" s="63">
        <v>1.5552E-2</v>
      </c>
      <c r="X54" s="63">
        <v>1.5025800000000001E-2</v>
      </c>
      <c r="Y54" s="63">
        <v>1.5136800000000001E-2</v>
      </c>
      <c r="Z54" s="63">
        <v>1.59171E-2</v>
      </c>
      <c r="AA54" s="63">
        <v>1.68256E-2</v>
      </c>
      <c r="AB54" s="63">
        <v>1.63915E-2</v>
      </c>
      <c r="AC54" s="63">
        <v>1.5663900000000001E-2</v>
      </c>
      <c r="AD54" s="63">
        <v>1.6128400000000001E-2</v>
      </c>
      <c r="AE54" s="63">
        <v>1.64295E-2</v>
      </c>
      <c r="AF54" s="63">
        <v>1.7754900000000001E-2</v>
      </c>
      <c r="AG54" s="63">
        <v>1.6919699999999999E-2</v>
      </c>
      <c r="AH54" s="63">
        <v>1.6136600000000001E-2</v>
      </c>
      <c r="AI54" s="63">
        <v>1.6902899999999998E-2</v>
      </c>
    </row>
    <row r="55" spans="1:35">
      <c r="A55" s="63"/>
      <c r="B55" s="63">
        <f t="shared" si="41"/>
        <v>1.4666460000000001E-2</v>
      </c>
      <c r="C55" s="63">
        <f t="shared" si="45"/>
        <v>1.461934E-2</v>
      </c>
      <c r="D55" s="63">
        <f t="shared" si="42"/>
        <v>1.4738879999999999E-2</v>
      </c>
      <c r="E55" s="63">
        <f t="shared" si="46"/>
        <v>1.548332E-2</v>
      </c>
      <c r="F55" s="63">
        <f t="shared" si="43"/>
        <v>1.5910359999999998E-2</v>
      </c>
      <c r="G55" s="63" t="str">
        <f t="shared" si="44"/>
        <v>0.0147,</v>
      </c>
      <c r="H55" s="63"/>
      <c r="J55" s="63"/>
      <c r="K55" s="63">
        <v>1.4366500000000001E-2</v>
      </c>
      <c r="L55" s="63">
        <v>1.50455E-2</v>
      </c>
      <c r="M55" s="63">
        <v>1.4569800000000001E-2</v>
      </c>
      <c r="N55" s="63">
        <v>1.44067E-2</v>
      </c>
      <c r="O55" s="63">
        <v>1.49438E-2</v>
      </c>
      <c r="P55" s="418">
        <v>1.43429E-2</v>
      </c>
      <c r="Q55" s="63">
        <v>1.50136E-2</v>
      </c>
      <c r="R55" s="63">
        <v>1.4544899999999999E-2</v>
      </c>
      <c r="S55" s="63">
        <v>1.4356799999999999E-2</v>
      </c>
      <c r="T55" s="63">
        <v>1.4838499999999999E-2</v>
      </c>
      <c r="U55" s="63">
        <v>1.45164E-2</v>
      </c>
      <c r="V55" s="63">
        <v>1.53005E-2</v>
      </c>
      <c r="W55" s="63">
        <v>1.4663799999999999E-2</v>
      </c>
      <c r="X55" s="63">
        <v>1.4489200000000001E-2</v>
      </c>
      <c r="Y55" s="63">
        <v>1.47245E-2</v>
      </c>
      <c r="Z55" s="63">
        <v>1.5193999999999999E-2</v>
      </c>
      <c r="AA55" s="63">
        <v>1.5963100000000001E-2</v>
      </c>
      <c r="AB55" s="63">
        <v>1.5624900000000001E-2</v>
      </c>
      <c r="AC55" s="63">
        <v>1.50913E-2</v>
      </c>
      <c r="AD55" s="63">
        <v>1.5543299999999999E-2</v>
      </c>
      <c r="AE55" s="63">
        <v>1.54702E-2</v>
      </c>
      <c r="AF55" s="63">
        <v>1.63746E-2</v>
      </c>
      <c r="AG55" s="63">
        <v>1.6068700000000002E-2</v>
      </c>
      <c r="AH55" s="63">
        <v>1.54834E-2</v>
      </c>
      <c r="AI55" s="63">
        <v>1.61549E-2</v>
      </c>
    </row>
    <row r="56" spans="1:35">
      <c r="A56" s="63"/>
      <c r="B56" s="63">
        <f t="shared" si="41"/>
        <v>1.379968E-2</v>
      </c>
      <c r="C56" s="63">
        <f t="shared" si="45"/>
        <v>1.375794E-2</v>
      </c>
      <c r="D56" s="63">
        <f t="shared" si="42"/>
        <v>1.386518E-2</v>
      </c>
      <c r="E56" s="63">
        <f t="shared" si="46"/>
        <v>1.4391060000000002E-2</v>
      </c>
      <c r="F56" s="63">
        <f t="shared" si="43"/>
        <v>1.517252E-2</v>
      </c>
      <c r="G56" s="63" t="str">
        <f t="shared" si="44"/>
        <v>0.0139,</v>
      </c>
      <c r="H56" s="63"/>
      <c r="J56" s="63"/>
      <c r="K56" s="63">
        <v>1.3704900000000001E-2</v>
      </c>
      <c r="L56" s="63">
        <v>1.44916E-2</v>
      </c>
      <c r="M56" s="63">
        <v>1.36452E-2</v>
      </c>
      <c r="N56" s="63">
        <v>1.3962199999999999E-2</v>
      </c>
      <c r="O56" s="63">
        <v>1.31945E-2</v>
      </c>
      <c r="P56" s="418">
        <v>1.3652600000000001E-2</v>
      </c>
      <c r="Q56" s="63">
        <v>1.4461099999999999E-2</v>
      </c>
      <c r="R56" s="63">
        <v>1.3616400000000001E-2</v>
      </c>
      <c r="S56" s="63">
        <v>1.38932E-2</v>
      </c>
      <c r="T56" s="63">
        <v>1.31664E-2</v>
      </c>
      <c r="U56" s="63">
        <v>1.34883E-2</v>
      </c>
      <c r="V56" s="63">
        <v>1.4759E-2</v>
      </c>
      <c r="W56" s="63">
        <v>1.3623E-2</v>
      </c>
      <c r="X56" s="63">
        <v>1.42177E-2</v>
      </c>
      <c r="Y56" s="63">
        <v>1.32379E-2</v>
      </c>
      <c r="Z56" s="63">
        <v>1.4044600000000001E-2</v>
      </c>
      <c r="AA56" s="63">
        <v>1.55248E-2</v>
      </c>
      <c r="AB56" s="63">
        <v>1.4198300000000001E-2</v>
      </c>
      <c r="AC56" s="63">
        <v>1.4325900000000001E-2</v>
      </c>
      <c r="AD56" s="63">
        <v>1.3861699999999999E-2</v>
      </c>
      <c r="AE56" s="63">
        <v>1.4645699999999999E-2</v>
      </c>
      <c r="AF56" s="63">
        <v>1.6045299999999998E-2</v>
      </c>
      <c r="AG56" s="63">
        <v>1.5446100000000001E-2</v>
      </c>
      <c r="AH56" s="63">
        <v>1.50241E-2</v>
      </c>
      <c r="AI56" s="63">
        <v>1.47014E-2</v>
      </c>
    </row>
    <row r="57" spans="1:35">
      <c r="A57" s="63"/>
      <c r="B57" s="63">
        <f t="shared" si="41"/>
        <v>1.2979099999999999E-2</v>
      </c>
      <c r="C57" s="63">
        <f t="shared" si="45"/>
        <v>1.294034E-2</v>
      </c>
      <c r="D57" s="63">
        <f t="shared" si="42"/>
        <v>1.2835239999999998E-2</v>
      </c>
      <c r="E57" s="63">
        <f t="shared" si="46"/>
        <v>1.3463639999999999E-2</v>
      </c>
      <c r="F57" s="63">
        <f t="shared" si="43"/>
        <v>1.4417040000000001E-2</v>
      </c>
      <c r="G57" s="63" t="str">
        <f t="shared" si="44"/>
        <v>0.0128,</v>
      </c>
      <c r="H57" s="63"/>
      <c r="J57" s="63"/>
      <c r="K57" s="63">
        <v>1.3050900000000001E-2</v>
      </c>
      <c r="L57" s="63">
        <v>1.3458400000000001E-2</v>
      </c>
      <c r="M57" s="63">
        <v>1.2745599999999999E-2</v>
      </c>
      <c r="N57" s="63">
        <v>1.33575E-2</v>
      </c>
      <c r="O57" s="63">
        <v>1.22831E-2</v>
      </c>
      <c r="P57" s="418">
        <v>1.3074499999999999E-2</v>
      </c>
      <c r="Q57" s="63">
        <v>1.3396E-2</v>
      </c>
      <c r="R57" s="63">
        <v>1.26932E-2</v>
      </c>
      <c r="S57" s="63">
        <v>1.32817E-2</v>
      </c>
      <c r="T57" s="63">
        <v>1.2256299999999999E-2</v>
      </c>
      <c r="U57" s="63">
        <v>1.25617E-2</v>
      </c>
      <c r="V57" s="63">
        <v>1.32859E-2</v>
      </c>
      <c r="W57" s="63">
        <v>1.26523E-2</v>
      </c>
      <c r="X57" s="63">
        <v>1.3401100000000001E-2</v>
      </c>
      <c r="Y57" s="63">
        <v>1.22752E-2</v>
      </c>
      <c r="Z57" s="63">
        <v>1.3241899999999999E-2</v>
      </c>
      <c r="AA57" s="63">
        <v>1.4103299999999999E-2</v>
      </c>
      <c r="AB57" s="63">
        <v>1.32862E-2</v>
      </c>
      <c r="AC57" s="63">
        <v>1.4116399999999999E-2</v>
      </c>
      <c r="AD57" s="63">
        <v>1.2570400000000001E-2</v>
      </c>
      <c r="AE57" s="63">
        <v>1.40968E-2</v>
      </c>
      <c r="AF57" s="63">
        <v>1.51142E-2</v>
      </c>
      <c r="AG57" s="63">
        <v>1.49494E-2</v>
      </c>
      <c r="AH57" s="63">
        <v>1.45294E-2</v>
      </c>
      <c r="AI57" s="63">
        <v>1.33954E-2</v>
      </c>
    </row>
    <row r="58" spans="1:35">
      <c r="A58" s="63"/>
      <c r="B58" s="63">
        <f t="shared" si="41"/>
        <v>1.2266900000000001E-2</v>
      </c>
      <c r="C58" s="63">
        <f t="shared" si="45"/>
        <v>1.2213439999999999E-2</v>
      </c>
      <c r="D58" s="63">
        <f t="shared" si="42"/>
        <v>1.22247E-2</v>
      </c>
      <c r="E58" s="63">
        <f t="shared" si="46"/>
        <v>1.2534099999999998E-2</v>
      </c>
      <c r="F58" s="63">
        <f t="shared" si="43"/>
        <v>1.33858E-2</v>
      </c>
      <c r="G58" s="63" t="str">
        <f t="shared" si="44"/>
        <v>0.0122,</v>
      </c>
      <c r="H58" s="63"/>
      <c r="J58" s="63"/>
      <c r="K58" s="63">
        <v>1.24554E-2</v>
      </c>
      <c r="L58" s="63">
        <v>1.20015E-2</v>
      </c>
      <c r="M58" s="63">
        <v>1.22522E-2</v>
      </c>
      <c r="N58" s="63">
        <v>1.28127E-2</v>
      </c>
      <c r="O58" s="63">
        <v>1.1812700000000001E-2</v>
      </c>
      <c r="P58" s="418">
        <v>1.2395700000000001E-2</v>
      </c>
      <c r="Q58" s="63">
        <v>1.197E-2</v>
      </c>
      <c r="R58" s="63">
        <v>1.22072E-2</v>
      </c>
      <c r="S58" s="63">
        <v>1.27198E-2</v>
      </c>
      <c r="T58" s="63">
        <v>1.17745E-2</v>
      </c>
      <c r="U58" s="63">
        <v>1.22846E-2</v>
      </c>
      <c r="V58" s="63">
        <v>1.205E-2</v>
      </c>
      <c r="W58" s="63">
        <v>1.23567E-2</v>
      </c>
      <c r="X58" s="63">
        <v>1.27587E-2</v>
      </c>
      <c r="Y58" s="63">
        <v>1.16735E-2</v>
      </c>
      <c r="Z58" s="63">
        <v>1.2831199999999999E-2</v>
      </c>
      <c r="AA58" s="63">
        <v>1.23228E-2</v>
      </c>
      <c r="AB58" s="63">
        <v>1.2921500000000001E-2</v>
      </c>
      <c r="AC58" s="63">
        <v>1.2644300000000001E-2</v>
      </c>
      <c r="AD58" s="63">
        <v>1.19507E-2</v>
      </c>
      <c r="AE58" s="63">
        <v>1.32231E-2</v>
      </c>
      <c r="AF58" s="63">
        <v>1.3562599999999999E-2</v>
      </c>
      <c r="AG58" s="63">
        <v>1.4251399999999999E-2</v>
      </c>
      <c r="AH58" s="63">
        <v>1.3336300000000001E-2</v>
      </c>
      <c r="AI58" s="63">
        <v>1.25556E-2</v>
      </c>
    </row>
    <row r="59" spans="1:35">
      <c r="A59" s="63"/>
      <c r="B59" s="63">
        <f t="shared" si="41"/>
        <v>1.1352259999999999E-2</v>
      </c>
      <c r="C59" s="63">
        <f t="shared" si="45"/>
        <v>1.1321599999999998E-2</v>
      </c>
      <c r="D59" s="63">
        <f t="shared" si="42"/>
        <v>1.1294720000000001E-2</v>
      </c>
      <c r="E59" s="63">
        <f t="shared" si="46"/>
        <v>1.165918E-2</v>
      </c>
      <c r="F59" s="63">
        <f t="shared" si="43"/>
        <v>1.2490260000000001E-2</v>
      </c>
      <c r="G59" s="63" t="str">
        <f t="shared" si="44"/>
        <v>0.0113,</v>
      </c>
      <c r="H59" s="63"/>
      <c r="J59" s="63"/>
      <c r="K59" s="63">
        <v>1.17792E-2</v>
      </c>
      <c r="L59" s="63">
        <v>1.07312E-2</v>
      </c>
      <c r="M59" s="63">
        <v>1.10899E-2</v>
      </c>
      <c r="N59" s="63">
        <v>1.20638E-2</v>
      </c>
      <c r="O59" s="63">
        <v>1.10972E-2</v>
      </c>
      <c r="P59" s="418">
        <v>1.1730000000000001E-2</v>
      </c>
      <c r="Q59" s="63">
        <v>1.07466E-2</v>
      </c>
      <c r="R59" s="63">
        <v>1.10667E-2</v>
      </c>
      <c r="S59" s="63">
        <v>1.2013299999999999E-2</v>
      </c>
      <c r="T59" s="63">
        <v>1.1051399999999999E-2</v>
      </c>
      <c r="U59" s="63">
        <v>1.15777E-2</v>
      </c>
      <c r="V59" s="63">
        <v>1.0839700000000001E-2</v>
      </c>
      <c r="W59" s="63">
        <v>1.09011E-2</v>
      </c>
      <c r="X59" s="63">
        <v>1.21619E-2</v>
      </c>
      <c r="Y59" s="63">
        <v>1.09932E-2</v>
      </c>
      <c r="Z59" s="63">
        <v>1.1953099999999999E-2</v>
      </c>
      <c r="AA59" s="63">
        <v>1.11746E-2</v>
      </c>
      <c r="AB59" s="63">
        <v>1.1474099999999999E-2</v>
      </c>
      <c r="AC59" s="63">
        <v>1.23803E-2</v>
      </c>
      <c r="AD59" s="63">
        <v>1.1313800000000001E-2</v>
      </c>
      <c r="AE59" s="63">
        <v>1.27145E-2</v>
      </c>
      <c r="AF59" s="63">
        <v>1.26455E-2</v>
      </c>
      <c r="AG59" s="63">
        <v>1.2559799999999999E-2</v>
      </c>
      <c r="AH59" s="63">
        <v>1.28308E-2</v>
      </c>
      <c r="AI59" s="63">
        <v>1.17007E-2</v>
      </c>
    </row>
    <row r="60" spans="1:35">
      <c r="A60" s="63"/>
      <c r="B60" s="63">
        <f t="shared" si="41"/>
        <v>1.0454479999999999E-2</v>
      </c>
      <c r="C60" s="63">
        <f t="shared" si="45"/>
        <v>1.0413423999999999E-2</v>
      </c>
      <c r="D60" s="63">
        <f t="shared" si="42"/>
        <v>1.038761E-2</v>
      </c>
      <c r="E60" s="63">
        <f t="shared" si="46"/>
        <v>1.069207E-2</v>
      </c>
      <c r="F60" s="63">
        <f t="shared" si="43"/>
        <v>1.1683440000000002E-2</v>
      </c>
      <c r="G60" s="63" t="str">
        <f t="shared" si="44"/>
        <v>0.0104,</v>
      </c>
      <c r="H60" s="63"/>
      <c r="J60" s="63"/>
      <c r="K60" s="63">
        <v>1.08363E-2</v>
      </c>
      <c r="L60" s="63">
        <v>1.0115799999999999E-2</v>
      </c>
      <c r="M60" s="63">
        <v>9.5575999999999994E-3</v>
      </c>
      <c r="N60" s="63">
        <v>1.1219700000000001E-2</v>
      </c>
      <c r="O60" s="63">
        <v>1.0543E-2</v>
      </c>
      <c r="P60" s="418">
        <v>1.0797899999999999E-2</v>
      </c>
      <c r="Q60" s="63">
        <v>1.00578E-2</v>
      </c>
      <c r="R60" s="63">
        <v>9.5541199999999993E-3</v>
      </c>
      <c r="S60" s="63">
        <v>1.1160099999999999E-2</v>
      </c>
      <c r="T60" s="63">
        <v>1.04972E-2</v>
      </c>
      <c r="U60" s="63">
        <v>1.0780700000000001E-2</v>
      </c>
      <c r="V60" s="63">
        <v>9.9872199999999998E-3</v>
      </c>
      <c r="W60" s="63">
        <v>9.5178299999999997E-3</v>
      </c>
      <c r="X60" s="63">
        <v>1.12263E-2</v>
      </c>
      <c r="Y60" s="63">
        <v>1.0426E-2</v>
      </c>
      <c r="Z60" s="63">
        <v>1.11986E-2</v>
      </c>
      <c r="AA60" s="63">
        <v>1.0421700000000001E-2</v>
      </c>
      <c r="AB60" s="63">
        <v>9.6574499999999997E-3</v>
      </c>
      <c r="AC60" s="63">
        <v>1.1436099999999999E-2</v>
      </c>
      <c r="AD60" s="63">
        <v>1.0746500000000001E-2</v>
      </c>
      <c r="AE60" s="63">
        <v>1.20517E-2</v>
      </c>
      <c r="AF60" s="63">
        <v>1.1749300000000001E-2</v>
      </c>
      <c r="AG60" s="63">
        <v>1.11409E-2</v>
      </c>
      <c r="AH60" s="63">
        <v>1.2269800000000001E-2</v>
      </c>
      <c r="AI60" s="63">
        <v>1.12055E-2</v>
      </c>
    </row>
    <row r="61" spans="1:35">
      <c r="A61" s="63"/>
      <c r="B61" s="63">
        <f t="shared" si="41"/>
        <v>9.5143419999999986E-3</v>
      </c>
      <c r="C61" s="63">
        <f t="shared" si="45"/>
        <v>9.4826560000000008E-3</v>
      </c>
      <c r="D61" s="63">
        <f t="shared" si="42"/>
        <v>9.4081460000000009E-3</v>
      </c>
      <c r="E61" s="63">
        <f t="shared" si="46"/>
        <v>9.7115380000000005E-3</v>
      </c>
      <c r="F61" s="63">
        <f t="shared" si="43"/>
        <v>1.0519742E-2</v>
      </c>
      <c r="G61" s="63" t="str">
        <f t="shared" si="44"/>
        <v>0.0094,</v>
      </c>
      <c r="H61" s="63"/>
      <c r="J61" s="63"/>
      <c r="K61" s="63">
        <v>9.9064900000000004E-3</v>
      </c>
      <c r="L61" s="63">
        <v>9.2625899999999994E-3</v>
      </c>
      <c r="M61" s="63">
        <v>8.7886600000000002E-3</v>
      </c>
      <c r="N61" s="63">
        <v>9.9745700000000003E-3</v>
      </c>
      <c r="O61" s="63">
        <v>9.6393999999999994E-3</v>
      </c>
      <c r="P61" s="418">
        <v>9.8781100000000007E-3</v>
      </c>
      <c r="Q61" s="63">
        <v>9.1976000000000002E-3</v>
      </c>
      <c r="R61" s="63">
        <v>8.7250499999999998E-3</v>
      </c>
      <c r="S61" s="63">
        <v>9.9983899999999994E-3</v>
      </c>
      <c r="T61" s="63">
        <v>9.6141300000000002E-3</v>
      </c>
      <c r="U61" s="63">
        <v>9.7416199999999994E-3</v>
      </c>
      <c r="V61" s="63">
        <v>9.1706400000000007E-3</v>
      </c>
      <c r="W61" s="63">
        <v>8.5719100000000003E-3</v>
      </c>
      <c r="X61" s="63">
        <v>9.9974799999999996E-3</v>
      </c>
      <c r="Y61" s="63">
        <v>9.5590799999999993E-3</v>
      </c>
      <c r="Z61" s="63">
        <v>9.9222300000000006E-3</v>
      </c>
      <c r="AA61" s="63">
        <v>9.5958399999999996E-3</v>
      </c>
      <c r="AB61" s="63">
        <v>8.8809400000000004E-3</v>
      </c>
      <c r="AC61" s="63">
        <v>1.03541E-2</v>
      </c>
      <c r="AD61" s="63">
        <v>9.8045800000000002E-3</v>
      </c>
      <c r="AE61" s="63">
        <v>1.0703000000000001E-2</v>
      </c>
      <c r="AF61" s="63">
        <v>1.0565E-2</v>
      </c>
      <c r="AG61" s="63">
        <v>9.5693099999999993E-3</v>
      </c>
      <c r="AH61" s="63">
        <v>1.1207699999999999E-2</v>
      </c>
      <c r="AI61" s="63">
        <v>1.0553699999999999E-2</v>
      </c>
    </row>
    <row r="62" spans="1:35">
      <c r="A62" s="63"/>
      <c r="B62" s="63">
        <f t="shared" si="41"/>
        <v>8.6433199999999995E-3</v>
      </c>
      <c r="C62" s="63">
        <f t="shared" si="45"/>
        <v>8.5913280000000005E-3</v>
      </c>
      <c r="D62" s="63">
        <f t="shared" si="42"/>
        <v>8.527980000000001E-3</v>
      </c>
      <c r="E62" s="63">
        <f t="shared" si="46"/>
        <v>8.7489219999999993E-3</v>
      </c>
      <c r="F62" s="63">
        <f t="shared" si="43"/>
        <v>9.618129999999999E-3</v>
      </c>
      <c r="G62" s="63" t="str">
        <f t="shared" si="44"/>
        <v>0.0085,</v>
      </c>
      <c r="H62" s="63"/>
      <c r="J62" s="63"/>
      <c r="K62" s="63">
        <v>8.6047799999999994E-3</v>
      </c>
      <c r="L62" s="63">
        <v>8.6330999999999995E-3</v>
      </c>
      <c r="M62" s="63">
        <v>7.8804200000000008E-3</v>
      </c>
      <c r="N62" s="63">
        <v>9.50025E-3</v>
      </c>
      <c r="O62" s="63">
        <v>8.5980499999999994E-3</v>
      </c>
      <c r="P62" s="418">
        <v>8.5502200000000007E-3</v>
      </c>
      <c r="Q62" s="63">
        <v>8.5768800000000003E-3</v>
      </c>
      <c r="R62" s="63">
        <v>7.8690600000000006E-3</v>
      </c>
      <c r="S62" s="63">
        <v>9.4295300000000002E-3</v>
      </c>
      <c r="T62" s="63">
        <v>8.5309500000000007E-3</v>
      </c>
      <c r="U62" s="63">
        <v>8.4693900000000003E-3</v>
      </c>
      <c r="V62" s="63">
        <v>8.5307500000000001E-3</v>
      </c>
      <c r="W62" s="63">
        <v>7.8168200000000004E-3</v>
      </c>
      <c r="X62" s="63">
        <v>9.3889100000000003E-3</v>
      </c>
      <c r="Y62" s="63">
        <v>8.4340300000000003E-3</v>
      </c>
      <c r="Z62" s="63">
        <v>8.6581399999999999E-3</v>
      </c>
      <c r="AA62" s="63">
        <v>8.7114400000000008E-3</v>
      </c>
      <c r="AB62" s="63">
        <v>8.0193599999999997E-3</v>
      </c>
      <c r="AC62" s="63">
        <v>9.7108899999999998E-3</v>
      </c>
      <c r="AD62" s="63">
        <v>8.6447799999999995E-3</v>
      </c>
      <c r="AE62" s="63">
        <v>9.4753300000000006E-3</v>
      </c>
      <c r="AF62" s="63">
        <v>9.6692299999999991E-3</v>
      </c>
      <c r="AG62" s="63">
        <v>8.9407600000000007E-3</v>
      </c>
      <c r="AH62" s="63">
        <v>1.02836E-2</v>
      </c>
      <c r="AI62" s="63">
        <v>9.7217299999999996E-3</v>
      </c>
    </row>
    <row r="63" spans="1:35">
      <c r="A63" s="63"/>
      <c r="B63" s="63">
        <f t="shared" si="41"/>
        <v>7.6340939999999993E-3</v>
      </c>
      <c r="C63" s="63">
        <f t="shared" si="45"/>
        <v>7.5957739999999996E-3</v>
      </c>
      <c r="D63" s="63">
        <f t="shared" si="42"/>
        <v>7.5212180000000005E-3</v>
      </c>
      <c r="E63" s="63">
        <f t="shared" si="46"/>
        <v>7.7309559999999998E-3</v>
      </c>
      <c r="F63" s="63">
        <f t="shared" si="43"/>
        <v>8.4966879999999988E-3</v>
      </c>
      <c r="G63" s="63" t="str">
        <f t="shared" si="44"/>
        <v>0.0075,</v>
      </c>
      <c r="H63" s="63"/>
      <c r="J63" s="63"/>
      <c r="K63" s="63">
        <v>7.5395799999999997E-3</v>
      </c>
      <c r="L63" s="63">
        <v>7.7904899999999997E-3</v>
      </c>
      <c r="M63" s="63">
        <v>7.1685100000000003E-3</v>
      </c>
      <c r="N63" s="63">
        <v>7.8420599999999997E-3</v>
      </c>
      <c r="O63" s="63">
        <v>7.8298299999999994E-3</v>
      </c>
      <c r="P63" s="418">
        <v>7.5101200000000003E-3</v>
      </c>
      <c r="Q63" s="63">
        <v>7.7419699999999999E-3</v>
      </c>
      <c r="R63" s="63">
        <v>7.14491E-3</v>
      </c>
      <c r="S63" s="63">
        <v>7.7989299999999999E-3</v>
      </c>
      <c r="T63" s="63">
        <v>7.7829400000000003E-3</v>
      </c>
      <c r="U63" s="63">
        <v>7.4236900000000001E-3</v>
      </c>
      <c r="V63" s="63">
        <v>7.6545600000000004E-3</v>
      </c>
      <c r="W63" s="63">
        <v>7.1046599999999996E-3</v>
      </c>
      <c r="X63" s="63">
        <v>7.7504200000000001E-3</v>
      </c>
      <c r="Y63" s="63">
        <v>7.6727599999999998E-3</v>
      </c>
      <c r="Z63" s="63">
        <v>7.6401999999999998E-3</v>
      </c>
      <c r="AA63" s="63">
        <v>7.7238200000000002E-3</v>
      </c>
      <c r="AB63" s="63">
        <v>7.3359699999999998E-3</v>
      </c>
      <c r="AC63" s="63">
        <v>8.0220799999999991E-3</v>
      </c>
      <c r="AD63" s="63">
        <v>7.9327100000000008E-3</v>
      </c>
      <c r="AE63" s="63">
        <v>8.4153800000000001E-3</v>
      </c>
      <c r="AF63" s="63">
        <v>8.6315100000000002E-3</v>
      </c>
      <c r="AG63" s="63">
        <v>8.0011100000000005E-3</v>
      </c>
      <c r="AH63" s="63">
        <v>8.8271100000000009E-3</v>
      </c>
      <c r="AI63" s="63">
        <v>8.6083300000000008E-3</v>
      </c>
    </row>
    <row r="64" spans="1:35">
      <c r="A64" s="63"/>
      <c r="B64" s="63">
        <f t="shared" si="41"/>
        <v>6.7482139999999998E-3</v>
      </c>
      <c r="C64" s="63">
        <f t="shared" si="45"/>
        <v>6.7158080000000011E-3</v>
      </c>
      <c r="D64" s="63">
        <f t="shared" si="42"/>
        <v>6.6596240000000003E-3</v>
      </c>
      <c r="E64" s="63">
        <f t="shared" si="46"/>
        <v>6.8539480000000003E-3</v>
      </c>
      <c r="F64" s="63">
        <f t="shared" si="43"/>
        <v>7.5455720000000004E-3</v>
      </c>
      <c r="G64" s="63" t="str">
        <f t="shared" si="44"/>
        <v>0.0067,</v>
      </c>
      <c r="H64" s="63"/>
      <c r="J64" s="63"/>
      <c r="K64" s="63">
        <v>6.4947700000000004E-3</v>
      </c>
      <c r="L64" s="63">
        <v>6.8465699999999997E-3</v>
      </c>
      <c r="M64" s="63">
        <v>6.4077300000000004E-3</v>
      </c>
      <c r="N64" s="63">
        <v>7.1067200000000004E-3</v>
      </c>
      <c r="O64" s="63">
        <v>6.8852799999999997E-3</v>
      </c>
      <c r="P64" s="418">
        <v>6.4387100000000003E-3</v>
      </c>
      <c r="Q64" s="63">
        <v>6.8261800000000003E-3</v>
      </c>
      <c r="R64" s="63">
        <v>6.39684E-3</v>
      </c>
      <c r="S64" s="63">
        <v>7.0889200000000003E-3</v>
      </c>
      <c r="T64" s="63">
        <v>6.8283900000000002E-3</v>
      </c>
      <c r="U64" s="63">
        <v>6.3301299999999998E-3</v>
      </c>
      <c r="V64" s="63">
        <v>6.7780499999999999E-3</v>
      </c>
      <c r="W64" s="63">
        <v>6.3636700000000001E-3</v>
      </c>
      <c r="X64" s="63">
        <v>7.06663E-3</v>
      </c>
      <c r="Y64" s="63">
        <v>6.7596399999999999E-3</v>
      </c>
      <c r="Z64" s="63">
        <v>6.5331800000000004E-3</v>
      </c>
      <c r="AA64" s="63">
        <v>6.9536399999999996E-3</v>
      </c>
      <c r="AB64" s="63">
        <v>6.6439200000000002E-3</v>
      </c>
      <c r="AC64" s="63">
        <v>7.2816900000000004E-3</v>
      </c>
      <c r="AD64" s="63">
        <v>6.8573100000000001E-3</v>
      </c>
      <c r="AE64" s="63">
        <v>7.2041300000000004E-3</v>
      </c>
      <c r="AF64" s="63">
        <v>7.7227199999999998E-3</v>
      </c>
      <c r="AG64" s="63">
        <v>7.4120599999999998E-3</v>
      </c>
      <c r="AH64" s="63">
        <v>7.8746800000000002E-3</v>
      </c>
      <c r="AI64" s="63">
        <v>7.51427E-3</v>
      </c>
    </row>
    <row r="65" spans="1:35">
      <c r="A65" s="63"/>
      <c r="B65" s="63">
        <f t="shared" si="41"/>
        <v>5.7643019999999989E-3</v>
      </c>
      <c r="C65" s="63">
        <f t="shared" si="45"/>
        <v>5.7316420000000003E-3</v>
      </c>
      <c r="D65" s="63">
        <f t="shared" si="42"/>
        <v>5.6548060000000001E-3</v>
      </c>
      <c r="E65" s="63">
        <f t="shared" si="46"/>
        <v>5.8828580000000004E-3</v>
      </c>
      <c r="F65" s="63">
        <f t="shared" si="43"/>
        <v>6.4424040000000005E-3</v>
      </c>
      <c r="G65" s="63" t="str">
        <f t="shared" si="44"/>
        <v>0.0057,</v>
      </c>
      <c r="H65" s="63"/>
      <c r="J65" s="63"/>
      <c r="K65" s="63">
        <v>5.6076499999999996E-3</v>
      </c>
      <c r="L65" s="63">
        <v>6.12679E-3</v>
      </c>
      <c r="M65" s="63">
        <v>5.5550299999999999E-3</v>
      </c>
      <c r="N65" s="63">
        <v>5.7480999999999999E-3</v>
      </c>
      <c r="O65" s="63">
        <v>5.7839399999999996E-3</v>
      </c>
      <c r="P65" s="418">
        <v>5.5702499999999997E-3</v>
      </c>
      <c r="Q65" s="63">
        <v>6.0971699999999998E-3</v>
      </c>
      <c r="R65" s="63">
        <v>5.54625E-3</v>
      </c>
      <c r="S65" s="63">
        <v>5.6942199999999998E-3</v>
      </c>
      <c r="T65" s="63">
        <v>5.7503199999999997E-3</v>
      </c>
      <c r="U65" s="63">
        <v>5.4833099999999999E-3</v>
      </c>
      <c r="V65" s="63">
        <v>6.0313199999999997E-3</v>
      </c>
      <c r="W65" s="63">
        <v>5.4765600000000001E-3</v>
      </c>
      <c r="X65" s="63">
        <v>5.6591499999999999E-3</v>
      </c>
      <c r="Y65" s="63">
        <v>5.6236899999999998E-3</v>
      </c>
      <c r="Z65" s="63">
        <v>5.8287399999999998E-3</v>
      </c>
      <c r="AA65" s="63">
        <v>6.1542599999999999E-3</v>
      </c>
      <c r="AB65" s="63">
        <v>5.6752499999999997E-3</v>
      </c>
      <c r="AC65" s="63">
        <v>5.8310499999999999E-3</v>
      </c>
      <c r="AD65" s="63">
        <v>5.9249899999999998E-3</v>
      </c>
      <c r="AE65" s="63">
        <v>6.3990399999999999E-3</v>
      </c>
      <c r="AF65" s="63">
        <v>6.7586399999999998E-3</v>
      </c>
      <c r="AG65" s="63">
        <v>6.1032500000000002E-3</v>
      </c>
      <c r="AH65" s="63">
        <v>6.3004999999999997E-3</v>
      </c>
      <c r="AI65" s="63">
        <v>6.6505899999999996E-3</v>
      </c>
    </row>
    <row r="66" spans="1:35">
      <c r="A66" s="63"/>
      <c r="B66" s="63">
        <f t="shared" si="41"/>
        <v>5.1166620000000001E-3</v>
      </c>
      <c r="C66" s="63">
        <f t="shared" si="45"/>
        <v>5.1018259999999994E-3</v>
      </c>
      <c r="D66" s="63">
        <f t="shared" si="42"/>
        <v>5.0560980000000002E-3</v>
      </c>
      <c r="E66" s="63">
        <f t="shared" si="46"/>
        <v>5.1941619999999996E-3</v>
      </c>
      <c r="F66" s="63">
        <f t="shared" si="43"/>
        <v>5.7106320000000002E-3</v>
      </c>
      <c r="G66" s="63" t="str">
        <f t="shared" si="44"/>
        <v>0.0051,</v>
      </c>
      <c r="H66" s="63"/>
      <c r="J66" s="63"/>
      <c r="K66" s="63">
        <v>5.0267300000000001E-3</v>
      </c>
      <c r="L66" s="63">
        <v>5.39084E-3</v>
      </c>
      <c r="M66" s="63">
        <v>4.9822699999999996E-3</v>
      </c>
      <c r="N66" s="63">
        <v>4.9818900000000001E-3</v>
      </c>
      <c r="O66" s="63">
        <v>5.2015799999999999E-3</v>
      </c>
      <c r="P66" s="418">
        <v>5.0265199999999996E-3</v>
      </c>
      <c r="Q66" s="63">
        <v>5.3876699999999998E-3</v>
      </c>
      <c r="R66" s="63">
        <v>4.9693699999999999E-3</v>
      </c>
      <c r="S66" s="63">
        <v>4.9344999999999997E-3</v>
      </c>
      <c r="T66" s="63">
        <v>5.1910699999999999E-3</v>
      </c>
      <c r="U66" s="63">
        <v>4.95898E-3</v>
      </c>
      <c r="V66" s="63">
        <v>5.2930399999999997E-3</v>
      </c>
      <c r="W66" s="63">
        <v>4.9584199999999998E-3</v>
      </c>
      <c r="X66" s="63">
        <v>4.9355199999999997E-3</v>
      </c>
      <c r="Y66" s="63">
        <v>5.13453E-3</v>
      </c>
      <c r="Z66" s="63">
        <v>5.0479799999999997E-3</v>
      </c>
      <c r="AA66" s="63">
        <v>5.35243E-3</v>
      </c>
      <c r="AB66" s="63">
        <v>5.1175999999999999E-3</v>
      </c>
      <c r="AC66" s="63">
        <v>5.1618100000000002E-3</v>
      </c>
      <c r="AD66" s="63">
        <v>5.2909899999999998E-3</v>
      </c>
      <c r="AE66" s="63">
        <v>5.6771800000000004E-3</v>
      </c>
      <c r="AF66" s="63">
        <v>6.0505899999999998E-3</v>
      </c>
      <c r="AG66" s="63">
        <v>5.5002100000000002E-3</v>
      </c>
      <c r="AH66" s="63">
        <v>5.6080899999999996E-3</v>
      </c>
      <c r="AI66" s="63">
        <v>5.7170900000000002E-3</v>
      </c>
    </row>
    <row r="67" spans="1:35">
      <c r="A67" s="63"/>
      <c r="B67" s="63">
        <f t="shared" si="41"/>
        <v>4.6261440000000004E-3</v>
      </c>
      <c r="C67" s="63">
        <f t="shared" si="45"/>
        <v>4.6166479999999992E-3</v>
      </c>
      <c r="D67" s="63">
        <f t="shared" si="42"/>
        <v>4.6083800000000005E-3</v>
      </c>
      <c r="E67" s="63">
        <f t="shared" si="46"/>
        <v>4.6976959999999995E-3</v>
      </c>
      <c r="F67" s="63">
        <f t="shared" si="43"/>
        <v>5.061884E-3</v>
      </c>
      <c r="G67" s="63" t="str">
        <f t="shared" si="44"/>
        <v>0.0046,</v>
      </c>
      <c r="H67" s="63"/>
      <c r="J67" s="63"/>
      <c r="K67" s="63">
        <v>4.5951400000000002E-3</v>
      </c>
      <c r="L67" s="63">
        <v>4.6130900000000002E-3</v>
      </c>
      <c r="M67" s="63">
        <v>4.6208500000000001E-3</v>
      </c>
      <c r="N67" s="63">
        <v>4.6434099999999997E-3</v>
      </c>
      <c r="O67" s="63">
        <v>4.6582300000000002E-3</v>
      </c>
      <c r="P67" s="418">
        <v>4.5917400000000004E-3</v>
      </c>
      <c r="Q67" s="63">
        <v>4.5941999999999997E-3</v>
      </c>
      <c r="R67" s="63">
        <v>4.6158700000000002E-3</v>
      </c>
      <c r="S67" s="63">
        <v>4.6343699999999996E-3</v>
      </c>
      <c r="T67" s="63">
        <v>4.6470599999999997E-3</v>
      </c>
      <c r="U67" s="63">
        <v>4.5955199999999996E-3</v>
      </c>
      <c r="V67" s="63">
        <v>4.58888E-3</v>
      </c>
      <c r="W67" s="63">
        <v>4.5983100000000004E-3</v>
      </c>
      <c r="X67" s="63">
        <v>4.6193900000000001E-3</v>
      </c>
      <c r="Y67" s="63">
        <v>4.6398000000000003E-3</v>
      </c>
      <c r="Z67" s="63">
        <v>4.6908200000000001E-3</v>
      </c>
      <c r="AA67" s="63">
        <v>4.7024099999999997E-3</v>
      </c>
      <c r="AB67" s="63">
        <v>4.6627999999999999E-3</v>
      </c>
      <c r="AC67" s="63">
        <v>4.7025900000000004E-3</v>
      </c>
      <c r="AD67" s="63">
        <v>4.7298599999999998E-3</v>
      </c>
      <c r="AE67" s="63">
        <v>5.1509199999999998E-3</v>
      </c>
      <c r="AF67" s="63">
        <v>5.0913499999999997E-3</v>
      </c>
      <c r="AG67" s="63">
        <v>4.9348899999999999E-3</v>
      </c>
      <c r="AH67" s="63">
        <v>5.0474300000000003E-3</v>
      </c>
      <c r="AI67" s="63">
        <v>5.0848300000000003E-3</v>
      </c>
    </row>
    <row r="68" spans="1:35">
      <c r="A68" s="63"/>
      <c r="B68" s="63">
        <f t="shared" si="41"/>
        <v>4.3881499999999995E-3</v>
      </c>
      <c r="C68" s="63">
        <f t="shared" si="45"/>
        <v>4.3856579999999997E-3</v>
      </c>
      <c r="D68" s="63">
        <f t="shared" si="42"/>
        <v>4.3811099999999997E-3</v>
      </c>
      <c r="E68" s="63">
        <f t="shared" si="46"/>
        <v>4.4000840000000003E-3</v>
      </c>
      <c r="F68" s="63">
        <f t="shared" si="43"/>
        <v>4.5801980000000006E-3</v>
      </c>
      <c r="G68" s="63" t="str">
        <f t="shared" si="44"/>
        <v>0.0044,</v>
      </c>
      <c r="H68" s="63"/>
      <c r="J68" s="63"/>
      <c r="K68" s="63">
        <v>4.3716099999999997E-3</v>
      </c>
      <c r="L68" s="63">
        <v>4.37902E-3</v>
      </c>
      <c r="M68" s="63">
        <v>4.4115300000000003E-3</v>
      </c>
      <c r="N68" s="63">
        <v>4.3799199999999998E-3</v>
      </c>
      <c r="O68" s="63">
        <v>4.3986700000000004E-3</v>
      </c>
      <c r="P68" s="418">
        <v>4.3690500000000002E-3</v>
      </c>
      <c r="Q68" s="63">
        <v>4.3769600000000001E-3</v>
      </c>
      <c r="R68" s="63">
        <v>4.4089899999999998E-3</v>
      </c>
      <c r="S68" s="63">
        <v>4.3782099999999996E-3</v>
      </c>
      <c r="T68" s="63">
        <v>4.39508E-3</v>
      </c>
      <c r="U68" s="63">
        <v>4.36704E-3</v>
      </c>
      <c r="V68" s="63">
        <v>4.3710700000000003E-3</v>
      </c>
      <c r="W68" s="63">
        <v>4.4024299999999997E-3</v>
      </c>
      <c r="X68" s="63">
        <v>4.3731999999999998E-3</v>
      </c>
      <c r="Y68" s="63">
        <v>4.3918100000000003E-3</v>
      </c>
      <c r="Z68" s="63">
        <v>4.3846700000000002E-3</v>
      </c>
      <c r="AA68" s="63">
        <v>4.3949200000000001E-3</v>
      </c>
      <c r="AB68" s="63">
        <v>4.4051100000000003E-3</v>
      </c>
      <c r="AC68" s="63">
        <v>4.4032899999999998E-3</v>
      </c>
      <c r="AD68" s="63">
        <v>4.4124300000000002E-3</v>
      </c>
      <c r="AE68" s="63">
        <v>4.6093999999999996E-3</v>
      </c>
      <c r="AF68" s="63">
        <v>4.5905199999999998E-3</v>
      </c>
      <c r="AG68" s="63">
        <v>4.5479600000000002E-3</v>
      </c>
      <c r="AH68" s="63">
        <v>4.6068599999999999E-3</v>
      </c>
      <c r="AI68" s="63">
        <v>4.5462499999999999E-3</v>
      </c>
    </row>
    <row r="69" spans="1:35">
      <c r="A69" s="63"/>
      <c r="B69" s="63">
        <f t="shared" si="41"/>
        <v>4.2742980000000002E-3</v>
      </c>
      <c r="C69" s="63">
        <f t="shared" si="45"/>
        <v>4.2735200000000003E-3</v>
      </c>
      <c r="D69" s="63">
        <f t="shared" si="42"/>
        <v>4.2717740000000008E-3</v>
      </c>
      <c r="E69" s="63">
        <f t="shared" si="46"/>
        <v>4.2730520000000003E-3</v>
      </c>
      <c r="F69" s="63">
        <f t="shared" si="43"/>
        <v>4.3060959999999997E-3</v>
      </c>
      <c r="G69" s="63" t="str">
        <f t="shared" si="44"/>
        <v>0.0043,</v>
      </c>
      <c r="H69" s="63"/>
      <c r="J69" s="63"/>
      <c r="K69" s="63">
        <v>4.2843200000000003E-3</v>
      </c>
      <c r="L69" s="63">
        <v>4.2561300000000003E-3</v>
      </c>
      <c r="M69" s="63">
        <v>4.2905399999999998E-3</v>
      </c>
      <c r="N69" s="63">
        <v>4.2709100000000002E-3</v>
      </c>
      <c r="O69" s="63">
        <v>4.2695900000000002E-3</v>
      </c>
      <c r="P69" s="418">
        <v>4.2826100000000001E-3</v>
      </c>
      <c r="Q69" s="63">
        <v>4.2558600000000002E-3</v>
      </c>
      <c r="R69" s="63">
        <v>4.2896000000000002E-3</v>
      </c>
      <c r="S69" s="63">
        <v>4.2706300000000001E-3</v>
      </c>
      <c r="T69" s="63">
        <v>4.2689E-3</v>
      </c>
      <c r="U69" s="63">
        <v>4.2810299999999999E-3</v>
      </c>
      <c r="V69" s="63">
        <v>4.2539500000000003E-3</v>
      </c>
      <c r="W69" s="63">
        <v>4.2869300000000004E-3</v>
      </c>
      <c r="X69" s="63">
        <v>4.2692600000000004E-3</v>
      </c>
      <c r="Y69" s="63">
        <v>4.2677000000000001E-3</v>
      </c>
      <c r="Z69" s="63">
        <v>4.2813699999999996E-3</v>
      </c>
      <c r="AA69" s="63">
        <v>4.2556299999999998E-3</v>
      </c>
      <c r="AB69" s="63">
        <v>4.28817E-3</v>
      </c>
      <c r="AC69" s="63">
        <v>4.2701299999999996E-3</v>
      </c>
      <c r="AD69" s="63">
        <v>4.2699599999999997E-3</v>
      </c>
      <c r="AE69" s="63">
        <v>4.3203499999999997E-3</v>
      </c>
      <c r="AF69" s="63">
        <v>4.2941799999999999E-3</v>
      </c>
      <c r="AG69" s="63">
        <v>4.3159499999999998E-3</v>
      </c>
      <c r="AH69" s="63">
        <v>4.3027100000000004E-3</v>
      </c>
      <c r="AI69" s="63">
        <v>4.2972899999999996E-3</v>
      </c>
    </row>
    <row r="70" spans="1:35">
      <c r="A70" s="63"/>
      <c r="B70" s="63">
        <f t="shared" si="41"/>
        <v>4.2278760000000002E-3</v>
      </c>
      <c r="C70" s="63">
        <f t="shared" si="45"/>
        <v>4.2275480000000002E-3</v>
      </c>
      <c r="D70" s="63">
        <f t="shared" si="42"/>
        <v>4.2271499999999998E-3</v>
      </c>
      <c r="E70" s="63">
        <f t="shared" si="46"/>
        <v>4.2263939999999996E-3</v>
      </c>
      <c r="F70" s="63">
        <f t="shared" si="43"/>
        <v>4.2299760000000007E-3</v>
      </c>
      <c r="G70" s="63" t="str">
        <f t="shared" si="44"/>
        <v>0.0042,</v>
      </c>
      <c r="H70" s="63"/>
      <c r="J70" s="63"/>
      <c r="K70" s="63">
        <v>4.2395999999999996E-3</v>
      </c>
      <c r="L70" s="63">
        <v>4.2106499999999998E-3</v>
      </c>
      <c r="M70" s="63">
        <v>4.2406199999999996E-3</v>
      </c>
      <c r="N70" s="63">
        <v>4.2205599999999999E-3</v>
      </c>
      <c r="O70" s="63">
        <v>4.2279500000000003E-3</v>
      </c>
      <c r="P70" s="418">
        <v>4.2392100000000002E-3</v>
      </c>
      <c r="Q70" s="63">
        <v>4.2102600000000004E-3</v>
      </c>
      <c r="R70" s="63">
        <v>4.23998E-3</v>
      </c>
      <c r="S70" s="63">
        <v>4.2205699999999999E-3</v>
      </c>
      <c r="T70" s="63">
        <v>4.2277199999999999E-3</v>
      </c>
      <c r="U70" s="63">
        <v>4.2387400000000004E-3</v>
      </c>
      <c r="V70" s="63">
        <v>4.2095600000000002E-3</v>
      </c>
      <c r="W70" s="63">
        <v>4.2401799999999996E-3</v>
      </c>
      <c r="X70" s="63">
        <v>4.2200800000000002E-3</v>
      </c>
      <c r="Y70" s="63">
        <v>4.2271899999999996E-3</v>
      </c>
      <c r="Z70" s="63">
        <v>4.2368299999999996E-3</v>
      </c>
      <c r="AA70" s="63">
        <v>4.2072799999999999E-3</v>
      </c>
      <c r="AB70" s="63">
        <v>4.2430799999999998E-3</v>
      </c>
      <c r="AC70" s="63">
        <v>4.2190099999999996E-3</v>
      </c>
      <c r="AD70" s="63">
        <v>4.2257700000000002E-3</v>
      </c>
      <c r="AE70" s="63">
        <v>4.24143E-3</v>
      </c>
      <c r="AF70" s="63">
        <v>4.2102600000000004E-3</v>
      </c>
      <c r="AG70" s="63">
        <v>4.2470399999999997E-3</v>
      </c>
      <c r="AH70" s="63">
        <v>4.2219400000000004E-3</v>
      </c>
      <c r="AI70" s="63">
        <v>4.2292099999999997E-3</v>
      </c>
    </row>
    <row r="71" spans="1:35">
      <c r="A71" s="63"/>
      <c r="B71" s="63">
        <f t="shared" si="41"/>
        <v>4.2117219999999993E-3</v>
      </c>
      <c r="C71" s="63">
        <f t="shared" si="45"/>
        <v>4.2116879999999999E-3</v>
      </c>
      <c r="D71" s="63">
        <f t="shared" si="42"/>
        <v>4.2114299999999995E-3</v>
      </c>
      <c r="E71" s="63">
        <f t="shared" si="46"/>
        <v>4.210124E-3</v>
      </c>
      <c r="F71" s="63">
        <f t="shared" si="43"/>
        <v>4.2095140000000001E-3</v>
      </c>
      <c r="G71" s="63" t="str">
        <f t="shared" si="44"/>
        <v>0.0042,</v>
      </c>
      <c r="H71" s="63"/>
      <c r="J71" s="63"/>
      <c r="K71" s="63">
        <v>4.2230699999999998E-3</v>
      </c>
      <c r="L71" s="63">
        <v>4.1980999999999997E-3</v>
      </c>
      <c r="M71" s="63">
        <v>4.2186999999999997E-3</v>
      </c>
      <c r="N71" s="63">
        <v>4.2086600000000004E-3</v>
      </c>
      <c r="O71" s="63">
        <v>4.2100799999999997E-3</v>
      </c>
      <c r="P71" s="418">
        <v>4.2230100000000001E-3</v>
      </c>
      <c r="Q71" s="63">
        <v>4.1980999999999997E-3</v>
      </c>
      <c r="R71" s="63">
        <v>4.2186999999999997E-3</v>
      </c>
      <c r="S71" s="63">
        <v>4.2085899999999999E-3</v>
      </c>
      <c r="T71" s="63">
        <v>4.21004E-3</v>
      </c>
      <c r="U71" s="63">
        <v>4.2228099999999996E-3</v>
      </c>
      <c r="V71" s="63">
        <v>4.1978700000000002E-3</v>
      </c>
      <c r="W71" s="63">
        <v>4.2185699999999996E-3</v>
      </c>
      <c r="X71" s="63">
        <v>4.2081699999999998E-3</v>
      </c>
      <c r="Y71" s="63">
        <v>4.2097300000000001E-3</v>
      </c>
      <c r="Z71" s="63">
        <v>4.2214100000000001E-3</v>
      </c>
      <c r="AA71" s="63">
        <v>4.1964799999999998E-3</v>
      </c>
      <c r="AB71" s="63">
        <v>4.2166299999999999E-3</v>
      </c>
      <c r="AC71" s="63">
        <v>4.2070299999999996E-3</v>
      </c>
      <c r="AD71" s="63">
        <v>4.2090699999999997E-3</v>
      </c>
      <c r="AE71" s="63">
        <v>4.2209999999999999E-3</v>
      </c>
      <c r="AF71" s="63">
        <v>4.1964000000000003E-3</v>
      </c>
      <c r="AG71" s="63">
        <v>4.215E-3</v>
      </c>
      <c r="AH71" s="63">
        <v>4.2069200000000003E-3</v>
      </c>
      <c r="AI71" s="63">
        <v>4.2082500000000002E-3</v>
      </c>
    </row>
    <row r="72" spans="1:35">
      <c r="A72" s="63"/>
      <c r="B72" s="63">
        <f t="shared" si="41"/>
        <v>4.2084820000000004E-3</v>
      </c>
      <c r="C72" s="63">
        <f t="shared" si="45"/>
        <v>4.2084880000000007E-3</v>
      </c>
      <c r="D72" s="63">
        <f t="shared" si="42"/>
        <v>4.2083139999999995E-3</v>
      </c>
      <c r="E72" s="63">
        <f t="shared" si="46"/>
        <v>4.2076660000000005E-3</v>
      </c>
      <c r="F72" s="63">
        <f t="shared" si="43"/>
        <v>4.2072680000000001E-3</v>
      </c>
      <c r="G72" s="63" t="str">
        <f t="shared" si="44"/>
        <v>0.0042,</v>
      </c>
      <c r="H72" s="63"/>
      <c r="J72" s="63"/>
      <c r="K72" s="63">
        <v>4.2183400000000001E-3</v>
      </c>
      <c r="L72" s="63">
        <v>4.19704E-3</v>
      </c>
      <c r="M72" s="63">
        <v>4.2139999999999999E-3</v>
      </c>
      <c r="N72" s="63">
        <v>4.20579E-3</v>
      </c>
      <c r="O72" s="63">
        <v>4.2072400000000001E-3</v>
      </c>
      <c r="P72" s="418">
        <v>4.2183300000000002E-3</v>
      </c>
      <c r="Q72" s="63">
        <v>4.19704E-3</v>
      </c>
      <c r="R72" s="63">
        <v>4.2141000000000001E-3</v>
      </c>
      <c r="S72" s="63">
        <v>4.2057300000000004E-3</v>
      </c>
      <c r="T72" s="63">
        <v>4.2072400000000001E-3</v>
      </c>
      <c r="U72" s="63">
        <v>4.2184900000000001E-3</v>
      </c>
      <c r="V72" s="63">
        <v>4.1970100000000002E-3</v>
      </c>
      <c r="W72" s="63">
        <v>4.2138200000000001E-3</v>
      </c>
      <c r="X72" s="63">
        <v>4.20507E-3</v>
      </c>
      <c r="Y72" s="63">
        <v>4.2071799999999996E-3</v>
      </c>
      <c r="Z72" s="63">
        <v>4.2184900000000001E-3</v>
      </c>
      <c r="AA72" s="63">
        <v>4.1964899999999998E-3</v>
      </c>
      <c r="AB72" s="63">
        <v>4.2126999999999998E-3</v>
      </c>
      <c r="AC72" s="63">
        <v>4.2042399999999997E-3</v>
      </c>
      <c r="AD72" s="63">
        <v>4.2064099999999998E-3</v>
      </c>
      <c r="AE72" s="63">
        <v>4.2176399999999999E-3</v>
      </c>
      <c r="AF72" s="63">
        <v>4.1960599999999997E-3</v>
      </c>
      <c r="AG72" s="63">
        <v>4.21296E-3</v>
      </c>
      <c r="AH72" s="63">
        <v>4.20405E-3</v>
      </c>
      <c r="AI72" s="63">
        <v>4.2056300000000001E-3</v>
      </c>
    </row>
    <row r="73" spans="1:35">
      <c r="A73" s="63"/>
      <c r="B73" s="63">
        <f t="shared" si="41"/>
        <v>4.2086059999999993E-3</v>
      </c>
      <c r="C73" s="63">
        <f t="shared" si="45"/>
        <v>4.2086179999999999E-3</v>
      </c>
      <c r="D73" s="63">
        <f t="shared" si="42"/>
        <v>4.208692E-3</v>
      </c>
      <c r="E73" s="63">
        <f t="shared" si="46"/>
        <v>4.208878000000001E-3</v>
      </c>
      <c r="F73" s="63">
        <f t="shared" si="43"/>
        <v>4.2089099999999997E-3</v>
      </c>
      <c r="G73" s="63" t="str">
        <f t="shared" si="44"/>
        <v>0.0042,</v>
      </c>
      <c r="H73" s="63"/>
      <c r="J73" s="63"/>
      <c r="K73" s="63">
        <v>4.2183200000000002E-3</v>
      </c>
      <c r="L73" s="63">
        <v>4.1970799999999997E-3</v>
      </c>
      <c r="M73" s="63">
        <v>4.2159199999999997E-3</v>
      </c>
      <c r="N73" s="63">
        <v>4.2051500000000004E-3</v>
      </c>
      <c r="O73" s="63">
        <v>4.2065599999999998E-3</v>
      </c>
      <c r="P73" s="418">
        <v>4.2183400000000001E-3</v>
      </c>
      <c r="Q73" s="63">
        <v>4.1970899999999997E-3</v>
      </c>
      <c r="R73" s="63">
        <v>4.2159800000000002E-3</v>
      </c>
      <c r="S73" s="63">
        <v>4.2050999999999998E-3</v>
      </c>
      <c r="T73" s="63">
        <v>4.2065799999999997E-3</v>
      </c>
      <c r="U73" s="63">
        <v>4.2184199999999996E-3</v>
      </c>
      <c r="V73" s="63">
        <v>4.1971200000000004E-3</v>
      </c>
      <c r="W73" s="63">
        <v>4.2160499999999998E-3</v>
      </c>
      <c r="X73" s="63">
        <v>4.2050799999999999E-3</v>
      </c>
      <c r="Y73" s="63">
        <v>4.2067900000000002E-3</v>
      </c>
      <c r="Z73" s="63">
        <v>4.2184600000000003E-3</v>
      </c>
      <c r="AA73" s="63">
        <v>4.1971300000000003E-3</v>
      </c>
      <c r="AB73" s="63">
        <v>4.2164799999999999E-3</v>
      </c>
      <c r="AC73" s="63">
        <v>4.2052599999999997E-3</v>
      </c>
      <c r="AD73" s="63">
        <v>4.2070600000000003E-3</v>
      </c>
      <c r="AE73" s="63">
        <v>4.2184400000000004E-3</v>
      </c>
      <c r="AF73" s="63">
        <v>4.1970899999999997E-3</v>
      </c>
      <c r="AG73" s="63">
        <v>4.2166699999999996E-3</v>
      </c>
      <c r="AH73" s="63">
        <v>4.2051399999999996E-3</v>
      </c>
      <c r="AI73" s="63">
        <v>4.2072100000000003E-3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0DDF-187A-C24C-AD5F-9022B4C63F18}">
  <sheetPr>
    <tabColor theme="5"/>
  </sheetPr>
  <dimension ref="A1:AY80"/>
  <sheetViews>
    <sheetView topLeftCell="K1" workbookViewId="0">
      <selection activeCell="U2" sqref="U2:Y7"/>
    </sheetView>
  </sheetViews>
  <sheetFormatPr baseColWidth="10" defaultRowHeight="16"/>
  <cols>
    <col min="2" max="3" width="17.33203125" bestFit="1" customWidth="1"/>
    <col min="4" max="4" width="15.6640625" bestFit="1" customWidth="1"/>
    <col min="5" max="5" width="17.33203125" bestFit="1" customWidth="1"/>
    <col min="6" max="6" width="17.33203125" customWidth="1"/>
    <col min="7" max="7" width="16.33203125" bestFit="1" customWidth="1"/>
    <col min="9" max="9" width="3.33203125" style="284" customWidth="1"/>
    <col min="16" max="16" width="19.6640625" style="415" bestFit="1" customWidth="1"/>
    <col min="18" max="18" width="13.83203125" bestFit="1" customWidth="1"/>
    <col min="38" max="38" width="13.33203125" bestFit="1" customWidth="1"/>
    <col min="42" max="42" width="13.33203125" bestFit="1" customWidth="1"/>
    <col min="46" max="46" width="13.33203125" bestFit="1" customWidth="1"/>
  </cols>
  <sheetData>
    <row r="1" spans="1:51">
      <c r="B1" s="565" t="s">
        <v>547</v>
      </c>
      <c r="C1" s="381" t="s">
        <v>491</v>
      </c>
      <c r="D1" s="381" t="s">
        <v>494</v>
      </c>
      <c r="E1" s="381" t="s">
        <v>495</v>
      </c>
      <c r="F1" s="539" t="s">
        <v>406</v>
      </c>
      <c r="J1" s="563"/>
      <c r="K1" s="514" t="s">
        <v>403</v>
      </c>
      <c r="L1" s="564"/>
      <c r="M1" s="564"/>
      <c r="N1" s="564"/>
      <c r="O1" s="564"/>
      <c r="P1" s="419"/>
      <c r="Q1" s="514" t="s">
        <v>402</v>
      </c>
      <c r="R1" s="381"/>
      <c r="S1" s="381"/>
      <c r="T1" s="381"/>
      <c r="U1" s="381"/>
      <c r="V1" s="381" t="s">
        <v>424</v>
      </c>
      <c r="W1" s="381"/>
      <c r="X1" s="381"/>
      <c r="Y1" s="381"/>
      <c r="Z1" s="381"/>
      <c r="AA1" s="514" t="s">
        <v>489</v>
      </c>
      <c r="AB1" s="381"/>
      <c r="AC1" s="381"/>
      <c r="AD1" s="381"/>
      <c r="AE1" s="381" t="s">
        <v>406</v>
      </c>
      <c r="AF1" s="381"/>
      <c r="AG1" s="381"/>
      <c r="AH1" s="381"/>
      <c r="AI1" s="381"/>
      <c r="AK1" s="381" t="s">
        <v>402</v>
      </c>
      <c r="AL1" s="381" t="s">
        <v>424</v>
      </c>
      <c r="AM1" s="381" t="s">
        <v>489</v>
      </c>
      <c r="AO1" s="381" t="s">
        <v>402</v>
      </c>
      <c r="AP1" s="381" t="s">
        <v>424</v>
      </c>
      <c r="AQ1" s="381" t="s">
        <v>489</v>
      </c>
      <c r="AS1" s="381" t="s">
        <v>402</v>
      </c>
      <c r="AT1" s="381" t="s">
        <v>424</v>
      </c>
      <c r="AU1" s="381" t="s">
        <v>489</v>
      </c>
      <c r="AW1" s="381" t="s">
        <v>402</v>
      </c>
      <c r="AX1" s="381" t="s">
        <v>424</v>
      </c>
      <c r="AY1" s="381" t="s">
        <v>489</v>
      </c>
    </row>
    <row r="2" spans="1:51" ht="17">
      <c r="A2" s="414" t="s">
        <v>1044</v>
      </c>
      <c r="B2" s="566">
        <f>O3</f>
        <v>2.65</v>
      </c>
      <c r="C2" s="486">
        <f>T3</f>
        <v>2.65</v>
      </c>
      <c r="D2" s="487">
        <f>Y3</f>
        <v>2.4500000000000002</v>
      </c>
      <c r="E2" s="486">
        <f>AD3</f>
        <v>2.69</v>
      </c>
      <c r="F2" s="540">
        <f>AI3</f>
        <v>2.73</v>
      </c>
      <c r="G2" s="396"/>
      <c r="H2" s="391"/>
      <c r="J2" s="563"/>
      <c r="K2" s="462" t="s">
        <v>569</v>
      </c>
      <c r="L2" s="563"/>
      <c r="M2" s="563"/>
      <c r="N2" s="563"/>
      <c r="O2" s="563"/>
      <c r="Q2" s="391" t="s">
        <v>190</v>
      </c>
      <c r="R2" s="391" t="s">
        <v>281</v>
      </c>
      <c r="S2" s="391" t="s">
        <v>282</v>
      </c>
      <c r="T2" s="391" t="s">
        <v>492</v>
      </c>
      <c r="U2" s="404"/>
      <c r="V2" s="391" t="s">
        <v>190</v>
      </c>
      <c r="W2" s="391" t="s">
        <v>281</v>
      </c>
      <c r="X2" s="391" t="s">
        <v>282</v>
      </c>
      <c r="Y2" s="391" t="s">
        <v>492</v>
      </c>
      <c r="Z2" s="404"/>
      <c r="AA2" s="391" t="s">
        <v>190</v>
      </c>
      <c r="AB2" s="391" t="s">
        <v>281</v>
      </c>
      <c r="AC2" s="391" t="s">
        <v>282</v>
      </c>
      <c r="AD2" s="391" t="s">
        <v>492</v>
      </c>
      <c r="AE2" s="434" t="s">
        <v>598</v>
      </c>
      <c r="AF2" s="391"/>
      <c r="AG2" s="391"/>
      <c r="AH2" s="391"/>
      <c r="AI2" s="391"/>
      <c r="AK2" s="391" t="s">
        <v>190</v>
      </c>
      <c r="AO2" s="391" t="s">
        <v>281</v>
      </c>
      <c r="AS2" s="391" t="s">
        <v>282</v>
      </c>
      <c r="AW2" s="391" t="s">
        <v>492</v>
      </c>
    </row>
    <row r="3" spans="1:51" ht="17">
      <c r="A3" s="414" t="s">
        <v>1045</v>
      </c>
      <c r="B3" s="566">
        <f t="shared" ref="B3:B6" si="0">O4</f>
        <v>0.66</v>
      </c>
      <c r="C3" s="486">
        <f t="shared" ref="C3:C6" si="1">T4</f>
        <v>0.87</v>
      </c>
      <c r="D3" s="487">
        <f t="shared" ref="D3:D6" si="2">Y4</f>
        <v>1.3</v>
      </c>
      <c r="E3" s="486">
        <f t="shared" ref="E3:E6" si="3">AD4</f>
        <v>2.15</v>
      </c>
      <c r="F3" s="540">
        <f t="shared" ref="F3:F5" si="4">AI4</f>
        <v>1.31</v>
      </c>
      <c r="G3" s="396"/>
      <c r="H3" s="391"/>
      <c r="J3" s="563"/>
      <c r="K3" s="462" t="s">
        <v>1044</v>
      </c>
      <c r="L3" s="563">
        <v>0</v>
      </c>
      <c r="M3" s="563">
        <v>1.71</v>
      </c>
      <c r="N3" s="563">
        <v>1.96</v>
      </c>
      <c r="O3" s="563">
        <v>2.65</v>
      </c>
      <c r="P3" s="414" t="s">
        <v>1044</v>
      </c>
      <c r="Q3" s="391">
        <v>0</v>
      </c>
      <c r="R3" s="391">
        <v>1.71</v>
      </c>
      <c r="S3" s="391">
        <v>1.96</v>
      </c>
      <c r="T3" s="391">
        <v>2.65</v>
      </c>
      <c r="U3" s="404" t="s">
        <v>1044</v>
      </c>
      <c r="V3" s="391">
        <v>0</v>
      </c>
      <c r="W3" s="391">
        <v>1.71</v>
      </c>
      <c r="X3" s="391">
        <v>1.96</v>
      </c>
      <c r="Y3" s="391">
        <v>2.4500000000000002</v>
      </c>
      <c r="Z3" s="404" t="s">
        <v>1044</v>
      </c>
      <c r="AA3" s="391">
        <v>0</v>
      </c>
      <c r="AB3" s="391">
        <v>1.71</v>
      </c>
      <c r="AC3" s="391">
        <v>1.96</v>
      </c>
      <c r="AD3" s="391">
        <v>2.69</v>
      </c>
      <c r="AE3" s="434" t="s">
        <v>1044</v>
      </c>
      <c r="AF3" s="391">
        <v>0</v>
      </c>
      <c r="AG3" s="391">
        <v>1.71</v>
      </c>
      <c r="AH3" s="391">
        <v>1.96</v>
      </c>
      <c r="AI3" s="391">
        <v>2.73</v>
      </c>
      <c r="AK3" s="423">
        <f>Q3</f>
        <v>0</v>
      </c>
      <c r="AL3" s="423">
        <f>V3</f>
        <v>0</v>
      </c>
      <c r="AM3" s="423">
        <f>AA3</f>
        <v>0</v>
      </c>
      <c r="AO3" s="391">
        <f>R3</f>
        <v>1.71</v>
      </c>
      <c r="AP3" s="391">
        <f>W3</f>
        <v>1.71</v>
      </c>
      <c r="AQ3" s="391">
        <f>AB3</f>
        <v>1.71</v>
      </c>
      <c r="AR3" s="391"/>
      <c r="AS3" s="391">
        <f>S3</f>
        <v>1.96</v>
      </c>
      <c r="AT3" s="391">
        <f ca="1">OFFSET(S3,0,5)</f>
        <v>1.96</v>
      </c>
      <c r="AU3" s="391">
        <f ca="1">OFFSET(S3,0,10)</f>
        <v>1.96</v>
      </c>
      <c r="AV3" s="391"/>
      <c r="AW3" s="391">
        <f>T3</f>
        <v>2.65</v>
      </c>
      <c r="AX3" s="391">
        <f ca="1">OFFSET(T3,0,5)</f>
        <v>2.4500000000000002</v>
      </c>
      <c r="AY3" s="391">
        <f ca="1">OFFSET(T3,0,10)</f>
        <v>2.69</v>
      </c>
    </row>
    <row r="4" spans="1:51" ht="17">
      <c r="A4" s="414" t="s">
        <v>1046</v>
      </c>
      <c r="B4" s="566">
        <f t="shared" si="0"/>
        <v>2.77</v>
      </c>
      <c r="C4" s="486">
        <f t="shared" si="1"/>
        <v>3.4</v>
      </c>
      <c r="D4" s="487">
        <f t="shared" si="2"/>
        <v>4.72</v>
      </c>
      <c r="E4" s="486">
        <f t="shared" si="3"/>
        <v>7.3</v>
      </c>
      <c r="F4" s="540">
        <f t="shared" si="4"/>
        <v>4.75</v>
      </c>
      <c r="G4" s="396"/>
      <c r="H4" s="391"/>
      <c r="J4" s="563"/>
      <c r="K4" s="462" t="s">
        <v>1045</v>
      </c>
      <c r="L4" s="563">
        <v>0.67</v>
      </c>
      <c r="M4" s="563">
        <v>0.66</v>
      </c>
      <c r="N4" s="563">
        <v>0.66</v>
      </c>
      <c r="O4" s="563">
        <v>0.66</v>
      </c>
      <c r="P4" s="414" t="s">
        <v>1045</v>
      </c>
      <c r="Q4" s="391">
        <v>0.92</v>
      </c>
      <c r="R4" s="391">
        <v>0.88</v>
      </c>
      <c r="S4" s="391">
        <v>0.89</v>
      </c>
      <c r="T4" s="391">
        <v>0.87</v>
      </c>
      <c r="U4" s="404" t="s">
        <v>1045</v>
      </c>
      <c r="V4" s="391">
        <v>1.66</v>
      </c>
      <c r="W4" s="391">
        <v>1.37</v>
      </c>
      <c r="X4" s="391">
        <v>1.39</v>
      </c>
      <c r="Y4" s="391">
        <v>1.3</v>
      </c>
      <c r="Z4" s="404" t="s">
        <v>1045</v>
      </c>
      <c r="AA4" s="391">
        <v>4.5</v>
      </c>
      <c r="AB4" s="391">
        <v>2.54</v>
      </c>
      <c r="AC4" s="391">
        <v>2.52</v>
      </c>
      <c r="AD4" s="391">
        <v>2.15</v>
      </c>
      <c r="AE4" s="434" t="s">
        <v>1045</v>
      </c>
      <c r="AF4" s="391">
        <v>1.51</v>
      </c>
      <c r="AG4" s="391">
        <v>1.36</v>
      </c>
      <c r="AH4" s="391">
        <v>1.38</v>
      </c>
      <c r="AI4" s="391">
        <v>1.31</v>
      </c>
      <c r="AK4" s="423">
        <f t="shared" ref="AK4:AK6" si="5">Q4</f>
        <v>0.92</v>
      </c>
      <c r="AL4" s="423">
        <f t="shared" ref="AL4:AL6" si="6">V4</f>
        <v>1.66</v>
      </c>
      <c r="AM4" s="423">
        <f t="shared" ref="AM4:AM6" si="7">AA4</f>
        <v>4.5</v>
      </c>
      <c r="AO4" s="391">
        <f t="shared" ref="AO4:AO6" si="8">R4</f>
        <v>0.88</v>
      </c>
      <c r="AP4" s="391">
        <f t="shared" ref="AP4:AP6" si="9">W4</f>
        <v>1.37</v>
      </c>
      <c r="AQ4" s="391">
        <f t="shared" ref="AQ4:AQ6" si="10">AB4</f>
        <v>2.54</v>
      </c>
      <c r="AR4" s="391"/>
      <c r="AS4" s="391">
        <f t="shared" ref="AS4:AS6" si="11">S4</f>
        <v>0.89</v>
      </c>
      <c r="AT4" s="391">
        <f t="shared" ref="AT4:AT6" ca="1" si="12">OFFSET(S4,0,5)</f>
        <v>1.39</v>
      </c>
      <c r="AU4" s="391">
        <f t="shared" ref="AU4:AU6" ca="1" si="13">OFFSET(S4,0,10)</f>
        <v>2.52</v>
      </c>
      <c r="AV4" s="391"/>
      <c r="AW4" s="391">
        <f t="shared" ref="AW4:AW6" si="14">T4</f>
        <v>0.87</v>
      </c>
      <c r="AX4" s="391">
        <f t="shared" ref="AX4:AX6" ca="1" si="15">OFFSET(T4,0,5)</f>
        <v>1.3</v>
      </c>
      <c r="AY4" s="391">
        <f t="shared" ref="AY4:AY6" ca="1" si="16">OFFSET(T4,0,10)</f>
        <v>2.15</v>
      </c>
    </row>
    <row r="5" spans="1:51" ht="17">
      <c r="A5" s="416" t="s">
        <v>1047</v>
      </c>
      <c r="B5" s="566">
        <f t="shared" si="0"/>
        <v>11.67</v>
      </c>
      <c r="C5" s="486">
        <f t="shared" si="1"/>
        <v>14.91</v>
      </c>
      <c r="D5" s="487">
        <f t="shared" si="2"/>
        <v>21.62</v>
      </c>
      <c r="E5" s="486">
        <f t="shared" si="3"/>
        <v>34.85</v>
      </c>
      <c r="F5" s="540">
        <f t="shared" si="4"/>
        <v>21.82</v>
      </c>
      <c r="G5" s="397"/>
      <c r="H5" s="391"/>
      <c r="J5" s="563"/>
      <c r="K5" s="462" t="s">
        <v>1046</v>
      </c>
      <c r="L5" s="563">
        <v>4.53</v>
      </c>
      <c r="M5" s="563">
        <v>4.51</v>
      </c>
      <c r="N5" s="563">
        <v>2.93</v>
      </c>
      <c r="O5" s="563">
        <v>2.77</v>
      </c>
      <c r="P5" s="414" t="s">
        <v>1046</v>
      </c>
      <c r="Q5" s="391">
        <v>5.85</v>
      </c>
      <c r="R5" s="391">
        <v>5.64</v>
      </c>
      <c r="S5" s="391">
        <v>3.64</v>
      </c>
      <c r="T5" s="391">
        <v>3.4</v>
      </c>
      <c r="U5" s="404" t="s">
        <v>1046</v>
      </c>
      <c r="V5" s="391">
        <v>9.5</v>
      </c>
      <c r="W5" s="391">
        <v>8.1300000000000008</v>
      </c>
      <c r="X5" s="391">
        <v>5.21</v>
      </c>
      <c r="Y5" s="391">
        <v>4.72</v>
      </c>
      <c r="Z5" s="404" t="s">
        <v>1046</v>
      </c>
      <c r="AA5" s="391">
        <v>21.96</v>
      </c>
      <c r="AB5" s="391">
        <v>13.78</v>
      </c>
      <c r="AC5" s="391">
        <v>8.67</v>
      </c>
      <c r="AD5" s="391">
        <v>7.3</v>
      </c>
      <c r="AE5" s="434" t="s">
        <v>1046</v>
      </c>
      <c r="AF5" s="391">
        <v>8.83</v>
      </c>
      <c r="AG5" s="391">
        <v>8.06</v>
      </c>
      <c r="AH5" s="391">
        <v>5.17</v>
      </c>
      <c r="AI5" s="391">
        <v>4.75</v>
      </c>
      <c r="AK5" s="423">
        <f t="shared" si="5"/>
        <v>5.85</v>
      </c>
      <c r="AL5" s="423">
        <f t="shared" si="6"/>
        <v>9.5</v>
      </c>
      <c r="AM5" s="423">
        <f t="shared" si="7"/>
        <v>21.96</v>
      </c>
      <c r="AO5" s="391">
        <f t="shared" si="8"/>
        <v>5.64</v>
      </c>
      <c r="AP5" s="391">
        <f t="shared" si="9"/>
        <v>8.1300000000000008</v>
      </c>
      <c r="AQ5" s="391">
        <f t="shared" si="10"/>
        <v>13.78</v>
      </c>
      <c r="AR5" s="391"/>
      <c r="AS5" s="391">
        <f t="shared" si="11"/>
        <v>3.64</v>
      </c>
      <c r="AT5" s="391">
        <f t="shared" ca="1" si="12"/>
        <v>5.21</v>
      </c>
      <c r="AU5" s="391">
        <f t="shared" ca="1" si="13"/>
        <v>8.67</v>
      </c>
      <c r="AV5" s="391"/>
      <c r="AW5" s="391">
        <f t="shared" si="14"/>
        <v>3.4</v>
      </c>
      <c r="AX5" s="391">
        <f t="shared" ca="1" si="15"/>
        <v>4.72</v>
      </c>
      <c r="AY5" s="391">
        <f ca="1">OFFSET(T5,0,10)</f>
        <v>7.3</v>
      </c>
    </row>
    <row r="6" spans="1:51" ht="17">
      <c r="A6" s="416" t="s">
        <v>1048</v>
      </c>
      <c r="B6" s="566">
        <f t="shared" si="0"/>
        <v>17.75</v>
      </c>
      <c r="C6" s="486">
        <f t="shared" si="1"/>
        <v>21.82</v>
      </c>
      <c r="D6" s="487">
        <f t="shared" si="2"/>
        <v>30.08</v>
      </c>
      <c r="E6" s="486">
        <f t="shared" si="3"/>
        <v>46.98</v>
      </c>
      <c r="F6" s="540">
        <f>AI7</f>
        <v>30.61</v>
      </c>
      <c r="J6" s="563"/>
      <c r="K6" s="462" t="s">
        <v>1047</v>
      </c>
      <c r="L6" s="563">
        <v>11.91</v>
      </c>
      <c r="M6" s="563">
        <v>11.84</v>
      </c>
      <c r="N6" s="563">
        <v>11.72</v>
      </c>
      <c r="O6" s="563">
        <v>11.67</v>
      </c>
      <c r="P6" s="416" t="s">
        <v>1047</v>
      </c>
      <c r="Q6" s="406">
        <v>15.98</v>
      </c>
      <c r="R6" s="406">
        <v>15.31</v>
      </c>
      <c r="S6" s="406">
        <v>15.26</v>
      </c>
      <c r="T6" s="406">
        <v>14.91</v>
      </c>
      <c r="U6" s="405" t="s">
        <v>1047</v>
      </c>
      <c r="V6" s="406">
        <v>27.56</v>
      </c>
      <c r="W6" s="406">
        <v>23.07</v>
      </c>
      <c r="X6" s="406">
        <v>23.09</v>
      </c>
      <c r="Y6" s="406">
        <v>21.62</v>
      </c>
      <c r="Z6" s="405" t="s">
        <v>1047</v>
      </c>
      <c r="AA6" s="406">
        <v>70.66</v>
      </c>
      <c r="AB6" s="406">
        <v>41.27</v>
      </c>
      <c r="AC6" s="406">
        <v>40.61</v>
      </c>
      <c r="AD6" s="406">
        <v>34.85</v>
      </c>
      <c r="AE6" s="434" t="s">
        <v>1047</v>
      </c>
      <c r="AF6" s="406">
        <v>25.28</v>
      </c>
      <c r="AG6" s="406">
        <v>22.83</v>
      </c>
      <c r="AH6" s="406">
        <v>22.93</v>
      </c>
      <c r="AI6" s="406">
        <v>21.82</v>
      </c>
      <c r="AK6" s="423">
        <f t="shared" si="5"/>
        <v>15.98</v>
      </c>
      <c r="AL6" s="423">
        <f t="shared" si="6"/>
        <v>27.56</v>
      </c>
      <c r="AM6" s="423">
        <f t="shared" si="7"/>
        <v>70.66</v>
      </c>
      <c r="AO6" s="391">
        <f t="shared" si="8"/>
        <v>15.31</v>
      </c>
      <c r="AP6" s="391">
        <f t="shared" si="9"/>
        <v>23.07</v>
      </c>
      <c r="AQ6" s="391">
        <f t="shared" si="10"/>
        <v>41.27</v>
      </c>
      <c r="AR6" s="391"/>
      <c r="AS6" s="391">
        <f t="shared" si="11"/>
        <v>15.26</v>
      </c>
      <c r="AT6" s="391">
        <f t="shared" ca="1" si="12"/>
        <v>23.09</v>
      </c>
      <c r="AU6" s="391">
        <f t="shared" ca="1" si="13"/>
        <v>40.61</v>
      </c>
      <c r="AV6" s="391"/>
      <c r="AW6" s="391">
        <f t="shared" si="14"/>
        <v>14.91</v>
      </c>
      <c r="AX6" s="391">
        <f t="shared" ca="1" si="15"/>
        <v>21.62</v>
      </c>
      <c r="AY6" s="391">
        <f t="shared" ca="1" si="16"/>
        <v>34.85</v>
      </c>
    </row>
    <row r="7" spans="1:51" ht="34">
      <c r="J7" s="563"/>
      <c r="K7" s="563" t="s">
        <v>1048</v>
      </c>
      <c r="L7" s="563">
        <v>17.11</v>
      </c>
      <c r="M7" s="563">
        <v>18.73</v>
      </c>
      <c r="N7" s="563">
        <v>17.27</v>
      </c>
      <c r="O7" s="563">
        <v>17.75</v>
      </c>
      <c r="P7" s="416" t="s">
        <v>1048</v>
      </c>
      <c r="Q7" s="406">
        <v>22.76</v>
      </c>
      <c r="R7" s="406">
        <v>23.54</v>
      </c>
      <c r="S7" s="406">
        <v>21.74</v>
      </c>
      <c r="T7" s="406">
        <v>21.82</v>
      </c>
      <c r="U7" s="405" t="s">
        <v>1048</v>
      </c>
      <c r="V7" s="406">
        <v>38.72</v>
      </c>
      <c r="W7" s="406">
        <v>34.28</v>
      </c>
      <c r="X7" s="406">
        <v>31.65</v>
      </c>
      <c r="Y7" s="406">
        <v>30.08</v>
      </c>
      <c r="Z7" s="405" t="s">
        <v>1048</v>
      </c>
      <c r="AA7" s="406">
        <v>97.11</v>
      </c>
      <c r="AB7" s="406">
        <v>59.3</v>
      </c>
      <c r="AC7" s="406">
        <v>53.75</v>
      </c>
      <c r="AD7" s="406">
        <v>46.98</v>
      </c>
      <c r="AE7" s="406" t="s">
        <v>1048</v>
      </c>
      <c r="AF7" s="406">
        <v>35.619999999999997</v>
      </c>
      <c r="AG7" s="406">
        <v>33.96</v>
      </c>
      <c r="AH7" s="406">
        <v>31.43</v>
      </c>
      <c r="AI7" s="406">
        <v>30.61</v>
      </c>
      <c r="AK7" s="430" t="s">
        <v>530</v>
      </c>
      <c r="AL7" s="430" t="s">
        <v>531</v>
      </c>
      <c r="AM7" s="430" t="s">
        <v>532</v>
      </c>
      <c r="AO7" s="430" t="s">
        <v>533</v>
      </c>
      <c r="AP7" s="430" t="s">
        <v>534</v>
      </c>
      <c r="AQ7" s="430" t="s">
        <v>535</v>
      </c>
      <c r="AS7" s="430" t="s">
        <v>536</v>
      </c>
      <c r="AT7" s="430" t="s">
        <v>537</v>
      </c>
      <c r="AU7" s="430" t="s">
        <v>538</v>
      </c>
      <c r="AW7" s="381" t="s">
        <v>402</v>
      </c>
      <c r="AX7" s="381" t="s">
        <v>424</v>
      </c>
      <c r="AY7" s="381" t="s">
        <v>489</v>
      </c>
    </row>
    <row r="8" spans="1:51" ht="17">
      <c r="J8" s="563"/>
      <c r="K8" s="563"/>
      <c r="L8" s="563"/>
      <c r="M8" s="563"/>
      <c r="N8" s="563"/>
      <c r="O8" s="563"/>
      <c r="P8" s="416"/>
      <c r="Q8" s="406"/>
      <c r="R8" s="406"/>
      <c r="S8" s="406"/>
      <c r="T8" s="406"/>
      <c r="U8" s="405"/>
      <c r="V8" s="406"/>
      <c r="W8" s="406"/>
      <c r="X8" s="406"/>
      <c r="Y8" s="406"/>
      <c r="Z8" s="405"/>
      <c r="AA8" s="406"/>
      <c r="AB8" s="406"/>
      <c r="AC8" s="406"/>
      <c r="AD8" s="406"/>
      <c r="AE8" s="406"/>
      <c r="AF8" s="406"/>
      <c r="AG8" s="406"/>
      <c r="AH8" s="406"/>
      <c r="AI8" s="406"/>
      <c r="AK8" s="430"/>
      <c r="AL8" s="430"/>
      <c r="AM8" s="430"/>
      <c r="AO8" s="430"/>
      <c r="AP8" s="430"/>
      <c r="AQ8" s="430"/>
      <c r="AS8" s="430"/>
      <c r="AT8" s="430"/>
      <c r="AU8" s="430"/>
      <c r="AW8" s="381"/>
      <c r="AX8" s="381"/>
      <c r="AY8" s="381"/>
    </row>
    <row r="9" spans="1:51" ht="17">
      <c r="A9" s="414"/>
      <c r="K9" s="462" t="s">
        <v>1044</v>
      </c>
      <c r="L9" s="410" t="e">
        <f t="shared" ref="L9:N9" si="17">1-$T3/L3</f>
        <v>#DIV/0!</v>
      </c>
      <c r="M9" s="410">
        <f>1-$T3/M3</f>
        <v>-0.54970760233918137</v>
      </c>
      <c r="N9" s="410">
        <f t="shared" si="17"/>
        <v>-0.3520408163265305</v>
      </c>
      <c r="P9" s="414" t="s">
        <v>496</v>
      </c>
      <c r="Q9" s="410" t="e">
        <f>1-$T3/Q3</f>
        <v>#DIV/0!</v>
      </c>
      <c r="R9" s="410">
        <f>1-$T3/R3</f>
        <v>-0.54970760233918137</v>
      </c>
      <c r="S9" s="410">
        <f>1-$T3/S3</f>
        <v>-0.3520408163265305</v>
      </c>
      <c r="T9" s="406"/>
      <c r="U9" s="405"/>
      <c r="V9" s="410" t="e">
        <f>1-$Y3/V3</f>
        <v>#DIV/0!</v>
      </c>
      <c r="W9" s="410">
        <f>1-$Y3/W3</f>
        <v>-0.43274853801169599</v>
      </c>
      <c r="X9" s="410">
        <f>1-$Y3/X3</f>
        <v>-0.25000000000000022</v>
      </c>
      <c r="Y9" s="406"/>
      <c r="Z9" s="405"/>
      <c r="AA9" s="410" t="e">
        <f>1-$AD3/AA3</f>
        <v>#DIV/0!</v>
      </c>
      <c r="AB9" s="410">
        <f>1-$AD3/AB3</f>
        <v>-0.57309941520467844</v>
      </c>
      <c r="AC9" s="410">
        <f>1-$AD3/AC3</f>
        <v>-0.37244897959183665</v>
      </c>
      <c r="AD9" s="406"/>
      <c r="AE9" s="406"/>
      <c r="AF9" s="406"/>
      <c r="AG9" s="406"/>
      <c r="AH9" s="406"/>
      <c r="AI9" s="406"/>
      <c r="AJ9" s="404" t="s">
        <v>1044</v>
      </c>
      <c r="AK9" s="410" t="e">
        <f t="shared" ref="AK9:AK11" si="18">Q9</f>
        <v>#DIV/0!</v>
      </c>
      <c r="AL9" s="410" t="e">
        <f t="shared" ref="AL9:AL11" si="19">V9</f>
        <v>#DIV/0!</v>
      </c>
      <c r="AM9" s="410" t="e">
        <f t="shared" ref="AM9:AM11" si="20">AA9</f>
        <v>#DIV/0!</v>
      </c>
      <c r="AN9" s="410"/>
      <c r="AO9" s="410">
        <f t="shared" ref="AO9:AO11" si="21">R9</f>
        <v>-0.54970760233918137</v>
      </c>
      <c r="AP9" s="410">
        <f t="shared" ref="AP9:AP11" si="22">W9</f>
        <v>-0.43274853801169599</v>
      </c>
      <c r="AQ9" s="410">
        <f t="shared" ref="AQ9:AQ11" si="23">AB9</f>
        <v>-0.57309941520467844</v>
      </c>
      <c r="AR9" s="410"/>
      <c r="AS9" s="410">
        <f>S9</f>
        <v>-0.3520408163265305</v>
      </c>
      <c r="AT9" s="410">
        <f t="shared" ref="AT9:AT11" ca="1" si="24">OFFSET(S9,0,5)</f>
        <v>-0.25000000000000022</v>
      </c>
      <c r="AU9" s="410">
        <f t="shared" ref="AU9:AU11" ca="1" si="25">OFFSET(S9,0,10)</f>
        <v>-0.37244897959183665</v>
      </c>
      <c r="AV9" s="410"/>
      <c r="AW9" s="410">
        <f t="shared" ref="AW9:AW11" si="26">T9</f>
        <v>0</v>
      </c>
      <c r="AX9" s="410">
        <f t="shared" ref="AX9:AX11" ca="1" si="27">OFFSET(T9,0,5)</f>
        <v>0</v>
      </c>
      <c r="AY9" s="410">
        <f t="shared" ref="AY9:AY11" ca="1" si="28">OFFSET(T9,0,10)</f>
        <v>0</v>
      </c>
    </row>
    <row r="10" spans="1:51" ht="17">
      <c r="A10" s="414"/>
      <c r="K10" s="462" t="s">
        <v>1045</v>
      </c>
      <c r="L10" s="410">
        <f>1-$T4/L4</f>
        <v>-0.29850746268656714</v>
      </c>
      <c r="M10" s="410">
        <f>1-$T4/M4</f>
        <v>-0.31818181818181812</v>
      </c>
      <c r="N10" s="410">
        <f>1-$T4/N4</f>
        <v>-0.31818181818181812</v>
      </c>
      <c r="P10" s="414" t="s">
        <v>497</v>
      </c>
      <c r="Q10" s="410">
        <f>1-$T4/Q4</f>
        <v>5.4347826086956541E-2</v>
      </c>
      <c r="R10" s="410">
        <f>1-$T4/R4</f>
        <v>1.1363636363636354E-2</v>
      </c>
      <c r="S10" s="410">
        <f>1-$T4/S4</f>
        <v>2.2471910112359605E-2</v>
      </c>
      <c r="T10" s="406"/>
      <c r="U10" s="405"/>
      <c r="V10" s="410">
        <f>1-$Y4/V4</f>
        <v>0.21686746987951799</v>
      </c>
      <c r="W10" s="410">
        <f>1-$Y4/W4</f>
        <v>5.1094890510948954E-2</v>
      </c>
      <c r="X10" s="410">
        <f>1-$Y4/X4</f>
        <v>6.4748201438848851E-2</v>
      </c>
      <c r="Y10" s="406"/>
      <c r="Z10" s="405"/>
      <c r="AA10" s="410">
        <f>1-$AD4/AA4</f>
        <v>0.52222222222222225</v>
      </c>
      <c r="AB10" s="410">
        <f>1-$AD4/AB4</f>
        <v>0.15354330708661423</v>
      </c>
      <c r="AC10" s="410">
        <f>1-$AD4/AC4</f>
        <v>0.14682539682539686</v>
      </c>
      <c r="AD10" s="406"/>
      <c r="AE10" s="406"/>
      <c r="AF10" s="406"/>
      <c r="AG10" s="406"/>
      <c r="AH10" s="406"/>
      <c r="AI10" s="406"/>
      <c r="AJ10" s="404" t="s">
        <v>1045</v>
      </c>
      <c r="AK10" s="410">
        <f>Q10</f>
        <v>5.4347826086956541E-2</v>
      </c>
      <c r="AL10" s="410">
        <f t="shared" si="19"/>
        <v>0.21686746987951799</v>
      </c>
      <c r="AM10" s="410">
        <f t="shared" si="20"/>
        <v>0.52222222222222225</v>
      </c>
      <c r="AN10" s="410"/>
      <c r="AO10" s="410">
        <f t="shared" si="21"/>
        <v>1.1363636363636354E-2</v>
      </c>
      <c r="AP10" s="410">
        <f t="shared" si="22"/>
        <v>5.1094890510948954E-2</v>
      </c>
      <c r="AQ10" s="410">
        <f t="shared" si="23"/>
        <v>0.15354330708661423</v>
      </c>
      <c r="AR10" s="410"/>
      <c r="AS10" s="410">
        <f t="shared" ref="AS10:AS11" si="29">S10</f>
        <v>2.2471910112359605E-2</v>
      </c>
      <c r="AT10" s="410">
        <f t="shared" ca="1" si="24"/>
        <v>6.4748201438848851E-2</v>
      </c>
      <c r="AU10" s="410">
        <f t="shared" ca="1" si="25"/>
        <v>0.14682539682539686</v>
      </c>
      <c r="AV10" s="410"/>
      <c r="AW10" s="410">
        <f t="shared" si="26"/>
        <v>0</v>
      </c>
      <c r="AX10" s="410">
        <f t="shared" ca="1" si="27"/>
        <v>0</v>
      </c>
      <c r="AY10" s="410">
        <f t="shared" ca="1" si="28"/>
        <v>0</v>
      </c>
    </row>
    <row r="11" spans="1:51" ht="17">
      <c r="A11" s="414"/>
      <c r="K11" s="462" t="s">
        <v>1046</v>
      </c>
      <c r="L11" s="410">
        <f t="shared" ref="L11:N11" si="30">1-$T5/L5</f>
        <v>0.2494481236203091</v>
      </c>
      <c r="M11" s="410">
        <f t="shared" si="30"/>
        <v>0.24611973392461195</v>
      </c>
      <c r="N11" s="410">
        <f t="shared" si="30"/>
        <v>-0.16040955631399312</v>
      </c>
      <c r="P11" s="414" t="s">
        <v>498</v>
      </c>
      <c r="Q11" s="410">
        <f>1-$T5/Q5</f>
        <v>0.41880341880341876</v>
      </c>
      <c r="R11" s="410">
        <f>1-$T5/R5</f>
        <v>0.3971631205673759</v>
      </c>
      <c r="S11" s="410">
        <f>1-$T5/S5</f>
        <v>6.5934065934066033E-2</v>
      </c>
      <c r="T11" s="406"/>
      <c r="U11" s="405"/>
      <c r="V11" s="410">
        <f>1-$Y5/V5</f>
        <v>0.50315789473684214</v>
      </c>
      <c r="W11" s="410">
        <f>1-$Y5/W5</f>
        <v>0.41943419434194351</v>
      </c>
      <c r="X11" s="410">
        <f>1-$Y5/X5</f>
        <v>9.404990403071023E-2</v>
      </c>
      <c r="Y11" s="406"/>
      <c r="Z11" s="405"/>
      <c r="AA11" s="410">
        <f>1-$AD5/AA5</f>
        <v>0.66757741347905286</v>
      </c>
      <c r="AB11" s="410">
        <f>1-$AD5/AB5</f>
        <v>0.47024673439767783</v>
      </c>
      <c r="AC11" s="410">
        <f>1-$AD5/AC5</f>
        <v>0.15801614763552485</v>
      </c>
      <c r="AD11" s="406"/>
      <c r="AE11" s="406"/>
      <c r="AF11" s="406"/>
      <c r="AG11" s="406"/>
      <c r="AH11" s="406"/>
      <c r="AI11" s="406"/>
      <c r="AJ11" s="404" t="s">
        <v>1046</v>
      </c>
      <c r="AK11" s="410">
        <f t="shared" si="18"/>
        <v>0.41880341880341876</v>
      </c>
      <c r="AL11" s="410">
        <f t="shared" si="19"/>
        <v>0.50315789473684214</v>
      </c>
      <c r="AM11" s="410">
        <f t="shared" si="20"/>
        <v>0.66757741347905286</v>
      </c>
      <c r="AN11" s="410"/>
      <c r="AO11" s="410">
        <f t="shared" si="21"/>
        <v>0.3971631205673759</v>
      </c>
      <c r="AP11" s="410">
        <f t="shared" si="22"/>
        <v>0.41943419434194351</v>
      </c>
      <c r="AQ11" s="410">
        <f t="shared" si="23"/>
        <v>0.47024673439767783</v>
      </c>
      <c r="AR11" s="410"/>
      <c r="AS11" s="410">
        <f t="shared" si="29"/>
        <v>6.5934065934066033E-2</v>
      </c>
      <c r="AT11" s="410">
        <f t="shared" ca="1" si="24"/>
        <v>9.404990403071023E-2</v>
      </c>
      <c r="AU11" s="410">
        <f t="shared" ca="1" si="25"/>
        <v>0.15801614763552485</v>
      </c>
      <c r="AV11" s="410"/>
      <c r="AW11" s="410">
        <f t="shared" si="26"/>
        <v>0</v>
      </c>
      <c r="AX11" s="410">
        <f t="shared" ca="1" si="27"/>
        <v>0</v>
      </c>
      <c r="AY11" s="410">
        <f t="shared" ca="1" si="28"/>
        <v>0</v>
      </c>
    </row>
    <row r="12" spans="1:51" s="563" customFormat="1" ht="17">
      <c r="A12" s="414"/>
      <c r="I12" s="569"/>
      <c r="K12" s="462" t="s">
        <v>1047</v>
      </c>
      <c r="L12" s="568">
        <f t="shared" ref="L12:N13" si="31">1-$T6/L6</f>
        <v>-0.25188916876574297</v>
      </c>
      <c r="M12" s="568">
        <f t="shared" si="31"/>
        <v>-0.25929054054054057</v>
      </c>
      <c r="N12" s="568">
        <f>1-$T6/N6</f>
        <v>-0.27218430034129693</v>
      </c>
      <c r="P12" s="414" t="s">
        <v>499</v>
      </c>
      <c r="Q12" s="568">
        <f>1-$T6/Q6</f>
        <v>6.6958698372966197E-2</v>
      </c>
      <c r="R12" s="568">
        <f>1-$T6/R6</f>
        <v>2.6126714565643416E-2</v>
      </c>
      <c r="S12" s="568">
        <f>1-$T6/S6</f>
        <v>2.2935779816513735E-2</v>
      </c>
      <c r="T12" s="568"/>
      <c r="U12" s="411"/>
      <c r="V12" s="568">
        <f>1-$Y6/V6</f>
        <v>0.2155297532656022</v>
      </c>
      <c r="W12" s="568">
        <f>1-$Y6/W6</f>
        <v>6.2852188990030311E-2</v>
      </c>
      <c r="X12" s="568">
        <f>1-$Y6/X6</f>
        <v>6.3663923776526632E-2</v>
      </c>
      <c r="Y12" s="568"/>
      <c r="Z12" s="411"/>
      <c r="AA12" s="568">
        <f>1-$AD6/AA6</f>
        <v>0.50679309368808378</v>
      </c>
      <c r="AB12" s="568">
        <f>1-$AD6/AB6</f>
        <v>0.15556094015023025</v>
      </c>
      <c r="AC12" s="568">
        <f>1-$AD6/AC6</f>
        <v>0.14183698596404826</v>
      </c>
      <c r="AD12" s="568"/>
      <c r="AE12" s="568"/>
      <c r="AF12" s="568"/>
      <c r="AG12" s="568"/>
      <c r="AH12" s="568"/>
      <c r="AI12" s="568"/>
      <c r="AJ12" s="404" t="s">
        <v>1047</v>
      </c>
      <c r="AK12" s="570"/>
      <c r="AL12" s="570"/>
      <c r="AM12" s="570"/>
      <c r="AO12" s="486"/>
      <c r="AP12" s="486"/>
      <c r="AQ12" s="486"/>
      <c r="AR12" s="486"/>
      <c r="AS12" s="486"/>
      <c r="AT12" s="486"/>
      <c r="AU12" s="486"/>
      <c r="AV12" s="486"/>
      <c r="AW12" s="486"/>
      <c r="AX12" s="486"/>
      <c r="AY12" s="486"/>
    </row>
    <row r="13" spans="1:51" ht="17">
      <c r="A13" s="416"/>
      <c r="K13" s="563" t="s">
        <v>1048</v>
      </c>
      <c r="L13" s="412">
        <f t="shared" si="31"/>
        <v>-0.2752776154295733</v>
      </c>
      <c r="M13" s="567">
        <f t="shared" si="31"/>
        <v>-0.1649759743726642</v>
      </c>
      <c r="N13" s="412">
        <f>1-$T7/N7</f>
        <v>-0.26346265199768393</v>
      </c>
      <c r="P13" s="416" t="s">
        <v>499</v>
      </c>
      <c r="Q13" s="412">
        <f>1-$T7/Q7</f>
        <v>4.1300527240773377E-2</v>
      </c>
      <c r="R13" s="567">
        <f>1-$T7/R7</f>
        <v>7.3067119796091706E-2</v>
      </c>
      <c r="S13" s="412">
        <f>1-$T7/S7</f>
        <v>-3.6798528058878954E-3</v>
      </c>
      <c r="T13" s="412"/>
      <c r="U13" s="413"/>
      <c r="V13" s="412">
        <f>1-$Y7/V7</f>
        <v>0.22314049586776863</v>
      </c>
      <c r="W13" s="567">
        <f>1-$Y7/W7</f>
        <v>0.12252042007001174</v>
      </c>
      <c r="X13" s="412">
        <f>1-$Y7/X7</f>
        <v>4.9605055292259115E-2</v>
      </c>
      <c r="Y13" s="412"/>
      <c r="Z13" s="413"/>
      <c r="AA13" s="412">
        <f>1-$AD7/AA7</f>
        <v>0.51621872103799815</v>
      </c>
      <c r="AB13" s="567">
        <f>1-$AD7/AB7</f>
        <v>0.2077571669477235</v>
      </c>
      <c r="AC13" s="412">
        <f>1-$AD7/AC7</f>
        <v>0.12595348837209308</v>
      </c>
      <c r="AD13" s="410"/>
      <c r="AE13" s="410"/>
      <c r="AF13" s="410"/>
      <c r="AG13" s="410"/>
      <c r="AH13" s="410"/>
      <c r="AI13" s="410"/>
    </row>
    <row r="14" spans="1:51" ht="17">
      <c r="A14" s="416"/>
      <c r="P14" s="414"/>
      <c r="Q14" s="410"/>
      <c r="R14" s="410"/>
      <c r="S14" s="410"/>
      <c r="T14" s="410"/>
      <c r="U14" s="411"/>
      <c r="V14" s="410"/>
      <c r="W14" s="410"/>
      <c r="X14" s="410"/>
      <c r="Y14" s="410"/>
      <c r="Z14" s="411"/>
      <c r="AA14" s="410"/>
      <c r="AB14" s="410"/>
      <c r="AC14" s="410"/>
      <c r="AD14" s="410"/>
      <c r="AE14" s="410"/>
      <c r="AF14" s="410"/>
      <c r="AG14" s="410"/>
      <c r="AH14" s="410"/>
      <c r="AI14" s="410"/>
    </row>
    <row r="15" spans="1:51" ht="17">
      <c r="A15" s="416"/>
      <c r="K15" s="462" t="s">
        <v>1111</v>
      </c>
      <c r="L15" s="391">
        <f>L3-$O3</f>
        <v>-2.65</v>
      </c>
      <c r="M15" s="391">
        <f t="shared" ref="M15:N15" si="32">M3-$O3</f>
        <v>-0.94</v>
      </c>
      <c r="N15" s="391">
        <f t="shared" si="32"/>
        <v>-0.69</v>
      </c>
      <c r="O15" s="391">
        <f>SUM(M15:M16)</f>
        <v>-0.94</v>
      </c>
      <c r="P15" s="462" t="s">
        <v>1111</v>
      </c>
      <c r="Q15" s="423">
        <f>Q3-$T3</f>
        <v>-2.65</v>
      </c>
      <c r="R15" s="423">
        <f t="shared" ref="R15:S15" si="33">R3-$T3</f>
        <v>-0.94</v>
      </c>
      <c r="S15" s="423">
        <f t="shared" si="33"/>
        <v>-0.69</v>
      </c>
      <c r="T15" s="391">
        <f>SUM(R15:R16)</f>
        <v>-0.92999999999999994</v>
      </c>
      <c r="U15" s="411"/>
      <c r="V15" s="423">
        <f>V3-$Y3</f>
        <v>-2.4500000000000002</v>
      </c>
      <c r="W15" s="423">
        <f t="shared" ref="W15:X15" si="34">W3-$Y3</f>
        <v>-0.74000000000000021</v>
      </c>
      <c r="X15" s="423">
        <f t="shared" si="34"/>
        <v>-0.49000000000000021</v>
      </c>
      <c r="Y15" s="391">
        <f>SUM(W15:W16)</f>
        <v>-0.67000000000000015</v>
      </c>
      <c r="Z15" s="411"/>
      <c r="AA15" s="423">
        <f>AA3-$AD3</f>
        <v>-2.69</v>
      </c>
      <c r="AB15" s="423">
        <f t="shared" ref="AB15:AC15" si="35">AB3-$AD3</f>
        <v>-0.98</v>
      </c>
      <c r="AC15" s="423">
        <f t="shared" si="35"/>
        <v>-0.73</v>
      </c>
      <c r="AD15" s="391">
        <f>SUM(AB15:AB16)</f>
        <v>-0.58999999999999986</v>
      </c>
      <c r="AE15" s="410"/>
      <c r="AF15" s="410"/>
      <c r="AG15" s="410"/>
      <c r="AH15" s="410"/>
      <c r="AI15" s="410"/>
    </row>
    <row r="16" spans="1:51" ht="17">
      <c r="A16" s="416"/>
      <c r="K16" s="462" t="s">
        <v>1112</v>
      </c>
      <c r="L16" s="391">
        <f t="shared" ref="L16:N16" si="36">L4-$O4</f>
        <v>1.0000000000000009E-2</v>
      </c>
      <c r="M16" s="391">
        <f t="shared" si="36"/>
        <v>0</v>
      </c>
      <c r="N16" s="391">
        <f t="shared" si="36"/>
        <v>0</v>
      </c>
      <c r="P16" s="462" t="s">
        <v>1112</v>
      </c>
      <c r="Q16" s="423">
        <f t="shared" ref="Q16:S16" si="37">Q4-$T4</f>
        <v>5.0000000000000044E-2</v>
      </c>
      <c r="R16" s="423">
        <f t="shared" si="37"/>
        <v>1.0000000000000009E-2</v>
      </c>
      <c r="S16" s="423">
        <f t="shared" si="37"/>
        <v>2.0000000000000018E-2</v>
      </c>
      <c r="T16" s="410"/>
      <c r="U16" s="411"/>
      <c r="V16" s="423">
        <f t="shared" ref="V16:X16" si="38">V4-$Y4</f>
        <v>0.35999999999999988</v>
      </c>
      <c r="W16" s="423">
        <f t="shared" si="38"/>
        <v>7.0000000000000062E-2</v>
      </c>
      <c r="X16" s="423">
        <f t="shared" si="38"/>
        <v>8.9999999999999858E-2</v>
      </c>
      <c r="Y16" s="410"/>
      <c r="Z16" s="411"/>
      <c r="AA16" s="423">
        <f t="shared" ref="AA16:AC16" si="39">AA4-$AD4</f>
        <v>2.35</v>
      </c>
      <c r="AB16" s="423">
        <f t="shared" si="39"/>
        <v>0.39000000000000012</v>
      </c>
      <c r="AC16" s="423">
        <f t="shared" si="39"/>
        <v>0.37000000000000011</v>
      </c>
      <c r="AD16" s="410"/>
      <c r="AE16" s="410"/>
      <c r="AF16" s="410"/>
      <c r="AG16" s="410"/>
      <c r="AH16" s="410"/>
      <c r="AI16" s="410"/>
    </row>
    <row r="17" spans="1:35" ht="17">
      <c r="A17" s="416"/>
      <c r="K17" s="462" t="s">
        <v>1113</v>
      </c>
      <c r="L17" s="391">
        <f t="shared" ref="L17:N17" si="40">L5-$O5</f>
        <v>1.7600000000000002</v>
      </c>
      <c r="M17" s="571">
        <f t="shared" si="40"/>
        <v>1.7399999999999998</v>
      </c>
      <c r="N17" s="391">
        <f t="shared" si="40"/>
        <v>0.16000000000000014</v>
      </c>
      <c r="P17" s="462" t="s">
        <v>1113</v>
      </c>
      <c r="Q17" s="423">
        <f t="shared" ref="Q17:S17" si="41">Q5-$T5</f>
        <v>2.4499999999999997</v>
      </c>
      <c r="R17" s="572">
        <f t="shared" si="41"/>
        <v>2.2399999999999998</v>
      </c>
      <c r="S17" s="423">
        <f t="shared" si="41"/>
        <v>0.24000000000000021</v>
      </c>
      <c r="T17" s="410"/>
      <c r="U17" s="411"/>
      <c r="V17" s="423">
        <f t="shared" ref="V17:X17" si="42">V5-$Y5</f>
        <v>4.78</v>
      </c>
      <c r="W17" s="572">
        <f t="shared" si="42"/>
        <v>3.410000000000001</v>
      </c>
      <c r="X17" s="423">
        <f t="shared" si="42"/>
        <v>0.49000000000000021</v>
      </c>
      <c r="Y17" s="410"/>
      <c r="Z17" s="411"/>
      <c r="AA17" s="423">
        <f t="shared" ref="AA17:AC17" si="43">AA5-$AD5</f>
        <v>14.66</v>
      </c>
      <c r="AB17" s="572">
        <f t="shared" si="43"/>
        <v>6.4799999999999995</v>
      </c>
      <c r="AC17" s="423">
        <f t="shared" si="43"/>
        <v>1.37</v>
      </c>
      <c r="AD17" s="410"/>
      <c r="AE17" s="410"/>
      <c r="AF17" s="410"/>
      <c r="AG17" s="410"/>
      <c r="AH17" s="410"/>
      <c r="AI17" s="410"/>
    </row>
    <row r="18" spans="1:35" ht="17">
      <c r="A18" s="416"/>
      <c r="K18" s="462" t="s">
        <v>1114</v>
      </c>
      <c r="L18" s="391">
        <f t="shared" ref="L18:N18" si="44">L6-$O6</f>
        <v>0.24000000000000021</v>
      </c>
      <c r="M18" s="571">
        <f t="shared" si="44"/>
        <v>0.16999999999999993</v>
      </c>
      <c r="N18" s="391">
        <f t="shared" si="44"/>
        <v>5.0000000000000711E-2</v>
      </c>
      <c r="P18" s="462" t="s">
        <v>1114</v>
      </c>
      <c r="Q18" s="423">
        <f t="shared" ref="Q18:S18" si="45">Q6-$T6</f>
        <v>1.0700000000000003</v>
      </c>
      <c r="R18" s="572">
        <f t="shared" si="45"/>
        <v>0.40000000000000036</v>
      </c>
      <c r="S18" s="423">
        <f t="shared" si="45"/>
        <v>0.34999999999999964</v>
      </c>
      <c r="T18" s="410"/>
      <c r="U18" s="411"/>
      <c r="V18" s="423">
        <f t="shared" ref="V18:X18" si="46">V6-$Y6</f>
        <v>5.9399999999999977</v>
      </c>
      <c r="W18" s="572">
        <f t="shared" si="46"/>
        <v>1.4499999999999993</v>
      </c>
      <c r="X18" s="423">
        <f t="shared" si="46"/>
        <v>1.4699999999999989</v>
      </c>
      <c r="Y18" s="410"/>
      <c r="Z18" s="411"/>
      <c r="AA18" s="423">
        <f t="shared" ref="AA18:AC18" si="47">AA6-$AD6</f>
        <v>35.809999999999995</v>
      </c>
      <c r="AB18" s="572">
        <f t="shared" si="47"/>
        <v>6.4200000000000017</v>
      </c>
      <c r="AC18" s="423">
        <f t="shared" si="47"/>
        <v>5.759999999999998</v>
      </c>
      <c r="AD18" s="410"/>
      <c r="AE18" s="410"/>
      <c r="AF18" s="410"/>
      <c r="AG18" s="410"/>
      <c r="AH18" s="410"/>
      <c r="AI18" s="410"/>
    </row>
    <row r="19" spans="1:35" ht="17">
      <c r="A19" s="416"/>
      <c r="K19" s="462" t="s">
        <v>1115</v>
      </c>
      <c r="L19" s="391">
        <f t="shared" ref="L19:N19" si="48">L7-$O7</f>
        <v>-0.64000000000000057</v>
      </c>
      <c r="M19" s="571">
        <f t="shared" si="48"/>
        <v>0.98000000000000043</v>
      </c>
      <c r="N19" s="391">
        <f t="shared" si="48"/>
        <v>-0.48000000000000043</v>
      </c>
      <c r="P19" s="414"/>
      <c r="Q19" s="423">
        <f t="shared" ref="Q19:S19" si="49">Q7-$T7</f>
        <v>0.94000000000000128</v>
      </c>
      <c r="R19" s="572">
        <f t="shared" si="49"/>
        <v>1.7199999999999989</v>
      </c>
      <c r="S19" s="423">
        <f t="shared" si="49"/>
        <v>-8.0000000000001847E-2</v>
      </c>
      <c r="T19" s="410"/>
      <c r="U19" s="411"/>
      <c r="V19" s="423">
        <f t="shared" ref="V19:X19" si="50">V7-$Y7</f>
        <v>8.64</v>
      </c>
      <c r="W19" s="572">
        <f t="shared" si="50"/>
        <v>4.2000000000000028</v>
      </c>
      <c r="X19" s="423">
        <f t="shared" si="50"/>
        <v>1.5700000000000003</v>
      </c>
      <c r="Y19" s="410"/>
      <c r="Z19" s="411"/>
      <c r="AA19" s="423">
        <f t="shared" ref="AA19:AC19" si="51">AA7-$AD7</f>
        <v>50.13</v>
      </c>
      <c r="AB19" s="572">
        <f t="shared" si="51"/>
        <v>12.32</v>
      </c>
      <c r="AC19" s="423">
        <f t="shared" si="51"/>
        <v>6.7700000000000031</v>
      </c>
      <c r="AD19" s="410"/>
      <c r="AE19" s="410"/>
      <c r="AF19" s="410"/>
      <c r="AG19" s="410"/>
      <c r="AH19" s="410"/>
      <c r="AI19" s="410"/>
    </row>
    <row r="20" spans="1:35">
      <c r="B20" s="514" t="s">
        <v>403</v>
      </c>
      <c r="C20" s="514" t="s">
        <v>402</v>
      </c>
      <c r="D20" s="381" t="s">
        <v>424</v>
      </c>
      <c r="E20" s="514" t="s">
        <v>489</v>
      </c>
      <c r="F20" s="381" t="s">
        <v>406</v>
      </c>
      <c r="K20" s="381" t="s">
        <v>403</v>
      </c>
      <c r="L20" s="381"/>
      <c r="M20" s="381"/>
      <c r="N20" s="381"/>
      <c r="O20" s="381"/>
      <c r="P20" s="417" t="s">
        <v>402</v>
      </c>
      <c r="Q20" s="381"/>
      <c r="R20" s="381"/>
      <c r="S20" s="381"/>
      <c r="T20" s="381"/>
      <c r="U20" s="381" t="s">
        <v>490</v>
      </c>
      <c r="V20" s="381"/>
      <c r="W20" s="381"/>
      <c r="X20" s="381"/>
      <c r="Y20" s="381"/>
      <c r="Z20" s="381" t="s">
        <v>489</v>
      </c>
      <c r="AA20" s="381"/>
      <c r="AB20" s="381"/>
      <c r="AC20" s="381"/>
      <c r="AD20" s="381"/>
      <c r="AE20" s="381" t="s">
        <v>406</v>
      </c>
      <c r="AF20" s="381"/>
      <c r="AG20" s="381"/>
      <c r="AH20" s="381"/>
      <c r="AI20" s="381"/>
    </row>
    <row r="21" spans="1:35">
      <c r="A21" s="63"/>
      <c r="B21" s="63">
        <f>AVERAGE(K21:O21)</f>
        <v>2.7784540000000003E-2</v>
      </c>
      <c r="C21" s="63">
        <f t="shared" ref="C21:C80" si="52">AVERAGE(P21:T21)</f>
        <v>2.7784639999999999E-2</v>
      </c>
      <c r="D21" s="63">
        <f>AVERAGE(U21:Y21)</f>
        <v>2.778504E-2</v>
      </c>
      <c r="E21" s="63">
        <f t="shared" ref="E21:E80" si="53">AVERAGE(Z21:AD21)</f>
        <v>2.7785959999999998E-2</v>
      </c>
      <c r="F21" s="63">
        <f>AVERAGE(AE21:AI21)</f>
        <v>2.7788120000000006E-2</v>
      </c>
      <c r="G21" s="63" t="str">
        <f>ROUND(D21,4)&amp;","</f>
        <v>0.0278,</v>
      </c>
      <c r="H21" s="63"/>
      <c r="J21" s="63"/>
      <c r="K21" s="63">
        <v>2.7794099999999999E-2</v>
      </c>
      <c r="L21" s="63">
        <v>2.7768000000000001E-2</v>
      </c>
      <c r="M21" s="63">
        <v>2.7791799999999998E-2</v>
      </c>
      <c r="N21" s="63">
        <v>2.77793E-2</v>
      </c>
      <c r="O21" s="63">
        <v>2.7789500000000002E-2</v>
      </c>
      <c r="P21" s="418">
        <v>2.7794200000000002E-2</v>
      </c>
      <c r="Q21" s="63">
        <v>2.77681E-2</v>
      </c>
      <c r="R21" s="63">
        <v>2.7791900000000001E-2</v>
      </c>
      <c r="S21" s="63">
        <v>2.7779399999999999E-2</v>
      </c>
      <c r="T21" s="63">
        <v>2.7789600000000001E-2</v>
      </c>
      <c r="U21" s="63">
        <v>2.7794599999999999E-2</v>
      </c>
      <c r="V21" s="63">
        <v>2.7768600000000001E-2</v>
      </c>
      <c r="W21" s="63">
        <v>2.7792399999999998E-2</v>
      </c>
      <c r="X21" s="63">
        <v>2.7779700000000001E-2</v>
      </c>
      <c r="Y21" s="63">
        <v>2.7789899999999999E-2</v>
      </c>
      <c r="Z21" s="63">
        <v>2.7795500000000001E-2</v>
      </c>
      <c r="AA21" s="63">
        <v>2.7769499999999999E-2</v>
      </c>
      <c r="AB21" s="63">
        <v>2.7793499999999999E-2</v>
      </c>
      <c r="AC21" s="63">
        <v>2.7780699999999998E-2</v>
      </c>
      <c r="AD21" s="63">
        <v>2.7790599999999999E-2</v>
      </c>
      <c r="AE21" s="63">
        <v>2.7797499999999999E-2</v>
      </c>
      <c r="AF21" s="63">
        <v>2.7772000000000002E-2</v>
      </c>
      <c r="AG21" s="63">
        <v>2.7795899999999998E-2</v>
      </c>
      <c r="AH21" s="63">
        <v>2.7783200000000001E-2</v>
      </c>
      <c r="AI21" s="63">
        <v>2.7792000000000001E-2</v>
      </c>
    </row>
    <row r="22" spans="1:35">
      <c r="A22" s="63"/>
      <c r="B22" s="63">
        <f t="shared" ref="B22:B80" si="54">AVERAGE(K22:O22)</f>
        <v>2.7787240000000001E-2</v>
      </c>
      <c r="C22" s="63">
        <f t="shared" si="52"/>
        <v>2.7787299999999997E-2</v>
      </c>
      <c r="D22" s="63">
        <f t="shared" ref="D22:D80" si="55">AVERAGE(U22:Y22)</f>
        <v>2.7787739999999998E-2</v>
      </c>
      <c r="E22" s="63">
        <f t="shared" si="53"/>
        <v>2.7788980000000001E-2</v>
      </c>
      <c r="F22" s="63">
        <f t="shared" ref="F22:F80" si="56">AVERAGE(AE22:AI22)</f>
        <v>2.7791779999999999E-2</v>
      </c>
      <c r="G22" s="63" t="str">
        <f t="shared" ref="G22:G80" si="57">ROUND(D22,4)&amp;","</f>
        <v>0.0278,</v>
      </c>
      <c r="H22" s="63"/>
      <c r="J22" s="63"/>
      <c r="K22" s="63">
        <v>2.7797700000000002E-2</v>
      </c>
      <c r="L22" s="63">
        <v>2.7765999999999999E-2</v>
      </c>
      <c r="M22" s="63">
        <v>2.77998E-2</v>
      </c>
      <c r="N22" s="63">
        <v>2.7780300000000001E-2</v>
      </c>
      <c r="O22" s="63">
        <v>2.7792399999999998E-2</v>
      </c>
      <c r="P22" s="418">
        <v>2.7797800000000001E-2</v>
      </c>
      <c r="Q22" s="63">
        <v>2.7765999999999999E-2</v>
      </c>
      <c r="R22" s="63">
        <v>2.7799899999999999E-2</v>
      </c>
      <c r="S22" s="63">
        <v>2.77804E-2</v>
      </c>
      <c r="T22" s="63">
        <v>2.7792399999999998E-2</v>
      </c>
      <c r="U22" s="63">
        <v>2.7798199999999999E-2</v>
      </c>
      <c r="V22" s="63">
        <v>2.7766599999999999E-2</v>
      </c>
      <c r="W22" s="63">
        <v>2.78003E-2</v>
      </c>
      <c r="X22" s="63">
        <v>2.7780800000000001E-2</v>
      </c>
      <c r="Y22" s="63">
        <v>2.7792799999999999E-2</v>
      </c>
      <c r="Z22" s="63">
        <v>2.7799500000000001E-2</v>
      </c>
      <c r="AA22" s="63">
        <v>2.7767699999999999E-2</v>
      </c>
      <c r="AB22" s="63">
        <v>2.7801699999999999E-2</v>
      </c>
      <c r="AC22" s="63">
        <v>2.77822E-2</v>
      </c>
      <c r="AD22" s="63">
        <v>2.77938E-2</v>
      </c>
      <c r="AE22" s="63">
        <v>2.7802199999999999E-2</v>
      </c>
      <c r="AF22" s="63">
        <v>2.7770900000000001E-2</v>
      </c>
      <c r="AG22" s="63">
        <v>2.7804599999999999E-2</v>
      </c>
      <c r="AH22" s="63">
        <v>2.7785399999999998E-2</v>
      </c>
      <c r="AI22" s="63">
        <v>2.7795799999999999E-2</v>
      </c>
    </row>
    <row r="23" spans="1:35">
      <c r="A23" s="63"/>
      <c r="B23" s="63">
        <f t="shared" si="54"/>
        <v>2.7777039999999996E-2</v>
      </c>
      <c r="C23" s="63">
        <f t="shared" si="52"/>
        <v>2.7777139999999999E-2</v>
      </c>
      <c r="D23" s="63">
        <f t="shared" si="55"/>
        <v>2.7777639999999999E-2</v>
      </c>
      <c r="E23" s="63">
        <f t="shared" si="53"/>
        <v>2.7779060000000001E-2</v>
      </c>
      <c r="F23" s="63">
        <f t="shared" si="56"/>
        <v>2.7782340000000006E-2</v>
      </c>
      <c r="G23" s="63" t="str">
        <f t="shared" si="57"/>
        <v>0.0278,</v>
      </c>
      <c r="H23" s="63"/>
      <c r="J23" s="63"/>
      <c r="K23" s="63">
        <v>2.7785899999999999E-2</v>
      </c>
      <c r="L23" s="63">
        <v>2.7757199999999999E-2</v>
      </c>
      <c r="M23" s="63">
        <v>2.77903E-2</v>
      </c>
      <c r="N23" s="63">
        <v>2.7770799999999998E-2</v>
      </c>
      <c r="O23" s="63">
        <v>2.7781E-2</v>
      </c>
      <c r="P23" s="418">
        <v>2.7786000000000002E-2</v>
      </c>
      <c r="Q23" s="63">
        <v>2.7757199999999999E-2</v>
      </c>
      <c r="R23" s="63">
        <v>2.7790499999999999E-2</v>
      </c>
      <c r="S23" s="63">
        <v>2.7770900000000001E-2</v>
      </c>
      <c r="T23" s="63">
        <v>2.77811E-2</v>
      </c>
      <c r="U23" s="63">
        <v>2.7786399999999999E-2</v>
      </c>
      <c r="V23" s="63">
        <v>2.77577E-2</v>
      </c>
      <c r="W23" s="63">
        <v>2.7791099999999999E-2</v>
      </c>
      <c r="X23" s="63">
        <v>2.7771400000000002E-2</v>
      </c>
      <c r="Y23" s="63">
        <v>2.77816E-2</v>
      </c>
      <c r="Z23" s="63">
        <v>2.77875E-2</v>
      </c>
      <c r="AA23" s="63">
        <v>2.7759099999999998E-2</v>
      </c>
      <c r="AB23" s="63">
        <v>2.7793000000000002E-2</v>
      </c>
      <c r="AC23" s="63">
        <v>2.77729E-2</v>
      </c>
      <c r="AD23" s="63">
        <v>2.77828E-2</v>
      </c>
      <c r="AE23" s="63">
        <v>2.77903E-2</v>
      </c>
      <c r="AF23" s="63">
        <v>2.7762700000000001E-2</v>
      </c>
      <c r="AG23" s="63">
        <v>2.7797100000000002E-2</v>
      </c>
      <c r="AH23" s="63">
        <v>2.77764E-2</v>
      </c>
      <c r="AI23" s="63">
        <v>2.7785199999999999E-2</v>
      </c>
    </row>
    <row r="24" spans="1:35">
      <c r="A24" s="63"/>
      <c r="B24" s="63">
        <f t="shared" si="54"/>
        <v>2.7767439999999997E-2</v>
      </c>
      <c r="C24" s="63">
        <f t="shared" si="52"/>
        <v>2.7767460000000001E-2</v>
      </c>
      <c r="D24" s="63">
        <f t="shared" si="55"/>
        <v>2.7768060000000001E-2</v>
      </c>
      <c r="E24" s="63">
        <f t="shared" si="53"/>
        <v>2.7769960000000003E-2</v>
      </c>
      <c r="F24" s="63">
        <f t="shared" si="56"/>
        <v>2.7774199999999999E-2</v>
      </c>
      <c r="G24" s="63" t="str">
        <f t="shared" si="57"/>
        <v>0.0278,</v>
      </c>
      <c r="H24" s="63"/>
      <c r="J24" s="63"/>
      <c r="K24" s="63">
        <v>2.7776499999999999E-2</v>
      </c>
      <c r="L24" s="63">
        <v>2.7745300000000001E-2</v>
      </c>
      <c r="M24" s="63">
        <v>2.77827E-2</v>
      </c>
      <c r="N24" s="63">
        <v>2.77583E-2</v>
      </c>
      <c r="O24" s="63">
        <v>2.7774400000000001E-2</v>
      </c>
      <c r="P24" s="418">
        <v>2.7776599999999999E-2</v>
      </c>
      <c r="Q24" s="63">
        <v>2.7745200000000001E-2</v>
      </c>
      <c r="R24" s="63">
        <v>2.77828E-2</v>
      </c>
      <c r="S24" s="63">
        <v>2.77583E-2</v>
      </c>
      <c r="T24" s="63">
        <v>2.7774400000000001E-2</v>
      </c>
      <c r="U24" s="63">
        <v>2.7777199999999998E-2</v>
      </c>
      <c r="V24" s="63">
        <v>2.7745700000000002E-2</v>
      </c>
      <c r="W24" s="63">
        <v>2.7783499999999999E-2</v>
      </c>
      <c r="X24" s="63">
        <v>2.77589E-2</v>
      </c>
      <c r="Y24" s="63">
        <v>2.7775000000000001E-2</v>
      </c>
      <c r="Z24" s="63">
        <v>2.7778899999999999E-2</v>
      </c>
      <c r="AA24" s="63">
        <v>2.7747399999999998E-2</v>
      </c>
      <c r="AB24" s="63">
        <v>2.7785799999999999E-2</v>
      </c>
      <c r="AC24" s="63">
        <v>2.7761000000000001E-2</v>
      </c>
      <c r="AD24" s="63">
        <v>2.7776700000000001E-2</v>
      </c>
      <c r="AE24" s="63">
        <v>2.77827E-2</v>
      </c>
      <c r="AF24" s="63">
        <v>2.7751700000000001E-2</v>
      </c>
      <c r="AG24" s="63">
        <v>2.7791E-2</v>
      </c>
      <c r="AH24" s="63">
        <v>2.7765600000000001E-2</v>
      </c>
      <c r="AI24" s="63">
        <v>2.7779999999999999E-2</v>
      </c>
    </row>
    <row r="25" spans="1:35">
      <c r="A25" s="63"/>
      <c r="B25" s="63">
        <f t="shared" si="54"/>
        <v>2.775416E-2</v>
      </c>
      <c r="C25" s="63">
        <f t="shared" si="52"/>
        <v>2.77542E-2</v>
      </c>
      <c r="D25" s="63">
        <f t="shared" si="55"/>
        <v>2.7754919999999999E-2</v>
      </c>
      <c r="E25" s="63">
        <f t="shared" si="53"/>
        <v>2.7756999999999997E-2</v>
      </c>
      <c r="F25" s="63">
        <f t="shared" si="56"/>
        <v>2.7761860000000006E-2</v>
      </c>
      <c r="G25" s="63" t="str">
        <f t="shared" si="57"/>
        <v>0.0278,</v>
      </c>
      <c r="H25" s="63"/>
      <c r="J25" s="63"/>
      <c r="K25" s="63">
        <v>2.7763400000000001E-2</v>
      </c>
      <c r="L25" s="63">
        <v>2.7734700000000001E-2</v>
      </c>
      <c r="M25" s="63">
        <v>2.7770699999999999E-2</v>
      </c>
      <c r="N25" s="63">
        <v>2.77418E-2</v>
      </c>
      <c r="O25" s="63">
        <v>2.7760199999999999E-2</v>
      </c>
      <c r="P25" s="418">
        <v>2.7763300000000001E-2</v>
      </c>
      <c r="Q25" s="63">
        <v>2.7734600000000002E-2</v>
      </c>
      <c r="R25" s="63">
        <v>2.7770799999999998E-2</v>
      </c>
      <c r="S25" s="63">
        <v>2.77418E-2</v>
      </c>
      <c r="T25" s="63">
        <v>2.77605E-2</v>
      </c>
      <c r="U25" s="63">
        <v>2.7763800000000002E-2</v>
      </c>
      <c r="V25" s="63">
        <v>2.7735300000000001E-2</v>
      </c>
      <c r="W25" s="63">
        <v>2.77716E-2</v>
      </c>
      <c r="X25" s="63">
        <v>2.77424E-2</v>
      </c>
      <c r="Y25" s="63">
        <v>2.7761500000000001E-2</v>
      </c>
      <c r="Z25" s="63">
        <v>2.7765499999999999E-2</v>
      </c>
      <c r="AA25" s="63">
        <v>2.77372E-2</v>
      </c>
      <c r="AB25" s="63">
        <v>2.7774199999999999E-2</v>
      </c>
      <c r="AC25" s="63">
        <v>2.7744399999999999E-2</v>
      </c>
      <c r="AD25" s="63">
        <v>2.7763699999999999E-2</v>
      </c>
      <c r="AE25" s="63">
        <v>2.7769700000000001E-2</v>
      </c>
      <c r="AF25" s="63">
        <v>2.7742300000000001E-2</v>
      </c>
      <c r="AG25" s="63">
        <v>2.7779999999999999E-2</v>
      </c>
      <c r="AH25" s="63">
        <v>2.77494E-2</v>
      </c>
      <c r="AI25" s="63">
        <v>2.7767900000000002E-2</v>
      </c>
    </row>
    <row r="26" spans="1:35">
      <c r="A26" s="63"/>
      <c r="B26" s="63">
        <f t="shared" si="54"/>
        <v>2.7737499999999998E-2</v>
      </c>
      <c r="C26" s="63">
        <f t="shared" si="52"/>
        <v>2.7737539999999998E-2</v>
      </c>
      <c r="D26" s="63">
        <f t="shared" si="55"/>
        <v>2.7738420000000003E-2</v>
      </c>
      <c r="E26" s="63">
        <f t="shared" si="53"/>
        <v>2.7741019999999998E-2</v>
      </c>
      <c r="F26" s="63">
        <f t="shared" si="56"/>
        <v>2.7746799999999999E-2</v>
      </c>
      <c r="G26" s="63" t="str">
        <f t="shared" si="57"/>
        <v>0.0277,</v>
      </c>
      <c r="H26" s="63"/>
      <c r="J26" s="63"/>
      <c r="K26" s="63">
        <v>2.7751000000000001E-2</v>
      </c>
      <c r="L26" s="63">
        <v>2.7711599999999999E-2</v>
      </c>
      <c r="M26" s="63">
        <v>2.7759499999999999E-2</v>
      </c>
      <c r="N26" s="63">
        <v>2.77232E-2</v>
      </c>
      <c r="O26" s="63">
        <v>2.7742200000000002E-2</v>
      </c>
      <c r="P26" s="418">
        <v>2.7751000000000001E-2</v>
      </c>
      <c r="Q26" s="63">
        <v>2.77115E-2</v>
      </c>
      <c r="R26" s="63">
        <v>2.7759200000000001E-2</v>
      </c>
      <c r="S26" s="63">
        <v>2.7723399999999999E-2</v>
      </c>
      <c r="T26" s="63">
        <v>2.7742599999999999E-2</v>
      </c>
      <c r="U26" s="63">
        <v>2.77518E-2</v>
      </c>
      <c r="V26" s="63">
        <v>2.7712299999999999E-2</v>
      </c>
      <c r="W26" s="63">
        <v>2.7759900000000001E-2</v>
      </c>
      <c r="X26" s="63">
        <v>2.7724700000000001E-2</v>
      </c>
      <c r="Y26" s="63">
        <v>2.7743400000000001E-2</v>
      </c>
      <c r="Z26" s="63">
        <v>2.77542E-2</v>
      </c>
      <c r="AA26" s="63">
        <v>2.7715199999999999E-2</v>
      </c>
      <c r="AB26" s="63">
        <v>2.7762700000000001E-2</v>
      </c>
      <c r="AC26" s="63">
        <v>2.7727499999999999E-2</v>
      </c>
      <c r="AD26" s="63">
        <v>2.7745499999999999E-2</v>
      </c>
      <c r="AE26" s="63">
        <v>2.7759599999999999E-2</v>
      </c>
      <c r="AF26" s="63">
        <v>2.7721900000000001E-2</v>
      </c>
      <c r="AG26" s="63">
        <v>2.7768600000000001E-2</v>
      </c>
      <c r="AH26" s="63">
        <v>2.7734100000000001E-2</v>
      </c>
      <c r="AI26" s="63">
        <v>2.7749800000000002E-2</v>
      </c>
    </row>
    <row r="27" spans="1:35">
      <c r="A27" s="63"/>
      <c r="B27" s="63">
        <f t="shared" si="54"/>
        <v>2.7716420000000002E-2</v>
      </c>
      <c r="C27" s="63">
        <f t="shared" si="52"/>
        <v>2.771676E-2</v>
      </c>
      <c r="D27" s="63">
        <f t="shared" si="55"/>
        <v>2.7717840000000004E-2</v>
      </c>
      <c r="E27" s="63">
        <f t="shared" si="53"/>
        <v>2.7720660000000001E-2</v>
      </c>
      <c r="F27" s="63">
        <f t="shared" si="56"/>
        <v>2.772786E-2</v>
      </c>
      <c r="G27" s="63" t="str">
        <f t="shared" si="57"/>
        <v>0.0277,</v>
      </c>
      <c r="H27" s="63"/>
      <c r="J27" s="63"/>
      <c r="K27" s="63">
        <v>2.7727700000000001E-2</v>
      </c>
      <c r="L27" s="63">
        <v>2.7692999999999999E-2</v>
      </c>
      <c r="M27" s="63">
        <v>2.77355E-2</v>
      </c>
      <c r="N27" s="63">
        <v>2.7700499999999999E-2</v>
      </c>
      <c r="O27" s="63">
        <v>2.7725400000000001E-2</v>
      </c>
      <c r="P27" s="418">
        <v>2.7727600000000002E-2</v>
      </c>
      <c r="Q27" s="63">
        <v>2.7693700000000002E-2</v>
      </c>
      <c r="R27" s="63">
        <v>2.7735699999999999E-2</v>
      </c>
      <c r="S27" s="63">
        <v>2.7700599999999999E-2</v>
      </c>
      <c r="T27" s="63">
        <v>2.7726199999999999E-2</v>
      </c>
      <c r="U27" s="63">
        <v>2.7728800000000001E-2</v>
      </c>
      <c r="V27" s="63">
        <v>2.7695299999999999E-2</v>
      </c>
      <c r="W27" s="63">
        <v>2.77367E-2</v>
      </c>
      <c r="X27" s="63">
        <v>2.7702000000000001E-2</v>
      </c>
      <c r="Y27" s="63">
        <v>2.7726399999999998E-2</v>
      </c>
      <c r="Z27" s="63">
        <v>2.77319E-2</v>
      </c>
      <c r="AA27" s="63">
        <v>2.7698799999999999E-2</v>
      </c>
      <c r="AB27" s="63">
        <v>2.7740600000000001E-2</v>
      </c>
      <c r="AC27" s="63">
        <v>2.77057E-2</v>
      </c>
      <c r="AD27" s="63">
        <v>2.7726299999999999E-2</v>
      </c>
      <c r="AE27" s="63">
        <v>2.7738499999999999E-2</v>
      </c>
      <c r="AF27" s="63">
        <v>2.7705899999999999E-2</v>
      </c>
      <c r="AG27" s="63">
        <v>2.7748599999999998E-2</v>
      </c>
      <c r="AH27" s="63">
        <v>2.7713999999999999E-2</v>
      </c>
      <c r="AI27" s="63">
        <v>2.7732300000000001E-2</v>
      </c>
    </row>
    <row r="28" spans="1:35">
      <c r="A28" s="63"/>
      <c r="B28" s="63">
        <f t="shared" si="54"/>
        <v>2.7693000000000002E-2</v>
      </c>
      <c r="C28" s="63">
        <f t="shared" si="52"/>
        <v>2.7693299999999997E-2</v>
      </c>
      <c r="D28" s="63">
        <f t="shared" si="55"/>
        <v>2.76945E-2</v>
      </c>
      <c r="E28" s="63">
        <f t="shared" si="53"/>
        <v>2.7698380000000002E-2</v>
      </c>
      <c r="F28" s="63">
        <f t="shared" si="56"/>
        <v>2.7707219999999998E-2</v>
      </c>
      <c r="G28" s="63" t="str">
        <f t="shared" si="57"/>
        <v>0.0277,</v>
      </c>
      <c r="H28" s="63"/>
      <c r="J28" s="63"/>
      <c r="K28" s="63">
        <v>2.7700300000000001E-2</v>
      </c>
      <c r="L28" s="63">
        <v>2.76694E-2</v>
      </c>
      <c r="M28" s="63">
        <v>2.7722E-2</v>
      </c>
      <c r="N28" s="63">
        <v>2.7675999999999999E-2</v>
      </c>
      <c r="O28" s="63">
        <v>2.7697300000000001E-2</v>
      </c>
      <c r="P28" s="418">
        <v>2.7700599999999999E-2</v>
      </c>
      <c r="Q28" s="63">
        <v>2.7669300000000001E-2</v>
      </c>
      <c r="R28" s="63">
        <v>2.7722199999999999E-2</v>
      </c>
      <c r="S28" s="63">
        <v>2.7676200000000001E-2</v>
      </c>
      <c r="T28" s="63">
        <v>2.7698199999999999E-2</v>
      </c>
      <c r="U28" s="63">
        <v>2.77015E-2</v>
      </c>
      <c r="V28" s="63">
        <v>2.7670699999999999E-2</v>
      </c>
      <c r="W28" s="63">
        <v>2.7723500000000002E-2</v>
      </c>
      <c r="X28" s="63">
        <v>2.7677799999999999E-2</v>
      </c>
      <c r="Y28" s="63">
        <v>2.7699000000000001E-2</v>
      </c>
      <c r="Z28" s="63">
        <v>2.7704900000000001E-2</v>
      </c>
      <c r="AA28" s="63">
        <v>2.7675100000000001E-2</v>
      </c>
      <c r="AB28" s="63">
        <v>2.77278E-2</v>
      </c>
      <c r="AC28" s="63">
        <v>2.7681899999999999E-2</v>
      </c>
      <c r="AD28" s="63">
        <v>2.77022E-2</v>
      </c>
      <c r="AE28" s="63">
        <v>2.77138E-2</v>
      </c>
      <c r="AF28" s="63">
        <v>2.7684299999999998E-2</v>
      </c>
      <c r="AG28" s="63">
        <v>2.77366E-2</v>
      </c>
      <c r="AH28" s="63">
        <v>2.7691799999999999E-2</v>
      </c>
      <c r="AI28" s="63">
        <v>2.7709600000000001E-2</v>
      </c>
    </row>
    <row r="29" spans="1:35">
      <c r="A29" s="63"/>
      <c r="B29" s="63">
        <f t="shared" si="54"/>
        <v>2.7661239999999997E-2</v>
      </c>
      <c r="C29" s="63">
        <f t="shared" si="52"/>
        <v>2.7662560000000003E-2</v>
      </c>
      <c r="D29" s="63">
        <f t="shared" si="55"/>
        <v>2.7665699999999998E-2</v>
      </c>
      <c r="E29" s="63">
        <f t="shared" si="53"/>
        <v>2.7671639999999997E-2</v>
      </c>
      <c r="F29" s="63">
        <f t="shared" si="56"/>
        <v>2.7682459999999999E-2</v>
      </c>
      <c r="G29" s="63" t="str">
        <f t="shared" si="57"/>
        <v>0.0277,</v>
      </c>
      <c r="H29" s="63"/>
      <c r="J29" s="63"/>
      <c r="K29" s="63">
        <v>2.7652699999999999E-2</v>
      </c>
      <c r="L29" s="63">
        <v>2.7654499999999999E-2</v>
      </c>
      <c r="M29" s="63">
        <v>2.77033E-2</v>
      </c>
      <c r="N29" s="63">
        <v>2.7641499999999999E-2</v>
      </c>
      <c r="O29" s="63">
        <v>2.76542E-2</v>
      </c>
      <c r="P29" s="418">
        <v>2.7656199999999999E-2</v>
      </c>
      <c r="Q29" s="63">
        <v>2.76549E-2</v>
      </c>
      <c r="R29" s="63">
        <v>2.7702899999999999E-2</v>
      </c>
      <c r="S29" s="63">
        <v>2.7642099999999999E-2</v>
      </c>
      <c r="T29" s="63">
        <v>2.7656699999999999E-2</v>
      </c>
      <c r="U29" s="63">
        <v>2.7660400000000002E-2</v>
      </c>
      <c r="V29" s="63">
        <v>2.7655599999999999E-2</v>
      </c>
      <c r="W29" s="63">
        <v>2.7704699999999999E-2</v>
      </c>
      <c r="X29" s="63">
        <v>2.7644800000000001E-2</v>
      </c>
      <c r="Y29" s="63">
        <v>2.7663E-2</v>
      </c>
      <c r="Z29" s="63">
        <v>2.7666099999999999E-2</v>
      </c>
      <c r="AA29" s="63">
        <v>2.7659199999999998E-2</v>
      </c>
      <c r="AB29" s="63">
        <v>2.7709899999999999E-2</v>
      </c>
      <c r="AC29" s="63">
        <v>2.7651800000000001E-2</v>
      </c>
      <c r="AD29" s="63">
        <v>2.76712E-2</v>
      </c>
      <c r="AE29" s="63">
        <v>2.7676599999999999E-2</v>
      </c>
      <c r="AF29" s="63">
        <v>2.7668000000000002E-2</v>
      </c>
      <c r="AG29" s="63">
        <v>2.7719799999999999E-2</v>
      </c>
      <c r="AH29" s="63">
        <v>2.76647E-2</v>
      </c>
      <c r="AI29" s="63">
        <v>2.7683200000000002E-2</v>
      </c>
    </row>
    <row r="30" spans="1:35">
      <c r="A30" s="63"/>
      <c r="B30" s="63">
        <f t="shared" si="54"/>
        <v>2.7611299999999998E-2</v>
      </c>
      <c r="C30" s="63">
        <f t="shared" si="52"/>
        <v>2.7612520000000002E-2</v>
      </c>
      <c r="D30" s="63">
        <f t="shared" si="55"/>
        <v>2.761574E-2</v>
      </c>
      <c r="E30" s="63">
        <f t="shared" si="53"/>
        <v>2.7622380000000002E-2</v>
      </c>
      <c r="F30" s="63">
        <f t="shared" si="56"/>
        <v>2.7634739999999998E-2</v>
      </c>
      <c r="G30" s="63" t="str">
        <f t="shared" si="57"/>
        <v>0.0276,</v>
      </c>
      <c r="H30" s="63"/>
      <c r="J30" s="63"/>
      <c r="K30" s="63">
        <v>2.76279E-2</v>
      </c>
      <c r="L30" s="63">
        <v>2.7604500000000001E-2</v>
      </c>
      <c r="M30" s="63">
        <v>2.7654000000000001E-2</v>
      </c>
      <c r="N30" s="63">
        <v>2.7581000000000001E-2</v>
      </c>
      <c r="O30" s="63">
        <v>2.7589099999999998E-2</v>
      </c>
      <c r="P30" s="418">
        <v>2.76355E-2</v>
      </c>
      <c r="Q30" s="63">
        <v>2.7604199999999999E-2</v>
      </c>
      <c r="R30" s="63">
        <v>2.76554E-2</v>
      </c>
      <c r="S30" s="63">
        <v>2.7579699999999999E-2</v>
      </c>
      <c r="T30" s="63">
        <v>2.7587799999999999E-2</v>
      </c>
      <c r="U30" s="63">
        <v>2.7638800000000002E-2</v>
      </c>
      <c r="V30" s="63">
        <v>2.76058E-2</v>
      </c>
      <c r="W30" s="63">
        <v>2.7656900000000002E-2</v>
      </c>
      <c r="X30" s="63">
        <v>2.7582599999999999E-2</v>
      </c>
      <c r="Y30" s="63">
        <v>2.75946E-2</v>
      </c>
      <c r="Z30" s="63">
        <v>2.7644200000000001E-2</v>
      </c>
      <c r="AA30" s="63">
        <v>2.7612500000000002E-2</v>
      </c>
      <c r="AB30" s="63">
        <v>2.7663E-2</v>
      </c>
      <c r="AC30" s="63">
        <v>2.7590799999999999E-2</v>
      </c>
      <c r="AD30" s="63">
        <v>2.7601400000000002E-2</v>
      </c>
      <c r="AE30" s="63">
        <v>2.76566E-2</v>
      </c>
      <c r="AF30" s="63">
        <v>2.7625199999999999E-2</v>
      </c>
      <c r="AG30" s="63">
        <v>2.76729E-2</v>
      </c>
      <c r="AH30" s="63">
        <v>2.7604799999999999E-2</v>
      </c>
      <c r="AI30" s="63">
        <v>2.7614199999999998E-2</v>
      </c>
    </row>
    <row r="31" spans="1:35">
      <c r="A31" s="63"/>
      <c r="B31" s="63">
        <f t="shared" si="54"/>
        <v>2.754682E-2</v>
      </c>
      <c r="C31" s="63">
        <f t="shared" si="52"/>
        <v>2.7544979999999997E-2</v>
      </c>
      <c r="D31" s="63">
        <f t="shared" si="55"/>
        <v>2.7547800000000001E-2</v>
      </c>
      <c r="E31" s="63">
        <f t="shared" si="53"/>
        <v>2.7554679999999998E-2</v>
      </c>
      <c r="F31" s="63">
        <f t="shared" si="56"/>
        <v>2.7559840000000002E-2</v>
      </c>
      <c r="G31" s="63" t="str">
        <f t="shared" si="57"/>
        <v>0.0275,</v>
      </c>
      <c r="H31" s="63"/>
      <c r="J31" s="63"/>
      <c r="K31" s="63">
        <v>2.7541400000000001E-2</v>
      </c>
      <c r="L31" s="63">
        <v>2.7541199999999998E-2</v>
      </c>
      <c r="M31" s="63">
        <v>2.7557600000000002E-2</v>
      </c>
      <c r="N31" s="63">
        <v>2.7536700000000001E-2</v>
      </c>
      <c r="O31" s="63">
        <v>2.75572E-2</v>
      </c>
      <c r="P31" s="418">
        <v>2.7552900000000002E-2</v>
      </c>
      <c r="Q31" s="63">
        <v>2.7539000000000001E-2</v>
      </c>
      <c r="R31" s="63">
        <v>2.75339E-2</v>
      </c>
      <c r="S31" s="63">
        <v>2.75362E-2</v>
      </c>
      <c r="T31" s="63">
        <v>2.7562900000000001E-2</v>
      </c>
      <c r="U31" s="63">
        <v>2.75643E-2</v>
      </c>
      <c r="V31" s="63">
        <v>2.75391E-2</v>
      </c>
      <c r="W31" s="63">
        <v>2.7539999999999999E-2</v>
      </c>
      <c r="X31" s="63">
        <v>2.7539999999999999E-2</v>
      </c>
      <c r="Y31" s="63">
        <v>2.75556E-2</v>
      </c>
      <c r="Z31" s="63">
        <v>2.7578499999999999E-2</v>
      </c>
      <c r="AA31" s="63">
        <v>2.7545099999999999E-2</v>
      </c>
      <c r="AB31" s="63">
        <v>2.75444E-2</v>
      </c>
      <c r="AC31" s="63">
        <v>2.75444E-2</v>
      </c>
      <c r="AD31" s="63">
        <v>2.7560999999999999E-2</v>
      </c>
      <c r="AE31" s="63">
        <v>2.7593400000000001E-2</v>
      </c>
      <c r="AF31" s="63">
        <v>2.75508E-2</v>
      </c>
      <c r="AG31" s="63">
        <v>2.7528400000000001E-2</v>
      </c>
      <c r="AH31" s="63">
        <v>2.75543E-2</v>
      </c>
      <c r="AI31" s="63">
        <v>2.7572300000000001E-2</v>
      </c>
    </row>
    <row r="32" spans="1:35">
      <c r="A32" s="63"/>
      <c r="B32" s="63">
        <f t="shared" si="54"/>
        <v>2.7485820000000001E-2</v>
      </c>
      <c r="C32" s="63">
        <f t="shared" si="52"/>
        <v>2.7490500000000001E-2</v>
      </c>
      <c r="D32" s="63">
        <f t="shared" si="55"/>
        <v>2.7492800000000001E-2</v>
      </c>
      <c r="E32" s="63">
        <f t="shared" si="53"/>
        <v>2.7501399999999999E-2</v>
      </c>
      <c r="F32" s="63">
        <f t="shared" si="56"/>
        <v>2.7515479999999998E-2</v>
      </c>
      <c r="G32" s="63" t="str">
        <f t="shared" si="57"/>
        <v>0.0275,</v>
      </c>
      <c r="H32" s="63"/>
      <c r="J32" s="63"/>
      <c r="K32" s="63">
        <v>2.7536000000000001E-2</v>
      </c>
      <c r="L32" s="63">
        <v>2.7451199999999999E-2</v>
      </c>
      <c r="M32" s="63">
        <v>2.7560100000000001E-2</v>
      </c>
      <c r="N32" s="63">
        <v>2.7458199999999999E-2</v>
      </c>
      <c r="O32" s="63">
        <v>2.7423599999999999E-2</v>
      </c>
      <c r="P32" s="418">
        <v>2.7536399999999999E-2</v>
      </c>
      <c r="Q32" s="63">
        <v>2.7450700000000001E-2</v>
      </c>
      <c r="R32" s="63">
        <v>2.7559299999999998E-2</v>
      </c>
      <c r="S32" s="63">
        <v>2.7458900000000001E-2</v>
      </c>
      <c r="T32" s="63">
        <v>2.7447200000000001E-2</v>
      </c>
      <c r="U32" s="63">
        <v>2.7538099999999999E-2</v>
      </c>
      <c r="V32" s="63">
        <v>2.74522E-2</v>
      </c>
      <c r="W32" s="63">
        <v>2.7563299999999999E-2</v>
      </c>
      <c r="X32" s="63">
        <v>2.74556E-2</v>
      </c>
      <c r="Y32" s="63">
        <v>2.7454800000000001E-2</v>
      </c>
      <c r="Z32" s="63">
        <v>2.7546500000000002E-2</v>
      </c>
      <c r="AA32" s="63">
        <v>2.7453200000000001E-2</v>
      </c>
      <c r="AB32" s="63">
        <v>2.7574700000000001E-2</v>
      </c>
      <c r="AC32" s="63">
        <v>2.7475200000000002E-2</v>
      </c>
      <c r="AD32" s="63">
        <v>2.74574E-2</v>
      </c>
      <c r="AE32" s="63">
        <v>2.7567899999999999E-2</v>
      </c>
      <c r="AF32" s="63">
        <v>2.7443599999999999E-2</v>
      </c>
      <c r="AG32" s="63">
        <v>2.75959E-2</v>
      </c>
      <c r="AH32" s="63">
        <v>2.74941E-2</v>
      </c>
      <c r="AI32" s="63">
        <v>2.7475900000000001E-2</v>
      </c>
    </row>
    <row r="33" spans="1:35">
      <c r="A33" s="63"/>
      <c r="B33" s="63">
        <f t="shared" si="54"/>
        <v>2.73879E-2</v>
      </c>
      <c r="C33" s="63">
        <f t="shared" si="52"/>
        <v>2.7397979999999999E-2</v>
      </c>
      <c r="D33" s="63">
        <f t="shared" si="55"/>
        <v>2.7411360000000003E-2</v>
      </c>
      <c r="E33" s="63">
        <f t="shared" si="53"/>
        <v>2.7414619999999994E-2</v>
      </c>
      <c r="F33" s="63">
        <f t="shared" si="56"/>
        <v>2.7409879999999998E-2</v>
      </c>
      <c r="G33" s="63" t="str">
        <f t="shared" si="57"/>
        <v>0.0274,</v>
      </c>
      <c r="H33" s="63"/>
      <c r="J33" s="63"/>
      <c r="K33" s="63">
        <v>2.7525600000000001E-2</v>
      </c>
      <c r="L33" s="63">
        <v>2.72284E-2</v>
      </c>
      <c r="M33" s="63">
        <v>2.7420900000000002E-2</v>
      </c>
      <c r="N33" s="63">
        <v>2.7437199999999998E-2</v>
      </c>
      <c r="O33" s="63">
        <v>2.7327400000000002E-2</v>
      </c>
      <c r="P33" s="418">
        <v>2.7521299999999999E-2</v>
      </c>
      <c r="Q33" s="63">
        <v>2.7269999999999999E-2</v>
      </c>
      <c r="R33" s="63">
        <v>2.7402099999999999E-2</v>
      </c>
      <c r="S33" s="63">
        <v>2.74294E-2</v>
      </c>
      <c r="T33" s="63">
        <v>2.7367099999999998E-2</v>
      </c>
      <c r="U33" s="63">
        <v>2.7521799999999999E-2</v>
      </c>
      <c r="V33" s="63">
        <v>2.73073E-2</v>
      </c>
      <c r="W33" s="63">
        <v>2.7383600000000001E-2</v>
      </c>
      <c r="X33" s="63">
        <v>2.7420799999999999E-2</v>
      </c>
      <c r="Y33" s="63">
        <v>2.7423300000000001E-2</v>
      </c>
      <c r="Z33" s="63">
        <v>2.75274E-2</v>
      </c>
      <c r="AA33" s="63">
        <v>2.7328999999999999E-2</v>
      </c>
      <c r="AB33" s="63">
        <v>2.7379199999999999E-2</v>
      </c>
      <c r="AC33" s="63">
        <v>2.7381699999999998E-2</v>
      </c>
      <c r="AD33" s="63">
        <v>2.7455799999999999E-2</v>
      </c>
      <c r="AE33" s="63">
        <v>2.7540100000000001E-2</v>
      </c>
      <c r="AF33" s="63">
        <v>2.7352999999999999E-2</v>
      </c>
      <c r="AG33" s="63">
        <v>2.73166E-2</v>
      </c>
      <c r="AH33" s="63">
        <v>2.7364200000000002E-2</v>
      </c>
      <c r="AI33" s="63">
        <v>2.74755E-2</v>
      </c>
    </row>
    <row r="34" spans="1:35">
      <c r="A34" s="63"/>
      <c r="B34" s="63">
        <f t="shared" si="54"/>
        <v>2.7253359999999997E-2</v>
      </c>
      <c r="C34" s="63">
        <f t="shared" si="52"/>
        <v>2.7262939999999996E-2</v>
      </c>
      <c r="D34" s="63">
        <f t="shared" si="55"/>
        <v>2.7286419999999999E-2</v>
      </c>
      <c r="E34" s="63">
        <f t="shared" si="53"/>
        <v>2.7306839999999999E-2</v>
      </c>
      <c r="F34" s="63">
        <f t="shared" si="56"/>
        <v>2.7328399999999996E-2</v>
      </c>
      <c r="G34" s="63" t="str">
        <f t="shared" si="57"/>
        <v>0.0273,</v>
      </c>
      <c r="H34" s="63"/>
      <c r="J34" s="63"/>
      <c r="K34" s="63">
        <v>2.72436E-2</v>
      </c>
      <c r="L34" s="63">
        <v>2.7217000000000002E-2</v>
      </c>
      <c r="M34" s="63">
        <v>2.7417799999999999E-2</v>
      </c>
      <c r="N34" s="63">
        <v>2.699E-2</v>
      </c>
      <c r="O34" s="63">
        <v>2.73984E-2</v>
      </c>
      <c r="P34" s="418">
        <v>2.7262399999999999E-2</v>
      </c>
      <c r="Q34" s="63">
        <v>2.7216899999999999E-2</v>
      </c>
      <c r="R34" s="63">
        <v>2.7423400000000001E-2</v>
      </c>
      <c r="S34" s="63">
        <v>2.7045400000000001E-2</v>
      </c>
      <c r="T34" s="63">
        <v>2.7366600000000001E-2</v>
      </c>
      <c r="U34" s="63">
        <v>2.73113E-2</v>
      </c>
      <c r="V34" s="63">
        <v>2.7214100000000001E-2</v>
      </c>
      <c r="W34" s="63">
        <v>2.7441900000000002E-2</v>
      </c>
      <c r="X34" s="63">
        <v>2.7093699999999998E-2</v>
      </c>
      <c r="Y34" s="63">
        <v>2.7371099999999999E-2</v>
      </c>
      <c r="Z34" s="63">
        <v>2.7368699999999999E-2</v>
      </c>
      <c r="AA34" s="63">
        <v>2.72172E-2</v>
      </c>
      <c r="AB34" s="63">
        <v>2.74621E-2</v>
      </c>
      <c r="AC34" s="63">
        <v>2.7121300000000001E-2</v>
      </c>
      <c r="AD34" s="63">
        <v>2.7364900000000001E-2</v>
      </c>
      <c r="AE34" s="63">
        <v>2.7386600000000001E-2</v>
      </c>
      <c r="AF34" s="63">
        <v>2.7243199999999999E-2</v>
      </c>
      <c r="AG34" s="63">
        <v>2.7487999999999999E-2</v>
      </c>
      <c r="AH34" s="63">
        <v>2.7140899999999999E-2</v>
      </c>
      <c r="AI34" s="63">
        <v>2.7383299999999999E-2</v>
      </c>
    </row>
    <row r="35" spans="1:35">
      <c r="A35" s="63"/>
      <c r="B35" s="63">
        <f t="shared" si="54"/>
        <v>2.712152E-2</v>
      </c>
      <c r="C35" s="63">
        <f t="shared" si="52"/>
        <v>2.7132739999999999E-2</v>
      </c>
      <c r="D35" s="63">
        <f t="shared" si="55"/>
        <v>2.7160200000000002E-2</v>
      </c>
      <c r="E35" s="63">
        <f t="shared" si="53"/>
        <v>2.7184320000000001E-2</v>
      </c>
      <c r="F35" s="63">
        <f t="shared" si="56"/>
        <v>2.7195040000000004E-2</v>
      </c>
      <c r="G35" s="63" t="str">
        <f t="shared" si="57"/>
        <v>0.0272,</v>
      </c>
      <c r="H35" s="63"/>
      <c r="J35" s="63"/>
      <c r="K35" s="63">
        <v>2.7233500000000001E-2</v>
      </c>
      <c r="L35" s="63">
        <v>2.6862500000000001E-2</v>
      </c>
      <c r="M35" s="63">
        <v>2.7197800000000001E-2</v>
      </c>
      <c r="N35" s="63">
        <v>2.7007400000000001E-2</v>
      </c>
      <c r="O35" s="63">
        <v>2.7306400000000002E-2</v>
      </c>
      <c r="P35" s="418">
        <v>2.72588E-2</v>
      </c>
      <c r="Q35" s="63">
        <v>2.6867200000000001E-2</v>
      </c>
      <c r="R35" s="63">
        <v>2.7219400000000001E-2</v>
      </c>
      <c r="S35" s="63">
        <v>2.7003200000000002E-2</v>
      </c>
      <c r="T35" s="63">
        <v>2.7315099999999998E-2</v>
      </c>
      <c r="U35" s="63">
        <v>2.7285E-2</v>
      </c>
      <c r="V35" s="63">
        <v>2.6898499999999999E-2</v>
      </c>
      <c r="W35" s="63">
        <v>2.7274900000000001E-2</v>
      </c>
      <c r="X35" s="63">
        <v>2.70251E-2</v>
      </c>
      <c r="Y35" s="63">
        <v>2.7317500000000002E-2</v>
      </c>
      <c r="Z35" s="63">
        <v>2.72985E-2</v>
      </c>
      <c r="AA35" s="63">
        <v>2.69409E-2</v>
      </c>
      <c r="AB35" s="63">
        <v>2.73025E-2</v>
      </c>
      <c r="AC35" s="63">
        <v>2.70595E-2</v>
      </c>
      <c r="AD35" s="63">
        <v>2.7320199999999999E-2</v>
      </c>
      <c r="AE35" s="63">
        <v>2.7329200000000001E-2</v>
      </c>
      <c r="AF35" s="63">
        <v>2.6956999999999998E-2</v>
      </c>
      <c r="AG35" s="63">
        <v>2.7334000000000001E-2</v>
      </c>
      <c r="AH35" s="63">
        <v>2.7050899999999999E-2</v>
      </c>
      <c r="AI35" s="63">
        <v>2.7304100000000001E-2</v>
      </c>
    </row>
    <row r="36" spans="1:35">
      <c r="A36" s="63"/>
      <c r="B36" s="63">
        <f t="shared" si="54"/>
        <v>2.7099580000000002E-2</v>
      </c>
      <c r="C36" s="63">
        <f t="shared" si="52"/>
        <v>2.7099459999999999E-2</v>
      </c>
      <c r="D36" s="63">
        <f t="shared" si="55"/>
        <v>2.7105079999999997E-2</v>
      </c>
      <c r="E36" s="63">
        <f t="shared" si="53"/>
        <v>2.7096200000000004E-2</v>
      </c>
      <c r="F36" s="63">
        <f t="shared" si="56"/>
        <v>2.7103120000000001E-2</v>
      </c>
      <c r="G36" s="63" t="str">
        <f t="shared" si="57"/>
        <v>0.0271,</v>
      </c>
      <c r="H36" s="63"/>
      <c r="J36" s="63"/>
      <c r="K36" s="63">
        <v>2.71256E-2</v>
      </c>
      <c r="L36" s="63">
        <v>2.6816900000000001E-2</v>
      </c>
      <c r="M36" s="63">
        <v>2.7219199999999999E-2</v>
      </c>
      <c r="N36" s="63">
        <v>2.6998100000000001E-2</v>
      </c>
      <c r="O36" s="63">
        <v>2.7338100000000001E-2</v>
      </c>
      <c r="P36" s="418">
        <v>2.7109399999999999E-2</v>
      </c>
      <c r="Q36" s="63">
        <v>2.6851199999999999E-2</v>
      </c>
      <c r="R36" s="63">
        <v>2.7257099999999999E-2</v>
      </c>
      <c r="S36" s="63">
        <v>2.69854E-2</v>
      </c>
      <c r="T36" s="63">
        <v>2.7294200000000001E-2</v>
      </c>
      <c r="U36" s="63">
        <v>2.70742E-2</v>
      </c>
      <c r="V36" s="63">
        <v>2.6906900000000001E-2</v>
      </c>
      <c r="W36" s="63">
        <v>2.7283700000000001E-2</v>
      </c>
      <c r="X36" s="63">
        <v>2.6979900000000001E-2</v>
      </c>
      <c r="Y36" s="63">
        <v>2.7280700000000001E-2</v>
      </c>
      <c r="Z36" s="63">
        <v>2.7080199999999999E-2</v>
      </c>
      <c r="AA36" s="63">
        <v>2.6887399999999999E-2</v>
      </c>
      <c r="AB36" s="63">
        <v>2.7279399999999999E-2</v>
      </c>
      <c r="AC36" s="63">
        <v>2.6989300000000001E-2</v>
      </c>
      <c r="AD36" s="63">
        <v>2.72447E-2</v>
      </c>
      <c r="AE36" s="63">
        <v>2.7069300000000001E-2</v>
      </c>
      <c r="AF36" s="63">
        <v>2.6878300000000001E-2</v>
      </c>
      <c r="AG36" s="63">
        <v>2.7303000000000001E-2</v>
      </c>
      <c r="AH36" s="63">
        <v>2.7020800000000001E-2</v>
      </c>
      <c r="AI36" s="63">
        <v>2.72442E-2</v>
      </c>
    </row>
    <row r="37" spans="1:35">
      <c r="A37" s="63"/>
      <c r="B37" s="63">
        <f t="shared" si="54"/>
        <v>2.696906E-2</v>
      </c>
      <c r="C37" s="63">
        <f t="shared" si="52"/>
        <v>2.69474E-2</v>
      </c>
      <c r="D37" s="63">
        <f t="shared" si="55"/>
        <v>2.6971459999999996E-2</v>
      </c>
      <c r="E37" s="63">
        <f t="shared" si="53"/>
        <v>2.6993380000000001E-2</v>
      </c>
      <c r="F37" s="63">
        <f t="shared" si="56"/>
        <v>2.7040200000000004E-2</v>
      </c>
      <c r="G37" s="63" t="str">
        <f t="shared" si="57"/>
        <v>0.027,</v>
      </c>
      <c r="H37" s="63"/>
      <c r="J37" s="63"/>
      <c r="K37" s="63">
        <v>2.68778E-2</v>
      </c>
      <c r="L37" s="63">
        <v>2.6916699999999998E-2</v>
      </c>
      <c r="M37" s="63">
        <v>2.6970600000000001E-2</v>
      </c>
      <c r="N37" s="63">
        <v>2.69397E-2</v>
      </c>
      <c r="O37" s="63">
        <v>2.7140500000000001E-2</v>
      </c>
      <c r="P37" s="418">
        <v>2.6767900000000001E-2</v>
      </c>
      <c r="Q37" s="63">
        <v>2.6919700000000001E-2</v>
      </c>
      <c r="R37" s="63">
        <v>2.70158E-2</v>
      </c>
      <c r="S37" s="63">
        <v>2.6906300000000001E-2</v>
      </c>
      <c r="T37" s="63">
        <v>2.71273E-2</v>
      </c>
      <c r="U37" s="63">
        <v>2.6785E-2</v>
      </c>
      <c r="V37" s="63">
        <v>2.6905200000000001E-2</v>
      </c>
      <c r="W37" s="63">
        <v>2.7077299999999999E-2</v>
      </c>
      <c r="X37" s="63">
        <v>2.69305E-2</v>
      </c>
      <c r="Y37" s="63">
        <v>2.7159300000000001E-2</v>
      </c>
      <c r="Z37" s="63">
        <v>2.67821E-2</v>
      </c>
      <c r="AA37" s="63">
        <v>2.6920699999999999E-2</v>
      </c>
      <c r="AB37" s="63">
        <v>2.7118799999999998E-2</v>
      </c>
      <c r="AC37" s="63">
        <v>2.6955400000000001E-2</v>
      </c>
      <c r="AD37" s="63">
        <v>2.7189899999999999E-2</v>
      </c>
      <c r="AE37" s="63">
        <v>2.6844300000000001E-2</v>
      </c>
      <c r="AF37" s="63">
        <v>2.6963000000000001E-2</v>
      </c>
      <c r="AG37" s="63">
        <v>2.71624E-2</v>
      </c>
      <c r="AH37" s="63">
        <v>2.70046E-2</v>
      </c>
      <c r="AI37" s="63">
        <v>2.72267E-2</v>
      </c>
    </row>
    <row r="38" spans="1:35">
      <c r="A38" s="63"/>
      <c r="B38" s="63">
        <f t="shared" si="54"/>
        <v>2.6716879999999998E-2</v>
      </c>
      <c r="C38" s="63">
        <f t="shared" si="52"/>
        <v>2.6748020000000001E-2</v>
      </c>
      <c r="D38" s="63">
        <f t="shared" si="55"/>
        <v>2.6764639999999996E-2</v>
      </c>
      <c r="E38" s="63">
        <f t="shared" si="53"/>
        <v>2.67621E-2</v>
      </c>
      <c r="F38" s="63">
        <f t="shared" si="56"/>
        <v>2.6792099999999996E-2</v>
      </c>
      <c r="G38" s="63" t="str">
        <f t="shared" si="57"/>
        <v>0.0268,</v>
      </c>
      <c r="H38" s="63"/>
      <c r="J38" s="63"/>
      <c r="K38" s="63">
        <v>2.6893799999999999E-2</v>
      </c>
      <c r="L38" s="63">
        <v>2.6467000000000001E-2</v>
      </c>
      <c r="M38" s="63">
        <v>2.6974000000000001E-2</v>
      </c>
      <c r="N38" s="63">
        <v>2.6664899999999998E-2</v>
      </c>
      <c r="O38" s="63">
        <v>2.6584699999999999E-2</v>
      </c>
      <c r="P38" s="418">
        <v>2.69614E-2</v>
      </c>
      <c r="Q38" s="63">
        <v>2.6467299999999999E-2</v>
      </c>
      <c r="R38" s="63">
        <v>2.6952299999999998E-2</v>
      </c>
      <c r="S38" s="63">
        <v>2.67009E-2</v>
      </c>
      <c r="T38" s="63">
        <v>2.66582E-2</v>
      </c>
      <c r="U38" s="63">
        <v>2.70076E-2</v>
      </c>
      <c r="V38" s="63">
        <v>2.6512600000000001E-2</v>
      </c>
      <c r="W38" s="63">
        <v>2.6870999999999999E-2</v>
      </c>
      <c r="X38" s="63">
        <v>2.67026E-2</v>
      </c>
      <c r="Y38" s="63">
        <v>2.67294E-2</v>
      </c>
      <c r="Z38" s="63">
        <v>2.7042099999999999E-2</v>
      </c>
      <c r="AA38" s="63">
        <v>2.6481899999999999E-2</v>
      </c>
      <c r="AB38" s="63">
        <v>2.6820500000000001E-2</v>
      </c>
      <c r="AC38" s="63">
        <v>2.6684300000000001E-2</v>
      </c>
      <c r="AD38" s="63">
        <v>2.6781699999999999E-2</v>
      </c>
      <c r="AE38" s="63">
        <v>2.7095600000000001E-2</v>
      </c>
      <c r="AF38" s="63">
        <v>2.6469599999999999E-2</v>
      </c>
      <c r="AG38" s="63">
        <v>2.6860599999999998E-2</v>
      </c>
      <c r="AH38" s="63">
        <v>2.6738600000000001E-2</v>
      </c>
      <c r="AI38" s="63">
        <v>2.67961E-2</v>
      </c>
    </row>
    <row r="39" spans="1:35">
      <c r="A39" s="63"/>
      <c r="B39" s="63">
        <f t="shared" si="54"/>
        <v>2.6528099999999999E-2</v>
      </c>
      <c r="C39" s="63">
        <f t="shared" si="52"/>
        <v>2.6554580000000001E-2</v>
      </c>
      <c r="D39" s="63">
        <f t="shared" si="55"/>
        <v>2.6543840000000003E-2</v>
      </c>
      <c r="E39" s="63">
        <f t="shared" si="53"/>
        <v>2.6510640000000002E-2</v>
      </c>
      <c r="F39" s="63">
        <f t="shared" si="56"/>
        <v>2.650688E-2</v>
      </c>
      <c r="G39" s="63" t="str">
        <f t="shared" si="57"/>
        <v>0.0265,</v>
      </c>
      <c r="H39" s="63"/>
      <c r="J39" s="63"/>
      <c r="K39" s="63">
        <v>2.6626400000000001E-2</v>
      </c>
      <c r="L39" s="63">
        <v>2.64497E-2</v>
      </c>
      <c r="M39" s="63">
        <v>2.6245999999999998E-2</v>
      </c>
      <c r="N39" s="63">
        <v>2.6613600000000001E-2</v>
      </c>
      <c r="O39" s="63">
        <v>2.6704800000000001E-2</v>
      </c>
      <c r="P39" s="418">
        <v>2.6672299999999999E-2</v>
      </c>
      <c r="Q39" s="63">
        <v>2.6497E-2</v>
      </c>
      <c r="R39" s="63">
        <v>2.6267100000000002E-2</v>
      </c>
      <c r="S39" s="63">
        <v>2.6605E-2</v>
      </c>
      <c r="T39" s="63">
        <v>2.6731499999999998E-2</v>
      </c>
      <c r="U39" s="63">
        <v>2.6732100000000002E-2</v>
      </c>
      <c r="V39" s="63">
        <v>2.6503100000000002E-2</v>
      </c>
      <c r="W39" s="63">
        <v>2.6268799999999998E-2</v>
      </c>
      <c r="X39" s="63">
        <v>2.65688E-2</v>
      </c>
      <c r="Y39" s="63">
        <v>2.6646400000000001E-2</v>
      </c>
      <c r="Z39" s="63">
        <v>2.6693700000000001E-2</v>
      </c>
      <c r="AA39" s="63">
        <v>2.6526299999999999E-2</v>
      </c>
      <c r="AB39" s="63">
        <v>2.6263600000000002E-2</v>
      </c>
      <c r="AC39" s="63">
        <v>2.6545300000000001E-2</v>
      </c>
      <c r="AD39" s="63">
        <v>2.6524300000000001E-2</v>
      </c>
      <c r="AE39" s="63">
        <v>2.67353E-2</v>
      </c>
      <c r="AF39" s="63">
        <v>2.6570900000000001E-2</v>
      </c>
      <c r="AG39" s="63">
        <v>2.6196899999999999E-2</v>
      </c>
      <c r="AH39" s="63">
        <v>2.6580900000000001E-2</v>
      </c>
      <c r="AI39" s="63">
        <v>2.6450399999999999E-2</v>
      </c>
    </row>
    <row r="40" spans="1:35">
      <c r="A40" s="63"/>
      <c r="B40" s="63">
        <f t="shared" si="54"/>
        <v>2.6318520000000001E-2</v>
      </c>
      <c r="C40" s="63">
        <f t="shared" si="52"/>
        <v>2.6306859999999998E-2</v>
      </c>
      <c r="D40" s="63">
        <f t="shared" si="55"/>
        <v>2.6326319999999997E-2</v>
      </c>
      <c r="E40" s="63">
        <f t="shared" si="53"/>
        <v>2.6333279999999997E-2</v>
      </c>
      <c r="F40" s="63">
        <f t="shared" si="56"/>
        <v>2.6356780000000003E-2</v>
      </c>
      <c r="G40" s="63" t="str">
        <f t="shared" si="57"/>
        <v>0.0263,</v>
      </c>
      <c r="H40" s="63"/>
      <c r="J40" s="63"/>
      <c r="K40" s="63">
        <v>2.65022E-2</v>
      </c>
      <c r="L40" s="63">
        <v>2.6455800000000002E-2</v>
      </c>
      <c r="M40" s="63">
        <v>2.6193999999999999E-2</v>
      </c>
      <c r="N40" s="63">
        <v>2.6105099999999999E-2</v>
      </c>
      <c r="O40" s="63">
        <v>2.6335500000000001E-2</v>
      </c>
      <c r="P40" s="418">
        <v>2.65074E-2</v>
      </c>
      <c r="Q40" s="63">
        <v>2.64421E-2</v>
      </c>
      <c r="R40" s="63">
        <v>2.6176399999999999E-2</v>
      </c>
      <c r="S40" s="63">
        <v>2.6068000000000001E-2</v>
      </c>
      <c r="T40" s="63">
        <v>2.63404E-2</v>
      </c>
      <c r="U40" s="63">
        <v>2.6521900000000001E-2</v>
      </c>
      <c r="V40" s="63">
        <v>2.6455699999999999E-2</v>
      </c>
      <c r="W40" s="63">
        <v>2.6210799999999999E-2</v>
      </c>
      <c r="X40" s="63">
        <v>2.6119799999999999E-2</v>
      </c>
      <c r="Y40" s="63">
        <v>2.63234E-2</v>
      </c>
      <c r="Z40" s="63">
        <v>2.6553199999999999E-2</v>
      </c>
      <c r="AA40" s="63">
        <v>2.6436399999999999E-2</v>
      </c>
      <c r="AB40" s="63">
        <v>2.6314000000000001E-2</v>
      </c>
      <c r="AC40" s="63">
        <v>2.6088400000000001E-2</v>
      </c>
      <c r="AD40" s="63">
        <v>2.62744E-2</v>
      </c>
      <c r="AE40" s="63">
        <v>2.66559E-2</v>
      </c>
      <c r="AF40" s="63">
        <v>2.6449500000000001E-2</v>
      </c>
      <c r="AG40" s="63">
        <v>2.6413499999999999E-2</v>
      </c>
      <c r="AH40" s="63">
        <v>2.60085E-2</v>
      </c>
      <c r="AI40" s="63">
        <v>2.6256499999999999E-2</v>
      </c>
    </row>
    <row r="41" spans="1:35">
      <c r="A41" s="63"/>
      <c r="B41" s="63">
        <f t="shared" si="54"/>
        <v>2.605418E-2</v>
      </c>
      <c r="C41" s="63">
        <f t="shared" si="52"/>
        <v>2.604538E-2</v>
      </c>
      <c r="D41" s="63">
        <f t="shared" si="55"/>
        <v>2.6075880000000003E-2</v>
      </c>
      <c r="E41" s="63">
        <f t="shared" si="53"/>
        <v>2.6106540000000001E-2</v>
      </c>
      <c r="F41" s="63">
        <f t="shared" si="56"/>
        <v>2.6146999999999997E-2</v>
      </c>
      <c r="G41" s="63" t="str">
        <f t="shared" si="57"/>
        <v>0.0261,</v>
      </c>
      <c r="H41" s="63"/>
      <c r="J41" s="63"/>
      <c r="K41" s="63">
        <v>2.6417400000000001E-2</v>
      </c>
      <c r="L41" s="63">
        <v>2.6257599999999999E-2</v>
      </c>
      <c r="M41" s="63">
        <v>2.5857399999999999E-2</v>
      </c>
      <c r="N41" s="63">
        <v>2.5894899999999998E-2</v>
      </c>
      <c r="O41" s="63">
        <v>2.5843600000000001E-2</v>
      </c>
      <c r="P41" s="418">
        <v>2.64297E-2</v>
      </c>
      <c r="Q41" s="63">
        <v>2.6261400000000001E-2</v>
      </c>
      <c r="R41" s="63">
        <v>2.5868700000000001E-2</v>
      </c>
      <c r="S41" s="63">
        <v>2.5842E-2</v>
      </c>
      <c r="T41" s="63">
        <v>2.58251E-2</v>
      </c>
      <c r="U41" s="63">
        <v>2.64601E-2</v>
      </c>
      <c r="V41" s="63">
        <v>2.6264699999999998E-2</v>
      </c>
      <c r="W41" s="63">
        <v>2.59075E-2</v>
      </c>
      <c r="X41" s="63">
        <v>2.5871399999999999E-2</v>
      </c>
      <c r="Y41" s="63">
        <v>2.5875700000000001E-2</v>
      </c>
      <c r="Z41" s="63">
        <v>2.6580300000000001E-2</v>
      </c>
      <c r="AA41" s="63">
        <v>2.6312700000000001E-2</v>
      </c>
      <c r="AB41" s="63">
        <v>2.5966300000000001E-2</v>
      </c>
      <c r="AC41" s="63">
        <v>2.5735600000000001E-2</v>
      </c>
      <c r="AD41" s="63">
        <v>2.59378E-2</v>
      </c>
      <c r="AE41" s="63">
        <v>2.6711599999999999E-2</v>
      </c>
      <c r="AF41" s="63">
        <v>2.6313400000000001E-2</v>
      </c>
      <c r="AG41" s="63">
        <v>2.6011200000000002E-2</v>
      </c>
      <c r="AH41" s="63">
        <v>2.5702599999999999E-2</v>
      </c>
      <c r="AI41" s="63">
        <v>2.5996200000000001E-2</v>
      </c>
    </row>
    <row r="42" spans="1:35">
      <c r="A42" s="63"/>
      <c r="B42" s="63">
        <f t="shared" si="54"/>
        <v>2.60606E-2</v>
      </c>
      <c r="C42" s="63">
        <f t="shared" si="52"/>
        <v>2.609382E-2</v>
      </c>
      <c r="D42" s="63">
        <f t="shared" si="55"/>
        <v>2.6151139999999996E-2</v>
      </c>
      <c r="E42" s="63">
        <f t="shared" si="53"/>
        <v>2.6174399999999997E-2</v>
      </c>
      <c r="F42" s="63">
        <f t="shared" si="56"/>
        <v>2.6190360000000003E-2</v>
      </c>
      <c r="G42" s="63" t="str">
        <f t="shared" si="57"/>
        <v>0.0262,</v>
      </c>
      <c r="H42" s="63"/>
      <c r="J42" s="63"/>
      <c r="K42" s="63">
        <v>2.6469400000000001E-2</v>
      </c>
      <c r="L42" s="63">
        <v>2.62791E-2</v>
      </c>
      <c r="M42" s="63">
        <v>2.5888499999999998E-2</v>
      </c>
      <c r="N42" s="63">
        <v>2.5935099999999999E-2</v>
      </c>
      <c r="O42" s="63">
        <v>2.5730900000000001E-2</v>
      </c>
      <c r="P42" s="418">
        <v>2.6496800000000001E-2</v>
      </c>
      <c r="Q42" s="63">
        <v>2.63117E-2</v>
      </c>
      <c r="R42" s="63">
        <v>2.5886599999999999E-2</v>
      </c>
      <c r="S42" s="63">
        <v>2.59911E-2</v>
      </c>
      <c r="T42" s="63">
        <v>2.5782900000000001E-2</v>
      </c>
      <c r="U42" s="63">
        <v>2.6525199999999999E-2</v>
      </c>
      <c r="V42" s="63">
        <v>2.6296799999999999E-2</v>
      </c>
      <c r="W42" s="63">
        <v>2.5903599999999999E-2</v>
      </c>
      <c r="X42" s="63">
        <v>2.60361E-2</v>
      </c>
      <c r="Y42" s="63">
        <v>2.5994E-2</v>
      </c>
      <c r="Z42" s="63">
        <v>2.6571399999999998E-2</v>
      </c>
      <c r="AA42" s="63">
        <v>2.62972E-2</v>
      </c>
      <c r="AB42" s="63">
        <v>2.5943500000000001E-2</v>
      </c>
      <c r="AC42" s="63">
        <v>2.6088E-2</v>
      </c>
      <c r="AD42" s="63">
        <v>2.5971899999999999E-2</v>
      </c>
      <c r="AE42" s="63">
        <v>2.6591299999999998E-2</v>
      </c>
      <c r="AF42" s="63">
        <v>2.63153E-2</v>
      </c>
      <c r="AG42" s="63">
        <v>2.6005199999999999E-2</v>
      </c>
      <c r="AH42" s="63">
        <v>2.6116799999999999E-2</v>
      </c>
      <c r="AI42" s="63">
        <v>2.59232E-2</v>
      </c>
    </row>
    <row r="43" spans="1:35">
      <c r="A43" s="63"/>
      <c r="B43" s="63">
        <f t="shared" si="54"/>
        <v>2.590458E-2</v>
      </c>
      <c r="C43" s="63">
        <f t="shared" si="52"/>
        <v>2.5895319999999999E-2</v>
      </c>
      <c r="D43" s="63">
        <f t="shared" si="55"/>
        <v>2.5904720000000003E-2</v>
      </c>
      <c r="E43" s="63">
        <f t="shared" si="53"/>
        <v>2.59343E-2</v>
      </c>
      <c r="F43" s="63">
        <f t="shared" si="56"/>
        <v>2.597294E-2</v>
      </c>
      <c r="G43" s="63" t="str">
        <f t="shared" si="57"/>
        <v>0.0259,</v>
      </c>
      <c r="H43" s="63"/>
      <c r="J43" s="63"/>
      <c r="K43" s="63">
        <v>2.6169100000000001E-2</v>
      </c>
      <c r="L43" s="63">
        <v>2.5912600000000001E-2</v>
      </c>
      <c r="M43" s="63">
        <v>2.6062100000000001E-2</v>
      </c>
      <c r="N43" s="63">
        <v>2.5767600000000002E-2</v>
      </c>
      <c r="O43" s="63">
        <v>2.5611499999999999E-2</v>
      </c>
      <c r="P43" s="418">
        <v>2.6174099999999999E-2</v>
      </c>
      <c r="Q43" s="63">
        <v>2.5847599999999998E-2</v>
      </c>
      <c r="R43" s="63">
        <v>2.5953299999999999E-2</v>
      </c>
      <c r="S43" s="63">
        <v>2.5868100000000002E-2</v>
      </c>
      <c r="T43" s="63">
        <v>2.56335E-2</v>
      </c>
      <c r="U43" s="63">
        <v>2.6219599999999999E-2</v>
      </c>
      <c r="V43" s="63">
        <v>2.5832399999999998E-2</v>
      </c>
      <c r="W43" s="63">
        <v>2.5963300000000002E-2</v>
      </c>
      <c r="X43" s="63">
        <v>2.5899499999999999E-2</v>
      </c>
      <c r="Y43" s="63">
        <v>2.5608800000000001E-2</v>
      </c>
      <c r="Z43" s="63">
        <v>2.6276399999999998E-2</v>
      </c>
      <c r="AA43" s="63">
        <v>2.5871100000000001E-2</v>
      </c>
      <c r="AB43" s="63">
        <v>2.5979100000000001E-2</v>
      </c>
      <c r="AC43" s="63">
        <v>2.5927800000000001E-2</v>
      </c>
      <c r="AD43" s="63">
        <v>2.56171E-2</v>
      </c>
      <c r="AE43" s="63">
        <v>2.6283500000000001E-2</v>
      </c>
      <c r="AF43" s="63">
        <v>2.5859E-2</v>
      </c>
      <c r="AG43" s="63">
        <v>2.6047399999999998E-2</v>
      </c>
      <c r="AH43" s="63">
        <v>2.59828E-2</v>
      </c>
      <c r="AI43" s="63">
        <v>2.5692E-2</v>
      </c>
    </row>
    <row r="44" spans="1:35">
      <c r="A44" s="63"/>
      <c r="B44" s="63">
        <f t="shared" si="54"/>
        <v>2.5408999999999998E-2</v>
      </c>
      <c r="C44" s="63">
        <f t="shared" si="52"/>
        <v>2.540806E-2</v>
      </c>
      <c r="D44" s="63">
        <f t="shared" si="55"/>
        <v>2.5424800000000004E-2</v>
      </c>
      <c r="E44" s="63">
        <f t="shared" si="53"/>
        <v>2.5440040000000004E-2</v>
      </c>
      <c r="F44" s="63">
        <f t="shared" si="56"/>
        <v>2.5495520000000001E-2</v>
      </c>
      <c r="G44" s="63" t="str">
        <f t="shared" si="57"/>
        <v>0.0254,</v>
      </c>
      <c r="H44" s="63"/>
      <c r="J44" s="63"/>
      <c r="K44" s="63">
        <v>2.5758300000000001E-2</v>
      </c>
      <c r="L44" s="63">
        <v>2.5547299999999998E-2</v>
      </c>
      <c r="M44" s="63">
        <v>2.5338599999999999E-2</v>
      </c>
      <c r="N44" s="63">
        <v>2.49441E-2</v>
      </c>
      <c r="O44" s="63">
        <v>2.5456699999999999E-2</v>
      </c>
      <c r="P44" s="418">
        <v>2.5749000000000001E-2</v>
      </c>
      <c r="Q44" s="63">
        <v>2.5520899999999999E-2</v>
      </c>
      <c r="R44" s="63">
        <v>2.5361600000000002E-2</v>
      </c>
      <c r="S44" s="63">
        <v>2.4934700000000001E-2</v>
      </c>
      <c r="T44" s="63">
        <v>2.54741E-2</v>
      </c>
      <c r="U44" s="63">
        <v>2.5723099999999999E-2</v>
      </c>
      <c r="V44" s="63">
        <v>2.56224E-2</v>
      </c>
      <c r="W44" s="63">
        <v>2.5368600000000002E-2</v>
      </c>
      <c r="X44" s="63">
        <v>2.4839E-2</v>
      </c>
      <c r="Y44" s="63">
        <v>2.5570900000000001E-2</v>
      </c>
      <c r="Z44" s="63">
        <v>2.57054E-2</v>
      </c>
      <c r="AA44" s="63">
        <v>2.57095E-2</v>
      </c>
      <c r="AB44" s="63">
        <v>2.5396100000000001E-2</v>
      </c>
      <c r="AC44" s="63">
        <v>2.47847E-2</v>
      </c>
      <c r="AD44" s="63">
        <v>2.5604499999999999E-2</v>
      </c>
      <c r="AE44" s="63">
        <v>2.5707799999999999E-2</v>
      </c>
      <c r="AF44" s="63">
        <v>2.5744199999999998E-2</v>
      </c>
      <c r="AG44" s="63">
        <v>2.5446E-2</v>
      </c>
      <c r="AH44" s="63">
        <v>2.4861000000000001E-2</v>
      </c>
      <c r="AI44" s="63">
        <v>2.5718600000000001E-2</v>
      </c>
    </row>
    <row r="45" spans="1:35">
      <c r="A45" s="63"/>
      <c r="B45" s="63">
        <f t="shared" si="54"/>
        <v>2.5327260000000001E-2</v>
      </c>
      <c r="C45" s="63">
        <f t="shared" si="52"/>
        <v>2.5333020000000001E-2</v>
      </c>
      <c r="D45" s="63">
        <f t="shared" si="55"/>
        <v>2.5462400000000003E-2</v>
      </c>
      <c r="E45" s="63">
        <f t="shared" si="53"/>
        <v>2.550844E-2</v>
      </c>
      <c r="F45" s="63">
        <f t="shared" si="56"/>
        <v>2.5580799999999997E-2</v>
      </c>
      <c r="G45" s="63" t="str">
        <f t="shared" si="57"/>
        <v>0.0255,</v>
      </c>
      <c r="H45" s="63"/>
      <c r="J45" s="63"/>
      <c r="K45" s="63">
        <v>2.55277E-2</v>
      </c>
      <c r="L45" s="63">
        <v>2.5576999999999999E-2</v>
      </c>
      <c r="M45" s="63">
        <v>2.52093E-2</v>
      </c>
      <c r="N45" s="63">
        <v>2.50476E-2</v>
      </c>
      <c r="O45" s="63">
        <v>2.5274700000000001E-2</v>
      </c>
      <c r="P45" s="418">
        <v>2.5602099999999999E-2</v>
      </c>
      <c r="Q45" s="63">
        <v>2.55324E-2</v>
      </c>
      <c r="R45" s="63">
        <v>2.5179199999999999E-2</v>
      </c>
      <c r="S45" s="63">
        <v>2.5058E-2</v>
      </c>
      <c r="T45" s="63">
        <v>2.5293400000000001E-2</v>
      </c>
      <c r="U45" s="63">
        <v>2.60418E-2</v>
      </c>
      <c r="V45" s="63">
        <v>2.5520399999999999E-2</v>
      </c>
      <c r="W45" s="63">
        <v>2.51883E-2</v>
      </c>
      <c r="X45" s="63">
        <v>2.5180899999999999E-2</v>
      </c>
      <c r="Y45" s="63">
        <v>2.53806E-2</v>
      </c>
      <c r="Z45" s="63">
        <v>2.6132099999999998E-2</v>
      </c>
      <c r="AA45" s="63">
        <v>2.5578E-2</v>
      </c>
      <c r="AB45" s="63">
        <v>2.52958E-2</v>
      </c>
      <c r="AC45" s="63">
        <v>2.5097899999999999E-2</v>
      </c>
      <c r="AD45" s="63">
        <v>2.54384E-2</v>
      </c>
      <c r="AE45" s="63">
        <v>2.6153099999999999E-2</v>
      </c>
      <c r="AF45" s="63">
        <v>2.5639599999999999E-2</v>
      </c>
      <c r="AG45" s="63">
        <v>2.5408300000000002E-2</v>
      </c>
      <c r="AH45" s="63">
        <v>2.5161099999999999E-2</v>
      </c>
      <c r="AI45" s="63">
        <v>2.5541899999999999E-2</v>
      </c>
    </row>
    <row r="46" spans="1:35">
      <c r="A46" s="63"/>
      <c r="B46" s="63">
        <f t="shared" si="54"/>
        <v>2.5040319999999998E-2</v>
      </c>
      <c r="C46" s="63">
        <f t="shared" si="52"/>
        <v>2.5031160000000004E-2</v>
      </c>
      <c r="D46" s="63">
        <f t="shared" si="55"/>
        <v>2.5042719999999997E-2</v>
      </c>
      <c r="E46" s="63">
        <f t="shared" si="53"/>
        <v>2.5024279999999999E-2</v>
      </c>
      <c r="F46" s="63">
        <f t="shared" si="56"/>
        <v>2.5119399999999997E-2</v>
      </c>
      <c r="G46" s="63" t="str">
        <f t="shared" si="57"/>
        <v>0.025,</v>
      </c>
      <c r="H46" s="63"/>
      <c r="J46" s="63"/>
      <c r="K46" s="63">
        <v>2.55442E-2</v>
      </c>
      <c r="L46" s="63">
        <v>2.53017E-2</v>
      </c>
      <c r="M46" s="63">
        <v>2.4843E-2</v>
      </c>
      <c r="N46" s="63">
        <v>2.45627E-2</v>
      </c>
      <c r="O46" s="63">
        <v>2.495E-2</v>
      </c>
      <c r="P46" s="418">
        <v>2.55185E-2</v>
      </c>
      <c r="Q46" s="63">
        <v>2.5360400000000002E-2</v>
      </c>
      <c r="R46" s="63">
        <v>2.4828200000000002E-2</v>
      </c>
      <c r="S46" s="63">
        <v>2.45101E-2</v>
      </c>
      <c r="T46" s="63">
        <v>2.4938599999999998E-2</v>
      </c>
      <c r="U46" s="63">
        <v>2.5388999999999998E-2</v>
      </c>
      <c r="V46" s="63">
        <v>2.5506500000000001E-2</v>
      </c>
      <c r="W46" s="63">
        <v>2.4923399999999998E-2</v>
      </c>
      <c r="X46" s="63">
        <v>2.4405E-2</v>
      </c>
      <c r="Y46" s="63">
        <v>2.49897E-2</v>
      </c>
      <c r="Z46" s="63">
        <v>2.5348800000000001E-2</v>
      </c>
      <c r="AA46" s="63">
        <v>2.5325500000000001E-2</v>
      </c>
      <c r="AB46" s="63">
        <v>2.50136E-2</v>
      </c>
      <c r="AC46" s="63">
        <v>2.4335300000000001E-2</v>
      </c>
      <c r="AD46" s="63">
        <v>2.5098200000000001E-2</v>
      </c>
      <c r="AE46" s="63">
        <v>2.5490700000000002E-2</v>
      </c>
      <c r="AF46" s="63">
        <v>2.5357899999999999E-2</v>
      </c>
      <c r="AG46" s="63">
        <v>2.5118100000000001E-2</v>
      </c>
      <c r="AH46" s="63">
        <v>2.4410399999999999E-2</v>
      </c>
      <c r="AI46" s="63">
        <v>2.52199E-2</v>
      </c>
    </row>
    <row r="47" spans="1:35">
      <c r="A47" s="63"/>
      <c r="B47" s="63">
        <f t="shared" si="54"/>
        <v>2.4211119999999996E-2</v>
      </c>
      <c r="C47" s="63">
        <f t="shared" si="52"/>
        <v>2.4171439999999999E-2</v>
      </c>
      <c r="D47" s="63">
        <f t="shared" si="55"/>
        <v>2.427414E-2</v>
      </c>
      <c r="E47" s="63">
        <f t="shared" si="53"/>
        <v>2.439498E-2</v>
      </c>
      <c r="F47" s="63">
        <f t="shared" si="56"/>
        <v>2.4512479999999996E-2</v>
      </c>
      <c r="G47" s="63" t="str">
        <f t="shared" si="57"/>
        <v>0.0243,</v>
      </c>
      <c r="H47" s="63"/>
      <c r="J47" s="63"/>
      <c r="K47" s="63">
        <v>2.4577399999999999E-2</v>
      </c>
      <c r="L47" s="63">
        <v>2.45919E-2</v>
      </c>
      <c r="M47" s="63">
        <v>2.4192100000000001E-2</v>
      </c>
      <c r="N47" s="63">
        <v>2.3023800000000001E-2</v>
      </c>
      <c r="O47" s="63">
        <v>2.4670399999999999E-2</v>
      </c>
      <c r="P47" s="418">
        <v>2.4573600000000001E-2</v>
      </c>
      <c r="Q47" s="63">
        <v>2.4494999999999999E-2</v>
      </c>
      <c r="R47" s="63">
        <v>2.4101000000000001E-2</v>
      </c>
      <c r="S47" s="63">
        <v>2.3019700000000001E-2</v>
      </c>
      <c r="T47" s="63">
        <v>2.46679E-2</v>
      </c>
      <c r="U47" s="63">
        <v>2.4509199999999998E-2</v>
      </c>
      <c r="V47" s="63">
        <v>2.46801E-2</v>
      </c>
      <c r="W47" s="63">
        <v>2.4385500000000001E-2</v>
      </c>
      <c r="X47" s="63">
        <v>2.3179999999999999E-2</v>
      </c>
      <c r="Y47" s="63">
        <v>2.46159E-2</v>
      </c>
      <c r="Z47" s="63">
        <v>2.47234E-2</v>
      </c>
      <c r="AA47" s="63">
        <v>2.48834E-2</v>
      </c>
      <c r="AB47" s="63">
        <v>2.43267E-2</v>
      </c>
      <c r="AC47" s="63">
        <v>2.3341500000000001E-2</v>
      </c>
      <c r="AD47" s="63">
        <v>2.46999E-2</v>
      </c>
      <c r="AE47" s="63">
        <v>2.4938399999999999E-2</v>
      </c>
      <c r="AF47" s="63">
        <v>2.49962E-2</v>
      </c>
      <c r="AG47" s="63">
        <v>2.4285899999999999E-2</v>
      </c>
      <c r="AH47" s="63">
        <v>2.3518000000000001E-2</v>
      </c>
      <c r="AI47" s="63">
        <v>2.4823899999999999E-2</v>
      </c>
    </row>
    <row r="48" spans="1:35">
      <c r="A48" s="63"/>
      <c r="B48" s="63">
        <f t="shared" si="54"/>
        <v>2.4102220000000001E-2</v>
      </c>
      <c r="C48" s="63">
        <f t="shared" si="52"/>
        <v>2.40924E-2</v>
      </c>
      <c r="D48" s="63">
        <f t="shared" si="55"/>
        <v>2.4296839999999997E-2</v>
      </c>
      <c r="E48" s="63">
        <f t="shared" si="53"/>
        <v>2.4453640000000002E-2</v>
      </c>
      <c r="F48" s="63">
        <f t="shared" si="56"/>
        <v>2.4594140000000004E-2</v>
      </c>
      <c r="G48" s="63" t="str">
        <f t="shared" si="57"/>
        <v>0.0243,</v>
      </c>
      <c r="H48" s="63"/>
      <c r="J48" s="63"/>
      <c r="K48" s="63">
        <v>2.4577700000000001E-2</v>
      </c>
      <c r="L48" s="63">
        <v>2.45819E-2</v>
      </c>
      <c r="M48" s="63">
        <v>2.4108500000000001E-2</v>
      </c>
      <c r="N48" s="63">
        <v>2.30034E-2</v>
      </c>
      <c r="O48" s="63">
        <v>2.42396E-2</v>
      </c>
      <c r="P48" s="418">
        <v>2.4556399999999999E-2</v>
      </c>
      <c r="Q48" s="63">
        <v>2.4581499999999999E-2</v>
      </c>
      <c r="R48" s="63">
        <v>2.40504E-2</v>
      </c>
      <c r="S48" s="63">
        <v>2.3022999999999998E-2</v>
      </c>
      <c r="T48" s="63">
        <v>2.42507E-2</v>
      </c>
      <c r="U48" s="63">
        <v>2.46473E-2</v>
      </c>
      <c r="V48" s="63">
        <v>2.47526E-2</v>
      </c>
      <c r="W48" s="63">
        <v>2.43973E-2</v>
      </c>
      <c r="X48" s="63">
        <v>2.3272899999999999E-2</v>
      </c>
      <c r="Y48" s="63">
        <v>2.4414100000000001E-2</v>
      </c>
      <c r="Z48" s="63">
        <v>2.4947299999999999E-2</v>
      </c>
      <c r="AA48" s="63">
        <v>2.4800699999999998E-2</v>
      </c>
      <c r="AB48" s="63">
        <v>2.4346900000000001E-2</v>
      </c>
      <c r="AC48" s="63">
        <v>2.3574100000000001E-2</v>
      </c>
      <c r="AD48" s="63">
        <v>2.4599200000000002E-2</v>
      </c>
      <c r="AE48" s="63">
        <v>2.5104600000000001E-2</v>
      </c>
      <c r="AF48" s="63">
        <v>2.4779099999999998E-2</v>
      </c>
      <c r="AG48" s="63">
        <v>2.4435100000000001E-2</v>
      </c>
      <c r="AH48" s="63">
        <v>2.3853200000000001E-2</v>
      </c>
      <c r="AI48" s="63">
        <v>2.47987E-2</v>
      </c>
    </row>
    <row r="49" spans="1:35">
      <c r="A49" s="63"/>
      <c r="B49" s="63">
        <f t="shared" si="54"/>
        <v>2.3889580000000001E-2</v>
      </c>
      <c r="C49" s="63">
        <f t="shared" si="52"/>
        <v>2.3846739999999998E-2</v>
      </c>
      <c r="D49" s="63">
        <f t="shared" si="55"/>
        <v>2.3985860000000001E-2</v>
      </c>
      <c r="E49" s="63">
        <f t="shared" si="53"/>
        <v>2.4152139999999999E-2</v>
      </c>
      <c r="F49" s="63">
        <f t="shared" si="56"/>
        <v>2.43038E-2</v>
      </c>
      <c r="G49" s="63" t="str">
        <f t="shared" si="57"/>
        <v>0.024,</v>
      </c>
      <c r="H49" s="63"/>
      <c r="J49" s="63"/>
      <c r="K49" s="63">
        <v>2.3961699999999999E-2</v>
      </c>
      <c r="L49" s="63">
        <v>2.4505900000000001E-2</v>
      </c>
      <c r="M49" s="63">
        <v>2.3900500000000002E-2</v>
      </c>
      <c r="N49" s="63">
        <v>2.2803E-2</v>
      </c>
      <c r="O49" s="63">
        <v>2.4276800000000001E-2</v>
      </c>
      <c r="P49" s="418">
        <v>2.39008E-2</v>
      </c>
      <c r="Q49" s="63">
        <v>2.44616E-2</v>
      </c>
      <c r="R49" s="63">
        <v>2.3749699999999999E-2</v>
      </c>
      <c r="S49" s="63">
        <v>2.2853999999999999E-2</v>
      </c>
      <c r="T49" s="63">
        <v>2.42676E-2</v>
      </c>
      <c r="U49" s="63">
        <v>2.4168800000000001E-2</v>
      </c>
      <c r="V49" s="63">
        <v>2.4622399999999999E-2</v>
      </c>
      <c r="W49" s="63">
        <v>2.3785199999999999E-2</v>
      </c>
      <c r="X49" s="63">
        <v>2.2964100000000001E-2</v>
      </c>
      <c r="Y49" s="63">
        <v>2.4388799999999999E-2</v>
      </c>
      <c r="Z49" s="63">
        <v>2.4509099999999999E-2</v>
      </c>
      <c r="AA49" s="63">
        <v>2.4747399999999999E-2</v>
      </c>
      <c r="AB49" s="63">
        <v>2.3922499999999999E-2</v>
      </c>
      <c r="AC49" s="63">
        <v>2.31413E-2</v>
      </c>
      <c r="AD49" s="63">
        <v>2.4440400000000001E-2</v>
      </c>
      <c r="AE49" s="63">
        <v>2.46988E-2</v>
      </c>
      <c r="AF49" s="63">
        <v>2.4722899999999999E-2</v>
      </c>
      <c r="AG49" s="63">
        <v>2.41263E-2</v>
      </c>
      <c r="AH49" s="63">
        <v>2.3441900000000002E-2</v>
      </c>
      <c r="AI49" s="63">
        <v>2.4529100000000002E-2</v>
      </c>
    </row>
    <row r="50" spans="1:35">
      <c r="A50" s="63"/>
      <c r="B50" s="63">
        <f t="shared" si="54"/>
        <v>2.3450740000000001E-2</v>
      </c>
      <c r="C50" s="63">
        <f t="shared" si="52"/>
        <v>2.3400860000000002E-2</v>
      </c>
      <c r="D50" s="63">
        <f t="shared" si="55"/>
        <v>2.3566259999999999E-2</v>
      </c>
      <c r="E50" s="63">
        <f t="shared" si="53"/>
        <v>2.3715779999999999E-2</v>
      </c>
      <c r="F50" s="63">
        <f t="shared" si="56"/>
        <v>2.3869400000000002E-2</v>
      </c>
      <c r="G50" s="63" t="str">
        <f t="shared" si="57"/>
        <v>0.0236,</v>
      </c>
      <c r="H50" s="63"/>
      <c r="J50" s="63"/>
      <c r="K50" s="63">
        <v>2.3274599999999999E-2</v>
      </c>
      <c r="L50" s="63">
        <v>2.3585999999999999E-2</v>
      </c>
      <c r="M50" s="63">
        <v>2.3680900000000001E-2</v>
      </c>
      <c r="N50" s="63">
        <v>2.2814899999999999E-2</v>
      </c>
      <c r="O50" s="63">
        <v>2.38973E-2</v>
      </c>
      <c r="P50" s="418">
        <v>2.3345399999999999E-2</v>
      </c>
      <c r="Q50" s="63">
        <v>2.3406E-2</v>
      </c>
      <c r="R50" s="63">
        <v>2.3604099999999999E-2</v>
      </c>
      <c r="S50" s="63">
        <v>2.28013E-2</v>
      </c>
      <c r="T50" s="63">
        <v>2.3847500000000001E-2</v>
      </c>
      <c r="U50" s="63">
        <v>2.3740000000000001E-2</v>
      </c>
      <c r="V50" s="63">
        <v>2.3473999999999998E-2</v>
      </c>
      <c r="W50" s="63">
        <v>2.36724E-2</v>
      </c>
      <c r="X50" s="63">
        <v>2.2872900000000002E-2</v>
      </c>
      <c r="Y50" s="63">
        <v>2.4072E-2</v>
      </c>
      <c r="Z50" s="63">
        <v>2.3827399999999999E-2</v>
      </c>
      <c r="AA50" s="63">
        <v>2.37057E-2</v>
      </c>
      <c r="AB50" s="63">
        <v>2.3652699999999999E-2</v>
      </c>
      <c r="AC50" s="63">
        <v>2.3098E-2</v>
      </c>
      <c r="AD50" s="63">
        <v>2.42951E-2</v>
      </c>
      <c r="AE50" s="63">
        <v>2.3941400000000002E-2</v>
      </c>
      <c r="AF50" s="63">
        <v>2.3876399999999999E-2</v>
      </c>
      <c r="AG50" s="63">
        <v>2.3614599999999999E-2</v>
      </c>
      <c r="AH50" s="63">
        <v>2.3399699999999999E-2</v>
      </c>
      <c r="AI50" s="63">
        <v>2.4514899999999999E-2</v>
      </c>
    </row>
    <row r="51" spans="1:35">
      <c r="A51" s="63"/>
      <c r="B51" s="63">
        <f t="shared" si="54"/>
        <v>2.2807119999999997E-2</v>
      </c>
      <c r="C51" s="63">
        <f t="shared" si="52"/>
        <v>2.2752479999999999E-2</v>
      </c>
      <c r="D51" s="63">
        <f t="shared" si="55"/>
        <v>2.2845879999999999E-2</v>
      </c>
      <c r="E51" s="63">
        <f t="shared" si="53"/>
        <v>2.3081819999999999E-2</v>
      </c>
      <c r="F51" s="63">
        <f t="shared" si="56"/>
        <v>2.3235100000000002E-2</v>
      </c>
      <c r="G51" s="63" t="str">
        <f t="shared" si="57"/>
        <v>0.0228,</v>
      </c>
      <c r="H51" s="63"/>
      <c r="J51" s="63"/>
      <c r="K51" s="63">
        <v>2.2744899999999998E-2</v>
      </c>
      <c r="L51" s="63">
        <v>2.2832700000000001E-2</v>
      </c>
      <c r="M51" s="63">
        <v>2.3441699999999999E-2</v>
      </c>
      <c r="N51" s="63">
        <v>2.1837499999999999E-2</v>
      </c>
      <c r="O51" s="63">
        <v>2.3178799999999999E-2</v>
      </c>
      <c r="P51" s="418">
        <v>2.2618900000000001E-2</v>
      </c>
      <c r="Q51" s="63">
        <v>2.2834400000000001E-2</v>
      </c>
      <c r="R51" s="63">
        <v>2.33446E-2</v>
      </c>
      <c r="S51" s="63">
        <v>2.1788800000000001E-2</v>
      </c>
      <c r="T51" s="63">
        <v>2.31757E-2</v>
      </c>
      <c r="U51" s="63">
        <v>2.28516E-2</v>
      </c>
      <c r="V51" s="63">
        <v>2.2908399999999999E-2</v>
      </c>
      <c r="W51" s="63">
        <v>2.3163900000000001E-2</v>
      </c>
      <c r="X51" s="63">
        <v>2.20091E-2</v>
      </c>
      <c r="Y51" s="63">
        <v>2.3296399999999998E-2</v>
      </c>
      <c r="Z51" s="63">
        <v>2.3161999999999999E-2</v>
      </c>
      <c r="AA51" s="63">
        <v>2.3071500000000002E-2</v>
      </c>
      <c r="AB51" s="63">
        <v>2.3340699999999999E-2</v>
      </c>
      <c r="AC51" s="63">
        <v>2.2236599999999999E-2</v>
      </c>
      <c r="AD51" s="63">
        <v>2.3598299999999999E-2</v>
      </c>
      <c r="AE51" s="63">
        <v>2.3326800000000002E-2</v>
      </c>
      <c r="AF51" s="63">
        <v>2.3243E-2</v>
      </c>
      <c r="AG51" s="63">
        <v>2.34586E-2</v>
      </c>
      <c r="AH51" s="63">
        <v>2.23696E-2</v>
      </c>
      <c r="AI51" s="63">
        <v>2.37775E-2</v>
      </c>
    </row>
    <row r="52" spans="1:35">
      <c r="A52" s="63"/>
      <c r="B52" s="63">
        <f t="shared" si="54"/>
        <v>2.2196980000000002E-2</v>
      </c>
      <c r="C52" s="63">
        <f t="shared" si="52"/>
        <v>2.2162800000000003E-2</v>
      </c>
      <c r="D52" s="63">
        <f t="shared" si="55"/>
        <v>2.2309139999999998E-2</v>
      </c>
      <c r="E52" s="63">
        <f t="shared" si="53"/>
        <v>2.2456980000000001E-2</v>
      </c>
      <c r="F52" s="63">
        <f t="shared" si="56"/>
        <v>2.26857E-2</v>
      </c>
      <c r="G52" s="63" t="str">
        <f t="shared" si="57"/>
        <v>0.0223,</v>
      </c>
      <c r="H52" s="63"/>
      <c r="J52" s="63"/>
      <c r="K52" s="63">
        <v>2.22206E-2</v>
      </c>
      <c r="L52" s="63">
        <v>2.2486599999999999E-2</v>
      </c>
      <c r="M52" s="63">
        <v>2.2031800000000001E-2</v>
      </c>
      <c r="N52" s="63">
        <v>2.1547199999999999E-2</v>
      </c>
      <c r="O52" s="63">
        <v>2.2698699999999999E-2</v>
      </c>
      <c r="P52" s="418">
        <v>2.22277E-2</v>
      </c>
      <c r="Q52" s="63">
        <v>2.2426600000000001E-2</v>
      </c>
      <c r="R52" s="63">
        <v>2.1994199999999998E-2</v>
      </c>
      <c r="S52" s="63">
        <v>2.1511200000000001E-2</v>
      </c>
      <c r="T52" s="63">
        <v>2.2654299999999999E-2</v>
      </c>
      <c r="U52" s="63">
        <v>2.2620899999999999E-2</v>
      </c>
      <c r="V52" s="63">
        <v>2.23509E-2</v>
      </c>
      <c r="W52" s="63">
        <v>2.2087900000000001E-2</v>
      </c>
      <c r="X52" s="63">
        <v>2.1587200000000001E-2</v>
      </c>
      <c r="Y52" s="63">
        <v>2.28988E-2</v>
      </c>
      <c r="Z52" s="63">
        <v>2.2631600000000002E-2</v>
      </c>
      <c r="AA52" s="63">
        <v>2.2515199999999999E-2</v>
      </c>
      <c r="AB52" s="63">
        <v>2.2244199999999999E-2</v>
      </c>
      <c r="AC52" s="63">
        <v>2.17053E-2</v>
      </c>
      <c r="AD52" s="63">
        <v>2.31886E-2</v>
      </c>
      <c r="AE52" s="63">
        <v>2.2872799999999999E-2</v>
      </c>
      <c r="AF52" s="63">
        <v>2.2723400000000001E-2</v>
      </c>
      <c r="AG52" s="63">
        <v>2.24269E-2</v>
      </c>
      <c r="AH52" s="63">
        <v>2.1932299999999998E-2</v>
      </c>
      <c r="AI52" s="63">
        <v>2.34731E-2</v>
      </c>
    </row>
    <row r="53" spans="1:35">
      <c r="A53" s="63"/>
      <c r="B53" s="63">
        <f t="shared" si="54"/>
        <v>2.15833E-2</v>
      </c>
      <c r="C53" s="63">
        <f t="shared" si="52"/>
        <v>2.1516960000000002E-2</v>
      </c>
      <c r="D53" s="63">
        <f t="shared" si="55"/>
        <v>2.152312E-2</v>
      </c>
      <c r="E53" s="63">
        <f t="shared" si="53"/>
        <v>2.1870260000000002E-2</v>
      </c>
      <c r="F53" s="63">
        <f t="shared" si="56"/>
        <v>2.216104E-2</v>
      </c>
      <c r="G53" s="63" t="str">
        <f t="shared" si="57"/>
        <v>0.0215,</v>
      </c>
      <c r="H53" s="63"/>
      <c r="J53" s="63"/>
      <c r="K53" s="63">
        <v>2.1626300000000001E-2</v>
      </c>
      <c r="L53" s="63">
        <v>2.1795700000000001E-2</v>
      </c>
      <c r="M53" s="63">
        <v>2.13969E-2</v>
      </c>
      <c r="N53" s="63">
        <v>2.09541E-2</v>
      </c>
      <c r="O53" s="63">
        <v>2.21435E-2</v>
      </c>
      <c r="P53" s="418">
        <v>2.1563599999999999E-2</v>
      </c>
      <c r="Q53" s="63">
        <v>2.17491E-2</v>
      </c>
      <c r="R53" s="63">
        <v>2.1287E-2</v>
      </c>
      <c r="S53" s="63">
        <v>2.09353E-2</v>
      </c>
      <c r="T53" s="63">
        <v>2.2049800000000001E-2</v>
      </c>
      <c r="U53" s="63">
        <v>2.1847399999999999E-2</v>
      </c>
      <c r="V53" s="63">
        <v>2.1653700000000001E-2</v>
      </c>
      <c r="W53" s="63">
        <v>2.1243600000000001E-2</v>
      </c>
      <c r="X53" s="63">
        <v>2.1192800000000001E-2</v>
      </c>
      <c r="Y53" s="63">
        <v>2.1678099999999999E-2</v>
      </c>
      <c r="Z53" s="63">
        <v>2.22112E-2</v>
      </c>
      <c r="AA53" s="63">
        <v>2.1978500000000002E-2</v>
      </c>
      <c r="AB53" s="63">
        <v>2.15984E-2</v>
      </c>
      <c r="AC53" s="63">
        <v>2.1466599999999999E-2</v>
      </c>
      <c r="AD53" s="63">
        <v>2.2096600000000001E-2</v>
      </c>
      <c r="AE53" s="63">
        <v>2.2420099999999998E-2</v>
      </c>
      <c r="AF53" s="63">
        <v>2.22703E-2</v>
      </c>
      <c r="AG53" s="63">
        <v>2.1800799999999999E-2</v>
      </c>
      <c r="AH53" s="63">
        <v>2.19098E-2</v>
      </c>
      <c r="AI53" s="63">
        <v>2.2404199999999999E-2</v>
      </c>
    </row>
    <row r="54" spans="1:35">
      <c r="A54" s="63"/>
      <c r="B54" s="63">
        <f t="shared" si="54"/>
        <v>2.0767899999999999E-2</v>
      </c>
      <c r="C54" s="63">
        <f t="shared" si="52"/>
        <v>2.074608E-2</v>
      </c>
      <c r="D54" s="63">
        <f t="shared" si="55"/>
        <v>2.1001959999999997E-2</v>
      </c>
      <c r="E54" s="63">
        <f t="shared" si="53"/>
        <v>2.1271199999999997E-2</v>
      </c>
      <c r="F54" s="63">
        <f t="shared" si="56"/>
        <v>2.1494779999999998E-2</v>
      </c>
      <c r="G54" s="63" t="str">
        <f t="shared" si="57"/>
        <v>0.021,</v>
      </c>
      <c r="H54" s="63"/>
      <c r="J54" s="63"/>
      <c r="K54" s="63">
        <v>2.0666199999999999E-2</v>
      </c>
      <c r="L54" s="63">
        <v>2.13752E-2</v>
      </c>
      <c r="M54" s="63">
        <v>2.1026099999999999E-2</v>
      </c>
      <c r="N54" s="63">
        <v>2.0188500000000002E-2</v>
      </c>
      <c r="O54" s="63">
        <v>2.0583500000000001E-2</v>
      </c>
      <c r="P54" s="418">
        <v>2.06602E-2</v>
      </c>
      <c r="Q54" s="63">
        <v>2.1294500000000001E-2</v>
      </c>
      <c r="R54" s="63">
        <v>2.0946599999999999E-2</v>
      </c>
      <c r="S54" s="63">
        <v>2.0222E-2</v>
      </c>
      <c r="T54" s="63">
        <v>2.06071E-2</v>
      </c>
      <c r="U54" s="63">
        <v>2.1343999999999998E-2</v>
      </c>
      <c r="V54" s="63">
        <v>2.12642E-2</v>
      </c>
      <c r="W54" s="63">
        <v>2.0960900000000001E-2</v>
      </c>
      <c r="X54" s="63">
        <v>2.0448399999999999E-2</v>
      </c>
      <c r="Y54" s="63">
        <v>2.0992299999999998E-2</v>
      </c>
      <c r="Z54" s="63">
        <v>2.12684E-2</v>
      </c>
      <c r="AA54" s="63">
        <v>2.1375999999999999E-2</v>
      </c>
      <c r="AB54" s="63">
        <v>2.1027799999999999E-2</v>
      </c>
      <c r="AC54" s="63">
        <v>2.0870799999999998E-2</v>
      </c>
      <c r="AD54" s="63">
        <v>2.1812999999999999E-2</v>
      </c>
      <c r="AE54" s="63">
        <v>2.1516199999999999E-2</v>
      </c>
      <c r="AF54" s="63">
        <v>2.1581199999999998E-2</v>
      </c>
      <c r="AG54" s="63">
        <v>2.12287E-2</v>
      </c>
      <c r="AH54" s="63">
        <v>2.10347E-2</v>
      </c>
      <c r="AI54" s="63">
        <v>2.21131E-2</v>
      </c>
    </row>
    <row r="55" spans="1:35">
      <c r="A55" s="63"/>
      <c r="B55" s="63">
        <f t="shared" si="54"/>
        <v>2.0320620000000001E-2</v>
      </c>
      <c r="C55" s="63">
        <f t="shared" si="52"/>
        <v>2.0248759999999998E-2</v>
      </c>
      <c r="D55" s="63">
        <f t="shared" si="55"/>
        <v>2.0474239999999998E-2</v>
      </c>
      <c r="E55" s="63">
        <f t="shared" si="53"/>
        <v>2.081742E-2</v>
      </c>
      <c r="F55" s="63">
        <f t="shared" si="56"/>
        <v>2.1063679999999998E-2</v>
      </c>
      <c r="G55" s="63" t="str">
        <f t="shared" si="57"/>
        <v>0.0205,</v>
      </c>
      <c r="H55" s="63"/>
      <c r="J55" s="63"/>
      <c r="K55" s="63">
        <v>2.0315E-2</v>
      </c>
      <c r="L55" s="63">
        <v>2.06258E-2</v>
      </c>
      <c r="M55" s="63">
        <v>2.0072300000000001E-2</v>
      </c>
      <c r="N55" s="63">
        <v>2.04949E-2</v>
      </c>
      <c r="O55" s="63">
        <v>2.0095100000000001E-2</v>
      </c>
      <c r="P55" s="418">
        <v>2.0255800000000001E-2</v>
      </c>
      <c r="Q55" s="63">
        <v>2.06357E-2</v>
      </c>
      <c r="R55" s="63">
        <v>2.0021299999999999E-2</v>
      </c>
      <c r="S55" s="63">
        <v>2.0468299999999998E-2</v>
      </c>
      <c r="T55" s="63">
        <v>1.98627E-2</v>
      </c>
      <c r="U55" s="63">
        <v>2.0661700000000002E-2</v>
      </c>
      <c r="V55" s="63">
        <v>2.09944E-2</v>
      </c>
      <c r="W55" s="63">
        <v>2.01865E-2</v>
      </c>
      <c r="X55" s="63">
        <v>2.0468400000000001E-2</v>
      </c>
      <c r="Y55" s="63">
        <v>2.00602E-2</v>
      </c>
      <c r="Z55" s="63">
        <v>2.08857E-2</v>
      </c>
      <c r="AA55" s="63">
        <v>2.12947E-2</v>
      </c>
      <c r="AB55" s="63">
        <v>2.05994E-2</v>
      </c>
      <c r="AC55" s="63">
        <v>2.0690099999999999E-2</v>
      </c>
      <c r="AD55" s="63">
        <v>2.0617199999999999E-2</v>
      </c>
      <c r="AE55" s="63">
        <v>2.1019599999999999E-2</v>
      </c>
      <c r="AF55" s="63">
        <v>2.1591599999999999E-2</v>
      </c>
      <c r="AG55" s="63">
        <v>2.10089E-2</v>
      </c>
      <c r="AH55" s="63">
        <v>2.0838599999999999E-2</v>
      </c>
      <c r="AI55" s="63">
        <v>2.0859699999999998E-2</v>
      </c>
    </row>
    <row r="56" spans="1:35">
      <c r="A56" s="63"/>
      <c r="B56" s="63">
        <f t="shared" si="54"/>
        <v>1.9502080000000001E-2</v>
      </c>
      <c r="C56" s="63">
        <f t="shared" si="52"/>
        <v>1.940952E-2</v>
      </c>
      <c r="D56" s="63">
        <f t="shared" si="55"/>
        <v>1.9638200000000001E-2</v>
      </c>
      <c r="E56" s="63">
        <f t="shared" si="53"/>
        <v>2.0065580000000003E-2</v>
      </c>
      <c r="F56" s="63">
        <f t="shared" si="56"/>
        <v>2.036924E-2</v>
      </c>
      <c r="G56" s="63" t="str">
        <f t="shared" si="57"/>
        <v>0.0196,</v>
      </c>
      <c r="H56" s="63"/>
      <c r="J56" s="63"/>
      <c r="K56" s="63">
        <v>1.9992699999999999E-2</v>
      </c>
      <c r="L56" s="63">
        <v>1.9656699999999999E-2</v>
      </c>
      <c r="M56" s="63">
        <v>1.9333400000000001E-2</v>
      </c>
      <c r="N56" s="63">
        <v>1.93229E-2</v>
      </c>
      <c r="O56" s="63">
        <v>1.9204700000000002E-2</v>
      </c>
      <c r="P56" s="418">
        <v>1.97828E-2</v>
      </c>
      <c r="Q56" s="63">
        <v>1.9597199999999999E-2</v>
      </c>
      <c r="R56" s="63">
        <v>1.9226799999999999E-2</v>
      </c>
      <c r="S56" s="63">
        <v>1.9278300000000002E-2</v>
      </c>
      <c r="T56" s="63">
        <v>1.9162499999999999E-2</v>
      </c>
      <c r="U56" s="63">
        <v>2.01234E-2</v>
      </c>
      <c r="V56" s="63">
        <v>1.9908100000000001E-2</v>
      </c>
      <c r="W56" s="63">
        <v>1.9250400000000001E-2</v>
      </c>
      <c r="X56" s="63">
        <v>1.9440599999999999E-2</v>
      </c>
      <c r="Y56" s="63">
        <v>1.94685E-2</v>
      </c>
      <c r="Z56" s="63">
        <v>2.0461900000000002E-2</v>
      </c>
      <c r="AA56" s="63">
        <v>2.03237E-2</v>
      </c>
      <c r="AB56" s="63">
        <v>1.9746099999999999E-2</v>
      </c>
      <c r="AC56" s="63">
        <v>1.9584799999999999E-2</v>
      </c>
      <c r="AD56" s="63">
        <v>2.0211400000000001E-2</v>
      </c>
      <c r="AE56" s="63">
        <v>2.0717699999999999E-2</v>
      </c>
      <c r="AF56" s="63">
        <v>2.0634900000000001E-2</v>
      </c>
      <c r="AG56" s="63">
        <v>2.01824E-2</v>
      </c>
      <c r="AH56" s="63">
        <v>1.9794200000000001E-2</v>
      </c>
      <c r="AI56" s="63">
        <v>2.0517000000000001E-2</v>
      </c>
    </row>
    <row r="57" spans="1:35">
      <c r="A57" s="63"/>
      <c r="B57" s="63">
        <f t="shared" si="54"/>
        <v>1.8752980000000002E-2</v>
      </c>
      <c r="C57" s="63">
        <f t="shared" si="52"/>
        <v>1.870366E-2</v>
      </c>
      <c r="D57" s="63">
        <f t="shared" si="55"/>
        <v>1.8935360000000002E-2</v>
      </c>
      <c r="E57" s="63">
        <f t="shared" si="53"/>
        <v>1.9375740000000002E-2</v>
      </c>
      <c r="F57" s="63">
        <f t="shared" si="56"/>
        <v>1.9809980000000001E-2</v>
      </c>
      <c r="G57" s="63" t="str">
        <f t="shared" si="57"/>
        <v>0.0189,</v>
      </c>
      <c r="H57" s="63"/>
      <c r="J57" s="63"/>
      <c r="K57" s="63">
        <v>1.8753599999999999E-2</v>
      </c>
      <c r="L57" s="63">
        <v>1.8911399999999998E-2</v>
      </c>
      <c r="M57" s="63">
        <v>1.8962300000000001E-2</v>
      </c>
      <c r="N57" s="63">
        <v>1.8812700000000002E-2</v>
      </c>
      <c r="O57" s="63">
        <v>1.8324900000000002E-2</v>
      </c>
      <c r="P57" s="418">
        <v>1.8747300000000001E-2</v>
      </c>
      <c r="Q57" s="63">
        <v>1.8881499999999999E-2</v>
      </c>
      <c r="R57" s="63">
        <v>1.89052E-2</v>
      </c>
      <c r="S57" s="63">
        <v>1.8713500000000001E-2</v>
      </c>
      <c r="T57" s="63">
        <v>1.82708E-2</v>
      </c>
      <c r="U57" s="63">
        <v>1.8920200000000002E-2</v>
      </c>
      <c r="V57" s="63">
        <v>1.9273599999999998E-2</v>
      </c>
      <c r="W57" s="63">
        <v>1.9050899999999999E-2</v>
      </c>
      <c r="X57" s="63">
        <v>1.8804600000000001E-2</v>
      </c>
      <c r="Y57" s="63">
        <v>1.8627500000000002E-2</v>
      </c>
      <c r="Z57" s="63">
        <v>1.92401E-2</v>
      </c>
      <c r="AA57" s="63">
        <v>1.96747E-2</v>
      </c>
      <c r="AB57" s="63">
        <v>1.9570400000000002E-2</v>
      </c>
      <c r="AC57" s="63">
        <v>1.91617E-2</v>
      </c>
      <c r="AD57" s="63">
        <v>1.92318E-2</v>
      </c>
      <c r="AE57" s="63">
        <v>1.9660199999999999E-2</v>
      </c>
      <c r="AF57" s="63">
        <v>2.0287599999999999E-2</v>
      </c>
      <c r="AG57" s="63">
        <v>1.9677500000000001E-2</v>
      </c>
      <c r="AH57" s="63">
        <v>1.95964E-2</v>
      </c>
      <c r="AI57" s="63">
        <v>1.9828200000000001E-2</v>
      </c>
    </row>
    <row r="58" spans="1:35">
      <c r="A58" s="63"/>
      <c r="B58" s="63">
        <f t="shared" si="54"/>
        <v>1.7790900000000002E-2</v>
      </c>
      <c r="C58" s="63">
        <f t="shared" si="52"/>
        <v>1.7724839999999999E-2</v>
      </c>
      <c r="D58" s="63">
        <f t="shared" si="55"/>
        <v>1.7956560000000003E-2</v>
      </c>
      <c r="E58" s="63">
        <f t="shared" si="53"/>
        <v>1.8578480000000001E-2</v>
      </c>
      <c r="F58" s="63">
        <f t="shared" si="56"/>
        <v>1.9114320000000001E-2</v>
      </c>
      <c r="G58" s="63" t="str">
        <f t="shared" si="57"/>
        <v>0.018,</v>
      </c>
      <c r="H58" s="63"/>
      <c r="J58" s="63"/>
      <c r="K58" s="63">
        <v>1.7816700000000001E-2</v>
      </c>
      <c r="L58" s="63">
        <v>1.7866300000000002E-2</v>
      </c>
      <c r="M58" s="63">
        <v>1.7933999999999999E-2</v>
      </c>
      <c r="N58" s="63">
        <v>1.7969800000000001E-2</v>
      </c>
      <c r="O58" s="63">
        <v>1.73677E-2</v>
      </c>
      <c r="P58" s="418">
        <v>1.76714E-2</v>
      </c>
      <c r="Q58" s="63">
        <v>1.78262E-2</v>
      </c>
      <c r="R58" s="63">
        <v>1.7925099999999999E-2</v>
      </c>
      <c r="S58" s="63">
        <v>1.7898500000000001E-2</v>
      </c>
      <c r="T58" s="63">
        <v>1.7302999999999999E-2</v>
      </c>
      <c r="U58" s="63">
        <v>1.7824400000000001E-2</v>
      </c>
      <c r="V58" s="63">
        <v>1.8027100000000001E-2</v>
      </c>
      <c r="W58" s="63">
        <v>1.8191800000000001E-2</v>
      </c>
      <c r="X58" s="63">
        <v>1.8196500000000001E-2</v>
      </c>
      <c r="Y58" s="63">
        <v>1.7543E-2</v>
      </c>
      <c r="Z58" s="63">
        <v>1.8285900000000001E-2</v>
      </c>
      <c r="AA58" s="63">
        <v>1.8708700000000002E-2</v>
      </c>
      <c r="AB58" s="63">
        <v>1.88638E-2</v>
      </c>
      <c r="AC58" s="63">
        <v>1.85232E-2</v>
      </c>
      <c r="AD58" s="63">
        <v>1.8510800000000001E-2</v>
      </c>
      <c r="AE58" s="63">
        <v>1.87482E-2</v>
      </c>
      <c r="AF58" s="63">
        <v>1.92932E-2</v>
      </c>
      <c r="AG58" s="63">
        <v>1.9378800000000002E-2</v>
      </c>
      <c r="AH58" s="63">
        <v>1.8915100000000001E-2</v>
      </c>
      <c r="AI58" s="63">
        <v>1.9236300000000001E-2</v>
      </c>
    </row>
    <row r="59" spans="1:35">
      <c r="A59" s="63"/>
      <c r="B59" s="63">
        <f t="shared" si="54"/>
        <v>1.7295080000000001E-2</v>
      </c>
      <c r="C59" s="63">
        <f t="shared" si="52"/>
        <v>1.7261500000000003E-2</v>
      </c>
      <c r="D59" s="63">
        <f t="shared" si="55"/>
        <v>1.7423699999999997E-2</v>
      </c>
      <c r="E59" s="63">
        <f t="shared" si="53"/>
        <v>1.7987099999999999E-2</v>
      </c>
      <c r="F59" s="63">
        <f t="shared" si="56"/>
        <v>1.865518E-2</v>
      </c>
      <c r="G59" s="63" t="str">
        <f t="shared" si="57"/>
        <v>0.0174,</v>
      </c>
      <c r="H59" s="63"/>
      <c r="J59" s="63"/>
      <c r="K59" s="63">
        <v>1.69255E-2</v>
      </c>
      <c r="L59" s="63">
        <v>1.7240999999999999E-2</v>
      </c>
      <c r="M59" s="63">
        <v>1.7529699999999999E-2</v>
      </c>
      <c r="N59" s="63">
        <v>1.7741900000000001E-2</v>
      </c>
      <c r="O59" s="63">
        <v>1.7037299999999998E-2</v>
      </c>
      <c r="P59" s="418">
        <v>1.69236E-2</v>
      </c>
      <c r="Q59" s="63">
        <v>1.7200300000000002E-2</v>
      </c>
      <c r="R59" s="63">
        <v>1.7459700000000002E-2</v>
      </c>
      <c r="S59" s="63">
        <v>1.76819E-2</v>
      </c>
      <c r="T59" s="63">
        <v>1.7042000000000002E-2</v>
      </c>
      <c r="U59" s="63">
        <v>1.7162299999999998E-2</v>
      </c>
      <c r="V59" s="63">
        <v>1.7383099999999999E-2</v>
      </c>
      <c r="W59" s="63">
        <v>1.7579600000000001E-2</v>
      </c>
      <c r="X59" s="63">
        <v>1.7875499999999999E-2</v>
      </c>
      <c r="Y59" s="63">
        <v>1.7118000000000001E-2</v>
      </c>
      <c r="Z59" s="63">
        <v>1.7562100000000001E-2</v>
      </c>
      <c r="AA59" s="63">
        <v>1.8121700000000001E-2</v>
      </c>
      <c r="AB59" s="63">
        <v>1.8229599999999999E-2</v>
      </c>
      <c r="AC59" s="63">
        <v>1.82118E-2</v>
      </c>
      <c r="AD59" s="63">
        <v>1.7810300000000001E-2</v>
      </c>
      <c r="AE59" s="63">
        <v>1.8229599999999999E-2</v>
      </c>
      <c r="AF59" s="63">
        <v>1.8795699999999999E-2</v>
      </c>
      <c r="AG59" s="63">
        <v>1.8907799999999999E-2</v>
      </c>
      <c r="AH59" s="63">
        <v>1.8796299999999998E-2</v>
      </c>
      <c r="AI59" s="63">
        <v>1.85465E-2</v>
      </c>
    </row>
    <row r="60" spans="1:35">
      <c r="A60" s="63"/>
      <c r="B60" s="63">
        <f t="shared" si="54"/>
        <v>1.638682E-2</v>
      </c>
      <c r="C60" s="63">
        <f t="shared" si="52"/>
        <v>1.6354460000000001E-2</v>
      </c>
      <c r="D60" s="63">
        <f t="shared" si="55"/>
        <v>1.6602019999999999E-2</v>
      </c>
      <c r="E60" s="63">
        <f t="shared" si="53"/>
        <v>1.7130180000000002E-2</v>
      </c>
      <c r="F60" s="63">
        <f t="shared" si="56"/>
        <v>1.754286E-2</v>
      </c>
      <c r="G60" s="63" t="str">
        <f t="shared" si="57"/>
        <v>0.0166,</v>
      </c>
      <c r="H60" s="63"/>
      <c r="J60" s="63"/>
      <c r="K60" s="63">
        <v>1.6030200000000001E-2</v>
      </c>
      <c r="L60" s="63">
        <v>1.68139E-2</v>
      </c>
      <c r="M60" s="63">
        <v>1.6479000000000001E-2</v>
      </c>
      <c r="N60" s="63">
        <v>1.5755399999999999E-2</v>
      </c>
      <c r="O60" s="63">
        <v>1.6855599999999998E-2</v>
      </c>
      <c r="P60" s="418">
        <v>1.6037699999999998E-2</v>
      </c>
      <c r="Q60" s="63">
        <v>1.6791400000000001E-2</v>
      </c>
      <c r="R60" s="63">
        <v>1.6432200000000001E-2</v>
      </c>
      <c r="S60" s="63">
        <v>1.5674E-2</v>
      </c>
      <c r="T60" s="63">
        <v>1.6837000000000001E-2</v>
      </c>
      <c r="U60" s="63">
        <v>1.6414499999999999E-2</v>
      </c>
      <c r="V60" s="63">
        <v>1.7060200000000001E-2</v>
      </c>
      <c r="W60" s="63">
        <v>1.6934000000000001E-2</v>
      </c>
      <c r="X60" s="63">
        <v>1.5810100000000001E-2</v>
      </c>
      <c r="Y60" s="63">
        <v>1.6791299999999999E-2</v>
      </c>
      <c r="Z60" s="63">
        <v>1.6761000000000002E-2</v>
      </c>
      <c r="AA60" s="63">
        <v>1.7767600000000001E-2</v>
      </c>
      <c r="AB60" s="63">
        <v>1.74571E-2</v>
      </c>
      <c r="AC60" s="63">
        <v>1.64113E-2</v>
      </c>
      <c r="AD60" s="63">
        <v>1.7253899999999999E-2</v>
      </c>
      <c r="AE60" s="63">
        <v>1.7066600000000001E-2</v>
      </c>
      <c r="AF60" s="63">
        <v>1.7790500000000001E-2</v>
      </c>
      <c r="AG60" s="63">
        <v>1.77146E-2</v>
      </c>
      <c r="AH60" s="63">
        <v>1.71696E-2</v>
      </c>
      <c r="AI60" s="63">
        <v>1.7972999999999999E-2</v>
      </c>
    </row>
    <row r="61" spans="1:35">
      <c r="A61" s="63"/>
      <c r="B61" s="63">
        <f t="shared" si="54"/>
        <v>1.5364559999999999E-2</v>
      </c>
      <c r="C61" s="63">
        <f t="shared" si="52"/>
        <v>1.5304080000000001E-2</v>
      </c>
      <c r="D61" s="63">
        <f t="shared" si="55"/>
        <v>1.53803E-2</v>
      </c>
      <c r="E61" s="63">
        <f t="shared" si="53"/>
        <v>1.61853E-2</v>
      </c>
      <c r="F61" s="63">
        <f t="shared" si="56"/>
        <v>1.6828719999999998E-2</v>
      </c>
      <c r="G61" s="63" t="str">
        <f t="shared" si="57"/>
        <v>0.0154,</v>
      </c>
      <c r="H61" s="63"/>
      <c r="J61" s="63"/>
      <c r="K61" s="63">
        <v>1.5190499999999999E-2</v>
      </c>
      <c r="L61" s="63">
        <v>1.61152E-2</v>
      </c>
      <c r="M61" s="63">
        <v>1.53977E-2</v>
      </c>
      <c r="N61" s="63">
        <v>1.495E-2</v>
      </c>
      <c r="O61" s="63">
        <v>1.51694E-2</v>
      </c>
      <c r="P61" s="418">
        <v>1.5141999999999999E-2</v>
      </c>
      <c r="Q61" s="63">
        <v>1.6086099999999999E-2</v>
      </c>
      <c r="R61" s="63">
        <v>1.5365500000000001E-2</v>
      </c>
      <c r="S61" s="63">
        <v>1.4853399999999999E-2</v>
      </c>
      <c r="T61" s="63">
        <v>1.5073400000000001E-2</v>
      </c>
      <c r="U61" s="63">
        <v>1.51144E-2</v>
      </c>
      <c r="V61" s="63">
        <v>1.60725E-2</v>
      </c>
      <c r="W61" s="63">
        <v>1.5552E-2</v>
      </c>
      <c r="X61" s="63">
        <v>1.5025800000000001E-2</v>
      </c>
      <c r="Y61" s="63">
        <v>1.5136800000000001E-2</v>
      </c>
      <c r="Z61" s="63">
        <v>1.59171E-2</v>
      </c>
      <c r="AA61" s="63">
        <v>1.68256E-2</v>
      </c>
      <c r="AB61" s="63">
        <v>1.63915E-2</v>
      </c>
      <c r="AC61" s="63">
        <v>1.5663900000000001E-2</v>
      </c>
      <c r="AD61" s="63">
        <v>1.6128400000000001E-2</v>
      </c>
      <c r="AE61" s="63">
        <v>1.64295E-2</v>
      </c>
      <c r="AF61" s="63">
        <v>1.7754900000000001E-2</v>
      </c>
      <c r="AG61" s="63">
        <v>1.6919699999999999E-2</v>
      </c>
      <c r="AH61" s="63">
        <v>1.6136600000000001E-2</v>
      </c>
      <c r="AI61" s="63">
        <v>1.6902899999999998E-2</v>
      </c>
    </row>
    <row r="62" spans="1:35">
      <c r="A62" s="63"/>
      <c r="B62" s="63">
        <f t="shared" si="54"/>
        <v>1.4666460000000001E-2</v>
      </c>
      <c r="C62" s="63">
        <f t="shared" si="52"/>
        <v>1.461934E-2</v>
      </c>
      <c r="D62" s="63">
        <f t="shared" si="55"/>
        <v>1.4738879999999999E-2</v>
      </c>
      <c r="E62" s="63">
        <f t="shared" si="53"/>
        <v>1.548332E-2</v>
      </c>
      <c r="F62" s="63">
        <f t="shared" si="56"/>
        <v>1.5910359999999998E-2</v>
      </c>
      <c r="G62" s="63" t="str">
        <f t="shared" si="57"/>
        <v>0.0147,</v>
      </c>
      <c r="H62" s="63"/>
      <c r="J62" s="63"/>
      <c r="K62" s="63">
        <v>1.4366500000000001E-2</v>
      </c>
      <c r="L62" s="63">
        <v>1.50455E-2</v>
      </c>
      <c r="M62" s="63">
        <v>1.4569800000000001E-2</v>
      </c>
      <c r="N62" s="63">
        <v>1.44067E-2</v>
      </c>
      <c r="O62" s="63">
        <v>1.49438E-2</v>
      </c>
      <c r="P62" s="418">
        <v>1.43429E-2</v>
      </c>
      <c r="Q62" s="63">
        <v>1.50136E-2</v>
      </c>
      <c r="R62" s="63">
        <v>1.4544899999999999E-2</v>
      </c>
      <c r="S62" s="63">
        <v>1.4356799999999999E-2</v>
      </c>
      <c r="T62" s="63">
        <v>1.4838499999999999E-2</v>
      </c>
      <c r="U62" s="63">
        <v>1.45164E-2</v>
      </c>
      <c r="V62" s="63">
        <v>1.53005E-2</v>
      </c>
      <c r="W62" s="63">
        <v>1.4663799999999999E-2</v>
      </c>
      <c r="X62" s="63">
        <v>1.4489200000000001E-2</v>
      </c>
      <c r="Y62" s="63">
        <v>1.47245E-2</v>
      </c>
      <c r="Z62" s="63">
        <v>1.5193999999999999E-2</v>
      </c>
      <c r="AA62" s="63">
        <v>1.5963100000000001E-2</v>
      </c>
      <c r="AB62" s="63">
        <v>1.5624900000000001E-2</v>
      </c>
      <c r="AC62" s="63">
        <v>1.50913E-2</v>
      </c>
      <c r="AD62" s="63">
        <v>1.5543299999999999E-2</v>
      </c>
      <c r="AE62" s="63">
        <v>1.54702E-2</v>
      </c>
      <c r="AF62" s="63">
        <v>1.63746E-2</v>
      </c>
      <c r="AG62" s="63">
        <v>1.6068700000000002E-2</v>
      </c>
      <c r="AH62" s="63">
        <v>1.54834E-2</v>
      </c>
      <c r="AI62" s="63">
        <v>1.61549E-2</v>
      </c>
    </row>
    <row r="63" spans="1:35">
      <c r="A63" s="63"/>
      <c r="B63" s="63">
        <f t="shared" si="54"/>
        <v>1.379968E-2</v>
      </c>
      <c r="C63" s="63">
        <f t="shared" si="52"/>
        <v>1.375794E-2</v>
      </c>
      <c r="D63" s="63">
        <f t="shared" si="55"/>
        <v>1.386518E-2</v>
      </c>
      <c r="E63" s="63">
        <f t="shared" si="53"/>
        <v>1.4391060000000002E-2</v>
      </c>
      <c r="F63" s="63">
        <f t="shared" si="56"/>
        <v>1.517252E-2</v>
      </c>
      <c r="G63" s="63" t="str">
        <f t="shared" si="57"/>
        <v>0.0139,</v>
      </c>
      <c r="H63" s="63"/>
      <c r="J63" s="63"/>
      <c r="K63" s="63">
        <v>1.3704900000000001E-2</v>
      </c>
      <c r="L63" s="63">
        <v>1.44916E-2</v>
      </c>
      <c r="M63" s="63">
        <v>1.36452E-2</v>
      </c>
      <c r="N63" s="63">
        <v>1.3962199999999999E-2</v>
      </c>
      <c r="O63" s="63">
        <v>1.31945E-2</v>
      </c>
      <c r="P63" s="418">
        <v>1.3652600000000001E-2</v>
      </c>
      <c r="Q63" s="63">
        <v>1.4461099999999999E-2</v>
      </c>
      <c r="R63" s="63">
        <v>1.3616400000000001E-2</v>
      </c>
      <c r="S63" s="63">
        <v>1.38932E-2</v>
      </c>
      <c r="T63" s="63">
        <v>1.31664E-2</v>
      </c>
      <c r="U63" s="63">
        <v>1.34883E-2</v>
      </c>
      <c r="V63" s="63">
        <v>1.4759E-2</v>
      </c>
      <c r="W63" s="63">
        <v>1.3623E-2</v>
      </c>
      <c r="X63" s="63">
        <v>1.42177E-2</v>
      </c>
      <c r="Y63" s="63">
        <v>1.32379E-2</v>
      </c>
      <c r="Z63" s="63">
        <v>1.4044600000000001E-2</v>
      </c>
      <c r="AA63" s="63">
        <v>1.55248E-2</v>
      </c>
      <c r="AB63" s="63">
        <v>1.4198300000000001E-2</v>
      </c>
      <c r="AC63" s="63">
        <v>1.4325900000000001E-2</v>
      </c>
      <c r="AD63" s="63">
        <v>1.3861699999999999E-2</v>
      </c>
      <c r="AE63" s="63">
        <v>1.4645699999999999E-2</v>
      </c>
      <c r="AF63" s="63">
        <v>1.6045299999999998E-2</v>
      </c>
      <c r="AG63" s="63">
        <v>1.5446100000000001E-2</v>
      </c>
      <c r="AH63" s="63">
        <v>1.50241E-2</v>
      </c>
      <c r="AI63" s="63">
        <v>1.47014E-2</v>
      </c>
    </row>
    <row r="64" spans="1:35">
      <c r="A64" s="63"/>
      <c r="B64" s="63">
        <f t="shared" si="54"/>
        <v>1.2979099999999999E-2</v>
      </c>
      <c r="C64" s="63">
        <f t="shared" si="52"/>
        <v>1.294034E-2</v>
      </c>
      <c r="D64" s="63">
        <f t="shared" si="55"/>
        <v>1.2835239999999998E-2</v>
      </c>
      <c r="E64" s="63">
        <f t="shared" si="53"/>
        <v>1.3463639999999999E-2</v>
      </c>
      <c r="F64" s="63">
        <f t="shared" si="56"/>
        <v>1.4417040000000001E-2</v>
      </c>
      <c r="G64" s="63" t="str">
        <f t="shared" si="57"/>
        <v>0.0128,</v>
      </c>
      <c r="H64" s="63"/>
      <c r="J64" s="63"/>
      <c r="K64" s="63">
        <v>1.3050900000000001E-2</v>
      </c>
      <c r="L64" s="63">
        <v>1.3458400000000001E-2</v>
      </c>
      <c r="M64" s="63">
        <v>1.2745599999999999E-2</v>
      </c>
      <c r="N64" s="63">
        <v>1.33575E-2</v>
      </c>
      <c r="O64" s="63">
        <v>1.22831E-2</v>
      </c>
      <c r="P64" s="418">
        <v>1.3074499999999999E-2</v>
      </c>
      <c r="Q64" s="63">
        <v>1.3396E-2</v>
      </c>
      <c r="R64" s="63">
        <v>1.26932E-2</v>
      </c>
      <c r="S64" s="63">
        <v>1.32817E-2</v>
      </c>
      <c r="T64" s="63">
        <v>1.2256299999999999E-2</v>
      </c>
      <c r="U64" s="63">
        <v>1.25617E-2</v>
      </c>
      <c r="V64" s="63">
        <v>1.32859E-2</v>
      </c>
      <c r="W64" s="63">
        <v>1.26523E-2</v>
      </c>
      <c r="X64" s="63">
        <v>1.3401100000000001E-2</v>
      </c>
      <c r="Y64" s="63">
        <v>1.22752E-2</v>
      </c>
      <c r="Z64" s="63">
        <v>1.3241899999999999E-2</v>
      </c>
      <c r="AA64" s="63">
        <v>1.4103299999999999E-2</v>
      </c>
      <c r="AB64" s="63">
        <v>1.32862E-2</v>
      </c>
      <c r="AC64" s="63">
        <v>1.4116399999999999E-2</v>
      </c>
      <c r="AD64" s="63">
        <v>1.2570400000000001E-2</v>
      </c>
      <c r="AE64" s="63">
        <v>1.40968E-2</v>
      </c>
      <c r="AF64" s="63">
        <v>1.51142E-2</v>
      </c>
      <c r="AG64" s="63">
        <v>1.49494E-2</v>
      </c>
      <c r="AH64" s="63">
        <v>1.45294E-2</v>
      </c>
      <c r="AI64" s="63">
        <v>1.33954E-2</v>
      </c>
    </row>
    <row r="65" spans="1:35">
      <c r="A65" s="63"/>
      <c r="B65" s="63">
        <f t="shared" si="54"/>
        <v>1.2266900000000001E-2</v>
      </c>
      <c r="C65" s="63">
        <f t="shared" si="52"/>
        <v>1.2213439999999999E-2</v>
      </c>
      <c r="D65" s="63">
        <f t="shared" si="55"/>
        <v>1.22247E-2</v>
      </c>
      <c r="E65" s="63">
        <f t="shared" si="53"/>
        <v>1.2534099999999998E-2</v>
      </c>
      <c r="F65" s="63">
        <f t="shared" si="56"/>
        <v>1.33858E-2</v>
      </c>
      <c r="G65" s="63" t="str">
        <f t="shared" si="57"/>
        <v>0.0122,</v>
      </c>
      <c r="H65" s="63"/>
      <c r="J65" s="63"/>
      <c r="K65" s="63">
        <v>1.24554E-2</v>
      </c>
      <c r="L65" s="63">
        <v>1.20015E-2</v>
      </c>
      <c r="M65" s="63">
        <v>1.22522E-2</v>
      </c>
      <c r="N65" s="63">
        <v>1.28127E-2</v>
      </c>
      <c r="O65" s="63">
        <v>1.1812700000000001E-2</v>
      </c>
      <c r="P65" s="418">
        <v>1.2395700000000001E-2</v>
      </c>
      <c r="Q65" s="63">
        <v>1.197E-2</v>
      </c>
      <c r="R65" s="63">
        <v>1.22072E-2</v>
      </c>
      <c r="S65" s="63">
        <v>1.27198E-2</v>
      </c>
      <c r="T65" s="63">
        <v>1.17745E-2</v>
      </c>
      <c r="U65" s="63">
        <v>1.22846E-2</v>
      </c>
      <c r="V65" s="63">
        <v>1.205E-2</v>
      </c>
      <c r="W65" s="63">
        <v>1.23567E-2</v>
      </c>
      <c r="X65" s="63">
        <v>1.27587E-2</v>
      </c>
      <c r="Y65" s="63">
        <v>1.16735E-2</v>
      </c>
      <c r="Z65" s="63">
        <v>1.2831199999999999E-2</v>
      </c>
      <c r="AA65" s="63">
        <v>1.23228E-2</v>
      </c>
      <c r="AB65" s="63">
        <v>1.2921500000000001E-2</v>
      </c>
      <c r="AC65" s="63">
        <v>1.2644300000000001E-2</v>
      </c>
      <c r="AD65" s="63">
        <v>1.19507E-2</v>
      </c>
      <c r="AE65" s="63">
        <v>1.32231E-2</v>
      </c>
      <c r="AF65" s="63">
        <v>1.3562599999999999E-2</v>
      </c>
      <c r="AG65" s="63">
        <v>1.4251399999999999E-2</v>
      </c>
      <c r="AH65" s="63">
        <v>1.3336300000000001E-2</v>
      </c>
      <c r="AI65" s="63">
        <v>1.25556E-2</v>
      </c>
    </row>
    <row r="66" spans="1:35">
      <c r="A66" s="63"/>
      <c r="B66" s="63">
        <f t="shared" si="54"/>
        <v>1.1352259999999999E-2</v>
      </c>
      <c r="C66" s="63">
        <f t="shared" si="52"/>
        <v>1.1321599999999998E-2</v>
      </c>
      <c r="D66" s="63">
        <f t="shared" si="55"/>
        <v>1.1294720000000001E-2</v>
      </c>
      <c r="E66" s="63">
        <f t="shared" si="53"/>
        <v>1.165918E-2</v>
      </c>
      <c r="F66" s="63">
        <f t="shared" si="56"/>
        <v>1.2490260000000001E-2</v>
      </c>
      <c r="G66" s="63" t="str">
        <f t="shared" si="57"/>
        <v>0.0113,</v>
      </c>
      <c r="H66" s="63"/>
      <c r="J66" s="63"/>
      <c r="K66" s="63">
        <v>1.17792E-2</v>
      </c>
      <c r="L66" s="63">
        <v>1.07312E-2</v>
      </c>
      <c r="M66" s="63">
        <v>1.10899E-2</v>
      </c>
      <c r="N66" s="63">
        <v>1.20638E-2</v>
      </c>
      <c r="O66" s="63">
        <v>1.10972E-2</v>
      </c>
      <c r="P66" s="418">
        <v>1.1730000000000001E-2</v>
      </c>
      <c r="Q66" s="63">
        <v>1.07466E-2</v>
      </c>
      <c r="R66" s="63">
        <v>1.10667E-2</v>
      </c>
      <c r="S66" s="63">
        <v>1.2013299999999999E-2</v>
      </c>
      <c r="T66" s="63">
        <v>1.1051399999999999E-2</v>
      </c>
      <c r="U66" s="63">
        <v>1.15777E-2</v>
      </c>
      <c r="V66" s="63">
        <v>1.0839700000000001E-2</v>
      </c>
      <c r="W66" s="63">
        <v>1.09011E-2</v>
      </c>
      <c r="X66" s="63">
        <v>1.21619E-2</v>
      </c>
      <c r="Y66" s="63">
        <v>1.09932E-2</v>
      </c>
      <c r="Z66" s="63">
        <v>1.1953099999999999E-2</v>
      </c>
      <c r="AA66" s="63">
        <v>1.11746E-2</v>
      </c>
      <c r="AB66" s="63">
        <v>1.1474099999999999E-2</v>
      </c>
      <c r="AC66" s="63">
        <v>1.23803E-2</v>
      </c>
      <c r="AD66" s="63">
        <v>1.1313800000000001E-2</v>
      </c>
      <c r="AE66" s="63">
        <v>1.27145E-2</v>
      </c>
      <c r="AF66" s="63">
        <v>1.26455E-2</v>
      </c>
      <c r="AG66" s="63">
        <v>1.2559799999999999E-2</v>
      </c>
      <c r="AH66" s="63">
        <v>1.28308E-2</v>
      </c>
      <c r="AI66" s="63">
        <v>1.17007E-2</v>
      </c>
    </row>
    <row r="67" spans="1:35">
      <c r="A67" s="63"/>
      <c r="B67" s="63">
        <f t="shared" si="54"/>
        <v>1.0454479999999999E-2</v>
      </c>
      <c r="C67" s="63">
        <f t="shared" si="52"/>
        <v>1.0413423999999999E-2</v>
      </c>
      <c r="D67" s="63">
        <f t="shared" si="55"/>
        <v>1.038761E-2</v>
      </c>
      <c r="E67" s="63">
        <f t="shared" si="53"/>
        <v>1.069207E-2</v>
      </c>
      <c r="F67" s="63">
        <f t="shared" si="56"/>
        <v>1.1683440000000002E-2</v>
      </c>
      <c r="G67" s="63" t="str">
        <f t="shared" si="57"/>
        <v>0.0104,</v>
      </c>
      <c r="H67" s="63"/>
      <c r="J67" s="63"/>
      <c r="K67" s="63">
        <v>1.08363E-2</v>
      </c>
      <c r="L67" s="63">
        <v>1.0115799999999999E-2</v>
      </c>
      <c r="M67" s="63">
        <v>9.5575999999999994E-3</v>
      </c>
      <c r="N67" s="63">
        <v>1.1219700000000001E-2</v>
      </c>
      <c r="O67" s="63">
        <v>1.0543E-2</v>
      </c>
      <c r="P67" s="418">
        <v>1.0797899999999999E-2</v>
      </c>
      <c r="Q67" s="63">
        <v>1.00578E-2</v>
      </c>
      <c r="R67" s="63">
        <v>9.5541199999999993E-3</v>
      </c>
      <c r="S67" s="63">
        <v>1.1160099999999999E-2</v>
      </c>
      <c r="T67" s="63">
        <v>1.04972E-2</v>
      </c>
      <c r="U67" s="63">
        <v>1.0780700000000001E-2</v>
      </c>
      <c r="V67" s="63">
        <v>9.9872199999999998E-3</v>
      </c>
      <c r="W67" s="63">
        <v>9.5178299999999997E-3</v>
      </c>
      <c r="X67" s="63">
        <v>1.12263E-2</v>
      </c>
      <c r="Y67" s="63">
        <v>1.0426E-2</v>
      </c>
      <c r="Z67" s="63">
        <v>1.11986E-2</v>
      </c>
      <c r="AA67" s="63">
        <v>1.0421700000000001E-2</v>
      </c>
      <c r="AB67" s="63">
        <v>9.6574499999999997E-3</v>
      </c>
      <c r="AC67" s="63">
        <v>1.1436099999999999E-2</v>
      </c>
      <c r="AD67" s="63">
        <v>1.0746500000000001E-2</v>
      </c>
      <c r="AE67" s="63">
        <v>1.20517E-2</v>
      </c>
      <c r="AF67" s="63">
        <v>1.1749300000000001E-2</v>
      </c>
      <c r="AG67" s="63">
        <v>1.11409E-2</v>
      </c>
      <c r="AH67" s="63">
        <v>1.2269800000000001E-2</v>
      </c>
      <c r="AI67" s="63">
        <v>1.12055E-2</v>
      </c>
    </row>
    <row r="68" spans="1:35">
      <c r="A68" s="63"/>
      <c r="B68" s="63">
        <f t="shared" si="54"/>
        <v>9.5143419999999986E-3</v>
      </c>
      <c r="C68" s="63">
        <f t="shared" si="52"/>
        <v>9.4826560000000008E-3</v>
      </c>
      <c r="D68" s="63">
        <f t="shared" si="55"/>
        <v>9.4081460000000009E-3</v>
      </c>
      <c r="E68" s="63">
        <f t="shared" si="53"/>
        <v>9.7115380000000005E-3</v>
      </c>
      <c r="F68" s="63">
        <f t="shared" si="56"/>
        <v>1.0519742E-2</v>
      </c>
      <c r="G68" s="63" t="str">
        <f t="shared" si="57"/>
        <v>0.0094,</v>
      </c>
      <c r="H68" s="63"/>
      <c r="J68" s="63"/>
      <c r="K68" s="63">
        <v>9.9064900000000004E-3</v>
      </c>
      <c r="L68" s="63">
        <v>9.2625899999999994E-3</v>
      </c>
      <c r="M68" s="63">
        <v>8.7886600000000002E-3</v>
      </c>
      <c r="N68" s="63">
        <v>9.9745700000000003E-3</v>
      </c>
      <c r="O68" s="63">
        <v>9.6393999999999994E-3</v>
      </c>
      <c r="P68" s="418">
        <v>9.8781100000000007E-3</v>
      </c>
      <c r="Q68" s="63">
        <v>9.1976000000000002E-3</v>
      </c>
      <c r="R68" s="63">
        <v>8.7250499999999998E-3</v>
      </c>
      <c r="S68" s="63">
        <v>9.9983899999999994E-3</v>
      </c>
      <c r="T68" s="63">
        <v>9.6141300000000002E-3</v>
      </c>
      <c r="U68" s="63">
        <v>9.7416199999999994E-3</v>
      </c>
      <c r="V68" s="63">
        <v>9.1706400000000007E-3</v>
      </c>
      <c r="W68" s="63">
        <v>8.5719100000000003E-3</v>
      </c>
      <c r="X68" s="63">
        <v>9.9974799999999996E-3</v>
      </c>
      <c r="Y68" s="63">
        <v>9.5590799999999993E-3</v>
      </c>
      <c r="Z68" s="63">
        <v>9.9222300000000006E-3</v>
      </c>
      <c r="AA68" s="63">
        <v>9.5958399999999996E-3</v>
      </c>
      <c r="AB68" s="63">
        <v>8.8809400000000004E-3</v>
      </c>
      <c r="AC68" s="63">
        <v>1.03541E-2</v>
      </c>
      <c r="AD68" s="63">
        <v>9.8045800000000002E-3</v>
      </c>
      <c r="AE68" s="63">
        <v>1.0703000000000001E-2</v>
      </c>
      <c r="AF68" s="63">
        <v>1.0565E-2</v>
      </c>
      <c r="AG68" s="63">
        <v>9.5693099999999993E-3</v>
      </c>
      <c r="AH68" s="63">
        <v>1.1207699999999999E-2</v>
      </c>
      <c r="AI68" s="63">
        <v>1.0553699999999999E-2</v>
      </c>
    </row>
    <row r="69" spans="1:35">
      <c r="A69" s="63"/>
      <c r="B69" s="63">
        <f t="shared" si="54"/>
        <v>8.6433199999999995E-3</v>
      </c>
      <c r="C69" s="63">
        <f t="shared" si="52"/>
        <v>8.5913280000000005E-3</v>
      </c>
      <c r="D69" s="63">
        <f t="shared" si="55"/>
        <v>8.527980000000001E-3</v>
      </c>
      <c r="E69" s="63">
        <f t="shared" si="53"/>
        <v>8.7489219999999993E-3</v>
      </c>
      <c r="F69" s="63">
        <f t="shared" si="56"/>
        <v>9.618129999999999E-3</v>
      </c>
      <c r="G69" s="63" t="str">
        <f t="shared" si="57"/>
        <v>0.0085,</v>
      </c>
      <c r="H69" s="63"/>
      <c r="J69" s="63"/>
      <c r="K69" s="63">
        <v>8.6047799999999994E-3</v>
      </c>
      <c r="L69" s="63">
        <v>8.6330999999999995E-3</v>
      </c>
      <c r="M69" s="63">
        <v>7.8804200000000008E-3</v>
      </c>
      <c r="N69" s="63">
        <v>9.50025E-3</v>
      </c>
      <c r="O69" s="63">
        <v>8.5980499999999994E-3</v>
      </c>
      <c r="P69" s="418">
        <v>8.5502200000000007E-3</v>
      </c>
      <c r="Q69" s="63">
        <v>8.5768800000000003E-3</v>
      </c>
      <c r="R69" s="63">
        <v>7.8690600000000006E-3</v>
      </c>
      <c r="S69" s="63">
        <v>9.4295300000000002E-3</v>
      </c>
      <c r="T69" s="63">
        <v>8.5309500000000007E-3</v>
      </c>
      <c r="U69" s="63">
        <v>8.4693900000000003E-3</v>
      </c>
      <c r="V69" s="63">
        <v>8.5307500000000001E-3</v>
      </c>
      <c r="W69" s="63">
        <v>7.8168200000000004E-3</v>
      </c>
      <c r="X69" s="63">
        <v>9.3889100000000003E-3</v>
      </c>
      <c r="Y69" s="63">
        <v>8.4340300000000003E-3</v>
      </c>
      <c r="Z69" s="63">
        <v>8.6581399999999999E-3</v>
      </c>
      <c r="AA69" s="63">
        <v>8.7114400000000008E-3</v>
      </c>
      <c r="AB69" s="63">
        <v>8.0193599999999997E-3</v>
      </c>
      <c r="AC69" s="63">
        <v>9.7108899999999998E-3</v>
      </c>
      <c r="AD69" s="63">
        <v>8.6447799999999995E-3</v>
      </c>
      <c r="AE69" s="63">
        <v>9.4753300000000006E-3</v>
      </c>
      <c r="AF69" s="63">
        <v>9.6692299999999991E-3</v>
      </c>
      <c r="AG69" s="63">
        <v>8.9407600000000007E-3</v>
      </c>
      <c r="AH69" s="63">
        <v>1.02836E-2</v>
      </c>
      <c r="AI69" s="63">
        <v>9.7217299999999996E-3</v>
      </c>
    </row>
    <row r="70" spans="1:35">
      <c r="A70" s="63"/>
      <c r="B70" s="63">
        <f t="shared" si="54"/>
        <v>7.6340939999999993E-3</v>
      </c>
      <c r="C70" s="63">
        <f t="shared" si="52"/>
        <v>7.5957739999999996E-3</v>
      </c>
      <c r="D70" s="63">
        <f t="shared" si="55"/>
        <v>7.5212180000000005E-3</v>
      </c>
      <c r="E70" s="63">
        <f t="shared" si="53"/>
        <v>7.7309559999999998E-3</v>
      </c>
      <c r="F70" s="63">
        <f t="shared" si="56"/>
        <v>8.4966879999999988E-3</v>
      </c>
      <c r="G70" s="63" t="str">
        <f t="shared" si="57"/>
        <v>0.0075,</v>
      </c>
      <c r="H70" s="63"/>
      <c r="J70" s="63"/>
      <c r="K70" s="63">
        <v>7.5395799999999997E-3</v>
      </c>
      <c r="L70" s="63">
        <v>7.7904899999999997E-3</v>
      </c>
      <c r="M70" s="63">
        <v>7.1685100000000003E-3</v>
      </c>
      <c r="N70" s="63">
        <v>7.8420599999999997E-3</v>
      </c>
      <c r="O70" s="63">
        <v>7.8298299999999994E-3</v>
      </c>
      <c r="P70" s="418">
        <v>7.5101200000000003E-3</v>
      </c>
      <c r="Q70" s="63">
        <v>7.7419699999999999E-3</v>
      </c>
      <c r="R70" s="63">
        <v>7.14491E-3</v>
      </c>
      <c r="S70" s="63">
        <v>7.7989299999999999E-3</v>
      </c>
      <c r="T70" s="63">
        <v>7.7829400000000003E-3</v>
      </c>
      <c r="U70" s="63">
        <v>7.4236900000000001E-3</v>
      </c>
      <c r="V70" s="63">
        <v>7.6545600000000004E-3</v>
      </c>
      <c r="W70" s="63">
        <v>7.1046599999999996E-3</v>
      </c>
      <c r="X70" s="63">
        <v>7.7504200000000001E-3</v>
      </c>
      <c r="Y70" s="63">
        <v>7.6727599999999998E-3</v>
      </c>
      <c r="Z70" s="63">
        <v>7.6401999999999998E-3</v>
      </c>
      <c r="AA70" s="63">
        <v>7.7238200000000002E-3</v>
      </c>
      <c r="AB70" s="63">
        <v>7.3359699999999998E-3</v>
      </c>
      <c r="AC70" s="63">
        <v>8.0220799999999991E-3</v>
      </c>
      <c r="AD70" s="63">
        <v>7.9327100000000008E-3</v>
      </c>
      <c r="AE70" s="63">
        <v>8.4153800000000001E-3</v>
      </c>
      <c r="AF70" s="63">
        <v>8.6315100000000002E-3</v>
      </c>
      <c r="AG70" s="63">
        <v>8.0011100000000005E-3</v>
      </c>
      <c r="AH70" s="63">
        <v>8.8271100000000009E-3</v>
      </c>
      <c r="AI70" s="63">
        <v>8.6083300000000008E-3</v>
      </c>
    </row>
    <row r="71" spans="1:35">
      <c r="A71" s="63"/>
      <c r="B71" s="63">
        <f t="shared" si="54"/>
        <v>6.7482139999999998E-3</v>
      </c>
      <c r="C71" s="63">
        <f t="shared" si="52"/>
        <v>6.7158080000000011E-3</v>
      </c>
      <c r="D71" s="63">
        <f t="shared" si="55"/>
        <v>6.6596240000000003E-3</v>
      </c>
      <c r="E71" s="63">
        <f t="shared" si="53"/>
        <v>6.8539480000000003E-3</v>
      </c>
      <c r="F71" s="63">
        <f t="shared" si="56"/>
        <v>7.5455720000000004E-3</v>
      </c>
      <c r="G71" s="63" t="str">
        <f t="shared" si="57"/>
        <v>0.0067,</v>
      </c>
      <c r="H71" s="63"/>
      <c r="J71" s="63"/>
      <c r="K71" s="63">
        <v>6.4947700000000004E-3</v>
      </c>
      <c r="L71" s="63">
        <v>6.8465699999999997E-3</v>
      </c>
      <c r="M71" s="63">
        <v>6.4077300000000004E-3</v>
      </c>
      <c r="N71" s="63">
        <v>7.1067200000000004E-3</v>
      </c>
      <c r="O71" s="63">
        <v>6.8852799999999997E-3</v>
      </c>
      <c r="P71" s="418">
        <v>6.4387100000000003E-3</v>
      </c>
      <c r="Q71" s="63">
        <v>6.8261800000000003E-3</v>
      </c>
      <c r="R71" s="63">
        <v>6.39684E-3</v>
      </c>
      <c r="S71" s="63">
        <v>7.0889200000000003E-3</v>
      </c>
      <c r="T71" s="63">
        <v>6.8283900000000002E-3</v>
      </c>
      <c r="U71" s="63">
        <v>6.3301299999999998E-3</v>
      </c>
      <c r="V71" s="63">
        <v>6.7780499999999999E-3</v>
      </c>
      <c r="W71" s="63">
        <v>6.3636700000000001E-3</v>
      </c>
      <c r="X71" s="63">
        <v>7.06663E-3</v>
      </c>
      <c r="Y71" s="63">
        <v>6.7596399999999999E-3</v>
      </c>
      <c r="Z71" s="63">
        <v>6.5331800000000004E-3</v>
      </c>
      <c r="AA71" s="63">
        <v>6.9536399999999996E-3</v>
      </c>
      <c r="AB71" s="63">
        <v>6.6439200000000002E-3</v>
      </c>
      <c r="AC71" s="63">
        <v>7.2816900000000004E-3</v>
      </c>
      <c r="AD71" s="63">
        <v>6.8573100000000001E-3</v>
      </c>
      <c r="AE71" s="63">
        <v>7.2041300000000004E-3</v>
      </c>
      <c r="AF71" s="63">
        <v>7.7227199999999998E-3</v>
      </c>
      <c r="AG71" s="63">
        <v>7.4120599999999998E-3</v>
      </c>
      <c r="AH71" s="63">
        <v>7.8746800000000002E-3</v>
      </c>
      <c r="AI71" s="63">
        <v>7.51427E-3</v>
      </c>
    </row>
    <row r="72" spans="1:35">
      <c r="A72" s="63"/>
      <c r="B72" s="63">
        <f t="shared" si="54"/>
        <v>5.7643019999999989E-3</v>
      </c>
      <c r="C72" s="63">
        <f t="shared" si="52"/>
        <v>5.7316420000000003E-3</v>
      </c>
      <c r="D72" s="63">
        <f t="shared" si="55"/>
        <v>5.6548060000000001E-3</v>
      </c>
      <c r="E72" s="63">
        <f t="shared" si="53"/>
        <v>5.8828580000000004E-3</v>
      </c>
      <c r="F72" s="63">
        <f t="shared" si="56"/>
        <v>6.4424040000000005E-3</v>
      </c>
      <c r="G72" s="63" t="str">
        <f t="shared" si="57"/>
        <v>0.0057,</v>
      </c>
      <c r="H72" s="63"/>
      <c r="J72" s="63"/>
      <c r="K72" s="63">
        <v>5.6076499999999996E-3</v>
      </c>
      <c r="L72" s="63">
        <v>6.12679E-3</v>
      </c>
      <c r="M72" s="63">
        <v>5.5550299999999999E-3</v>
      </c>
      <c r="N72" s="63">
        <v>5.7480999999999999E-3</v>
      </c>
      <c r="O72" s="63">
        <v>5.7839399999999996E-3</v>
      </c>
      <c r="P72" s="418">
        <v>5.5702499999999997E-3</v>
      </c>
      <c r="Q72" s="63">
        <v>6.0971699999999998E-3</v>
      </c>
      <c r="R72" s="63">
        <v>5.54625E-3</v>
      </c>
      <c r="S72" s="63">
        <v>5.6942199999999998E-3</v>
      </c>
      <c r="T72" s="63">
        <v>5.7503199999999997E-3</v>
      </c>
      <c r="U72" s="63">
        <v>5.4833099999999999E-3</v>
      </c>
      <c r="V72" s="63">
        <v>6.0313199999999997E-3</v>
      </c>
      <c r="W72" s="63">
        <v>5.4765600000000001E-3</v>
      </c>
      <c r="X72" s="63">
        <v>5.6591499999999999E-3</v>
      </c>
      <c r="Y72" s="63">
        <v>5.6236899999999998E-3</v>
      </c>
      <c r="Z72" s="63">
        <v>5.8287399999999998E-3</v>
      </c>
      <c r="AA72" s="63">
        <v>6.1542599999999999E-3</v>
      </c>
      <c r="AB72" s="63">
        <v>5.6752499999999997E-3</v>
      </c>
      <c r="AC72" s="63">
        <v>5.8310499999999999E-3</v>
      </c>
      <c r="AD72" s="63">
        <v>5.9249899999999998E-3</v>
      </c>
      <c r="AE72" s="63">
        <v>6.3990399999999999E-3</v>
      </c>
      <c r="AF72" s="63">
        <v>6.7586399999999998E-3</v>
      </c>
      <c r="AG72" s="63">
        <v>6.1032500000000002E-3</v>
      </c>
      <c r="AH72" s="63">
        <v>6.3004999999999997E-3</v>
      </c>
      <c r="AI72" s="63">
        <v>6.6505899999999996E-3</v>
      </c>
    </row>
    <row r="73" spans="1:35">
      <c r="A73" s="63"/>
      <c r="B73" s="63">
        <f t="shared" si="54"/>
        <v>5.1166620000000001E-3</v>
      </c>
      <c r="C73" s="63">
        <f t="shared" si="52"/>
        <v>5.1018259999999994E-3</v>
      </c>
      <c r="D73" s="63">
        <f t="shared" si="55"/>
        <v>5.0560980000000002E-3</v>
      </c>
      <c r="E73" s="63">
        <f t="shared" si="53"/>
        <v>5.1941619999999996E-3</v>
      </c>
      <c r="F73" s="63">
        <f t="shared" si="56"/>
        <v>5.7106320000000002E-3</v>
      </c>
      <c r="G73" s="63" t="str">
        <f t="shared" si="57"/>
        <v>0.0051,</v>
      </c>
      <c r="H73" s="63"/>
      <c r="J73" s="63"/>
      <c r="K73" s="63">
        <v>5.0267300000000001E-3</v>
      </c>
      <c r="L73" s="63">
        <v>5.39084E-3</v>
      </c>
      <c r="M73" s="63">
        <v>4.9822699999999996E-3</v>
      </c>
      <c r="N73" s="63">
        <v>4.9818900000000001E-3</v>
      </c>
      <c r="O73" s="63">
        <v>5.2015799999999999E-3</v>
      </c>
      <c r="P73" s="418">
        <v>5.0265199999999996E-3</v>
      </c>
      <c r="Q73" s="63">
        <v>5.3876699999999998E-3</v>
      </c>
      <c r="R73" s="63">
        <v>4.9693699999999999E-3</v>
      </c>
      <c r="S73" s="63">
        <v>4.9344999999999997E-3</v>
      </c>
      <c r="T73" s="63">
        <v>5.1910699999999999E-3</v>
      </c>
      <c r="U73" s="63">
        <v>4.95898E-3</v>
      </c>
      <c r="V73" s="63">
        <v>5.2930399999999997E-3</v>
      </c>
      <c r="W73" s="63">
        <v>4.9584199999999998E-3</v>
      </c>
      <c r="X73" s="63">
        <v>4.9355199999999997E-3</v>
      </c>
      <c r="Y73" s="63">
        <v>5.13453E-3</v>
      </c>
      <c r="Z73" s="63">
        <v>5.0479799999999997E-3</v>
      </c>
      <c r="AA73" s="63">
        <v>5.35243E-3</v>
      </c>
      <c r="AB73" s="63">
        <v>5.1175999999999999E-3</v>
      </c>
      <c r="AC73" s="63">
        <v>5.1618100000000002E-3</v>
      </c>
      <c r="AD73" s="63">
        <v>5.2909899999999998E-3</v>
      </c>
      <c r="AE73" s="63">
        <v>5.6771800000000004E-3</v>
      </c>
      <c r="AF73" s="63">
        <v>6.0505899999999998E-3</v>
      </c>
      <c r="AG73" s="63">
        <v>5.5002100000000002E-3</v>
      </c>
      <c r="AH73" s="63">
        <v>5.6080899999999996E-3</v>
      </c>
      <c r="AI73" s="63">
        <v>5.7170900000000002E-3</v>
      </c>
    </row>
    <row r="74" spans="1:35">
      <c r="A74" s="63"/>
      <c r="B74" s="63">
        <f t="shared" si="54"/>
        <v>4.6261440000000004E-3</v>
      </c>
      <c r="C74" s="63">
        <f t="shared" si="52"/>
        <v>4.6166479999999992E-3</v>
      </c>
      <c r="D74" s="63">
        <f t="shared" si="55"/>
        <v>4.6083800000000005E-3</v>
      </c>
      <c r="E74" s="63">
        <f t="shared" si="53"/>
        <v>4.6976959999999995E-3</v>
      </c>
      <c r="F74" s="63">
        <f t="shared" si="56"/>
        <v>5.061884E-3</v>
      </c>
      <c r="G74" s="63" t="str">
        <f t="shared" si="57"/>
        <v>0.0046,</v>
      </c>
      <c r="H74" s="63"/>
      <c r="J74" s="63"/>
      <c r="K74" s="63">
        <v>4.5951400000000002E-3</v>
      </c>
      <c r="L74" s="63">
        <v>4.6130900000000002E-3</v>
      </c>
      <c r="M74" s="63">
        <v>4.6208500000000001E-3</v>
      </c>
      <c r="N74" s="63">
        <v>4.6434099999999997E-3</v>
      </c>
      <c r="O74" s="63">
        <v>4.6582300000000002E-3</v>
      </c>
      <c r="P74" s="418">
        <v>4.5917400000000004E-3</v>
      </c>
      <c r="Q74" s="63">
        <v>4.5941999999999997E-3</v>
      </c>
      <c r="R74" s="63">
        <v>4.6158700000000002E-3</v>
      </c>
      <c r="S74" s="63">
        <v>4.6343699999999996E-3</v>
      </c>
      <c r="T74" s="63">
        <v>4.6470599999999997E-3</v>
      </c>
      <c r="U74" s="63">
        <v>4.5955199999999996E-3</v>
      </c>
      <c r="V74" s="63">
        <v>4.58888E-3</v>
      </c>
      <c r="W74" s="63">
        <v>4.5983100000000004E-3</v>
      </c>
      <c r="X74" s="63">
        <v>4.6193900000000001E-3</v>
      </c>
      <c r="Y74" s="63">
        <v>4.6398000000000003E-3</v>
      </c>
      <c r="Z74" s="63">
        <v>4.6908200000000001E-3</v>
      </c>
      <c r="AA74" s="63">
        <v>4.7024099999999997E-3</v>
      </c>
      <c r="AB74" s="63">
        <v>4.6627999999999999E-3</v>
      </c>
      <c r="AC74" s="63">
        <v>4.7025900000000004E-3</v>
      </c>
      <c r="AD74" s="63">
        <v>4.7298599999999998E-3</v>
      </c>
      <c r="AE74" s="63">
        <v>5.1509199999999998E-3</v>
      </c>
      <c r="AF74" s="63">
        <v>5.0913499999999997E-3</v>
      </c>
      <c r="AG74" s="63">
        <v>4.9348899999999999E-3</v>
      </c>
      <c r="AH74" s="63">
        <v>5.0474300000000003E-3</v>
      </c>
      <c r="AI74" s="63">
        <v>5.0848300000000003E-3</v>
      </c>
    </row>
    <row r="75" spans="1:35">
      <c r="A75" s="63"/>
      <c r="B75" s="63">
        <f t="shared" si="54"/>
        <v>4.3881499999999995E-3</v>
      </c>
      <c r="C75" s="63">
        <f t="shared" si="52"/>
        <v>4.3856579999999997E-3</v>
      </c>
      <c r="D75" s="63">
        <f t="shared" si="55"/>
        <v>4.3811099999999997E-3</v>
      </c>
      <c r="E75" s="63">
        <f t="shared" si="53"/>
        <v>4.4000840000000003E-3</v>
      </c>
      <c r="F75" s="63">
        <f t="shared" si="56"/>
        <v>4.5801980000000006E-3</v>
      </c>
      <c r="G75" s="63" t="str">
        <f t="shared" si="57"/>
        <v>0.0044,</v>
      </c>
      <c r="H75" s="63"/>
      <c r="J75" s="63"/>
      <c r="K75" s="63">
        <v>4.3716099999999997E-3</v>
      </c>
      <c r="L75" s="63">
        <v>4.37902E-3</v>
      </c>
      <c r="M75" s="63">
        <v>4.4115300000000003E-3</v>
      </c>
      <c r="N75" s="63">
        <v>4.3799199999999998E-3</v>
      </c>
      <c r="O75" s="63">
        <v>4.3986700000000004E-3</v>
      </c>
      <c r="P75" s="418">
        <v>4.3690500000000002E-3</v>
      </c>
      <c r="Q75" s="63">
        <v>4.3769600000000001E-3</v>
      </c>
      <c r="R75" s="63">
        <v>4.4089899999999998E-3</v>
      </c>
      <c r="S75" s="63">
        <v>4.3782099999999996E-3</v>
      </c>
      <c r="T75" s="63">
        <v>4.39508E-3</v>
      </c>
      <c r="U75" s="63">
        <v>4.36704E-3</v>
      </c>
      <c r="V75" s="63">
        <v>4.3710700000000003E-3</v>
      </c>
      <c r="W75" s="63">
        <v>4.4024299999999997E-3</v>
      </c>
      <c r="X75" s="63">
        <v>4.3731999999999998E-3</v>
      </c>
      <c r="Y75" s="63">
        <v>4.3918100000000003E-3</v>
      </c>
      <c r="Z75" s="63">
        <v>4.3846700000000002E-3</v>
      </c>
      <c r="AA75" s="63">
        <v>4.3949200000000001E-3</v>
      </c>
      <c r="AB75" s="63">
        <v>4.4051100000000003E-3</v>
      </c>
      <c r="AC75" s="63">
        <v>4.4032899999999998E-3</v>
      </c>
      <c r="AD75" s="63">
        <v>4.4124300000000002E-3</v>
      </c>
      <c r="AE75" s="63">
        <v>4.6093999999999996E-3</v>
      </c>
      <c r="AF75" s="63">
        <v>4.5905199999999998E-3</v>
      </c>
      <c r="AG75" s="63">
        <v>4.5479600000000002E-3</v>
      </c>
      <c r="AH75" s="63">
        <v>4.6068599999999999E-3</v>
      </c>
      <c r="AI75" s="63">
        <v>4.5462499999999999E-3</v>
      </c>
    </row>
    <row r="76" spans="1:35">
      <c r="A76" s="63"/>
      <c r="B76" s="63">
        <f t="shared" si="54"/>
        <v>4.2742980000000002E-3</v>
      </c>
      <c r="C76" s="63">
        <f t="shared" si="52"/>
        <v>4.2735200000000003E-3</v>
      </c>
      <c r="D76" s="63">
        <f t="shared" si="55"/>
        <v>4.2717740000000008E-3</v>
      </c>
      <c r="E76" s="63">
        <f t="shared" si="53"/>
        <v>4.2730520000000003E-3</v>
      </c>
      <c r="F76" s="63">
        <f t="shared" si="56"/>
        <v>4.3060959999999997E-3</v>
      </c>
      <c r="G76" s="63" t="str">
        <f t="shared" si="57"/>
        <v>0.0043,</v>
      </c>
      <c r="H76" s="63"/>
      <c r="J76" s="63"/>
      <c r="K76" s="63">
        <v>4.2843200000000003E-3</v>
      </c>
      <c r="L76" s="63">
        <v>4.2561300000000003E-3</v>
      </c>
      <c r="M76" s="63">
        <v>4.2905399999999998E-3</v>
      </c>
      <c r="N76" s="63">
        <v>4.2709100000000002E-3</v>
      </c>
      <c r="O76" s="63">
        <v>4.2695900000000002E-3</v>
      </c>
      <c r="P76" s="418">
        <v>4.2826100000000001E-3</v>
      </c>
      <c r="Q76" s="63">
        <v>4.2558600000000002E-3</v>
      </c>
      <c r="R76" s="63">
        <v>4.2896000000000002E-3</v>
      </c>
      <c r="S76" s="63">
        <v>4.2706300000000001E-3</v>
      </c>
      <c r="T76" s="63">
        <v>4.2689E-3</v>
      </c>
      <c r="U76" s="63">
        <v>4.2810299999999999E-3</v>
      </c>
      <c r="V76" s="63">
        <v>4.2539500000000003E-3</v>
      </c>
      <c r="W76" s="63">
        <v>4.2869300000000004E-3</v>
      </c>
      <c r="X76" s="63">
        <v>4.2692600000000004E-3</v>
      </c>
      <c r="Y76" s="63">
        <v>4.2677000000000001E-3</v>
      </c>
      <c r="Z76" s="63">
        <v>4.2813699999999996E-3</v>
      </c>
      <c r="AA76" s="63">
        <v>4.2556299999999998E-3</v>
      </c>
      <c r="AB76" s="63">
        <v>4.28817E-3</v>
      </c>
      <c r="AC76" s="63">
        <v>4.2701299999999996E-3</v>
      </c>
      <c r="AD76" s="63">
        <v>4.2699599999999997E-3</v>
      </c>
      <c r="AE76" s="63">
        <v>4.3203499999999997E-3</v>
      </c>
      <c r="AF76" s="63">
        <v>4.2941799999999999E-3</v>
      </c>
      <c r="AG76" s="63">
        <v>4.3159499999999998E-3</v>
      </c>
      <c r="AH76" s="63">
        <v>4.3027100000000004E-3</v>
      </c>
      <c r="AI76" s="63">
        <v>4.2972899999999996E-3</v>
      </c>
    </row>
    <row r="77" spans="1:35">
      <c r="A77" s="63"/>
      <c r="B77" s="63">
        <f t="shared" si="54"/>
        <v>4.2278760000000002E-3</v>
      </c>
      <c r="C77" s="63">
        <f t="shared" si="52"/>
        <v>4.2275480000000002E-3</v>
      </c>
      <c r="D77" s="63">
        <f t="shared" si="55"/>
        <v>4.2271499999999998E-3</v>
      </c>
      <c r="E77" s="63">
        <f t="shared" si="53"/>
        <v>4.2263939999999996E-3</v>
      </c>
      <c r="F77" s="63">
        <f t="shared" si="56"/>
        <v>4.2299760000000007E-3</v>
      </c>
      <c r="G77" s="63" t="str">
        <f t="shared" si="57"/>
        <v>0.0042,</v>
      </c>
      <c r="H77" s="63"/>
      <c r="J77" s="63"/>
      <c r="K77" s="63">
        <v>4.2395999999999996E-3</v>
      </c>
      <c r="L77" s="63">
        <v>4.2106499999999998E-3</v>
      </c>
      <c r="M77" s="63">
        <v>4.2406199999999996E-3</v>
      </c>
      <c r="N77" s="63">
        <v>4.2205599999999999E-3</v>
      </c>
      <c r="O77" s="63">
        <v>4.2279500000000003E-3</v>
      </c>
      <c r="P77" s="418">
        <v>4.2392100000000002E-3</v>
      </c>
      <c r="Q77" s="63">
        <v>4.2102600000000004E-3</v>
      </c>
      <c r="R77" s="63">
        <v>4.23998E-3</v>
      </c>
      <c r="S77" s="63">
        <v>4.2205699999999999E-3</v>
      </c>
      <c r="T77" s="63">
        <v>4.2277199999999999E-3</v>
      </c>
      <c r="U77" s="63">
        <v>4.2387400000000004E-3</v>
      </c>
      <c r="V77" s="63">
        <v>4.2095600000000002E-3</v>
      </c>
      <c r="W77" s="63">
        <v>4.2401799999999996E-3</v>
      </c>
      <c r="X77" s="63">
        <v>4.2200800000000002E-3</v>
      </c>
      <c r="Y77" s="63">
        <v>4.2271899999999996E-3</v>
      </c>
      <c r="Z77" s="63">
        <v>4.2368299999999996E-3</v>
      </c>
      <c r="AA77" s="63">
        <v>4.2072799999999999E-3</v>
      </c>
      <c r="AB77" s="63">
        <v>4.2430799999999998E-3</v>
      </c>
      <c r="AC77" s="63">
        <v>4.2190099999999996E-3</v>
      </c>
      <c r="AD77" s="63">
        <v>4.2257700000000002E-3</v>
      </c>
      <c r="AE77" s="63">
        <v>4.24143E-3</v>
      </c>
      <c r="AF77" s="63">
        <v>4.2102600000000004E-3</v>
      </c>
      <c r="AG77" s="63">
        <v>4.2470399999999997E-3</v>
      </c>
      <c r="AH77" s="63">
        <v>4.2219400000000004E-3</v>
      </c>
      <c r="AI77" s="63">
        <v>4.2292099999999997E-3</v>
      </c>
    </row>
    <row r="78" spans="1:35">
      <c r="A78" s="63"/>
      <c r="B78" s="63">
        <f t="shared" si="54"/>
        <v>4.2117219999999993E-3</v>
      </c>
      <c r="C78" s="63">
        <f t="shared" si="52"/>
        <v>4.2116879999999999E-3</v>
      </c>
      <c r="D78" s="63">
        <f t="shared" si="55"/>
        <v>4.2114299999999995E-3</v>
      </c>
      <c r="E78" s="63">
        <f t="shared" si="53"/>
        <v>4.210124E-3</v>
      </c>
      <c r="F78" s="63">
        <f t="shared" si="56"/>
        <v>4.2095140000000001E-3</v>
      </c>
      <c r="G78" s="63" t="str">
        <f t="shared" si="57"/>
        <v>0.0042,</v>
      </c>
      <c r="H78" s="63"/>
      <c r="J78" s="63"/>
      <c r="K78" s="63">
        <v>4.2230699999999998E-3</v>
      </c>
      <c r="L78" s="63">
        <v>4.1980999999999997E-3</v>
      </c>
      <c r="M78" s="63">
        <v>4.2186999999999997E-3</v>
      </c>
      <c r="N78" s="63">
        <v>4.2086600000000004E-3</v>
      </c>
      <c r="O78" s="63">
        <v>4.2100799999999997E-3</v>
      </c>
      <c r="P78" s="418">
        <v>4.2230100000000001E-3</v>
      </c>
      <c r="Q78" s="63">
        <v>4.1980999999999997E-3</v>
      </c>
      <c r="R78" s="63">
        <v>4.2186999999999997E-3</v>
      </c>
      <c r="S78" s="63">
        <v>4.2085899999999999E-3</v>
      </c>
      <c r="T78" s="63">
        <v>4.21004E-3</v>
      </c>
      <c r="U78" s="63">
        <v>4.2228099999999996E-3</v>
      </c>
      <c r="V78" s="63">
        <v>4.1978700000000002E-3</v>
      </c>
      <c r="W78" s="63">
        <v>4.2185699999999996E-3</v>
      </c>
      <c r="X78" s="63">
        <v>4.2081699999999998E-3</v>
      </c>
      <c r="Y78" s="63">
        <v>4.2097300000000001E-3</v>
      </c>
      <c r="Z78" s="63">
        <v>4.2214100000000001E-3</v>
      </c>
      <c r="AA78" s="63">
        <v>4.1964799999999998E-3</v>
      </c>
      <c r="AB78" s="63">
        <v>4.2166299999999999E-3</v>
      </c>
      <c r="AC78" s="63">
        <v>4.2070299999999996E-3</v>
      </c>
      <c r="AD78" s="63">
        <v>4.2090699999999997E-3</v>
      </c>
      <c r="AE78" s="63">
        <v>4.2209999999999999E-3</v>
      </c>
      <c r="AF78" s="63">
        <v>4.1964000000000003E-3</v>
      </c>
      <c r="AG78" s="63">
        <v>4.215E-3</v>
      </c>
      <c r="AH78" s="63">
        <v>4.2069200000000003E-3</v>
      </c>
      <c r="AI78" s="63">
        <v>4.2082500000000002E-3</v>
      </c>
    </row>
    <row r="79" spans="1:35">
      <c r="A79" s="63"/>
      <c r="B79" s="63">
        <f t="shared" si="54"/>
        <v>4.2084820000000004E-3</v>
      </c>
      <c r="C79" s="63">
        <f t="shared" si="52"/>
        <v>4.2084880000000007E-3</v>
      </c>
      <c r="D79" s="63">
        <f t="shared" si="55"/>
        <v>4.2083139999999995E-3</v>
      </c>
      <c r="E79" s="63">
        <f t="shared" si="53"/>
        <v>4.2076660000000005E-3</v>
      </c>
      <c r="F79" s="63">
        <f t="shared" si="56"/>
        <v>4.2072680000000001E-3</v>
      </c>
      <c r="G79" s="63" t="str">
        <f t="shared" si="57"/>
        <v>0.0042,</v>
      </c>
      <c r="H79" s="63"/>
      <c r="J79" s="63"/>
      <c r="K79" s="63">
        <v>4.2183400000000001E-3</v>
      </c>
      <c r="L79" s="63">
        <v>4.19704E-3</v>
      </c>
      <c r="M79" s="63">
        <v>4.2139999999999999E-3</v>
      </c>
      <c r="N79" s="63">
        <v>4.20579E-3</v>
      </c>
      <c r="O79" s="63">
        <v>4.2072400000000001E-3</v>
      </c>
      <c r="P79" s="418">
        <v>4.2183300000000002E-3</v>
      </c>
      <c r="Q79" s="63">
        <v>4.19704E-3</v>
      </c>
      <c r="R79" s="63">
        <v>4.2141000000000001E-3</v>
      </c>
      <c r="S79" s="63">
        <v>4.2057300000000004E-3</v>
      </c>
      <c r="T79" s="63">
        <v>4.2072400000000001E-3</v>
      </c>
      <c r="U79" s="63">
        <v>4.2184900000000001E-3</v>
      </c>
      <c r="V79" s="63">
        <v>4.1970100000000002E-3</v>
      </c>
      <c r="W79" s="63">
        <v>4.2138200000000001E-3</v>
      </c>
      <c r="X79" s="63">
        <v>4.20507E-3</v>
      </c>
      <c r="Y79" s="63">
        <v>4.2071799999999996E-3</v>
      </c>
      <c r="Z79" s="63">
        <v>4.2184900000000001E-3</v>
      </c>
      <c r="AA79" s="63">
        <v>4.1964899999999998E-3</v>
      </c>
      <c r="AB79" s="63">
        <v>4.2126999999999998E-3</v>
      </c>
      <c r="AC79" s="63">
        <v>4.2042399999999997E-3</v>
      </c>
      <c r="AD79" s="63">
        <v>4.2064099999999998E-3</v>
      </c>
      <c r="AE79" s="63">
        <v>4.2176399999999999E-3</v>
      </c>
      <c r="AF79" s="63">
        <v>4.1960599999999997E-3</v>
      </c>
      <c r="AG79" s="63">
        <v>4.21296E-3</v>
      </c>
      <c r="AH79" s="63">
        <v>4.20405E-3</v>
      </c>
      <c r="AI79" s="63">
        <v>4.2056300000000001E-3</v>
      </c>
    </row>
    <row r="80" spans="1:35">
      <c r="A80" s="63"/>
      <c r="B80" s="63">
        <f t="shared" si="54"/>
        <v>4.2086059999999993E-3</v>
      </c>
      <c r="C80" s="63">
        <f t="shared" si="52"/>
        <v>4.2086179999999999E-3</v>
      </c>
      <c r="D80" s="63">
        <f t="shared" si="55"/>
        <v>4.208692E-3</v>
      </c>
      <c r="E80" s="63">
        <f t="shared" si="53"/>
        <v>4.208878000000001E-3</v>
      </c>
      <c r="F80" s="63">
        <f t="shared" si="56"/>
        <v>4.2089099999999997E-3</v>
      </c>
      <c r="G80" s="63" t="str">
        <f t="shared" si="57"/>
        <v>0.0042,</v>
      </c>
      <c r="H80" s="63"/>
      <c r="J80" s="63"/>
      <c r="K80" s="63">
        <v>4.2183200000000002E-3</v>
      </c>
      <c r="L80" s="63">
        <v>4.1970799999999997E-3</v>
      </c>
      <c r="M80" s="63">
        <v>4.2159199999999997E-3</v>
      </c>
      <c r="N80" s="63">
        <v>4.2051500000000004E-3</v>
      </c>
      <c r="O80" s="63">
        <v>4.2065599999999998E-3</v>
      </c>
      <c r="P80" s="418">
        <v>4.2183400000000001E-3</v>
      </c>
      <c r="Q80" s="63">
        <v>4.1970899999999997E-3</v>
      </c>
      <c r="R80" s="63">
        <v>4.2159800000000002E-3</v>
      </c>
      <c r="S80" s="63">
        <v>4.2050999999999998E-3</v>
      </c>
      <c r="T80" s="63">
        <v>4.2065799999999997E-3</v>
      </c>
      <c r="U80" s="63">
        <v>4.2184199999999996E-3</v>
      </c>
      <c r="V80" s="63">
        <v>4.1971200000000004E-3</v>
      </c>
      <c r="W80" s="63">
        <v>4.2160499999999998E-3</v>
      </c>
      <c r="X80" s="63">
        <v>4.2050799999999999E-3</v>
      </c>
      <c r="Y80" s="63">
        <v>4.2067900000000002E-3</v>
      </c>
      <c r="Z80" s="63">
        <v>4.2184600000000003E-3</v>
      </c>
      <c r="AA80" s="63">
        <v>4.1971300000000003E-3</v>
      </c>
      <c r="AB80" s="63">
        <v>4.2164799999999999E-3</v>
      </c>
      <c r="AC80" s="63">
        <v>4.2052599999999997E-3</v>
      </c>
      <c r="AD80" s="63">
        <v>4.2070600000000003E-3</v>
      </c>
      <c r="AE80" s="63">
        <v>4.2184400000000004E-3</v>
      </c>
      <c r="AF80" s="63">
        <v>4.1970899999999997E-3</v>
      </c>
      <c r="AG80" s="63">
        <v>4.2166699999999996E-3</v>
      </c>
      <c r="AH80" s="63">
        <v>4.2051399999999996E-3</v>
      </c>
      <c r="AI80" s="63">
        <v>4.2072100000000003E-3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C644-00D8-3447-98EA-28CA8C528D87}">
  <sheetPr codeName="Sheet49">
    <tabColor rgb="FFFFFF00"/>
  </sheetPr>
  <dimension ref="A1:BR73"/>
  <sheetViews>
    <sheetView topLeftCell="M1" workbookViewId="0">
      <selection activeCell="W7" sqref="W7"/>
    </sheetView>
  </sheetViews>
  <sheetFormatPr baseColWidth="10" defaultRowHeight="16"/>
  <cols>
    <col min="2" max="3" width="17.33203125" bestFit="1" customWidth="1"/>
    <col min="4" max="4" width="17.33203125" customWidth="1"/>
    <col min="5" max="5" width="15.6640625" bestFit="1" customWidth="1"/>
    <col min="6" max="7" width="17.33203125" customWidth="1"/>
    <col min="8" max="8" width="16.33203125" bestFit="1" customWidth="1"/>
    <col min="10" max="10" width="3.33203125" style="284" customWidth="1"/>
    <col min="12" max="12" width="19.6640625" style="415" bestFit="1" customWidth="1"/>
    <col min="14" max="14" width="13.83203125" bestFit="1" customWidth="1"/>
    <col min="51" max="51" width="13" bestFit="1" customWidth="1"/>
  </cols>
  <sheetData>
    <row r="1" spans="1:70">
      <c r="B1" s="381" t="s">
        <v>523</v>
      </c>
      <c r="C1" s="381" t="s">
        <v>524</v>
      </c>
      <c r="D1" s="381" t="s">
        <v>526</v>
      </c>
      <c r="E1" s="381" t="s">
        <v>525</v>
      </c>
      <c r="F1" s="381" t="s">
        <v>527</v>
      </c>
      <c r="G1" s="381" t="s">
        <v>567</v>
      </c>
      <c r="L1" s="381" t="s">
        <v>523</v>
      </c>
      <c r="M1" s="381"/>
      <c r="N1" s="381"/>
      <c r="O1" s="381"/>
      <c r="P1" s="381"/>
      <c r="R1" s="381" t="s">
        <v>524</v>
      </c>
      <c r="S1" s="381"/>
      <c r="T1" s="381"/>
      <c r="U1" s="381"/>
      <c r="V1" s="381"/>
      <c r="X1" s="381" t="s">
        <v>526</v>
      </c>
      <c r="Y1" s="381"/>
      <c r="Z1" s="381"/>
      <c r="AA1" s="381"/>
      <c r="AB1" s="381"/>
      <c r="AD1" s="381" t="s">
        <v>528</v>
      </c>
      <c r="AE1" s="381"/>
      <c r="AF1" s="381"/>
      <c r="AG1" s="381"/>
      <c r="AH1" s="381"/>
      <c r="AJ1" s="381" t="s">
        <v>527</v>
      </c>
      <c r="AK1" s="381"/>
      <c r="AL1" s="381"/>
      <c r="AM1" s="381"/>
      <c r="AN1" s="381"/>
      <c r="AP1" s="381" t="s">
        <v>567</v>
      </c>
      <c r="AQ1" s="381"/>
      <c r="AR1" s="381"/>
      <c r="AS1" s="381"/>
      <c r="AT1" s="381"/>
      <c r="AV1" s="381" t="s">
        <v>523</v>
      </c>
      <c r="AW1" s="381" t="s">
        <v>524</v>
      </c>
      <c r="AX1" s="381" t="s">
        <v>526</v>
      </c>
      <c r="AY1" s="381" t="s">
        <v>525</v>
      </c>
      <c r="AZ1" s="381" t="s">
        <v>527</v>
      </c>
      <c r="BA1" s="381"/>
      <c r="BB1" s="381" t="s">
        <v>523</v>
      </c>
      <c r="BC1" s="381" t="s">
        <v>524</v>
      </c>
      <c r="BD1" s="381" t="s">
        <v>526</v>
      </c>
      <c r="BE1" s="381" t="s">
        <v>525</v>
      </c>
      <c r="BF1" s="381" t="s">
        <v>527</v>
      </c>
      <c r="BH1" s="381" t="s">
        <v>523</v>
      </c>
      <c r="BI1" s="381" t="s">
        <v>524</v>
      </c>
      <c r="BJ1" s="381" t="s">
        <v>526</v>
      </c>
      <c r="BK1" s="381" t="s">
        <v>525</v>
      </c>
      <c r="BL1" s="381" t="s">
        <v>527</v>
      </c>
      <c r="BN1" s="381" t="s">
        <v>523</v>
      </c>
      <c r="BO1" s="381" t="s">
        <v>524</v>
      </c>
      <c r="BP1" s="381" t="s">
        <v>526</v>
      </c>
      <c r="BQ1" s="381" t="s">
        <v>525</v>
      </c>
      <c r="BR1" s="381" t="s">
        <v>527</v>
      </c>
    </row>
    <row r="2" spans="1:70" ht="17">
      <c r="A2" t="s">
        <v>415</v>
      </c>
      <c r="B2" s="391">
        <f>P3</f>
        <v>4.8282550000000004</v>
      </c>
      <c r="C2" s="391">
        <f>V3</f>
        <v>4.7871810000000004</v>
      </c>
      <c r="D2" s="391">
        <f>AB3</f>
        <v>5.2055439999999997</v>
      </c>
      <c r="E2" s="396">
        <f>AH3</f>
        <v>5.6106680000000004</v>
      </c>
      <c r="F2" s="391">
        <f>AN3</f>
        <v>5.693924</v>
      </c>
      <c r="G2" s="445">
        <v>5.4890559999999997</v>
      </c>
      <c r="H2" s="396"/>
      <c r="I2" s="391"/>
      <c r="L2" s="198" t="s">
        <v>493</v>
      </c>
      <c r="M2" s="391" t="s">
        <v>190</v>
      </c>
      <c r="N2" s="391" t="s">
        <v>281</v>
      </c>
      <c r="O2" s="391" t="s">
        <v>282</v>
      </c>
      <c r="P2" s="391" t="s">
        <v>492</v>
      </c>
      <c r="Q2" s="396"/>
      <c r="R2" s="198"/>
      <c r="S2" s="391" t="s">
        <v>190</v>
      </c>
      <c r="T2" s="391" t="s">
        <v>281</v>
      </c>
      <c r="U2" s="391" t="s">
        <v>282</v>
      </c>
      <c r="V2" s="391" t="s">
        <v>492</v>
      </c>
      <c r="X2" s="198"/>
      <c r="Y2" s="391" t="s">
        <v>190</v>
      </c>
      <c r="Z2" s="391" t="s">
        <v>281</v>
      </c>
      <c r="AA2" s="391" t="s">
        <v>282</v>
      </c>
      <c r="AB2" s="391" t="s">
        <v>492</v>
      </c>
      <c r="AE2" s="391" t="s">
        <v>190</v>
      </c>
      <c r="AF2" s="391" t="s">
        <v>281</v>
      </c>
      <c r="AG2" s="391" t="s">
        <v>282</v>
      </c>
      <c r="AH2" s="391" t="s">
        <v>492</v>
      </c>
      <c r="AI2" s="396"/>
      <c r="AJ2" s="198"/>
      <c r="AK2" s="391" t="s">
        <v>190</v>
      </c>
      <c r="AL2" s="391" t="s">
        <v>281</v>
      </c>
      <c r="AM2" s="391" t="s">
        <v>282</v>
      </c>
      <c r="AN2" s="391" t="s">
        <v>492</v>
      </c>
      <c r="AP2" s="434" t="s">
        <v>569</v>
      </c>
      <c r="AV2" s="391" t="s">
        <v>190</v>
      </c>
      <c r="BB2" s="391" t="s">
        <v>492</v>
      </c>
      <c r="BH2" s="391" t="s">
        <v>281</v>
      </c>
      <c r="BN2" s="391" t="s">
        <v>282</v>
      </c>
    </row>
    <row r="3" spans="1:70" ht="17">
      <c r="A3" t="s">
        <v>278</v>
      </c>
      <c r="B3" s="391">
        <f t="shared" ref="B3:B5" si="0">P4</f>
        <v>2.694067</v>
      </c>
      <c r="C3" s="391">
        <f t="shared" ref="C3:C5" si="1">V4</f>
        <v>3.4924170000000001</v>
      </c>
      <c r="D3" s="391">
        <f t="shared" ref="D3:D5" si="2">AB4</f>
        <v>4.2450599999999996</v>
      </c>
      <c r="E3" s="396">
        <f>AH4</f>
        <v>4.5139250000000004</v>
      </c>
      <c r="F3" s="391">
        <f t="shared" ref="F3:F5" si="3">AN4</f>
        <v>4.4899969999999998</v>
      </c>
      <c r="G3" s="445">
        <v>4.2913269999999999</v>
      </c>
      <c r="H3" s="396"/>
      <c r="I3" s="391"/>
      <c r="L3" s="198" t="s">
        <v>415</v>
      </c>
      <c r="M3" s="391">
        <v>8.2106630000000003</v>
      </c>
      <c r="N3" s="391">
        <v>7.3173459999999997</v>
      </c>
      <c r="O3" s="391">
        <v>5.121327</v>
      </c>
      <c r="P3" s="391">
        <v>4.8282550000000004</v>
      </c>
      <c r="Q3" s="396"/>
      <c r="R3" s="198"/>
      <c r="S3" s="391">
        <v>8.5436399999999999</v>
      </c>
      <c r="T3" s="391">
        <v>7.5266409999999997</v>
      </c>
      <c r="U3" s="391">
        <v>5.2560650000000004</v>
      </c>
      <c r="V3" s="391">
        <v>4.7871810000000004</v>
      </c>
      <c r="X3" s="198"/>
      <c r="Y3" s="391">
        <v>10.076466999999999</v>
      </c>
      <c r="Z3" s="391">
        <v>8.4263490000000001</v>
      </c>
      <c r="AA3" s="391">
        <v>5.8334700000000002</v>
      </c>
      <c r="AB3" s="391">
        <v>5.2055439999999997</v>
      </c>
      <c r="AE3" s="391">
        <v>11.616842</v>
      </c>
      <c r="AF3" s="391">
        <v>9.2494650000000007</v>
      </c>
      <c r="AG3" s="391">
        <v>6.374409</v>
      </c>
      <c r="AH3" s="391">
        <v>5.6106680000000004</v>
      </c>
      <c r="AI3" s="396"/>
      <c r="AJ3" s="198"/>
      <c r="AK3" s="391">
        <v>11.903364</v>
      </c>
      <c r="AL3" s="391">
        <v>9.3734979999999997</v>
      </c>
      <c r="AM3" s="391">
        <v>5.7123169999999996</v>
      </c>
      <c r="AN3" s="391">
        <v>5.693924</v>
      </c>
      <c r="AP3" s="434" t="s">
        <v>584</v>
      </c>
      <c r="AV3" s="423">
        <f>M3</f>
        <v>8.2106630000000003</v>
      </c>
      <c r="AW3" s="423">
        <f>S3</f>
        <v>8.5436399999999999</v>
      </c>
      <c r="AX3" s="423">
        <f>Y3</f>
        <v>10.076466999999999</v>
      </c>
      <c r="AY3" s="423">
        <f>AE3</f>
        <v>11.616842</v>
      </c>
      <c r="AZ3" s="423">
        <f>AK3</f>
        <v>11.903364</v>
      </c>
      <c r="BA3" s="423"/>
      <c r="BB3" s="423">
        <f>P3</f>
        <v>4.8282550000000004</v>
      </c>
      <c r="BC3" s="423">
        <f>V3</f>
        <v>4.7871810000000004</v>
      </c>
      <c r="BD3" s="423">
        <f>AB3</f>
        <v>5.2055439999999997</v>
      </c>
      <c r="BE3" s="423">
        <f>AH3</f>
        <v>5.6106680000000004</v>
      </c>
      <c r="BF3" s="423">
        <f>AN3</f>
        <v>5.693924</v>
      </c>
      <c r="BH3" s="423">
        <f>N3</f>
        <v>7.3173459999999997</v>
      </c>
      <c r="BI3" s="423">
        <f>T3</f>
        <v>7.5266409999999997</v>
      </c>
      <c r="BJ3" s="423">
        <f>Z3</f>
        <v>8.4263490000000001</v>
      </c>
      <c r="BK3" s="423">
        <f>AF3</f>
        <v>9.2494650000000007</v>
      </c>
      <c r="BL3" s="423">
        <f>AL3</f>
        <v>9.3734979999999997</v>
      </c>
      <c r="BN3" s="423">
        <f>O3</f>
        <v>5.121327</v>
      </c>
      <c r="BO3" s="423">
        <f>U3</f>
        <v>5.2560650000000004</v>
      </c>
      <c r="BP3" s="423">
        <f>AA3</f>
        <v>5.8334700000000002</v>
      </c>
      <c r="BQ3" s="423">
        <f>AG3</f>
        <v>6.374409</v>
      </c>
      <c r="BR3" s="423">
        <f>AM3</f>
        <v>5.7123169999999996</v>
      </c>
    </row>
    <row r="4" spans="1:70" ht="17">
      <c r="A4" t="s">
        <v>416</v>
      </c>
      <c r="B4" s="391">
        <f t="shared" si="0"/>
        <v>24.047899000000001</v>
      </c>
      <c r="C4" s="391">
        <f t="shared" si="1"/>
        <v>24.338728</v>
      </c>
      <c r="D4" s="391">
        <f t="shared" si="2"/>
        <v>26.669896000000001</v>
      </c>
      <c r="E4" s="396">
        <f>AH5</f>
        <v>28.924866999999999</v>
      </c>
      <c r="F4" s="391">
        <f t="shared" si="3"/>
        <v>29.585190999999998</v>
      </c>
      <c r="G4" s="445">
        <v>28.571573999999998</v>
      </c>
      <c r="H4" s="396"/>
      <c r="I4" s="391"/>
      <c r="L4" s="198" t="s">
        <v>278</v>
      </c>
      <c r="M4" s="391">
        <v>1.8029409999999999</v>
      </c>
      <c r="N4" s="391">
        <v>2.52677</v>
      </c>
      <c r="O4" s="391">
        <v>3.5019290000000001</v>
      </c>
      <c r="P4" s="391">
        <v>2.694067</v>
      </c>
      <c r="Q4" s="396"/>
      <c r="R4" s="198"/>
      <c r="S4" s="391">
        <v>1.887222</v>
      </c>
      <c r="T4" s="391">
        <v>2.5791810000000002</v>
      </c>
      <c r="U4" s="391">
        <v>3.548543</v>
      </c>
      <c r="V4" s="391">
        <v>3.4924170000000001</v>
      </c>
      <c r="X4" s="198"/>
      <c r="Y4" s="391">
        <v>2.2955890000000001</v>
      </c>
      <c r="Z4" s="391">
        <v>2.818902</v>
      </c>
      <c r="AA4" s="391">
        <v>3.7577759999999998</v>
      </c>
      <c r="AB4" s="391">
        <v>4.2450599999999996</v>
      </c>
      <c r="AE4" s="391">
        <v>2.7574879999999999</v>
      </c>
      <c r="AF4" s="391">
        <v>3.0778560000000001</v>
      </c>
      <c r="AG4" s="391">
        <v>3.979546</v>
      </c>
      <c r="AH4" s="391">
        <v>4.5139250000000004</v>
      </c>
      <c r="AI4" s="396"/>
      <c r="AJ4" s="198"/>
      <c r="AK4" s="391">
        <v>2.9336829999999998</v>
      </c>
      <c r="AL4" s="391">
        <v>3.1907160000000001</v>
      </c>
      <c r="AM4" s="391">
        <v>4.5351160000000004</v>
      </c>
      <c r="AN4" s="391">
        <v>4.4899969999999998</v>
      </c>
      <c r="AP4" s="434" t="s">
        <v>585</v>
      </c>
      <c r="AV4" s="423">
        <f>M4</f>
        <v>1.8029409999999999</v>
      </c>
      <c r="AW4" s="423">
        <f t="shared" ref="AW4:AW6" si="4">S4</f>
        <v>1.887222</v>
      </c>
      <c r="AX4" s="423">
        <f t="shared" ref="AX4:AX6" si="5">Y4</f>
        <v>2.2955890000000001</v>
      </c>
      <c r="AY4" s="423">
        <f>AE4</f>
        <v>2.7574879999999999</v>
      </c>
      <c r="AZ4" s="423">
        <f t="shared" ref="AZ4:AZ6" si="6">AK4</f>
        <v>2.9336829999999998</v>
      </c>
      <c r="BA4" s="423"/>
      <c r="BB4" s="423">
        <f>P4</f>
        <v>2.694067</v>
      </c>
      <c r="BC4" s="423">
        <f t="shared" ref="BC4:BC6" si="7">V4</f>
        <v>3.4924170000000001</v>
      </c>
      <c r="BD4" s="423">
        <f t="shared" ref="BD4:BD6" si="8">AB4</f>
        <v>4.2450599999999996</v>
      </c>
      <c r="BE4" s="423">
        <f>AH4</f>
        <v>4.5139250000000004</v>
      </c>
      <c r="BF4" s="423">
        <f t="shared" ref="BF4:BF6" si="9">AN4</f>
        <v>4.4899969999999998</v>
      </c>
      <c r="BH4" s="423">
        <f>N4</f>
        <v>2.52677</v>
      </c>
      <c r="BI4" s="423">
        <f t="shared" ref="BI4:BI6" si="10">T4</f>
        <v>2.5791810000000002</v>
      </c>
      <c r="BJ4" s="423">
        <f t="shared" ref="BJ4:BJ6" si="11">Z4</f>
        <v>2.818902</v>
      </c>
      <c r="BK4" s="423">
        <f>AF4</f>
        <v>3.0778560000000001</v>
      </c>
      <c r="BL4" s="423">
        <f t="shared" ref="BL4:BL6" si="12">AL4</f>
        <v>3.1907160000000001</v>
      </c>
      <c r="BN4" s="423">
        <f>O4</f>
        <v>3.5019290000000001</v>
      </c>
      <c r="BO4" s="423">
        <f t="shared" ref="BO4:BO6" si="13">U4</f>
        <v>3.548543</v>
      </c>
      <c r="BP4" s="423">
        <f t="shared" ref="BP4:BP6" si="14">AA4</f>
        <v>3.7577759999999998</v>
      </c>
      <c r="BQ4" s="423">
        <f>AG4</f>
        <v>3.979546</v>
      </c>
      <c r="BR4" s="423">
        <f t="shared" ref="BR4:BR6" si="15">AM4</f>
        <v>4.5351160000000004</v>
      </c>
    </row>
    <row r="5" spans="1:70" ht="17">
      <c r="A5" s="395" t="s">
        <v>417</v>
      </c>
      <c r="B5" s="398">
        <f t="shared" si="0"/>
        <v>31.570219999999999</v>
      </c>
      <c r="C5" s="398">
        <f t="shared" si="1"/>
        <v>32.618326000000003</v>
      </c>
      <c r="D5" s="398">
        <f t="shared" si="2"/>
        <v>36.1205</v>
      </c>
      <c r="E5" s="397">
        <f>AH6</f>
        <v>39.049458999999999</v>
      </c>
      <c r="F5" s="398">
        <f t="shared" si="3"/>
        <v>39.769112</v>
      </c>
      <c r="G5" s="398">
        <f>SUM(G2:G4)</f>
        <v>38.351956999999999</v>
      </c>
      <c r="H5" s="397"/>
      <c r="I5" s="391"/>
      <c r="L5" s="198" t="s">
        <v>416</v>
      </c>
      <c r="M5" s="391">
        <v>29.206505</v>
      </c>
      <c r="N5" s="391">
        <v>25.819239</v>
      </c>
      <c r="O5" s="391">
        <v>25.133499</v>
      </c>
      <c r="P5" s="391">
        <v>24.047899000000001</v>
      </c>
      <c r="Q5" s="396"/>
      <c r="R5" s="198"/>
      <c r="S5" s="391">
        <v>30.463581999999999</v>
      </c>
      <c r="T5" s="391">
        <v>26.601130000000001</v>
      </c>
      <c r="U5" s="391">
        <v>25.823865000000001</v>
      </c>
      <c r="V5" s="391">
        <v>24.338728</v>
      </c>
      <c r="X5" s="198"/>
      <c r="Y5" s="391">
        <v>36.439636999999998</v>
      </c>
      <c r="Z5" s="391">
        <v>30.092476000000001</v>
      </c>
      <c r="AA5" s="391">
        <v>28.844290999999998</v>
      </c>
      <c r="AB5" s="391">
        <v>26.669896000000001</v>
      </c>
      <c r="AD5" s="395"/>
      <c r="AE5" s="391">
        <v>42.917935</v>
      </c>
      <c r="AF5" s="391">
        <v>33.642296000000002</v>
      </c>
      <c r="AG5" s="391">
        <v>31.839379999999998</v>
      </c>
      <c r="AH5" s="391">
        <v>28.924866999999999</v>
      </c>
      <c r="AI5" s="396"/>
      <c r="AJ5" s="198"/>
      <c r="AK5" s="391">
        <v>44.944349000000003</v>
      </c>
      <c r="AL5" s="391">
        <v>34.827247</v>
      </c>
      <c r="AM5" s="391">
        <v>29.638188</v>
      </c>
      <c r="AN5" s="391">
        <v>29.585190999999998</v>
      </c>
      <c r="AP5" s="434" t="s">
        <v>586</v>
      </c>
      <c r="AV5" s="423">
        <f>M5</f>
        <v>29.206505</v>
      </c>
      <c r="AW5" s="423">
        <f t="shared" si="4"/>
        <v>30.463581999999999</v>
      </c>
      <c r="AX5" s="423">
        <f t="shared" si="5"/>
        <v>36.439636999999998</v>
      </c>
      <c r="AY5" s="423">
        <f>AE5</f>
        <v>42.917935</v>
      </c>
      <c r="AZ5" s="423">
        <f t="shared" si="6"/>
        <v>44.944349000000003</v>
      </c>
      <c r="BA5" s="423"/>
      <c r="BB5" s="423">
        <f>P5</f>
        <v>24.047899000000001</v>
      </c>
      <c r="BC5" s="423">
        <f t="shared" si="7"/>
        <v>24.338728</v>
      </c>
      <c r="BD5" s="423">
        <f t="shared" si="8"/>
        <v>26.669896000000001</v>
      </c>
      <c r="BE5" s="423">
        <f>AH5</f>
        <v>28.924866999999999</v>
      </c>
      <c r="BF5" s="423">
        <f t="shared" si="9"/>
        <v>29.585190999999998</v>
      </c>
      <c r="BH5" s="423">
        <f>N5</f>
        <v>25.819239</v>
      </c>
      <c r="BI5" s="423">
        <f t="shared" si="10"/>
        <v>26.601130000000001</v>
      </c>
      <c r="BJ5" s="423">
        <f t="shared" si="11"/>
        <v>30.092476000000001</v>
      </c>
      <c r="BK5" s="423">
        <f>AF5</f>
        <v>33.642296000000002</v>
      </c>
      <c r="BL5" s="423">
        <f t="shared" si="12"/>
        <v>34.827247</v>
      </c>
      <c r="BN5" s="423">
        <f>O5</f>
        <v>25.133499</v>
      </c>
      <c r="BO5" s="423">
        <f t="shared" si="13"/>
        <v>25.823865000000001</v>
      </c>
      <c r="BP5" s="423">
        <f t="shared" si="14"/>
        <v>28.844290999999998</v>
      </c>
      <c r="BQ5" s="423">
        <f>AG5</f>
        <v>31.839379999999998</v>
      </c>
      <c r="BR5" s="423">
        <f t="shared" si="15"/>
        <v>29.638188</v>
      </c>
    </row>
    <row r="6" spans="1:70" s="424" customFormat="1" ht="17">
      <c r="J6" s="425"/>
      <c r="L6" s="426" t="s">
        <v>417</v>
      </c>
      <c r="M6" s="406">
        <v>39.220109000000001</v>
      </c>
      <c r="N6" s="406">
        <v>35.663355000000003</v>
      </c>
      <c r="O6" s="406">
        <v>33.756754999999998</v>
      </c>
      <c r="P6" s="406">
        <v>31.570219999999999</v>
      </c>
      <c r="Q6" s="420"/>
      <c r="R6" s="426"/>
      <c r="S6" s="406">
        <v>40.894444</v>
      </c>
      <c r="T6" s="406">
        <v>36.706952999999999</v>
      </c>
      <c r="U6" s="406">
        <v>34.628473</v>
      </c>
      <c r="V6" s="406">
        <v>32.618326000000003</v>
      </c>
      <c r="X6" s="426"/>
      <c r="Y6" s="406">
        <v>48.811692999999998</v>
      </c>
      <c r="Z6" s="406">
        <v>41.337727000000001</v>
      </c>
      <c r="AA6" s="406">
        <v>38.435538000000001</v>
      </c>
      <c r="AB6" s="406">
        <v>36.1205</v>
      </c>
      <c r="AD6" s="405"/>
      <c r="AE6" s="406">
        <v>57.292265</v>
      </c>
      <c r="AF6" s="406">
        <v>45.969617</v>
      </c>
      <c r="AG6" s="406">
        <v>42.193334999999998</v>
      </c>
      <c r="AH6" s="406">
        <v>39.049458999999999</v>
      </c>
      <c r="AI6" s="420"/>
      <c r="AJ6" s="426"/>
      <c r="AK6" s="406">
        <v>59.781396999999998</v>
      </c>
      <c r="AL6" s="406">
        <v>47.391461999999997</v>
      </c>
      <c r="AM6" s="406">
        <v>39.885621</v>
      </c>
      <c r="AN6" s="406">
        <v>39.769112</v>
      </c>
      <c r="AP6" s="434" t="s">
        <v>587</v>
      </c>
      <c r="AV6" s="427">
        <f>M6</f>
        <v>39.220109000000001</v>
      </c>
      <c r="AW6" s="427">
        <f t="shared" si="4"/>
        <v>40.894444</v>
      </c>
      <c r="AX6" s="427">
        <f t="shared" si="5"/>
        <v>48.811692999999998</v>
      </c>
      <c r="AY6" s="427">
        <f>AE6</f>
        <v>57.292265</v>
      </c>
      <c r="AZ6" s="427">
        <f t="shared" si="6"/>
        <v>59.781396999999998</v>
      </c>
      <c r="BA6" s="427"/>
      <c r="BB6" s="427">
        <f>P6</f>
        <v>31.570219999999999</v>
      </c>
      <c r="BC6" s="427">
        <f t="shared" si="7"/>
        <v>32.618326000000003</v>
      </c>
      <c r="BD6" s="427">
        <f t="shared" si="8"/>
        <v>36.1205</v>
      </c>
      <c r="BE6" s="427">
        <f>AH6</f>
        <v>39.049458999999999</v>
      </c>
      <c r="BF6" s="427">
        <f t="shared" si="9"/>
        <v>39.769112</v>
      </c>
      <c r="BH6" s="427">
        <f>N6</f>
        <v>35.663355000000003</v>
      </c>
      <c r="BI6" s="427">
        <f t="shared" si="10"/>
        <v>36.706952999999999</v>
      </c>
      <c r="BJ6" s="427">
        <f t="shared" si="11"/>
        <v>41.337727000000001</v>
      </c>
      <c r="BK6" s="427">
        <f>AF6</f>
        <v>45.969617</v>
      </c>
      <c r="BL6" s="427">
        <f t="shared" si="12"/>
        <v>47.391461999999997</v>
      </c>
      <c r="BN6" s="427">
        <f>O6</f>
        <v>33.756754999999998</v>
      </c>
      <c r="BO6" s="427">
        <f t="shared" si="13"/>
        <v>34.628473</v>
      </c>
      <c r="BP6" s="427">
        <f t="shared" si="14"/>
        <v>38.435538000000001</v>
      </c>
      <c r="BQ6" s="427">
        <f>AG6</f>
        <v>42.193334999999998</v>
      </c>
      <c r="BR6" s="427">
        <f t="shared" si="15"/>
        <v>39.885621</v>
      </c>
    </row>
    <row r="7" spans="1:70" ht="17">
      <c r="L7" s="416"/>
      <c r="M7" s="406"/>
      <c r="N7" s="406"/>
      <c r="O7" s="406"/>
      <c r="P7" s="406"/>
      <c r="Q7" s="420"/>
      <c r="R7" s="405"/>
      <c r="S7" s="406"/>
      <c r="T7" s="406"/>
      <c r="U7" s="406"/>
      <c r="V7" s="406"/>
      <c r="X7" s="405"/>
      <c r="Y7" s="406"/>
      <c r="Z7" s="406"/>
      <c r="AA7" s="406"/>
      <c r="AB7" s="406"/>
      <c r="AD7" s="405"/>
      <c r="AE7" s="406"/>
      <c r="AF7" s="406"/>
      <c r="AG7" s="406"/>
      <c r="AH7" s="406"/>
      <c r="AI7" s="420"/>
      <c r="AJ7" s="405"/>
      <c r="AK7" s="406"/>
      <c r="AL7" s="406"/>
      <c r="AM7" s="406"/>
      <c r="AN7" s="406"/>
    </row>
    <row r="8" spans="1:70" ht="17">
      <c r="L8" s="414" t="s">
        <v>496</v>
      </c>
      <c r="M8" s="410">
        <f>1-$P3/M3</f>
        <v>0.41195309075527764</v>
      </c>
      <c r="N8" s="410">
        <f t="shared" ref="M8:O11" si="16">1-$P3/N3</f>
        <v>0.34016308645238302</v>
      </c>
      <c r="O8" s="410">
        <f t="shared" si="16"/>
        <v>5.7225793236791889E-2</v>
      </c>
      <c r="P8" s="406"/>
      <c r="Q8" s="420"/>
      <c r="R8" s="405"/>
      <c r="S8" s="410">
        <f>1-$V3/S3</f>
        <v>0.43967898928325622</v>
      </c>
      <c r="T8" s="410">
        <f t="shared" ref="S8:U11" si="17">1-$V3/T3</f>
        <v>0.36396846880301581</v>
      </c>
      <c r="U8" s="410">
        <f t="shared" si="17"/>
        <v>8.9208181405671327E-2</v>
      </c>
      <c r="V8" s="406"/>
      <c r="X8" s="405"/>
      <c r="Y8" s="410">
        <f>1-$V3/Y3</f>
        <v>0.52491473449970105</v>
      </c>
      <c r="Z8" s="410">
        <f t="shared" ref="Y8:AA11" si="18">1-$V3/Z3</f>
        <v>0.43187957204241123</v>
      </c>
      <c r="AA8" s="410">
        <f t="shared" si="18"/>
        <v>0.1793596264316093</v>
      </c>
      <c r="AB8" s="406"/>
      <c r="AD8" s="405"/>
      <c r="AE8" s="410">
        <f t="shared" ref="AE8:AG11" si="19">1-$AH3/AE3</f>
        <v>0.51702295684145483</v>
      </c>
      <c r="AF8" s="410">
        <f t="shared" si="19"/>
        <v>0.39340621322422431</v>
      </c>
      <c r="AG8" s="410">
        <f t="shared" si="19"/>
        <v>0.11981361723102479</v>
      </c>
      <c r="AH8" s="406"/>
      <c r="AI8" s="420"/>
      <c r="AJ8" s="405"/>
      <c r="AK8" s="410">
        <f t="shared" ref="AK8:AM11" si="20">1-$V3/AK3</f>
        <v>0.59782957153960847</v>
      </c>
      <c r="AL8" s="410">
        <f t="shared" si="20"/>
        <v>0.48928553673345843</v>
      </c>
      <c r="AM8" s="410">
        <f t="shared" si="20"/>
        <v>0.16195459740767182</v>
      </c>
      <c r="AN8" s="406"/>
    </row>
    <row r="9" spans="1:70" ht="17">
      <c r="L9" s="414" t="s">
        <v>497</v>
      </c>
      <c r="M9" s="410">
        <f t="shared" si="16"/>
        <v>-0.49426243010725268</v>
      </c>
      <c r="N9" s="410">
        <f t="shared" si="16"/>
        <v>-6.6209825191845706E-2</v>
      </c>
      <c r="O9" s="410">
        <f t="shared" si="16"/>
        <v>0.23069057082539368</v>
      </c>
      <c r="P9" s="406"/>
      <c r="Q9" s="420"/>
      <c r="R9" s="405"/>
      <c r="S9" s="410">
        <f t="shared" si="17"/>
        <v>-0.85055971157606258</v>
      </c>
      <c r="T9" s="410">
        <f t="shared" si="17"/>
        <v>-0.35407984162414352</v>
      </c>
      <c r="U9" s="410">
        <f t="shared" si="17"/>
        <v>1.5816632347416926E-2</v>
      </c>
      <c r="V9" s="406"/>
      <c r="X9" s="405"/>
      <c r="Y9" s="410">
        <f t="shared" si="18"/>
        <v>-0.52135987757390367</v>
      </c>
      <c r="Z9" s="410">
        <f t="shared" si="18"/>
        <v>-0.23892813584863903</v>
      </c>
      <c r="AA9" s="410">
        <f t="shared" si="18"/>
        <v>7.0615970723108434E-2</v>
      </c>
      <c r="AB9" s="406"/>
      <c r="AD9" s="405"/>
      <c r="AE9" s="410">
        <f t="shared" si="19"/>
        <v>-0.63696995236244014</v>
      </c>
      <c r="AF9" s="410">
        <f t="shared" si="19"/>
        <v>-0.46658095765363949</v>
      </c>
      <c r="AG9" s="410">
        <f t="shared" si="19"/>
        <v>-0.1342813979283064</v>
      </c>
      <c r="AH9" s="406"/>
      <c r="AI9" s="420"/>
      <c r="AJ9" s="405"/>
      <c r="AK9" s="410">
        <f t="shared" si="20"/>
        <v>-0.19045479692250322</v>
      </c>
      <c r="AL9" s="410">
        <f t="shared" si="20"/>
        <v>-9.4555892783939388E-2</v>
      </c>
      <c r="AM9" s="410">
        <f t="shared" si="20"/>
        <v>0.22991672098354266</v>
      </c>
      <c r="AN9" s="406"/>
    </row>
    <row r="10" spans="1:70" ht="17">
      <c r="L10" s="414" t="s">
        <v>498</v>
      </c>
      <c r="M10" s="410">
        <f t="shared" si="16"/>
        <v>0.17662524153437731</v>
      </c>
      <c r="N10" s="410">
        <f t="shared" si="16"/>
        <v>6.8605430237506204E-2</v>
      </c>
      <c r="O10" s="410">
        <f t="shared" si="16"/>
        <v>4.3193349242777512E-2</v>
      </c>
      <c r="P10" s="406"/>
      <c r="Q10" s="420"/>
      <c r="R10" s="405"/>
      <c r="S10" s="410">
        <f t="shared" si="17"/>
        <v>0.20105495144989838</v>
      </c>
      <c r="T10" s="410">
        <f t="shared" si="17"/>
        <v>8.5049093779098861E-2</v>
      </c>
      <c r="U10" s="410">
        <f t="shared" si="17"/>
        <v>5.7510252628721559E-2</v>
      </c>
      <c r="V10" s="406"/>
      <c r="X10" s="405"/>
      <c r="Y10" s="410">
        <f t="shared" si="18"/>
        <v>0.33208094251871934</v>
      </c>
      <c r="Z10" s="410">
        <f t="shared" si="18"/>
        <v>0.19120221280561966</v>
      </c>
      <c r="AA10" s="410">
        <f t="shared" si="18"/>
        <v>0.15620293804413499</v>
      </c>
      <c r="AB10" s="406"/>
      <c r="AD10" s="405"/>
      <c r="AE10" s="410">
        <f t="shared" si="19"/>
        <v>0.3260424342410696</v>
      </c>
      <c r="AF10" s="410">
        <f t="shared" si="19"/>
        <v>0.14022315837183064</v>
      </c>
      <c r="AG10" s="410">
        <f t="shared" si="19"/>
        <v>9.1537994772511233E-2</v>
      </c>
      <c r="AH10" s="406"/>
      <c r="AI10" s="420"/>
      <c r="AJ10" s="405"/>
      <c r="AK10" s="410">
        <f t="shared" si="20"/>
        <v>0.45846967323967691</v>
      </c>
      <c r="AL10" s="410">
        <f t="shared" si="20"/>
        <v>0.30115842920343372</v>
      </c>
      <c r="AM10" s="410">
        <f t="shared" si="20"/>
        <v>0.17880512803279336</v>
      </c>
      <c r="AN10" s="406"/>
    </row>
    <row r="11" spans="1:70" ht="17">
      <c r="L11" s="416" t="s">
        <v>499</v>
      </c>
      <c r="M11" s="412">
        <f t="shared" si="16"/>
        <v>0.19505017183914508</v>
      </c>
      <c r="N11" s="412">
        <f t="shared" si="16"/>
        <v>0.114771450975378</v>
      </c>
      <c r="O11" s="412">
        <f>1-$P6/O6</f>
        <v>6.4773257974589105E-2</v>
      </c>
      <c r="P11" s="412"/>
      <c r="Q11" s="421"/>
      <c r="R11" s="413"/>
      <c r="S11" s="412">
        <f t="shared" si="17"/>
        <v>0.20237756503059434</v>
      </c>
      <c r="T11" s="412">
        <f t="shared" si="17"/>
        <v>0.11138562767658744</v>
      </c>
      <c r="U11" s="412">
        <f>1-$V6/U6</f>
        <v>5.8048964503863543E-2</v>
      </c>
      <c r="V11" s="410"/>
      <c r="X11" s="413"/>
      <c r="Y11" s="412">
        <f t="shared" si="18"/>
        <v>0.33175179971733404</v>
      </c>
      <c r="Z11" s="412">
        <f t="shared" si="18"/>
        <v>0.2109308283931528</v>
      </c>
      <c r="AA11" s="412">
        <f>1-$V6/AA6</f>
        <v>0.1513498262987758</v>
      </c>
      <c r="AB11" s="410"/>
      <c r="AD11" s="413"/>
      <c r="AE11" s="412">
        <f t="shared" si="19"/>
        <v>0.31841656111867811</v>
      </c>
      <c r="AF11" s="412">
        <f t="shared" si="19"/>
        <v>0.15053764750748311</v>
      </c>
      <c r="AG11" s="412">
        <f t="shared" si="19"/>
        <v>7.4511199458397903E-2</v>
      </c>
      <c r="AH11" s="412"/>
      <c r="AI11" s="421"/>
      <c r="AJ11" s="413"/>
      <c r="AK11" s="412">
        <f t="shared" si="20"/>
        <v>0.45437330613066795</v>
      </c>
      <c r="AL11" s="412">
        <f t="shared" si="20"/>
        <v>0.31172568594739691</v>
      </c>
      <c r="AM11" s="412">
        <f>1-$V6/AM6</f>
        <v>0.18220338101292188</v>
      </c>
      <c r="AN11" s="410"/>
    </row>
    <row r="12" spans="1:70" ht="17">
      <c r="L12" s="414"/>
      <c r="M12" s="410"/>
      <c r="N12" s="410"/>
      <c r="O12" s="410"/>
      <c r="P12" s="410"/>
      <c r="Q12" s="422"/>
      <c r="R12" s="411"/>
      <c r="S12" s="410"/>
      <c r="T12" s="410"/>
      <c r="U12" s="410"/>
      <c r="V12" s="410"/>
      <c r="X12" s="411"/>
      <c r="Y12" s="410"/>
      <c r="Z12" s="410"/>
      <c r="AA12" s="410"/>
      <c r="AB12" s="410"/>
      <c r="AD12" s="411"/>
      <c r="AE12" s="410"/>
      <c r="AF12" s="410"/>
      <c r="AG12" s="410"/>
      <c r="AH12" s="410"/>
      <c r="AI12" s="422"/>
      <c r="AJ12" s="411"/>
      <c r="AK12" s="410"/>
      <c r="AL12" s="410"/>
      <c r="AM12" s="410"/>
      <c r="AN12" s="410"/>
    </row>
    <row r="13" spans="1:70">
      <c r="B13" s="381" t="s">
        <v>523</v>
      </c>
      <c r="C13" s="514" t="s">
        <v>524</v>
      </c>
      <c r="D13" s="514" t="s">
        <v>526</v>
      </c>
      <c r="E13" s="381" t="s">
        <v>525</v>
      </c>
      <c r="F13" s="381" t="s">
        <v>527</v>
      </c>
      <c r="G13" s="514" t="s">
        <v>567</v>
      </c>
      <c r="L13" s="381" t="s">
        <v>523</v>
      </c>
      <c r="M13" s="381"/>
      <c r="N13" s="381"/>
      <c r="O13" s="381"/>
      <c r="P13" s="381"/>
      <c r="R13" s="381" t="s">
        <v>524</v>
      </c>
      <c r="S13" s="381"/>
      <c r="T13" s="381"/>
      <c r="U13" s="381"/>
      <c r="V13" s="381"/>
      <c r="X13" s="381" t="s">
        <v>526</v>
      </c>
      <c r="Y13" s="381"/>
      <c r="Z13" s="381"/>
      <c r="AA13" s="381"/>
      <c r="AB13" s="381"/>
      <c r="AD13" s="381" t="s">
        <v>528</v>
      </c>
      <c r="AE13" s="381"/>
      <c r="AF13" s="381"/>
      <c r="AG13" s="381"/>
      <c r="AH13" s="381"/>
      <c r="AJ13" s="381" t="s">
        <v>527</v>
      </c>
      <c r="AK13" s="381"/>
      <c r="AL13" s="381"/>
      <c r="AM13" s="381"/>
      <c r="AN13" s="381"/>
      <c r="AP13" s="381" t="s">
        <v>567</v>
      </c>
      <c r="AQ13" s="381"/>
      <c r="AR13" s="381"/>
      <c r="AS13" s="381"/>
      <c r="AT13" s="381"/>
    </row>
    <row r="14" spans="1:70">
      <c r="A14" s="63"/>
      <c r="B14" s="63">
        <f t="shared" ref="B14:B45" si="21">AVERAGE(L14:P14)</f>
        <v>2.779742E-2</v>
      </c>
      <c r="C14" s="63">
        <f t="shared" ref="C14:C45" si="22">AVERAGE(R14:V14)</f>
        <v>2.7774860000000002E-2</v>
      </c>
      <c r="D14" s="63">
        <f>AVERAGE(X14:AB14)</f>
        <v>2.7778340000000002E-2</v>
      </c>
      <c r="E14" s="63">
        <f t="shared" ref="E14:E45" si="23">AVERAGE(AD14:AH14)</f>
        <v>2.778504E-2</v>
      </c>
      <c r="F14" s="63">
        <f>AVERAGE(AJ14:AN14)</f>
        <v>2.78049E-2</v>
      </c>
      <c r="G14" s="63">
        <f>AVERAGE(AP14:AT14)</f>
        <v>2.7494479999999998E-2</v>
      </c>
      <c r="H14" s="63" t="str">
        <f>ROUND(G14,4)&amp;","</f>
        <v>0.0275,</v>
      </c>
      <c r="I14" s="63"/>
      <c r="K14" s="63"/>
      <c r="L14" s="63">
        <v>2.78055E-2</v>
      </c>
      <c r="M14" s="63">
        <v>2.7785199999999999E-2</v>
      </c>
      <c r="N14" s="63">
        <v>2.7804800000000001E-2</v>
      </c>
      <c r="O14" s="63">
        <v>2.7793200000000001E-2</v>
      </c>
      <c r="P14" s="63">
        <v>2.7798400000000001E-2</v>
      </c>
      <c r="Q14" s="63"/>
      <c r="R14" s="63">
        <v>2.77846E-2</v>
      </c>
      <c r="S14" s="63">
        <v>2.7757500000000001E-2</v>
      </c>
      <c r="T14" s="63">
        <v>2.7782899999999999E-2</v>
      </c>
      <c r="U14" s="63">
        <v>2.7768299999999999E-2</v>
      </c>
      <c r="V14" s="63">
        <v>2.7781E-2</v>
      </c>
      <c r="X14" s="63">
        <v>2.7788E-2</v>
      </c>
      <c r="Y14" s="63">
        <v>2.77611E-2</v>
      </c>
      <c r="Z14" s="63">
        <v>2.7786000000000002E-2</v>
      </c>
      <c r="AA14" s="63">
        <v>2.77722E-2</v>
      </c>
      <c r="AB14" s="63">
        <v>2.7784400000000001E-2</v>
      </c>
      <c r="AD14" s="63">
        <v>2.7794599999999999E-2</v>
      </c>
      <c r="AE14" s="63">
        <v>2.7768600000000001E-2</v>
      </c>
      <c r="AF14" s="63">
        <v>2.7792399999999998E-2</v>
      </c>
      <c r="AG14" s="63">
        <v>2.7779700000000001E-2</v>
      </c>
      <c r="AH14" s="63">
        <v>2.7789899999999999E-2</v>
      </c>
      <c r="AI14" s="63"/>
      <c r="AJ14" s="63">
        <v>2.7802799999999999E-2</v>
      </c>
      <c r="AK14" s="63">
        <v>2.7821700000000001E-2</v>
      </c>
      <c r="AL14" s="63">
        <v>2.7786100000000001E-2</v>
      </c>
      <c r="AM14" s="63">
        <v>2.7788899999999998E-2</v>
      </c>
      <c r="AN14" s="63">
        <v>2.7824999999999999E-2</v>
      </c>
      <c r="AP14" s="63">
        <v>2.6230900000000001E-2</v>
      </c>
      <c r="AQ14" s="63">
        <v>2.78266E-2</v>
      </c>
      <c r="AR14" s="63">
        <v>2.7791E-2</v>
      </c>
      <c r="AS14" s="63">
        <v>2.7794599999999999E-2</v>
      </c>
      <c r="AT14" s="63">
        <v>2.7829300000000001E-2</v>
      </c>
    </row>
    <row r="15" spans="1:70">
      <c r="A15" s="63"/>
      <c r="B15" s="63">
        <f t="shared" si="21"/>
        <v>2.7802700000000003E-2</v>
      </c>
      <c r="C15" s="63">
        <f t="shared" si="22"/>
        <v>2.777754E-2</v>
      </c>
      <c r="D15" s="63">
        <f t="shared" ref="D15:D73" si="24">AVERAGE(X15:AB15)</f>
        <v>2.7780679999999995E-2</v>
      </c>
      <c r="E15" s="63">
        <f t="shared" si="23"/>
        <v>2.7787739999999998E-2</v>
      </c>
      <c r="F15" s="63">
        <f t="shared" ref="F15:F73" si="25">AVERAGE(AJ15:AN15)</f>
        <v>2.7807640000000002E-2</v>
      </c>
      <c r="G15" s="63">
        <f t="shared" ref="G15:G73" si="26">AVERAGE(AP15:AT15)</f>
        <v>2.736572E-2</v>
      </c>
      <c r="H15" s="63" t="str">
        <f t="shared" ref="H15:H73" si="27">ROUND(G15,4)&amp;","</f>
        <v>0.0274,</v>
      </c>
      <c r="I15" s="63"/>
      <c r="K15" s="63"/>
      <c r="L15" s="63">
        <v>2.78108E-2</v>
      </c>
      <c r="M15" s="63">
        <v>2.7788E-2</v>
      </c>
      <c r="N15" s="63">
        <v>2.78138E-2</v>
      </c>
      <c r="O15" s="63">
        <v>2.77979E-2</v>
      </c>
      <c r="P15" s="63">
        <v>2.7803000000000001E-2</v>
      </c>
      <c r="Q15" s="63"/>
      <c r="R15" s="63">
        <v>2.77875E-2</v>
      </c>
      <c r="S15" s="63">
        <v>2.7756900000000001E-2</v>
      </c>
      <c r="T15" s="63">
        <v>2.7788799999999999E-2</v>
      </c>
      <c r="U15" s="63">
        <v>2.7771199999999999E-2</v>
      </c>
      <c r="V15" s="63">
        <v>2.77833E-2</v>
      </c>
      <c r="X15" s="63">
        <v>2.7790499999999999E-2</v>
      </c>
      <c r="Y15" s="63">
        <v>2.7759099999999998E-2</v>
      </c>
      <c r="Z15" s="63">
        <v>2.7793200000000001E-2</v>
      </c>
      <c r="AA15" s="63">
        <v>2.7774E-2</v>
      </c>
      <c r="AB15" s="63">
        <v>2.7786600000000002E-2</v>
      </c>
      <c r="AD15" s="63">
        <v>2.7798199999999999E-2</v>
      </c>
      <c r="AE15" s="63">
        <v>2.7766599999999999E-2</v>
      </c>
      <c r="AF15" s="63">
        <v>2.78003E-2</v>
      </c>
      <c r="AG15" s="63">
        <v>2.7780800000000001E-2</v>
      </c>
      <c r="AH15" s="63">
        <v>2.7792799999999999E-2</v>
      </c>
      <c r="AI15" s="63"/>
      <c r="AJ15" s="63">
        <v>2.78196E-2</v>
      </c>
      <c r="AK15" s="63">
        <v>2.7819300000000002E-2</v>
      </c>
      <c r="AL15" s="63">
        <v>2.77903E-2</v>
      </c>
      <c r="AM15" s="63">
        <v>2.7785799999999999E-2</v>
      </c>
      <c r="AN15" s="63">
        <v>2.7823199999999999E-2</v>
      </c>
      <c r="AP15" s="63">
        <v>2.5597999999999999E-2</v>
      </c>
      <c r="AQ15" s="63">
        <v>2.7822E-2</v>
      </c>
      <c r="AR15" s="63">
        <v>2.7793200000000001E-2</v>
      </c>
      <c r="AS15" s="63">
        <v>2.7789000000000001E-2</v>
      </c>
      <c r="AT15" s="63">
        <v>2.7826400000000001E-2</v>
      </c>
    </row>
    <row r="16" spans="1:70">
      <c r="A16" s="63"/>
      <c r="B16" s="63">
        <f t="shared" si="21"/>
        <v>2.779854E-2</v>
      </c>
      <c r="C16" s="63">
        <f t="shared" si="22"/>
        <v>2.7770980000000001E-2</v>
      </c>
      <c r="D16" s="63">
        <f t="shared" si="24"/>
        <v>2.7771380000000002E-2</v>
      </c>
      <c r="E16" s="63">
        <f t="shared" si="23"/>
        <v>2.7777639999999999E-2</v>
      </c>
      <c r="F16" s="63">
        <f t="shared" si="25"/>
        <v>2.7798119999999999E-2</v>
      </c>
      <c r="G16" s="63">
        <f t="shared" si="26"/>
        <v>2.7191759999999999E-2</v>
      </c>
      <c r="H16" s="63" t="str">
        <f t="shared" si="27"/>
        <v>0.0272,</v>
      </c>
      <c r="I16" s="63"/>
      <c r="K16" s="63"/>
      <c r="L16" s="63">
        <v>2.7805400000000001E-2</v>
      </c>
      <c r="M16" s="63">
        <v>2.77839E-2</v>
      </c>
      <c r="N16" s="63">
        <v>2.78102E-2</v>
      </c>
      <c r="O16" s="63">
        <v>2.7795400000000001E-2</v>
      </c>
      <c r="P16" s="63">
        <v>2.7797800000000001E-2</v>
      </c>
      <c r="Q16" s="63"/>
      <c r="R16" s="63">
        <v>2.7777900000000001E-2</v>
      </c>
      <c r="S16" s="63">
        <v>2.7749300000000001E-2</v>
      </c>
      <c r="T16" s="63">
        <v>2.7787200000000001E-2</v>
      </c>
      <c r="U16" s="63">
        <v>2.7765000000000001E-2</v>
      </c>
      <c r="V16" s="63">
        <v>2.7775500000000002E-2</v>
      </c>
      <c r="X16" s="63">
        <v>2.77792E-2</v>
      </c>
      <c r="Y16" s="63">
        <v>2.7751000000000001E-2</v>
      </c>
      <c r="Z16" s="63">
        <v>2.7784699999999999E-2</v>
      </c>
      <c r="AA16" s="63">
        <v>2.7765100000000001E-2</v>
      </c>
      <c r="AB16" s="63">
        <v>2.77769E-2</v>
      </c>
      <c r="AD16" s="63">
        <v>2.7786399999999999E-2</v>
      </c>
      <c r="AE16" s="63">
        <v>2.77577E-2</v>
      </c>
      <c r="AF16" s="63">
        <v>2.7791099999999999E-2</v>
      </c>
      <c r="AG16" s="63">
        <v>2.7771400000000002E-2</v>
      </c>
      <c r="AH16" s="63">
        <v>2.77816E-2</v>
      </c>
      <c r="AI16" s="63"/>
      <c r="AJ16" s="63">
        <v>2.7810999999999999E-2</v>
      </c>
      <c r="AK16" s="63">
        <v>2.7809199999999999E-2</v>
      </c>
      <c r="AL16" s="63">
        <v>2.7779600000000002E-2</v>
      </c>
      <c r="AM16" s="63">
        <v>2.77757E-2</v>
      </c>
      <c r="AN16" s="63">
        <v>2.7815099999999999E-2</v>
      </c>
      <c r="AP16" s="63">
        <v>2.4782700000000001E-2</v>
      </c>
      <c r="AQ16" s="63">
        <v>2.7807399999999999E-2</v>
      </c>
      <c r="AR16" s="63">
        <v>2.77781E-2</v>
      </c>
      <c r="AS16" s="63">
        <v>2.7775999999999999E-2</v>
      </c>
      <c r="AT16" s="63">
        <v>2.7814599999999998E-2</v>
      </c>
    </row>
    <row r="17" spans="1:46">
      <c r="A17" s="63"/>
      <c r="B17" s="63">
        <f t="shared" si="21"/>
        <v>2.7791199999999999E-2</v>
      </c>
      <c r="C17" s="63">
        <f t="shared" si="22"/>
        <v>2.7761199999999996E-2</v>
      </c>
      <c r="D17" s="63">
        <f t="shared" si="24"/>
        <v>2.7762140000000001E-2</v>
      </c>
      <c r="E17" s="63">
        <f t="shared" si="23"/>
        <v>2.7768060000000001E-2</v>
      </c>
      <c r="F17" s="63">
        <f t="shared" si="25"/>
        <v>2.7784600000000003E-2</v>
      </c>
      <c r="G17" s="63">
        <f t="shared" si="26"/>
        <v>2.7078140000000001E-2</v>
      </c>
      <c r="H17" s="63" t="str">
        <f t="shared" si="27"/>
        <v>0.0271,</v>
      </c>
      <c r="I17" s="63"/>
      <c r="K17" s="63"/>
      <c r="L17" s="63">
        <v>2.7798400000000001E-2</v>
      </c>
      <c r="M17" s="63">
        <v>2.7775899999999999E-2</v>
      </c>
      <c r="N17" s="63">
        <v>2.7803499999999998E-2</v>
      </c>
      <c r="O17" s="63">
        <v>2.7786399999999999E-2</v>
      </c>
      <c r="P17" s="63">
        <v>2.7791799999999998E-2</v>
      </c>
      <c r="Q17" s="63"/>
      <c r="R17" s="63">
        <v>2.7767900000000002E-2</v>
      </c>
      <c r="S17" s="63">
        <v>2.77378E-2</v>
      </c>
      <c r="T17" s="63">
        <v>2.7777400000000001E-2</v>
      </c>
      <c r="U17" s="63">
        <v>2.7756400000000001E-2</v>
      </c>
      <c r="V17" s="63">
        <v>2.77665E-2</v>
      </c>
      <c r="X17" s="63">
        <v>2.77705E-2</v>
      </c>
      <c r="Y17" s="63">
        <v>2.77401E-2</v>
      </c>
      <c r="Z17" s="63">
        <v>2.7775999999999999E-2</v>
      </c>
      <c r="AA17" s="63">
        <v>2.7753400000000001E-2</v>
      </c>
      <c r="AB17" s="63">
        <v>2.7770699999999999E-2</v>
      </c>
      <c r="AD17" s="63">
        <v>2.7777199999999998E-2</v>
      </c>
      <c r="AE17" s="63">
        <v>2.7745700000000002E-2</v>
      </c>
      <c r="AF17" s="63">
        <v>2.7783499999999999E-2</v>
      </c>
      <c r="AG17" s="63">
        <v>2.77589E-2</v>
      </c>
      <c r="AH17" s="63">
        <v>2.7775000000000001E-2</v>
      </c>
      <c r="AI17" s="63"/>
      <c r="AJ17" s="63">
        <v>2.7793999999999999E-2</v>
      </c>
      <c r="AK17" s="63">
        <v>2.7797100000000002E-2</v>
      </c>
      <c r="AL17" s="63">
        <v>2.7766099999999998E-2</v>
      </c>
      <c r="AM17" s="63">
        <v>2.7761500000000001E-2</v>
      </c>
      <c r="AN17" s="63">
        <v>2.7804300000000001E-2</v>
      </c>
      <c r="AP17" s="63">
        <v>2.43074E-2</v>
      </c>
      <c r="AQ17" s="63">
        <v>2.7789999999999999E-2</v>
      </c>
      <c r="AR17" s="63">
        <v>2.7739900000000001E-2</v>
      </c>
      <c r="AS17" s="63">
        <v>2.77548E-2</v>
      </c>
      <c r="AT17" s="63">
        <v>2.77986E-2</v>
      </c>
    </row>
    <row r="18" spans="1:46">
      <c r="A18" s="63"/>
      <c r="B18" s="63">
        <f t="shared" si="21"/>
        <v>2.778274E-2</v>
      </c>
      <c r="C18" s="63">
        <f t="shared" si="22"/>
        <v>2.7751680000000001E-2</v>
      </c>
      <c r="D18" s="63">
        <f t="shared" si="24"/>
        <v>2.7751039999999998E-2</v>
      </c>
      <c r="E18" s="63">
        <f t="shared" si="23"/>
        <v>2.7754919999999999E-2</v>
      </c>
      <c r="F18" s="63">
        <f t="shared" si="25"/>
        <v>2.7767279999999998E-2</v>
      </c>
      <c r="G18" s="63">
        <f t="shared" si="26"/>
        <v>2.6949600000000001E-2</v>
      </c>
      <c r="H18" s="63" t="str">
        <f t="shared" si="27"/>
        <v>0.0269,</v>
      </c>
      <c r="I18" s="63"/>
      <c r="K18" s="63"/>
      <c r="L18" s="63">
        <v>2.7789700000000001E-2</v>
      </c>
      <c r="M18" s="63">
        <v>2.7763699999999999E-2</v>
      </c>
      <c r="N18" s="63">
        <v>2.7794099999999999E-2</v>
      </c>
      <c r="O18" s="63">
        <v>2.7783200000000001E-2</v>
      </c>
      <c r="P18" s="63">
        <v>2.7782999999999999E-2</v>
      </c>
      <c r="Q18" s="63"/>
      <c r="R18" s="63">
        <v>2.7759200000000001E-2</v>
      </c>
      <c r="S18" s="63">
        <v>2.7728699999999998E-2</v>
      </c>
      <c r="T18" s="63">
        <v>2.77694E-2</v>
      </c>
      <c r="U18" s="63">
        <v>2.7740600000000001E-2</v>
      </c>
      <c r="V18" s="63">
        <v>2.77605E-2</v>
      </c>
      <c r="X18" s="63">
        <v>2.77589E-2</v>
      </c>
      <c r="Y18" s="63">
        <v>2.7731700000000001E-2</v>
      </c>
      <c r="Z18" s="63">
        <v>2.7766300000000001E-2</v>
      </c>
      <c r="AA18" s="63">
        <v>2.7738599999999999E-2</v>
      </c>
      <c r="AB18" s="63">
        <v>2.7759699999999998E-2</v>
      </c>
      <c r="AD18" s="63">
        <v>2.7763800000000002E-2</v>
      </c>
      <c r="AE18" s="63">
        <v>2.7735300000000001E-2</v>
      </c>
      <c r="AF18" s="63">
        <v>2.77716E-2</v>
      </c>
      <c r="AG18" s="63">
        <v>2.77424E-2</v>
      </c>
      <c r="AH18" s="63">
        <v>2.7761500000000001E-2</v>
      </c>
      <c r="AI18" s="63"/>
      <c r="AJ18" s="63">
        <v>2.7773099999999998E-2</v>
      </c>
      <c r="AK18" s="63">
        <v>2.77822E-2</v>
      </c>
      <c r="AL18" s="63">
        <v>2.7747600000000001E-2</v>
      </c>
      <c r="AM18" s="63">
        <v>2.7742200000000002E-2</v>
      </c>
      <c r="AN18" s="63">
        <v>2.7791300000000001E-2</v>
      </c>
      <c r="AP18" s="63">
        <v>2.37851E-2</v>
      </c>
      <c r="AQ18" s="63">
        <v>2.7765700000000001E-2</v>
      </c>
      <c r="AR18" s="63">
        <v>2.7699700000000001E-2</v>
      </c>
      <c r="AS18" s="63">
        <v>2.77243E-2</v>
      </c>
      <c r="AT18" s="63">
        <v>2.7773200000000001E-2</v>
      </c>
    </row>
    <row r="19" spans="1:46">
      <c r="A19" s="63"/>
      <c r="B19" s="63">
        <f t="shared" si="21"/>
        <v>2.776766E-2</v>
      </c>
      <c r="C19" s="63">
        <f t="shared" si="22"/>
        <v>2.7737859999999996E-2</v>
      </c>
      <c r="D19" s="63">
        <f t="shared" si="24"/>
        <v>2.7737020000000001E-2</v>
      </c>
      <c r="E19" s="63">
        <f t="shared" si="23"/>
        <v>2.7738420000000003E-2</v>
      </c>
      <c r="F19" s="63">
        <f t="shared" si="25"/>
        <v>2.7748399999999996E-2</v>
      </c>
      <c r="G19" s="63">
        <f t="shared" si="26"/>
        <v>2.7056039999999996E-2</v>
      </c>
      <c r="H19" s="63" t="str">
        <f t="shared" si="27"/>
        <v>0.0271,</v>
      </c>
      <c r="I19" s="63"/>
      <c r="K19" s="63"/>
      <c r="L19" s="63">
        <v>2.7776700000000001E-2</v>
      </c>
      <c r="M19" s="63">
        <v>2.7748200000000001E-2</v>
      </c>
      <c r="N19" s="63">
        <v>2.77816E-2</v>
      </c>
      <c r="O19" s="63">
        <v>2.7760699999999999E-2</v>
      </c>
      <c r="P19" s="63">
        <v>2.77711E-2</v>
      </c>
      <c r="Q19" s="63"/>
      <c r="R19" s="63">
        <v>2.7748999999999999E-2</v>
      </c>
      <c r="S19" s="63">
        <v>2.7709899999999999E-2</v>
      </c>
      <c r="T19" s="63">
        <v>2.7760300000000002E-2</v>
      </c>
      <c r="U19" s="63">
        <v>2.7722699999999999E-2</v>
      </c>
      <c r="V19" s="63">
        <v>2.7747399999999998E-2</v>
      </c>
      <c r="X19" s="63">
        <v>2.77478E-2</v>
      </c>
      <c r="Y19" s="63">
        <v>2.7711E-2</v>
      </c>
      <c r="Z19" s="63">
        <v>2.7757299999999999E-2</v>
      </c>
      <c r="AA19" s="63">
        <v>2.77243E-2</v>
      </c>
      <c r="AB19" s="63">
        <v>2.7744700000000001E-2</v>
      </c>
      <c r="AD19" s="63">
        <v>2.77518E-2</v>
      </c>
      <c r="AE19" s="63">
        <v>2.7712299999999999E-2</v>
      </c>
      <c r="AF19" s="63">
        <v>2.7759900000000001E-2</v>
      </c>
      <c r="AG19" s="63">
        <v>2.7724700000000001E-2</v>
      </c>
      <c r="AH19" s="63">
        <v>2.7743400000000001E-2</v>
      </c>
      <c r="AI19" s="63"/>
      <c r="AJ19" s="63">
        <v>2.77594E-2</v>
      </c>
      <c r="AK19" s="63">
        <v>2.7766699999999998E-2</v>
      </c>
      <c r="AL19" s="63">
        <v>2.77244E-2</v>
      </c>
      <c r="AM19" s="63">
        <v>2.7719500000000001E-2</v>
      </c>
      <c r="AN19" s="63">
        <v>2.7772000000000002E-2</v>
      </c>
      <c r="AP19" s="63">
        <v>2.44529E-2</v>
      </c>
      <c r="AQ19" s="63">
        <v>2.77372E-2</v>
      </c>
      <c r="AR19" s="63">
        <v>2.7659199999999998E-2</v>
      </c>
      <c r="AS19" s="63">
        <v>2.7685899999999999E-2</v>
      </c>
      <c r="AT19" s="63">
        <v>2.7744999999999999E-2</v>
      </c>
    </row>
    <row r="20" spans="1:46">
      <c r="A20" s="63"/>
      <c r="B20" s="63">
        <f t="shared" si="21"/>
        <v>2.7746819999999998E-2</v>
      </c>
      <c r="C20" s="63">
        <f t="shared" si="22"/>
        <v>2.7721820000000001E-2</v>
      </c>
      <c r="D20" s="63">
        <f t="shared" si="24"/>
        <v>2.771974E-2</v>
      </c>
      <c r="E20" s="63">
        <f t="shared" si="23"/>
        <v>2.7717840000000004E-2</v>
      </c>
      <c r="F20" s="63">
        <f t="shared" si="25"/>
        <v>2.7721200000000001E-2</v>
      </c>
      <c r="G20" s="63">
        <f t="shared" si="26"/>
        <v>2.6930100000000002E-2</v>
      </c>
      <c r="H20" s="63" t="str">
        <f t="shared" si="27"/>
        <v>0.0269,</v>
      </c>
      <c r="I20" s="63"/>
      <c r="K20" s="63"/>
      <c r="L20" s="63">
        <v>2.77559E-2</v>
      </c>
      <c r="M20" s="63">
        <v>2.7726399999999998E-2</v>
      </c>
      <c r="N20" s="63">
        <v>2.77605E-2</v>
      </c>
      <c r="O20" s="63">
        <v>2.7738599999999999E-2</v>
      </c>
      <c r="P20" s="63">
        <v>2.7752700000000002E-2</v>
      </c>
      <c r="Q20" s="63"/>
      <c r="R20" s="63">
        <v>2.7729500000000001E-2</v>
      </c>
      <c r="S20" s="63">
        <v>2.76987E-2</v>
      </c>
      <c r="T20" s="63">
        <v>2.7735800000000001E-2</v>
      </c>
      <c r="U20" s="63">
        <v>2.7707200000000001E-2</v>
      </c>
      <c r="V20" s="63">
        <v>2.7737899999999999E-2</v>
      </c>
      <c r="X20" s="63">
        <v>2.7729699999999999E-2</v>
      </c>
      <c r="Y20" s="63">
        <v>2.7696800000000001E-2</v>
      </c>
      <c r="Z20" s="63">
        <v>2.77343E-2</v>
      </c>
      <c r="AA20" s="63">
        <v>2.7706999999999999E-2</v>
      </c>
      <c r="AB20" s="63">
        <v>2.7730899999999999E-2</v>
      </c>
      <c r="AD20" s="63">
        <v>2.7728800000000001E-2</v>
      </c>
      <c r="AE20" s="63">
        <v>2.7695299999999999E-2</v>
      </c>
      <c r="AF20" s="63">
        <v>2.77367E-2</v>
      </c>
      <c r="AG20" s="63">
        <v>2.7702000000000001E-2</v>
      </c>
      <c r="AH20" s="63">
        <v>2.7726399999999998E-2</v>
      </c>
      <c r="AI20" s="63"/>
      <c r="AJ20" s="63">
        <v>2.7709999999999999E-2</v>
      </c>
      <c r="AK20" s="63">
        <v>2.7749900000000001E-2</v>
      </c>
      <c r="AL20" s="63">
        <v>2.76993E-2</v>
      </c>
      <c r="AM20" s="63">
        <v>2.76863E-2</v>
      </c>
      <c r="AN20" s="63">
        <v>2.77605E-2</v>
      </c>
      <c r="AP20" s="63">
        <v>2.3965500000000001E-2</v>
      </c>
      <c r="AQ20" s="63">
        <v>2.7707599999999999E-2</v>
      </c>
      <c r="AR20" s="63">
        <v>2.7625899999999998E-2</v>
      </c>
      <c r="AS20" s="63">
        <v>2.76256E-2</v>
      </c>
      <c r="AT20" s="63">
        <v>2.7725900000000001E-2</v>
      </c>
    </row>
    <row r="21" spans="1:46">
      <c r="A21" s="63"/>
      <c r="B21" s="63">
        <f t="shared" si="21"/>
        <v>2.7715459999999997E-2</v>
      </c>
      <c r="C21" s="63">
        <f t="shared" si="22"/>
        <v>2.7698060000000004E-2</v>
      </c>
      <c r="D21" s="63">
        <f t="shared" si="24"/>
        <v>2.7699939999999999E-2</v>
      </c>
      <c r="E21" s="63">
        <f t="shared" si="23"/>
        <v>2.76945E-2</v>
      </c>
      <c r="F21" s="63">
        <f t="shared" si="25"/>
        <v>2.7667519999999994E-2</v>
      </c>
      <c r="G21" s="63">
        <f t="shared" si="26"/>
        <v>2.6542300000000001E-2</v>
      </c>
      <c r="H21" s="63" t="str">
        <f t="shared" si="27"/>
        <v>0.0265,</v>
      </c>
      <c r="I21" s="63"/>
      <c r="K21" s="63"/>
      <c r="L21" s="63">
        <v>2.7724800000000001E-2</v>
      </c>
      <c r="M21" s="63">
        <v>2.7691400000000001E-2</v>
      </c>
      <c r="N21" s="63">
        <v>2.7736500000000001E-2</v>
      </c>
      <c r="O21" s="63">
        <v>2.7704699999999999E-2</v>
      </c>
      <c r="P21" s="63">
        <v>2.7719899999999999E-2</v>
      </c>
      <c r="Q21" s="63"/>
      <c r="R21" s="63">
        <v>2.7709999999999999E-2</v>
      </c>
      <c r="S21" s="63">
        <v>2.7672499999999999E-2</v>
      </c>
      <c r="T21" s="63">
        <v>2.77173E-2</v>
      </c>
      <c r="U21" s="63">
        <v>2.7685399999999999E-2</v>
      </c>
      <c r="V21" s="63">
        <v>2.77051E-2</v>
      </c>
      <c r="X21" s="63">
        <v>2.77074E-2</v>
      </c>
      <c r="Y21" s="63">
        <v>2.7676699999999999E-2</v>
      </c>
      <c r="Z21" s="63">
        <v>2.7721099999999999E-2</v>
      </c>
      <c r="AA21" s="63">
        <v>2.7686100000000002E-2</v>
      </c>
      <c r="AB21" s="63">
        <v>2.7708400000000001E-2</v>
      </c>
      <c r="AD21" s="63">
        <v>2.77015E-2</v>
      </c>
      <c r="AE21" s="63">
        <v>2.7670699999999999E-2</v>
      </c>
      <c r="AF21" s="63">
        <v>2.7723500000000002E-2</v>
      </c>
      <c r="AG21" s="63">
        <v>2.7677799999999999E-2</v>
      </c>
      <c r="AH21" s="63">
        <v>2.7699000000000001E-2</v>
      </c>
      <c r="AI21" s="63"/>
      <c r="AJ21" s="63">
        <v>2.7676300000000001E-2</v>
      </c>
      <c r="AK21" s="63">
        <v>2.7722299999999998E-2</v>
      </c>
      <c r="AL21" s="63">
        <v>2.76449E-2</v>
      </c>
      <c r="AM21" s="63">
        <v>2.75684E-2</v>
      </c>
      <c r="AN21" s="63">
        <v>2.7725699999999999E-2</v>
      </c>
      <c r="AP21" s="63">
        <v>2.3504400000000002E-2</v>
      </c>
      <c r="AQ21" s="63">
        <v>2.7637700000000001E-2</v>
      </c>
      <c r="AR21" s="63">
        <v>2.7251399999999999E-2</v>
      </c>
      <c r="AS21" s="63">
        <v>2.6665500000000002E-2</v>
      </c>
      <c r="AT21" s="63">
        <v>2.76525E-2</v>
      </c>
    </row>
    <row r="22" spans="1:46">
      <c r="A22" s="63"/>
      <c r="B22" s="63">
        <f t="shared" si="21"/>
        <v>2.765188E-2</v>
      </c>
      <c r="C22" s="63">
        <f t="shared" si="22"/>
        <v>2.7676660000000002E-2</v>
      </c>
      <c r="D22" s="63">
        <f t="shared" si="24"/>
        <v>2.7679039999999999E-2</v>
      </c>
      <c r="E22" s="63">
        <f t="shared" si="23"/>
        <v>2.7665699999999998E-2</v>
      </c>
      <c r="F22" s="63">
        <f t="shared" si="25"/>
        <v>2.7603820000000001E-2</v>
      </c>
      <c r="G22" s="63">
        <f t="shared" si="26"/>
        <v>2.6450620000000001E-2</v>
      </c>
      <c r="H22" s="63" t="str">
        <f t="shared" si="27"/>
        <v>0.0265,</v>
      </c>
      <c r="I22" s="63"/>
      <c r="K22" s="63"/>
      <c r="L22" s="63">
        <v>2.7660400000000002E-2</v>
      </c>
      <c r="M22" s="63">
        <v>2.76192E-2</v>
      </c>
      <c r="N22" s="63">
        <v>2.7679800000000001E-2</v>
      </c>
      <c r="O22" s="63">
        <v>2.7640700000000001E-2</v>
      </c>
      <c r="P22" s="63">
        <v>2.7659300000000001E-2</v>
      </c>
      <c r="Q22" s="63"/>
      <c r="R22" s="63">
        <v>2.7674500000000001E-2</v>
      </c>
      <c r="S22" s="63">
        <v>2.7667199999999999E-2</v>
      </c>
      <c r="T22" s="63">
        <v>2.77039E-2</v>
      </c>
      <c r="U22" s="63">
        <v>2.76577E-2</v>
      </c>
      <c r="V22" s="63">
        <v>2.768E-2</v>
      </c>
      <c r="X22" s="63">
        <v>2.76812E-2</v>
      </c>
      <c r="Y22" s="63">
        <v>2.76718E-2</v>
      </c>
      <c r="Z22" s="63">
        <v>2.77085E-2</v>
      </c>
      <c r="AA22" s="63">
        <v>2.7653500000000001E-2</v>
      </c>
      <c r="AB22" s="63">
        <v>2.7680199999999999E-2</v>
      </c>
      <c r="AD22" s="63">
        <v>2.7660400000000002E-2</v>
      </c>
      <c r="AE22" s="63">
        <v>2.7655599999999999E-2</v>
      </c>
      <c r="AF22" s="63">
        <v>2.7704699999999999E-2</v>
      </c>
      <c r="AG22" s="63">
        <v>2.7644800000000001E-2</v>
      </c>
      <c r="AH22" s="63">
        <v>2.7663E-2</v>
      </c>
      <c r="AI22" s="63"/>
      <c r="AJ22" s="63">
        <v>2.7535400000000002E-2</v>
      </c>
      <c r="AK22" s="63">
        <v>2.76776E-2</v>
      </c>
      <c r="AL22" s="63">
        <v>2.75701E-2</v>
      </c>
      <c r="AM22" s="63">
        <v>2.75485E-2</v>
      </c>
      <c r="AN22" s="63">
        <v>2.76875E-2</v>
      </c>
      <c r="AP22" s="63">
        <v>2.3994700000000001E-2</v>
      </c>
      <c r="AQ22" s="63">
        <v>2.7529000000000001E-2</v>
      </c>
      <c r="AR22" s="63">
        <v>2.6680700000000002E-2</v>
      </c>
      <c r="AS22" s="63">
        <v>2.6563300000000001E-2</v>
      </c>
      <c r="AT22" s="63">
        <v>2.74854E-2</v>
      </c>
    </row>
    <row r="23" spans="1:46">
      <c r="A23" s="63"/>
      <c r="B23" s="63">
        <f t="shared" si="21"/>
        <v>2.7483420000000001E-2</v>
      </c>
      <c r="C23" s="63">
        <f t="shared" si="22"/>
        <v>2.763202E-2</v>
      </c>
      <c r="D23" s="63">
        <f t="shared" si="24"/>
        <v>2.7644239999999997E-2</v>
      </c>
      <c r="E23" s="63">
        <f t="shared" si="23"/>
        <v>2.761574E-2</v>
      </c>
      <c r="F23" s="63">
        <f t="shared" si="25"/>
        <v>2.7546640000000001E-2</v>
      </c>
      <c r="G23" s="63">
        <f t="shared" si="26"/>
        <v>2.6382099999999999E-2</v>
      </c>
      <c r="H23" s="63" t="str">
        <f t="shared" si="27"/>
        <v>0.0264,</v>
      </c>
      <c r="I23" s="63"/>
      <c r="K23" s="63"/>
      <c r="L23" s="63">
        <v>2.75012E-2</v>
      </c>
      <c r="M23" s="63">
        <v>2.7450100000000002E-2</v>
      </c>
      <c r="N23" s="63">
        <v>2.7523599999999999E-2</v>
      </c>
      <c r="O23" s="63">
        <v>2.74533E-2</v>
      </c>
      <c r="P23" s="63">
        <v>2.74889E-2</v>
      </c>
      <c r="Q23" s="63"/>
      <c r="R23" s="63">
        <v>2.7640600000000001E-2</v>
      </c>
      <c r="S23" s="63">
        <v>2.76099E-2</v>
      </c>
      <c r="T23" s="63">
        <v>2.76566E-2</v>
      </c>
      <c r="U23" s="63">
        <v>2.76186E-2</v>
      </c>
      <c r="V23" s="63">
        <v>2.76344E-2</v>
      </c>
      <c r="X23" s="63">
        <v>2.7663199999999999E-2</v>
      </c>
      <c r="Y23" s="63">
        <v>2.76216E-2</v>
      </c>
      <c r="Z23" s="63">
        <v>2.76666E-2</v>
      </c>
      <c r="AA23" s="63">
        <v>2.76227E-2</v>
      </c>
      <c r="AB23" s="63">
        <v>2.7647100000000001E-2</v>
      </c>
      <c r="AD23" s="63">
        <v>2.7638800000000002E-2</v>
      </c>
      <c r="AE23" s="63">
        <v>2.76058E-2</v>
      </c>
      <c r="AF23" s="63">
        <v>2.7656900000000002E-2</v>
      </c>
      <c r="AG23" s="63">
        <v>2.7582599999999999E-2</v>
      </c>
      <c r="AH23" s="63">
        <v>2.75946E-2</v>
      </c>
      <c r="AI23" s="63"/>
      <c r="AJ23" s="63">
        <v>2.7487000000000001E-2</v>
      </c>
      <c r="AK23" s="63">
        <v>2.7651499999999999E-2</v>
      </c>
      <c r="AL23" s="63">
        <v>2.73377E-2</v>
      </c>
      <c r="AM23" s="63">
        <v>2.76022E-2</v>
      </c>
      <c r="AN23" s="63">
        <v>2.76548E-2</v>
      </c>
      <c r="AP23" s="63">
        <v>2.3185799999999999E-2</v>
      </c>
      <c r="AQ23" s="63">
        <v>2.74912E-2</v>
      </c>
      <c r="AR23" s="63">
        <v>2.6283999999999998E-2</v>
      </c>
      <c r="AS23" s="63">
        <v>2.7462899999999998E-2</v>
      </c>
      <c r="AT23" s="63">
        <v>2.74866E-2</v>
      </c>
    </row>
    <row r="24" spans="1:46">
      <c r="A24" s="63"/>
      <c r="B24" s="63">
        <f t="shared" si="21"/>
        <v>2.6995939999999996E-2</v>
      </c>
      <c r="C24" s="63">
        <f t="shared" si="22"/>
        <v>2.759528E-2</v>
      </c>
      <c r="D24" s="63">
        <f t="shared" si="24"/>
        <v>2.760982E-2</v>
      </c>
      <c r="E24" s="63">
        <f t="shared" si="23"/>
        <v>2.7547800000000001E-2</v>
      </c>
      <c r="F24" s="63">
        <f t="shared" si="25"/>
        <v>2.7280700000000001E-2</v>
      </c>
      <c r="G24" s="63">
        <f t="shared" si="26"/>
        <v>2.6169340000000003E-2</v>
      </c>
      <c r="H24" s="63" t="str">
        <f t="shared" si="27"/>
        <v>0.0262,</v>
      </c>
      <c r="I24" s="63"/>
      <c r="K24" s="63"/>
      <c r="L24" s="63">
        <v>2.7040700000000001E-2</v>
      </c>
      <c r="M24" s="63">
        <v>2.6867800000000001E-2</v>
      </c>
      <c r="N24" s="63">
        <v>2.7034800000000001E-2</v>
      </c>
      <c r="O24" s="63">
        <v>2.69947E-2</v>
      </c>
      <c r="P24" s="63">
        <v>2.7041699999999998E-2</v>
      </c>
      <c r="Q24" s="63"/>
      <c r="R24" s="63">
        <v>2.7600400000000001E-2</v>
      </c>
      <c r="S24" s="63">
        <v>2.7576400000000001E-2</v>
      </c>
      <c r="T24" s="63">
        <v>2.7598899999999999E-2</v>
      </c>
      <c r="U24" s="63">
        <v>2.7593199999999998E-2</v>
      </c>
      <c r="V24" s="63">
        <v>2.76075E-2</v>
      </c>
      <c r="X24" s="63">
        <v>2.7608799999999999E-2</v>
      </c>
      <c r="Y24" s="63">
        <v>2.7601000000000001E-2</v>
      </c>
      <c r="Z24" s="63">
        <v>2.7613700000000001E-2</v>
      </c>
      <c r="AA24" s="63">
        <v>2.7609600000000002E-2</v>
      </c>
      <c r="AB24" s="63">
        <v>2.7616000000000002E-2</v>
      </c>
      <c r="AD24" s="63">
        <v>2.75643E-2</v>
      </c>
      <c r="AE24" s="63">
        <v>2.75391E-2</v>
      </c>
      <c r="AF24" s="63">
        <v>2.7539999999999999E-2</v>
      </c>
      <c r="AG24" s="63">
        <v>2.7539999999999999E-2</v>
      </c>
      <c r="AH24" s="63">
        <v>2.75556E-2</v>
      </c>
      <c r="AI24" s="63"/>
      <c r="AJ24" s="63">
        <v>2.63789E-2</v>
      </c>
      <c r="AK24" s="63">
        <v>2.7579599999999999E-2</v>
      </c>
      <c r="AL24" s="63">
        <v>2.7319300000000001E-2</v>
      </c>
      <c r="AM24" s="63">
        <v>2.7560600000000001E-2</v>
      </c>
      <c r="AN24" s="63">
        <v>2.7565099999999999E-2</v>
      </c>
      <c r="AP24" s="63">
        <v>2.28106E-2</v>
      </c>
      <c r="AQ24" s="63">
        <v>2.7279899999999999E-2</v>
      </c>
      <c r="AR24" s="63">
        <v>2.6220299999999998E-2</v>
      </c>
      <c r="AS24" s="63">
        <v>2.7324600000000001E-2</v>
      </c>
      <c r="AT24" s="63">
        <v>2.7211300000000001E-2</v>
      </c>
    </row>
    <row r="25" spans="1:46">
      <c r="A25" s="63"/>
      <c r="B25" s="63">
        <f t="shared" si="21"/>
        <v>2.6056320000000001E-2</v>
      </c>
      <c r="C25" s="63">
        <f t="shared" si="22"/>
        <v>2.753336E-2</v>
      </c>
      <c r="D25" s="63">
        <f t="shared" si="24"/>
        <v>2.7564860000000004E-2</v>
      </c>
      <c r="E25" s="63">
        <f t="shared" si="23"/>
        <v>2.7492800000000001E-2</v>
      </c>
      <c r="F25" s="63">
        <f t="shared" si="25"/>
        <v>2.7257820000000006E-2</v>
      </c>
      <c r="G25" s="63">
        <f t="shared" si="26"/>
        <v>2.5987400000000001E-2</v>
      </c>
      <c r="H25" s="63" t="str">
        <f t="shared" si="27"/>
        <v>0.026,</v>
      </c>
      <c r="I25" s="63"/>
      <c r="K25" s="63"/>
      <c r="L25" s="63">
        <v>2.6021699999999998E-2</v>
      </c>
      <c r="M25" s="63">
        <v>2.6018400000000001E-2</v>
      </c>
      <c r="N25" s="63">
        <v>2.6052200000000001E-2</v>
      </c>
      <c r="O25" s="63">
        <v>2.6013499999999998E-2</v>
      </c>
      <c r="P25" s="63">
        <v>2.6175799999999999E-2</v>
      </c>
      <c r="Q25" s="63"/>
      <c r="R25" s="63">
        <v>2.7537699999999998E-2</v>
      </c>
      <c r="S25" s="63">
        <v>2.7508500000000002E-2</v>
      </c>
      <c r="T25" s="63">
        <v>2.75549E-2</v>
      </c>
      <c r="U25" s="63">
        <v>2.75298E-2</v>
      </c>
      <c r="V25" s="63">
        <v>2.7535899999999999E-2</v>
      </c>
      <c r="X25" s="63">
        <v>2.7584000000000001E-2</v>
      </c>
      <c r="Y25" s="63">
        <v>2.75404E-2</v>
      </c>
      <c r="Z25" s="63">
        <v>2.7594400000000002E-2</v>
      </c>
      <c r="AA25" s="63">
        <v>2.7551200000000001E-2</v>
      </c>
      <c r="AB25" s="63">
        <v>2.75543E-2</v>
      </c>
      <c r="AD25" s="63">
        <v>2.7538099999999999E-2</v>
      </c>
      <c r="AE25" s="63">
        <v>2.74522E-2</v>
      </c>
      <c r="AF25" s="63">
        <v>2.7563299999999999E-2</v>
      </c>
      <c r="AG25" s="63">
        <v>2.74556E-2</v>
      </c>
      <c r="AH25" s="63">
        <v>2.7454800000000001E-2</v>
      </c>
      <c r="AI25" s="63"/>
      <c r="AJ25" s="63">
        <v>2.6713400000000002E-2</v>
      </c>
      <c r="AK25" s="63">
        <v>2.74632E-2</v>
      </c>
      <c r="AL25" s="63">
        <v>2.7215099999999999E-2</v>
      </c>
      <c r="AM25" s="63">
        <v>2.7452500000000001E-2</v>
      </c>
      <c r="AN25" s="63">
        <v>2.7444900000000001E-2</v>
      </c>
      <c r="AP25" s="63">
        <v>2.3291800000000001E-2</v>
      </c>
      <c r="AQ25" s="63">
        <v>2.6904899999999999E-2</v>
      </c>
      <c r="AR25" s="63">
        <v>2.6037399999999999E-2</v>
      </c>
      <c r="AS25" s="63">
        <v>2.6874599999999998E-2</v>
      </c>
      <c r="AT25" s="63">
        <v>2.6828299999999999E-2</v>
      </c>
    </row>
    <row r="26" spans="1:46">
      <c r="A26" s="63"/>
      <c r="B26" s="63">
        <f t="shared" si="21"/>
        <v>2.4530760000000002E-2</v>
      </c>
      <c r="C26" s="63">
        <f t="shared" si="22"/>
        <v>2.7465420000000001E-2</v>
      </c>
      <c r="D26" s="63">
        <f t="shared" si="24"/>
        <v>2.7517059999999999E-2</v>
      </c>
      <c r="E26" s="63">
        <f t="shared" si="23"/>
        <v>2.7411360000000003E-2</v>
      </c>
      <c r="F26" s="63">
        <f t="shared" si="25"/>
        <v>2.6994000000000001E-2</v>
      </c>
      <c r="G26" s="63">
        <f t="shared" si="26"/>
        <v>2.5618259999999997E-2</v>
      </c>
      <c r="H26" s="63" t="str">
        <f t="shared" si="27"/>
        <v>0.0256,</v>
      </c>
      <c r="I26" s="63"/>
      <c r="K26" s="63"/>
      <c r="L26" s="63">
        <v>2.4486600000000001E-2</v>
      </c>
      <c r="M26" s="63">
        <v>2.45586E-2</v>
      </c>
      <c r="N26" s="63">
        <v>2.4458400000000002E-2</v>
      </c>
      <c r="O26" s="63">
        <v>2.4546800000000001E-2</v>
      </c>
      <c r="P26" s="63">
        <v>2.4603400000000001E-2</v>
      </c>
      <c r="Q26" s="63"/>
      <c r="R26" s="63">
        <v>2.7467999999999999E-2</v>
      </c>
      <c r="S26" s="63">
        <v>2.7457599999999999E-2</v>
      </c>
      <c r="T26" s="63">
        <v>2.7492900000000001E-2</v>
      </c>
      <c r="U26" s="63">
        <v>2.74434E-2</v>
      </c>
      <c r="V26" s="63">
        <v>2.7465199999999999E-2</v>
      </c>
      <c r="X26" s="63">
        <v>2.7562199999999999E-2</v>
      </c>
      <c r="Y26" s="63">
        <v>2.74685E-2</v>
      </c>
      <c r="Z26" s="63">
        <v>2.7538E-2</v>
      </c>
      <c r="AA26" s="63">
        <v>2.75182E-2</v>
      </c>
      <c r="AB26" s="63">
        <v>2.7498399999999999E-2</v>
      </c>
      <c r="AD26" s="63">
        <v>2.7521799999999999E-2</v>
      </c>
      <c r="AE26" s="63">
        <v>2.73073E-2</v>
      </c>
      <c r="AF26" s="63">
        <v>2.7383600000000001E-2</v>
      </c>
      <c r="AG26" s="63">
        <v>2.7420799999999999E-2</v>
      </c>
      <c r="AH26" s="63">
        <v>2.7423300000000001E-2</v>
      </c>
      <c r="AI26" s="63"/>
      <c r="AJ26" s="63">
        <v>2.5919299999999999E-2</v>
      </c>
      <c r="AK26" s="63">
        <v>2.7379799999999999E-2</v>
      </c>
      <c r="AL26" s="63">
        <v>2.72617E-2</v>
      </c>
      <c r="AM26" s="63">
        <v>2.7185399999999998E-2</v>
      </c>
      <c r="AN26" s="63">
        <v>2.7223799999999999E-2</v>
      </c>
      <c r="AP26" s="63">
        <v>2.2843700000000002E-2</v>
      </c>
      <c r="AQ26" s="63">
        <v>2.66552E-2</v>
      </c>
      <c r="AR26" s="63">
        <v>2.5869400000000001E-2</v>
      </c>
      <c r="AS26" s="63">
        <v>2.6269299999999999E-2</v>
      </c>
      <c r="AT26" s="63">
        <v>2.64537E-2</v>
      </c>
    </row>
    <row r="27" spans="1:46">
      <c r="A27" s="63"/>
      <c r="B27" s="63">
        <f t="shared" si="21"/>
        <v>2.2239300000000004E-2</v>
      </c>
      <c r="C27" s="63">
        <f t="shared" si="22"/>
        <v>2.7363899999999997E-2</v>
      </c>
      <c r="D27" s="63">
        <f t="shared" si="24"/>
        <v>2.7436559999999999E-2</v>
      </c>
      <c r="E27" s="63">
        <f t="shared" si="23"/>
        <v>2.7286419999999999E-2</v>
      </c>
      <c r="F27" s="63">
        <f t="shared" si="25"/>
        <v>2.686612E-2</v>
      </c>
      <c r="G27" s="63">
        <f t="shared" si="26"/>
        <v>2.5386680000000002E-2</v>
      </c>
      <c r="H27" s="63" t="str">
        <f t="shared" si="27"/>
        <v>0.0254,</v>
      </c>
      <c r="I27" s="63"/>
      <c r="K27" s="63"/>
      <c r="L27" s="63">
        <v>2.2195200000000002E-2</v>
      </c>
      <c r="M27" s="63">
        <v>2.22071E-2</v>
      </c>
      <c r="N27" s="63">
        <v>2.2243700000000002E-2</v>
      </c>
      <c r="O27" s="63">
        <v>2.2201599999999998E-2</v>
      </c>
      <c r="P27" s="63">
        <v>2.2348900000000001E-2</v>
      </c>
      <c r="Q27" s="63"/>
      <c r="R27" s="63">
        <v>2.73241E-2</v>
      </c>
      <c r="S27" s="63">
        <v>2.74129E-2</v>
      </c>
      <c r="T27" s="63">
        <v>2.7360800000000001E-2</v>
      </c>
      <c r="U27" s="63">
        <v>2.7338399999999999E-2</v>
      </c>
      <c r="V27" s="63">
        <v>2.7383299999999999E-2</v>
      </c>
      <c r="X27" s="63">
        <v>2.7438199999999999E-2</v>
      </c>
      <c r="Y27" s="63">
        <v>2.7402699999999999E-2</v>
      </c>
      <c r="Z27" s="63">
        <v>2.7510799999999998E-2</v>
      </c>
      <c r="AA27" s="63">
        <v>2.7362500000000001E-2</v>
      </c>
      <c r="AB27" s="63">
        <v>2.7468599999999999E-2</v>
      </c>
      <c r="AD27" s="63">
        <v>2.73113E-2</v>
      </c>
      <c r="AE27" s="63">
        <v>2.7214100000000001E-2</v>
      </c>
      <c r="AF27" s="63">
        <v>2.7441900000000002E-2</v>
      </c>
      <c r="AG27" s="63">
        <v>2.7093699999999998E-2</v>
      </c>
      <c r="AH27" s="63">
        <v>2.7371099999999999E-2</v>
      </c>
      <c r="AI27" s="63"/>
      <c r="AJ27" s="63">
        <v>2.6555200000000001E-2</v>
      </c>
      <c r="AK27" s="63">
        <v>2.7333199999999998E-2</v>
      </c>
      <c r="AL27" s="63">
        <v>2.6472699999999998E-2</v>
      </c>
      <c r="AM27" s="63">
        <v>2.69088E-2</v>
      </c>
      <c r="AN27" s="63">
        <v>2.70607E-2</v>
      </c>
      <c r="AP27" s="63">
        <v>2.26219E-2</v>
      </c>
      <c r="AQ27" s="63">
        <v>2.6812900000000001E-2</v>
      </c>
      <c r="AR27" s="63">
        <v>2.53945E-2</v>
      </c>
      <c r="AS27" s="63">
        <v>2.5803099999999999E-2</v>
      </c>
      <c r="AT27" s="63">
        <v>2.6301000000000001E-2</v>
      </c>
    </row>
    <row r="28" spans="1:46">
      <c r="A28" s="63"/>
      <c r="B28" s="63">
        <f t="shared" si="21"/>
        <v>1.942174E-2</v>
      </c>
      <c r="C28" s="63">
        <f t="shared" si="22"/>
        <v>2.7200160000000001E-2</v>
      </c>
      <c r="D28" s="63">
        <f t="shared" si="24"/>
        <v>2.7348020000000001E-2</v>
      </c>
      <c r="E28" s="63">
        <f t="shared" si="23"/>
        <v>2.7160200000000002E-2</v>
      </c>
      <c r="F28" s="63">
        <f t="shared" si="25"/>
        <v>2.6730520000000001E-2</v>
      </c>
      <c r="G28" s="63">
        <f t="shared" si="26"/>
        <v>2.5140119999999998E-2</v>
      </c>
      <c r="H28" s="63" t="str">
        <f t="shared" si="27"/>
        <v>0.0251,</v>
      </c>
      <c r="I28" s="63"/>
      <c r="K28" s="63"/>
      <c r="L28" s="63">
        <v>1.9497E-2</v>
      </c>
      <c r="M28" s="63">
        <v>1.9348299999999999E-2</v>
      </c>
      <c r="N28" s="63">
        <v>1.9392199999999998E-2</v>
      </c>
      <c r="O28" s="63">
        <v>1.9448E-2</v>
      </c>
      <c r="P28" s="63">
        <v>1.9423200000000002E-2</v>
      </c>
      <c r="Q28" s="63"/>
      <c r="R28" s="63">
        <v>2.7202199999999999E-2</v>
      </c>
      <c r="S28" s="63">
        <v>2.71425E-2</v>
      </c>
      <c r="T28" s="63">
        <v>2.7200700000000001E-2</v>
      </c>
      <c r="U28" s="63">
        <v>2.71828E-2</v>
      </c>
      <c r="V28" s="63">
        <v>2.7272600000000001E-2</v>
      </c>
      <c r="X28" s="63">
        <v>2.7402200000000002E-2</v>
      </c>
      <c r="Y28" s="63">
        <v>2.7193100000000001E-2</v>
      </c>
      <c r="Z28" s="63">
        <v>2.7397299999999999E-2</v>
      </c>
      <c r="AA28" s="63">
        <v>2.7311100000000001E-2</v>
      </c>
      <c r="AB28" s="63">
        <v>2.74364E-2</v>
      </c>
      <c r="AD28" s="63">
        <v>2.7285E-2</v>
      </c>
      <c r="AE28" s="63">
        <v>2.6898499999999999E-2</v>
      </c>
      <c r="AF28" s="63">
        <v>2.7274900000000001E-2</v>
      </c>
      <c r="AG28" s="63">
        <v>2.70251E-2</v>
      </c>
      <c r="AH28" s="63">
        <v>2.7317500000000002E-2</v>
      </c>
      <c r="AI28" s="63"/>
      <c r="AJ28" s="63">
        <v>2.6026000000000001E-2</v>
      </c>
      <c r="AK28" s="63">
        <v>2.7103800000000001E-2</v>
      </c>
      <c r="AL28" s="63">
        <v>2.63742E-2</v>
      </c>
      <c r="AM28" s="63">
        <v>2.7010699999999999E-2</v>
      </c>
      <c r="AN28" s="63">
        <v>2.71379E-2</v>
      </c>
      <c r="AP28" s="63">
        <v>2.2112199999999999E-2</v>
      </c>
      <c r="AQ28" s="63">
        <v>2.6232700000000001E-2</v>
      </c>
      <c r="AR28" s="63">
        <v>2.5103199999999999E-2</v>
      </c>
      <c r="AS28" s="63">
        <v>2.5780899999999999E-2</v>
      </c>
      <c r="AT28" s="63">
        <v>2.6471600000000001E-2</v>
      </c>
    </row>
    <row r="29" spans="1:46">
      <c r="A29" s="63"/>
      <c r="B29" s="63">
        <f t="shared" si="21"/>
        <v>1.6815420000000001E-2</v>
      </c>
      <c r="C29" s="63">
        <f t="shared" si="22"/>
        <v>2.6967000000000001E-2</v>
      </c>
      <c r="D29" s="63">
        <f t="shared" si="24"/>
        <v>2.7296819999999999E-2</v>
      </c>
      <c r="E29" s="63">
        <f t="shared" si="23"/>
        <v>2.7105079999999997E-2</v>
      </c>
      <c r="F29" s="63">
        <f t="shared" si="25"/>
        <v>2.6603680000000001E-2</v>
      </c>
      <c r="G29" s="63">
        <f t="shared" si="26"/>
        <v>2.5075300000000002E-2</v>
      </c>
      <c r="H29" s="63" t="str">
        <f t="shared" si="27"/>
        <v>0.0251,</v>
      </c>
      <c r="I29" s="63"/>
      <c r="K29" s="63"/>
      <c r="L29" s="63">
        <v>1.6818099999999999E-2</v>
      </c>
      <c r="M29" s="63">
        <v>1.6770799999999999E-2</v>
      </c>
      <c r="N29" s="63">
        <v>1.6777400000000001E-2</v>
      </c>
      <c r="O29" s="63">
        <v>1.6891400000000001E-2</v>
      </c>
      <c r="P29" s="63">
        <v>1.6819400000000002E-2</v>
      </c>
      <c r="Q29" s="63"/>
      <c r="R29" s="63">
        <v>2.7031900000000001E-2</v>
      </c>
      <c r="S29" s="63">
        <v>2.67809E-2</v>
      </c>
      <c r="T29" s="63">
        <v>2.70145E-2</v>
      </c>
      <c r="U29" s="63">
        <v>2.68451E-2</v>
      </c>
      <c r="V29" s="63">
        <v>2.7162599999999999E-2</v>
      </c>
      <c r="X29" s="63">
        <v>2.73423E-2</v>
      </c>
      <c r="Y29" s="63">
        <v>2.7138800000000001E-2</v>
      </c>
      <c r="Z29" s="63">
        <v>2.7394499999999999E-2</v>
      </c>
      <c r="AA29" s="63">
        <v>2.7203000000000001E-2</v>
      </c>
      <c r="AB29" s="63">
        <v>2.7405499999999999E-2</v>
      </c>
      <c r="AD29" s="63">
        <v>2.70742E-2</v>
      </c>
      <c r="AE29" s="63">
        <v>2.6906900000000001E-2</v>
      </c>
      <c r="AF29" s="63">
        <v>2.7283700000000001E-2</v>
      </c>
      <c r="AG29" s="63">
        <v>2.6979900000000001E-2</v>
      </c>
      <c r="AH29" s="63">
        <v>2.7280700000000001E-2</v>
      </c>
      <c r="AI29" s="63"/>
      <c r="AJ29" s="63">
        <v>2.59315E-2</v>
      </c>
      <c r="AK29" s="63">
        <v>2.6829100000000002E-2</v>
      </c>
      <c r="AL29" s="63">
        <v>2.6603100000000001E-2</v>
      </c>
      <c r="AM29" s="63">
        <v>2.6850599999999999E-2</v>
      </c>
      <c r="AN29" s="63">
        <v>2.6804100000000001E-2</v>
      </c>
      <c r="AP29" s="63">
        <v>2.2157799999999998E-2</v>
      </c>
      <c r="AQ29" s="63">
        <v>2.6022E-2</v>
      </c>
      <c r="AR29" s="63">
        <v>2.5581599999999999E-2</v>
      </c>
      <c r="AS29" s="63">
        <v>2.5578500000000001E-2</v>
      </c>
      <c r="AT29" s="63">
        <v>2.60366E-2</v>
      </c>
    </row>
    <row r="30" spans="1:46">
      <c r="A30" s="63"/>
      <c r="B30" s="63">
        <f t="shared" si="21"/>
        <v>1.4527100000000001E-2</v>
      </c>
      <c r="C30" s="63">
        <f t="shared" si="22"/>
        <v>2.6756540000000002E-2</v>
      </c>
      <c r="D30" s="63">
        <f t="shared" si="24"/>
        <v>2.7190840000000001E-2</v>
      </c>
      <c r="E30" s="63">
        <f t="shared" si="23"/>
        <v>2.6971459999999996E-2</v>
      </c>
      <c r="F30" s="63">
        <f t="shared" si="25"/>
        <v>2.6306020000000003E-2</v>
      </c>
      <c r="G30" s="63">
        <f t="shared" si="26"/>
        <v>2.4798439999999998E-2</v>
      </c>
      <c r="H30" s="63" t="str">
        <f t="shared" si="27"/>
        <v>0.0248,</v>
      </c>
      <c r="I30" s="63"/>
      <c r="K30" s="63"/>
      <c r="L30" s="63">
        <v>1.4565399999999999E-2</v>
      </c>
      <c r="M30" s="63">
        <v>1.4458500000000001E-2</v>
      </c>
      <c r="N30" s="63">
        <v>1.4460600000000001E-2</v>
      </c>
      <c r="O30" s="63">
        <v>1.4599600000000001E-2</v>
      </c>
      <c r="P30" s="63">
        <v>1.4551400000000001E-2</v>
      </c>
      <c r="Q30" s="63"/>
      <c r="R30" s="63">
        <v>2.6595799999999999E-2</v>
      </c>
      <c r="S30" s="63">
        <v>2.6674799999999999E-2</v>
      </c>
      <c r="T30" s="63">
        <v>2.6795900000000001E-2</v>
      </c>
      <c r="U30" s="63">
        <v>2.6937099999999999E-2</v>
      </c>
      <c r="V30" s="63">
        <v>2.67791E-2</v>
      </c>
      <c r="X30" s="63">
        <v>2.7094699999999999E-2</v>
      </c>
      <c r="Y30" s="63">
        <v>2.7154999999999999E-2</v>
      </c>
      <c r="Z30" s="63">
        <v>2.7252499999999999E-2</v>
      </c>
      <c r="AA30" s="63">
        <v>2.71624E-2</v>
      </c>
      <c r="AB30" s="63">
        <v>2.7289600000000001E-2</v>
      </c>
      <c r="AD30" s="63">
        <v>2.6785E-2</v>
      </c>
      <c r="AE30" s="63">
        <v>2.6905200000000001E-2</v>
      </c>
      <c r="AF30" s="63">
        <v>2.7077299999999999E-2</v>
      </c>
      <c r="AG30" s="63">
        <v>2.69305E-2</v>
      </c>
      <c r="AH30" s="63">
        <v>2.7159300000000001E-2</v>
      </c>
      <c r="AI30" s="63"/>
      <c r="AJ30" s="63">
        <v>2.6020000000000001E-2</v>
      </c>
      <c r="AK30" s="63">
        <v>2.6883600000000001E-2</v>
      </c>
      <c r="AL30" s="63">
        <v>2.5737900000000001E-2</v>
      </c>
      <c r="AM30" s="63">
        <v>2.6275699999999999E-2</v>
      </c>
      <c r="AN30" s="63">
        <v>2.6612899999999998E-2</v>
      </c>
      <c r="AP30" s="63">
        <v>2.2010600000000002E-2</v>
      </c>
      <c r="AQ30" s="63">
        <v>2.5889100000000002E-2</v>
      </c>
      <c r="AR30" s="63">
        <v>2.4898199999999999E-2</v>
      </c>
      <c r="AS30" s="63">
        <v>2.5392999999999999E-2</v>
      </c>
      <c r="AT30" s="63">
        <v>2.5801299999999999E-2</v>
      </c>
    </row>
    <row r="31" spans="1:46">
      <c r="A31" s="63"/>
      <c r="B31" s="63">
        <f t="shared" si="21"/>
        <v>1.256854E-2</v>
      </c>
      <c r="C31" s="63">
        <f t="shared" si="22"/>
        <v>2.6330819999999998E-2</v>
      </c>
      <c r="D31" s="63">
        <f t="shared" si="24"/>
        <v>2.7067920000000002E-2</v>
      </c>
      <c r="E31" s="63">
        <f t="shared" si="23"/>
        <v>2.6764639999999996E-2</v>
      </c>
      <c r="F31" s="63">
        <f t="shared" si="25"/>
        <v>2.6018239999999998E-2</v>
      </c>
      <c r="G31" s="63">
        <f t="shared" si="26"/>
        <v>2.4698199999999997E-2</v>
      </c>
      <c r="H31" s="63" t="str">
        <f t="shared" si="27"/>
        <v>0.0247,</v>
      </c>
      <c r="I31" s="63"/>
      <c r="K31" s="63"/>
      <c r="L31" s="63">
        <v>1.26228E-2</v>
      </c>
      <c r="M31" s="63">
        <v>1.24847E-2</v>
      </c>
      <c r="N31" s="63">
        <v>1.25387E-2</v>
      </c>
      <c r="O31" s="63">
        <v>1.2623799999999999E-2</v>
      </c>
      <c r="P31" s="63">
        <v>1.2572699999999999E-2</v>
      </c>
      <c r="Q31" s="63"/>
      <c r="R31" s="63">
        <v>2.6277100000000001E-2</v>
      </c>
      <c r="S31" s="63">
        <v>2.61523E-2</v>
      </c>
      <c r="T31" s="63">
        <v>2.6605E-2</v>
      </c>
      <c r="U31" s="63">
        <v>2.62557E-2</v>
      </c>
      <c r="V31" s="63">
        <v>2.6363999999999999E-2</v>
      </c>
      <c r="X31" s="63">
        <v>2.7160699999999999E-2</v>
      </c>
      <c r="Y31" s="63">
        <v>2.68931E-2</v>
      </c>
      <c r="Z31" s="63">
        <v>2.7207200000000001E-2</v>
      </c>
      <c r="AA31" s="63">
        <v>2.7001000000000001E-2</v>
      </c>
      <c r="AB31" s="63">
        <v>2.70776E-2</v>
      </c>
      <c r="AD31" s="63">
        <v>2.70076E-2</v>
      </c>
      <c r="AE31" s="63">
        <v>2.6512600000000001E-2</v>
      </c>
      <c r="AF31" s="63">
        <v>2.6870999999999999E-2</v>
      </c>
      <c r="AG31" s="63">
        <v>2.67026E-2</v>
      </c>
      <c r="AH31" s="63">
        <v>2.67294E-2</v>
      </c>
      <c r="AI31" s="63"/>
      <c r="AJ31" s="63">
        <v>2.5765099999999999E-2</v>
      </c>
      <c r="AK31" s="63">
        <v>2.6525199999999999E-2</v>
      </c>
      <c r="AL31" s="63">
        <v>2.54354E-2</v>
      </c>
      <c r="AM31" s="63">
        <v>2.5978299999999999E-2</v>
      </c>
      <c r="AN31" s="63">
        <v>2.63872E-2</v>
      </c>
      <c r="AP31" s="63">
        <v>2.21833E-2</v>
      </c>
      <c r="AQ31" s="63">
        <v>2.53257E-2</v>
      </c>
      <c r="AR31" s="63">
        <v>2.4590500000000001E-2</v>
      </c>
      <c r="AS31" s="63">
        <v>2.57311E-2</v>
      </c>
      <c r="AT31" s="63">
        <v>2.56604E-2</v>
      </c>
    </row>
    <row r="32" spans="1:46">
      <c r="A32" s="63"/>
      <c r="B32" s="63">
        <f t="shared" si="21"/>
        <v>1.088656E-2</v>
      </c>
      <c r="C32" s="63">
        <f t="shared" si="22"/>
        <v>2.5920680000000001E-2</v>
      </c>
      <c r="D32" s="63">
        <f t="shared" si="24"/>
        <v>2.6931500000000004E-2</v>
      </c>
      <c r="E32" s="63">
        <f t="shared" si="23"/>
        <v>2.6543840000000003E-2</v>
      </c>
      <c r="F32" s="63">
        <f t="shared" si="25"/>
        <v>2.5581019999999999E-2</v>
      </c>
      <c r="G32" s="63">
        <f t="shared" si="26"/>
        <v>2.390552E-2</v>
      </c>
      <c r="H32" s="63" t="str">
        <f t="shared" si="27"/>
        <v>0.0239,</v>
      </c>
      <c r="I32" s="63"/>
      <c r="K32" s="63"/>
      <c r="L32" s="63">
        <v>1.0919099999999999E-2</v>
      </c>
      <c r="M32" s="63">
        <v>1.08439E-2</v>
      </c>
      <c r="N32" s="63">
        <v>1.0885499999999999E-2</v>
      </c>
      <c r="O32" s="63">
        <v>1.09151E-2</v>
      </c>
      <c r="P32" s="63">
        <v>1.0869200000000001E-2</v>
      </c>
      <c r="Q32" s="63"/>
      <c r="R32" s="63">
        <v>2.5893599999999999E-2</v>
      </c>
      <c r="S32" s="63">
        <v>2.5814500000000001E-2</v>
      </c>
      <c r="T32" s="63">
        <v>2.62726E-2</v>
      </c>
      <c r="U32" s="63">
        <v>2.5525200000000001E-2</v>
      </c>
      <c r="V32" s="63">
        <v>2.6097499999999999E-2</v>
      </c>
      <c r="X32" s="63">
        <v>2.69743E-2</v>
      </c>
      <c r="Y32" s="63">
        <v>2.6880000000000001E-2</v>
      </c>
      <c r="Z32" s="63">
        <v>2.6916699999999998E-2</v>
      </c>
      <c r="AA32" s="63">
        <v>2.6843499999999999E-2</v>
      </c>
      <c r="AB32" s="63">
        <v>2.7043000000000001E-2</v>
      </c>
      <c r="AD32" s="63">
        <v>2.6732100000000002E-2</v>
      </c>
      <c r="AE32" s="63">
        <v>2.6503100000000002E-2</v>
      </c>
      <c r="AF32" s="63">
        <v>2.6268799999999998E-2</v>
      </c>
      <c r="AG32" s="63">
        <v>2.65688E-2</v>
      </c>
      <c r="AH32" s="63">
        <v>2.6646400000000001E-2</v>
      </c>
      <c r="AI32" s="63"/>
      <c r="AJ32" s="63">
        <v>2.5660599999999999E-2</v>
      </c>
      <c r="AK32" s="63">
        <v>2.6014700000000002E-2</v>
      </c>
      <c r="AL32" s="63">
        <v>2.5008599999999999E-2</v>
      </c>
      <c r="AM32" s="63">
        <v>2.5354000000000002E-2</v>
      </c>
      <c r="AN32" s="63">
        <v>2.58672E-2</v>
      </c>
      <c r="AP32" s="63">
        <v>2.1973199999999998E-2</v>
      </c>
      <c r="AQ32" s="63">
        <v>2.4784899999999999E-2</v>
      </c>
      <c r="AR32" s="63">
        <v>2.4070999999999999E-2</v>
      </c>
      <c r="AS32" s="63">
        <v>2.4089800000000001E-2</v>
      </c>
      <c r="AT32" s="63">
        <v>2.4608700000000001E-2</v>
      </c>
    </row>
    <row r="33" spans="1:46">
      <c r="A33" s="63"/>
      <c r="B33" s="63">
        <f t="shared" si="21"/>
        <v>9.4154619999999994E-3</v>
      </c>
      <c r="C33" s="63">
        <f t="shared" si="22"/>
        <v>2.5092300000000001E-2</v>
      </c>
      <c r="D33" s="63">
        <f t="shared" si="24"/>
        <v>2.6681279999999995E-2</v>
      </c>
      <c r="E33" s="63">
        <f t="shared" si="23"/>
        <v>2.6326319999999997E-2</v>
      </c>
      <c r="F33" s="63">
        <f t="shared" si="25"/>
        <v>2.5568380000000002E-2</v>
      </c>
      <c r="G33" s="63">
        <f t="shared" si="26"/>
        <v>2.3966999999999999E-2</v>
      </c>
      <c r="H33" s="63" t="str">
        <f t="shared" si="27"/>
        <v>0.024,</v>
      </c>
      <c r="I33" s="63"/>
      <c r="K33" s="63"/>
      <c r="L33" s="63">
        <v>9.3868900000000002E-3</v>
      </c>
      <c r="M33" s="63">
        <v>9.4318400000000004E-3</v>
      </c>
      <c r="N33" s="63">
        <v>9.3938800000000003E-3</v>
      </c>
      <c r="O33" s="63">
        <v>9.4362200000000004E-3</v>
      </c>
      <c r="P33" s="63">
        <v>9.4284799999999995E-3</v>
      </c>
      <c r="Q33" s="63"/>
      <c r="R33" s="63">
        <v>2.5019199999999998E-2</v>
      </c>
      <c r="S33" s="63">
        <v>2.4960699999999999E-2</v>
      </c>
      <c r="T33" s="63">
        <v>2.5047300000000002E-2</v>
      </c>
      <c r="U33" s="63">
        <v>2.5447299999999999E-2</v>
      </c>
      <c r="V33" s="63">
        <v>2.4986999999999999E-2</v>
      </c>
      <c r="X33" s="63">
        <v>2.6751E-2</v>
      </c>
      <c r="Y33" s="63">
        <v>2.6783600000000001E-2</v>
      </c>
      <c r="Z33" s="63">
        <v>2.6655499999999999E-2</v>
      </c>
      <c r="AA33" s="63">
        <v>2.65332E-2</v>
      </c>
      <c r="AB33" s="63">
        <v>2.6683100000000001E-2</v>
      </c>
      <c r="AD33" s="63">
        <v>2.6521900000000001E-2</v>
      </c>
      <c r="AE33" s="63">
        <v>2.6455699999999999E-2</v>
      </c>
      <c r="AF33" s="63">
        <v>2.6210799999999999E-2</v>
      </c>
      <c r="AG33" s="63">
        <v>2.6119799999999999E-2</v>
      </c>
      <c r="AH33" s="63">
        <v>2.63234E-2</v>
      </c>
      <c r="AI33" s="63"/>
      <c r="AJ33" s="63">
        <v>2.5452800000000001E-2</v>
      </c>
      <c r="AK33" s="63">
        <v>2.6142800000000001E-2</v>
      </c>
      <c r="AL33" s="63">
        <v>2.5374799999999999E-2</v>
      </c>
      <c r="AM33" s="63">
        <v>2.5156000000000001E-2</v>
      </c>
      <c r="AN33" s="63">
        <v>2.5715499999999999E-2</v>
      </c>
      <c r="AP33" s="63">
        <v>2.17737E-2</v>
      </c>
      <c r="AQ33" s="63">
        <v>2.4641799999999998E-2</v>
      </c>
      <c r="AR33" s="63">
        <v>2.4010199999999999E-2</v>
      </c>
      <c r="AS33" s="63">
        <v>2.4802899999999999E-2</v>
      </c>
      <c r="AT33" s="63">
        <v>2.46064E-2</v>
      </c>
    </row>
    <row r="34" spans="1:46">
      <c r="A34" s="63"/>
      <c r="B34" s="63">
        <f t="shared" si="21"/>
        <v>8.1412919999999996E-3</v>
      </c>
      <c r="C34" s="63">
        <f t="shared" si="22"/>
        <v>2.4328559999999999E-2</v>
      </c>
      <c r="D34" s="63">
        <f t="shared" si="24"/>
        <v>2.6427559999999999E-2</v>
      </c>
      <c r="E34" s="63">
        <f t="shared" si="23"/>
        <v>2.6075880000000003E-2</v>
      </c>
      <c r="F34" s="63">
        <f t="shared" si="25"/>
        <v>2.5402939999999995E-2</v>
      </c>
      <c r="G34" s="63">
        <f t="shared" si="26"/>
        <v>2.3658440000000003E-2</v>
      </c>
      <c r="H34" s="63" t="str">
        <f t="shared" si="27"/>
        <v>0.0237,</v>
      </c>
      <c r="I34" s="63"/>
      <c r="K34" s="63"/>
      <c r="L34" s="63">
        <v>8.10576E-3</v>
      </c>
      <c r="M34" s="63">
        <v>8.1143799999999992E-3</v>
      </c>
      <c r="N34" s="63">
        <v>8.1114099999999995E-3</v>
      </c>
      <c r="O34" s="63">
        <v>8.1927400000000004E-3</v>
      </c>
      <c r="P34" s="63">
        <v>8.1821700000000008E-3</v>
      </c>
      <c r="Q34" s="63"/>
      <c r="R34" s="63">
        <v>2.4458500000000001E-2</v>
      </c>
      <c r="S34" s="63">
        <v>2.4519900000000001E-2</v>
      </c>
      <c r="T34" s="63">
        <v>2.4403399999999999E-2</v>
      </c>
      <c r="U34" s="63">
        <v>2.4014400000000002E-2</v>
      </c>
      <c r="V34" s="63">
        <v>2.42466E-2</v>
      </c>
      <c r="X34" s="63">
        <v>2.6653900000000001E-2</v>
      </c>
      <c r="Y34" s="63">
        <v>2.6521599999999999E-2</v>
      </c>
      <c r="Z34" s="63">
        <v>2.63427E-2</v>
      </c>
      <c r="AA34" s="63">
        <v>2.6336700000000001E-2</v>
      </c>
      <c r="AB34" s="63">
        <v>2.6282900000000001E-2</v>
      </c>
      <c r="AD34" s="63">
        <v>2.64601E-2</v>
      </c>
      <c r="AE34" s="63">
        <v>2.6264699999999998E-2</v>
      </c>
      <c r="AF34" s="63">
        <v>2.59075E-2</v>
      </c>
      <c r="AG34" s="63">
        <v>2.5871399999999999E-2</v>
      </c>
      <c r="AH34" s="63">
        <v>2.5875700000000001E-2</v>
      </c>
      <c r="AI34" s="63"/>
      <c r="AJ34" s="63">
        <v>2.5142100000000001E-2</v>
      </c>
      <c r="AK34" s="63">
        <v>2.60144E-2</v>
      </c>
      <c r="AL34" s="63">
        <v>2.5268499999999999E-2</v>
      </c>
      <c r="AM34" s="63">
        <v>2.5052100000000001E-2</v>
      </c>
      <c r="AN34" s="63">
        <v>2.5537600000000001E-2</v>
      </c>
      <c r="AP34" s="63">
        <v>2.1960799999999999E-2</v>
      </c>
      <c r="AQ34" s="63">
        <v>2.4587500000000002E-2</v>
      </c>
      <c r="AR34" s="63">
        <v>2.42296E-2</v>
      </c>
      <c r="AS34" s="63">
        <v>2.31992E-2</v>
      </c>
      <c r="AT34" s="63">
        <v>2.4315099999999999E-2</v>
      </c>
    </row>
    <row r="35" spans="1:46">
      <c r="A35" s="63"/>
      <c r="B35" s="63">
        <f t="shared" si="21"/>
        <v>7.1003800000000008E-3</v>
      </c>
      <c r="C35" s="63">
        <f t="shared" si="22"/>
        <v>2.3862959999999999E-2</v>
      </c>
      <c r="D35" s="63">
        <f t="shared" si="24"/>
        <v>2.645144E-2</v>
      </c>
      <c r="E35" s="63">
        <f t="shared" si="23"/>
        <v>2.6151139999999996E-2</v>
      </c>
      <c r="F35" s="63">
        <f t="shared" si="25"/>
        <v>2.5053359999999997E-2</v>
      </c>
      <c r="G35" s="63">
        <f t="shared" si="26"/>
        <v>2.3191360000000001E-2</v>
      </c>
      <c r="H35" s="63" t="str">
        <f t="shared" si="27"/>
        <v>0.0232,</v>
      </c>
      <c r="I35" s="63"/>
      <c r="K35" s="63"/>
      <c r="L35" s="63">
        <v>7.0194999999999997E-3</v>
      </c>
      <c r="M35" s="63">
        <v>7.0526800000000004E-3</v>
      </c>
      <c r="N35" s="63">
        <v>7.0725700000000002E-3</v>
      </c>
      <c r="O35" s="63">
        <v>7.2183999999999998E-3</v>
      </c>
      <c r="P35" s="63">
        <v>7.1387500000000001E-3</v>
      </c>
      <c r="Q35" s="63"/>
      <c r="R35" s="63">
        <v>2.3818700000000002E-2</v>
      </c>
      <c r="S35" s="63">
        <v>2.4091700000000001E-2</v>
      </c>
      <c r="T35" s="63">
        <v>2.41315E-2</v>
      </c>
      <c r="U35" s="63">
        <v>2.3304700000000001E-2</v>
      </c>
      <c r="V35" s="63">
        <v>2.3968199999999999E-2</v>
      </c>
      <c r="X35" s="63">
        <v>2.67031E-2</v>
      </c>
      <c r="Y35" s="63">
        <v>2.66495E-2</v>
      </c>
      <c r="Z35" s="63">
        <v>2.64233E-2</v>
      </c>
      <c r="AA35" s="63">
        <v>2.6205800000000001E-2</v>
      </c>
      <c r="AB35" s="63">
        <v>2.62755E-2</v>
      </c>
      <c r="AD35" s="63">
        <v>2.6525199999999999E-2</v>
      </c>
      <c r="AE35" s="63">
        <v>2.6296799999999999E-2</v>
      </c>
      <c r="AF35" s="63">
        <v>2.5903599999999999E-2</v>
      </c>
      <c r="AG35" s="63">
        <v>2.60361E-2</v>
      </c>
      <c r="AH35" s="63">
        <v>2.5994E-2</v>
      </c>
      <c r="AI35" s="63"/>
      <c r="AJ35" s="63">
        <v>2.4739500000000001E-2</v>
      </c>
      <c r="AK35" s="63">
        <v>2.5700899999999999E-2</v>
      </c>
      <c r="AL35" s="63">
        <v>2.49933E-2</v>
      </c>
      <c r="AM35" s="63">
        <v>2.43313E-2</v>
      </c>
      <c r="AN35" s="63">
        <v>2.5501800000000002E-2</v>
      </c>
      <c r="AP35" s="63">
        <v>2.0841599999999998E-2</v>
      </c>
      <c r="AQ35" s="63">
        <v>2.4082900000000001E-2</v>
      </c>
      <c r="AR35" s="63">
        <v>2.39324E-2</v>
      </c>
      <c r="AS35" s="63">
        <v>2.2788699999999999E-2</v>
      </c>
      <c r="AT35" s="63">
        <v>2.4311200000000002E-2</v>
      </c>
    </row>
    <row r="36" spans="1:46">
      <c r="A36" s="63"/>
      <c r="B36" s="63">
        <f t="shared" si="21"/>
        <v>6.2005499999999991E-3</v>
      </c>
      <c r="C36" s="63">
        <f t="shared" si="22"/>
        <v>2.2962240000000002E-2</v>
      </c>
      <c r="D36" s="63">
        <f t="shared" si="24"/>
        <v>2.6166979999999999E-2</v>
      </c>
      <c r="E36" s="63">
        <f t="shared" si="23"/>
        <v>2.5904720000000003E-2</v>
      </c>
      <c r="F36" s="63">
        <f t="shared" si="25"/>
        <v>2.4636079999999998E-2</v>
      </c>
      <c r="G36" s="63">
        <f t="shared" si="26"/>
        <v>2.3105320000000002E-2</v>
      </c>
      <c r="H36" s="63" t="str">
        <f t="shared" si="27"/>
        <v>0.0231,</v>
      </c>
      <c r="I36" s="63"/>
      <c r="K36" s="63"/>
      <c r="L36" s="63">
        <v>6.2075899999999998E-3</v>
      </c>
      <c r="M36" s="63">
        <v>6.15323E-3</v>
      </c>
      <c r="N36" s="63">
        <v>6.1559700000000002E-3</v>
      </c>
      <c r="O36" s="63">
        <v>6.2618700000000001E-3</v>
      </c>
      <c r="P36" s="63">
        <v>6.2240899999999998E-3</v>
      </c>
      <c r="Q36" s="63"/>
      <c r="R36" s="63">
        <v>2.3164299999999999E-2</v>
      </c>
      <c r="S36" s="63">
        <v>2.3129199999999999E-2</v>
      </c>
      <c r="T36" s="63">
        <v>2.3006499999999999E-2</v>
      </c>
      <c r="U36" s="63">
        <v>2.2736800000000001E-2</v>
      </c>
      <c r="V36" s="63">
        <v>2.27744E-2</v>
      </c>
      <c r="X36" s="63">
        <v>2.6470400000000002E-2</v>
      </c>
      <c r="Y36" s="63">
        <v>2.6049800000000001E-2</v>
      </c>
      <c r="Z36" s="63">
        <v>2.6120999999999998E-2</v>
      </c>
      <c r="AA36" s="63">
        <v>2.6189299999999999E-2</v>
      </c>
      <c r="AB36" s="63">
        <v>2.60044E-2</v>
      </c>
      <c r="AD36" s="63">
        <v>2.6219599999999999E-2</v>
      </c>
      <c r="AE36" s="63">
        <v>2.5832399999999998E-2</v>
      </c>
      <c r="AF36" s="63">
        <v>2.5963300000000002E-2</v>
      </c>
      <c r="AG36" s="63">
        <v>2.5899499999999999E-2</v>
      </c>
      <c r="AH36" s="63">
        <v>2.5608800000000001E-2</v>
      </c>
      <c r="AI36" s="63"/>
      <c r="AJ36" s="63">
        <v>2.4366800000000001E-2</v>
      </c>
      <c r="AK36" s="63">
        <v>2.5210900000000001E-2</v>
      </c>
      <c r="AL36" s="63">
        <v>2.43015E-2</v>
      </c>
      <c r="AM36" s="63">
        <v>2.42162E-2</v>
      </c>
      <c r="AN36" s="63">
        <v>2.5085E-2</v>
      </c>
      <c r="AP36" s="63">
        <v>2.1007999999999999E-2</v>
      </c>
      <c r="AQ36" s="63">
        <v>2.3686100000000002E-2</v>
      </c>
      <c r="AR36" s="63">
        <v>2.31022E-2</v>
      </c>
      <c r="AS36" s="63">
        <v>2.3404700000000001E-2</v>
      </c>
      <c r="AT36" s="63">
        <v>2.4325599999999999E-2</v>
      </c>
    </row>
    <row r="37" spans="1:46">
      <c r="A37" s="63"/>
      <c r="B37" s="63">
        <f t="shared" si="21"/>
        <v>5.5318420000000004E-3</v>
      </c>
      <c r="C37" s="63">
        <f t="shared" si="22"/>
        <v>2.1957739999999996E-2</v>
      </c>
      <c r="D37" s="63">
        <f t="shared" si="24"/>
        <v>2.5811380000000002E-2</v>
      </c>
      <c r="E37" s="63">
        <f t="shared" si="23"/>
        <v>2.5424800000000004E-2</v>
      </c>
      <c r="F37" s="63">
        <f t="shared" si="25"/>
        <v>2.4230219999999997E-2</v>
      </c>
      <c r="G37" s="63">
        <f t="shared" si="26"/>
        <v>2.253088E-2</v>
      </c>
      <c r="H37" s="63" t="str">
        <f t="shared" si="27"/>
        <v>0.0225,</v>
      </c>
      <c r="I37" s="63"/>
      <c r="K37" s="63"/>
      <c r="L37" s="63">
        <v>5.5476400000000004E-3</v>
      </c>
      <c r="M37" s="63">
        <v>5.5003500000000002E-3</v>
      </c>
      <c r="N37" s="63">
        <v>5.5061399999999996E-3</v>
      </c>
      <c r="O37" s="63">
        <v>5.51761E-3</v>
      </c>
      <c r="P37" s="63">
        <v>5.5874699999999998E-3</v>
      </c>
      <c r="Q37" s="63"/>
      <c r="R37" s="63">
        <v>2.23392E-2</v>
      </c>
      <c r="S37" s="63">
        <v>2.19337E-2</v>
      </c>
      <c r="T37" s="63">
        <v>2.1520399999999999E-2</v>
      </c>
      <c r="U37" s="63">
        <v>2.1833999999999999E-2</v>
      </c>
      <c r="V37" s="63">
        <v>2.2161400000000001E-2</v>
      </c>
      <c r="X37" s="63">
        <v>2.61844E-2</v>
      </c>
      <c r="Y37" s="63">
        <v>2.5761099999999999E-2</v>
      </c>
      <c r="Z37" s="63">
        <v>2.5583999999999999E-2</v>
      </c>
      <c r="AA37" s="63">
        <v>2.5547500000000001E-2</v>
      </c>
      <c r="AB37" s="63">
        <v>2.59799E-2</v>
      </c>
      <c r="AD37" s="63">
        <v>2.5723099999999999E-2</v>
      </c>
      <c r="AE37" s="63">
        <v>2.56224E-2</v>
      </c>
      <c r="AF37" s="63">
        <v>2.5368600000000002E-2</v>
      </c>
      <c r="AG37" s="63">
        <v>2.4839E-2</v>
      </c>
      <c r="AH37" s="63">
        <v>2.5570900000000001E-2</v>
      </c>
      <c r="AI37" s="63"/>
      <c r="AJ37" s="63">
        <v>2.4007899999999999E-2</v>
      </c>
      <c r="AK37" s="63">
        <v>2.4736999999999999E-2</v>
      </c>
      <c r="AL37" s="63">
        <v>2.4058400000000001E-2</v>
      </c>
      <c r="AM37" s="63">
        <v>2.3512499999999999E-2</v>
      </c>
      <c r="AN37" s="63">
        <v>2.4835300000000001E-2</v>
      </c>
      <c r="AP37" s="63">
        <v>2.03844E-2</v>
      </c>
      <c r="AQ37" s="63">
        <v>2.3339100000000002E-2</v>
      </c>
      <c r="AR37" s="63">
        <v>2.3184699999999999E-2</v>
      </c>
      <c r="AS37" s="63">
        <v>2.17767E-2</v>
      </c>
      <c r="AT37" s="63">
        <v>2.3969500000000001E-2</v>
      </c>
    </row>
    <row r="38" spans="1:46">
      <c r="A38" s="63"/>
      <c r="B38" s="63">
        <f t="shared" si="21"/>
        <v>5.0350580000000002E-3</v>
      </c>
      <c r="C38" s="63">
        <f t="shared" si="22"/>
        <v>2.069354E-2</v>
      </c>
      <c r="D38" s="63">
        <f t="shared" si="24"/>
        <v>2.55745E-2</v>
      </c>
      <c r="E38" s="63">
        <f t="shared" si="23"/>
        <v>2.5462400000000003E-2</v>
      </c>
      <c r="F38" s="63">
        <f t="shared" si="25"/>
        <v>2.4067020000000001E-2</v>
      </c>
      <c r="G38" s="63">
        <f t="shared" si="26"/>
        <v>2.222116E-2</v>
      </c>
      <c r="H38" s="63" t="str">
        <f t="shared" si="27"/>
        <v>0.0222,</v>
      </c>
      <c r="I38" s="63"/>
      <c r="K38" s="63"/>
      <c r="L38" s="63">
        <v>5.06896E-3</v>
      </c>
      <c r="M38" s="63">
        <v>4.9627600000000001E-3</v>
      </c>
      <c r="N38" s="63">
        <v>5.0646199999999997E-3</v>
      </c>
      <c r="O38" s="63">
        <v>5.01447E-3</v>
      </c>
      <c r="P38" s="63">
        <v>5.0644799999999997E-3</v>
      </c>
      <c r="Q38" s="63"/>
      <c r="R38" s="63">
        <v>2.0702100000000001E-2</v>
      </c>
      <c r="S38" s="63">
        <v>2.0643999999999999E-2</v>
      </c>
      <c r="T38" s="63">
        <v>2.0653600000000001E-2</v>
      </c>
      <c r="U38" s="63">
        <v>2.0717599999999999E-2</v>
      </c>
      <c r="V38" s="63">
        <v>2.0750399999999999E-2</v>
      </c>
      <c r="X38" s="63">
        <v>2.6079499999999999E-2</v>
      </c>
      <c r="Y38" s="63">
        <v>2.5662299999999999E-2</v>
      </c>
      <c r="Z38" s="63">
        <v>2.5695800000000001E-2</v>
      </c>
      <c r="AA38" s="63">
        <v>2.5036099999999999E-2</v>
      </c>
      <c r="AB38" s="63">
        <v>2.5398799999999999E-2</v>
      </c>
      <c r="AD38" s="63">
        <v>2.60418E-2</v>
      </c>
      <c r="AE38" s="63">
        <v>2.5520399999999999E-2</v>
      </c>
      <c r="AF38" s="63">
        <v>2.51883E-2</v>
      </c>
      <c r="AG38" s="63">
        <v>2.5180899999999999E-2</v>
      </c>
      <c r="AH38" s="63">
        <v>2.53806E-2</v>
      </c>
      <c r="AI38" s="63"/>
      <c r="AJ38" s="63">
        <v>2.39026E-2</v>
      </c>
      <c r="AK38" s="63">
        <v>2.4530300000000001E-2</v>
      </c>
      <c r="AL38" s="63">
        <v>2.3733500000000001E-2</v>
      </c>
      <c r="AM38" s="63">
        <v>2.3493199999999999E-2</v>
      </c>
      <c r="AN38" s="63">
        <v>2.46755E-2</v>
      </c>
      <c r="AP38" s="63">
        <v>2.0486500000000001E-2</v>
      </c>
      <c r="AQ38" s="63">
        <v>2.29497E-2</v>
      </c>
      <c r="AR38" s="63">
        <v>2.2821500000000002E-2</v>
      </c>
      <c r="AS38" s="63">
        <v>2.15768E-2</v>
      </c>
      <c r="AT38" s="63">
        <v>2.3271300000000002E-2</v>
      </c>
    </row>
    <row r="39" spans="1:46">
      <c r="A39" s="63"/>
      <c r="B39" s="63">
        <f t="shared" si="21"/>
        <v>4.7256399999999997E-3</v>
      </c>
      <c r="C39" s="63">
        <f t="shared" si="22"/>
        <v>1.954788E-2</v>
      </c>
      <c r="D39" s="63">
        <f t="shared" si="24"/>
        <v>2.5129000000000002E-2</v>
      </c>
      <c r="E39" s="63">
        <f t="shared" si="23"/>
        <v>2.5042719999999997E-2</v>
      </c>
      <c r="F39" s="63">
        <f t="shared" si="25"/>
        <v>2.3894020000000002E-2</v>
      </c>
      <c r="G39" s="63">
        <f t="shared" si="26"/>
        <v>2.1914819999999998E-2</v>
      </c>
      <c r="H39" s="63" t="str">
        <f t="shared" si="27"/>
        <v>0.0219,</v>
      </c>
      <c r="I39" s="63"/>
      <c r="K39" s="63"/>
      <c r="L39" s="63">
        <v>4.7777799999999997E-3</v>
      </c>
      <c r="M39" s="63">
        <v>4.6521499999999999E-3</v>
      </c>
      <c r="N39" s="63">
        <v>4.7658500000000003E-3</v>
      </c>
      <c r="O39" s="63">
        <v>4.6528799999999999E-3</v>
      </c>
      <c r="P39" s="63">
        <v>4.7795399999999997E-3</v>
      </c>
      <c r="Q39" s="63"/>
      <c r="R39" s="63">
        <v>1.95351E-2</v>
      </c>
      <c r="S39" s="63">
        <v>1.9777699999999999E-2</v>
      </c>
      <c r="T39" s="63">
        <v>1.93218E-2</v>
      </c>
      <c r="U39" s="63">
        <v>1.93749E-2</v>
      </c>
      <c r="V39" s="63">
        <v>1.9729900000000002E-2</v>
      </c>
      <c r="X39" s="63">
        <v>2.56837E-2</v>
      </c>
      <c r="Y39" s="63">
        <v>2.57317E-2</v>
      </c>
      <c r="Z39" s="63">
        <v>2.5221E-2</v>
      </c>
      <c r="AA39" s="63">
        <v>2.4296600000000002E-2</v>
      </c>
      <c r="AB39" s="63">
        <v>2.4712000000000001E-2</v>
      </c>
      <c r="AD39" s="63">
        <v>2.5388999999999998E-2</v>
      </c>
      <c r="AE39" s="63">
        <v>2.5506500000000001E-2</v>
      </c>
      <c r="AF39" s="63">
        <v>2.4923399999999998E-2</v>
      </c>
      <c r="AG39" s="63">
        <v>2.4405E-2</v>
      </c>
      <c r="AH39" s="63">
        <v>2.49897E-2</v>
      </c>
      <c r="AI39" s="63"/>
      <c r="AJ39" s="63">
        <v>2.34334E-2</v>
      </c>
      <c r="AK39" s="63">
        <v>2.4647599999999999E-2</v>
      </c>
      <c r="AL39" s="63">
        <v>2.3466600000000001E-2</v>
      </c>
      <c r="AM39" s="63">
        <v>2.3240299999999998E-2</v>
      </c>
      <c r="AN39" s="63">
        <v>2.4682200000000001E-2</v>
      </c>
      <c r="AP39" s="63">
        <v>1.9855500000000002E-2</v>
      </c>
      <c r="AQ39" s="63">
        <v>2.3094199999999999E-2</v>
      </c>
      <c r="AR39" s="63">
        <v>2.2216E-2</v>
      </c>
      <c r="AS39" s="63">
        <v>2.14775E-2</v>
      </c>
      <c r="AT39" s="63">
        <v>2.2930900000000001E-2</v>
      </c>
    </row>
    <row r="40" spans="1:46">
      <c r="A40" s="63"/>
      <c r="B40" s="63">
        <f t="shared" si="21"/>
        <v>4.5578579999999997E-3</v>
      </c>
      <c r="C40" s="63">
        <f t="shared" si="22"/>
        <v>1.8172979999999998E-2</v>
      </c>
      <c r="D40" s="63">
        <f t="shared" si="24"/>
        <v>2.4399819999999999E-2</v>
      </c>
      <c r="E40" s="63">
        <f t="shared" si="23"/>
        <v>2.427414E-2</v>
      </c>
      <c r="F40" s="63">
        <f t="shared" si="25"/>
        <v>2.3502459999999999E-2</v>
      </c>
      <c r="G40" s="63">
        <f t="shared" si="26"/>
        <v>2.16083E-2</v>
      </c>
      <c r="H40" s="63" t="str">
        <f t="shared" si="27"/>
        <v>0.0216,</v>
      </c>
      <c r="I40" s="63"/>
      <c r="K40" s="63"/>
      <c r="L40" s="63">
        <v>4.5810800000000004E-3</v>
      </c>
      <c r="M40" s="63">
        <v>4.5326100000000003E-3</v>
      </c>
      <c r="N40" s="63">
        <v>4.5588399999999998E-3</v>
      </c>
      <c r="O40" s="63">
        <v>4.5493699999999996E-3</v>
      </c>
      <c r="P40" s="63">
        <v>4.5673900000000002E-3</v>
      </c>
      <c r="Q40" s="63"/>
      <c r="R40" s="63">
        <v>1.8227199999999999E-2</v>
      </c>
      <c r="S40" s="63">
        <v>1.8393E-2</v>
      </c>
      <c r="T40" s="63">
        <v>1.8119400000000001E-2</v>
      </c>
      <c r="U40" s="63">
        <v>1.8065100000000001E-2</v>
      </c>
      <c r="V40" s="63">
        <v>1.8060199999999998E-2</v>
      </c>
      <c r="X40" s="63">
        <v>2.4865499999999999E-2</v>
      </c>
      <c r="Y40" s="63">
        <v>2.4787699999999999E-2</v>
      </c>
      <c r="Z40" s="63">
        <v>2.41888E-2</v>
      </c>
      <c r="AA40" s="63">
        <v>2.3404299999999999E-2</v>
      </c>
      <c r="AB40" s="63">
        <v>2.4752799999999998E-2</v>
      </c>
      <c r="AD40" s="63">
        <v>2.4509199999999998E-2</v>
      </c>
      <c r="AE40" s="63">
        <v>2.46801E-2</v>
      </c>
      <c r="AF40" s="63">
        <v>2.4385500000000001E-2</v>
      </c>
      <c r="AG40" s="63">
        <v>2.3179999999999999E-2</v>
      </c>
      <c r="AH40" s="63">
        <v>2.46159E-2</v>
      </c>
      <c r="AI40" s="63"/>
      <c r="AJ40" s="63">
        <v>2.32997E-2</v>
      </c>
      <c r="AK40" s="63">
        <v>2.44412E-2</v>
      </c>
      <c r="AL40" s="63">
        <v>2.32366E-2</v>
      </c>
      <c r="AM40" s="63">
        <v>2.3032199999999999E-2</v>
      </c>
      <c r="AN40" s="63">
        <v>2.3502599999999998E-2</v>
      </c>
      <c r="AP40" s="63">
        <v>1.9826199999999999E-2</v>
      </c>
      <c r="AQ40" s="63">
        <v>2.2795099999999999E-2</v>
      </c>
      <c r="AR40" s="63">
        <v>2.2005899999999998E-2</v>
      </c>
      <c r="AS40" s="63">
        <v>2.1510499999999998E-2</v>
      </c>
      <c r="AT40" s="63">
        <v>2.1903800000000001E-2</v>
      </c>
    </row>
    <row r="41" spans="1:46">
      <c r="A41" s="63"/>
      <c r="B41" s="63">
        <f t="shared" si="21"/>
        <v>4.4407299999999995E-3</v>
      </c>
      <c r="C41" s="63">
        <f t="shared" si="22"/>
        <v>1.6946640000000002E-2</v>
      </c>
      <c r="D41" s="63">
        <f t="shared" si="24"/>
        <v>2.4237479999999999E-2</v>
      </c>
      <c r="E41" s="63">
        <f t="shared" si="23"/>
        <v>2.4296839999999997E-2</v>
      </c>
      <c r="F41" s="63">
        <f t="shared" si="25"/>
        <v>2.3079120000000002E-2</v>
      </c>
      <c r="G41" s="63">
        <f t="shared" si="26"/>
        <v>2.122692E-2</v>
      </c>
      <c r="H41" s="63" t="str">
        <f t="shared" si="27"/>
        <v>0.0212,</v>
      </c>
      <c r="I41" s="63"/>
      <c r="K41" s="63"/>
      <c r="L41" s="63">
        <v>4.4648200000000004E-3</v>
      </c>
      <c r="M41" s="63">
        <v>4.4252500000000004E-3</v>
      </c>
      <c r="N41" s="63">
        <v>4.4590300000000001E-3</v>
      </c>
      <c r="O41" s="63">
        <v>4.4258800000000001E-3</v>
      </c>
      <c r="P41" s="63">
        <v>4.42867E-3</v>
      </c>
      <c r="Q41" s="63"/>
      <c r="R41" s="63">
        <v>1.70633E-2</v>
      </c>
      <c r="S41" s="63">
        <v>1.71364E-2</v>
      </c>
      <c r="T41" s="63">
        <v>1.69792E-2</v>
      </c>
      <c r="U41" s="63">
        <v>1.7011700000000001E-2</v>
      </c>
      <c r="V41" s="63">
        <v>1.6542600000000001E-2</v>
      </c>
      <c r="X41" s="63">
        <v>2.4591600000000002E-2</v>
      </c>
      <c r="Y41" s="63">
        <v>2.49342E-2</v>
      </c>
      <c r="Z41" s="63">
        <v>2.4145699999999999E-2</v>
      </c>
      <c r="AA41" s="63">
        <v>2.3315900000000001E-2</v>
      </c>
      <c r="AB41" s="63">
        <v>2.4199999999999999E-2</v>
      </c>
      <c r="AD41" s="63">
        <v>2.46473E-2</v>
      </c>
      <c r="AE41" s="63">
        <v>2.47526E-2</v>
      </c>
      <c r="AF41" s="63">
        <v>2.43973E-2</v>
      </c>
      <c r="AG41" s="63">
        <v>2.3272899999999999E-2</v>
      </c>
      <c r="AH41" s="63">
        <v>2.4414100000000001E-2</v>
      </c>
      <c r="AI41" s="63"/>
      <c r="AJ41" s="63">
        <v>2.27364E-2</v>
      </c>
      <c r="AK41" s="63">
        <v>2.3858999999999998E-2</v>
      </c>
      <c r="AL41" s="63">
        <v>2.2917400000000001E-2</v>
      </c>
      <c r="AM41" s="63">
        <v>2.2424400000000001E-2</v>
      </c>
      <c r="AN41" s="63">
        <v>2.3458400000000001E-2</v>
      </c>
      <c r="AP41" s="63">
        <v>1.9876999999999999E-2</v>
      </c>
      <c r="AQ41" s="63">
        <v>2.23491E-2</v>
      </c>
      <c r="AR41" s="63">
        <v>2.1619300000000001E-2</v>
      </c>
      <c r="AS41" s="63">
        <v>2.0810700000000001E-2</v>
      </c>
      <c r="AT41" s="63">
        <v>2.1478500000000001E-2</v>
      </c>
    </row>
    <row r="42" spans="1:46">
      <c r="A42" s="63"/>
      <c r="B42" s="63">
        <f t="shared" si="21"/>
        <v>4.3822640000000003E-3</v>
      </c>
      <c r="C42" s="63">
        <f t="shared" si="22"/>
        <v>1.547018E-2</v>
      </c>
      <c r="D42" s="63">
        <f t="shared" si="24"/>
        <v>2.3744040000000001E-2</v>
      </c>
      <c r="E42" s="63">
        <f t="shared" si="23"/>
        <v>2.3985860000000001E-2</v>
      </c>
      <c r="F42" s="63">
        <f t="shared" si="25"/>
        <v>2.2544639999999998E-2</v>
      </c>
      <c r="G42" s="63">
        <f t="shared" si="26"/>
        <v>2.0891180000000002E-2</v>
      </c>
      <c r="H42" s="63" t="str">
        <f t="shared" si="27"/>
        <v>0.0209,</v>
      </c>
      <c r="I42" s="63"/>
      <c r="K42" s="63"/>
      <c r="L42" s="63">
        <v>4.4089699999999999E-3</v>
      </c>
      <c r="M42" s="63">
        <v>4.3602500000000004E-3</v>
      </c>
      <c r="N42" s="63">
        <v>4.3970499999999996E-3</v>
      </c>
      <c r="O42" s="63">
        <v>4.3625199999999999E-3</v>
      </c>
      <c r="P42" s="63">
        <v>4.3825299999999999E-3</v>
      </c>
      <c r="Q42" s="63"/>
      <c r="R42" s="63">
        <v>1.57834E-2</v>
      </c>
      <c r="S42" s="63">
        <v>1.5726400000000001E-2</v>
      </c>
      <c r="T42" s="63">
        <v>1.54956E-2</v>
      </c>
      <c r="U42" s="63">
        <v>1.5219999999999999E-2</v>
      </c>
      <c r="V42" s="63">
        <v>1.51255E-2</v>
      </c>
      <c r="X42" s="63">
        <v>2.40117E-2</v>
      </c>
      <c r="Y42" s="63">
        <v>2.4473399999999999E-2</v>
      </c>
      <c r="Z42" s="63">
        <v>2.3602600000000001E-2</v>
      </c>
      <c r="AA42" s="63">
        <v>2.29029E-2</v>
      </c>
      <c r="AB42" s="63">
        <v>2.37296E-2</v>
      </c>
      <c r="AD42" s="63">
        <v>2.4168800000000001E-2</v>
      </c>
      <c r="AE42" s="63">
        <v>2.4622399999999999E-2</v>
      </c>
      <c r="AF42" s="63">
        <v>2.3785199999999999E-2</v>
      </c>
      <c r="AG42" s="63">
        <v>2.2964100000000001E-2</v>
      </c>
      <c r="AH42" s="63">
        <v>2.4388799999999999E-2</v>
      </c>
      <c r="AI42" s="63"/>
      <c r="AJ42" s="63">
        <v>2.2077599999999999E-2</v>
      </c>
      <c r="AK42" s="63">
        <v>2.3417400000000001E-2</v>
      </c>
      <c r="AL42" s="63">
        <v>2.2157799999999998E-2</v>
      </c>
      <c r="AM42" s="63">
        <v>2.20003E-2</v>
      </c>
      <c r="AN42" s="63">
        <v>2.30701E-2</v>
      </c>
      <c r="AP42" s="63">
        <v>1.9655200000000001E-2</v>
      </c>
      <c r="AQ42" s="63">
        <v>2.1992299999999999E-2</v>
      </c>
      <c r="AR42" s="63">
        <v>2.0810599999999999E-2</v>
      </c>
      <c r="AS42" s="63">
        <v>2.0293499999999999E-2</v>
      </c>
      <c r="AT42" s="63">
        <v>2.1704299999999999E-2</v>
      </c>
    </row>
    <row r="43" spans="1:46">
      <c r="A43" s="63"/>
      <c r="B43" s="63">
        <f t="shared" si="21"/>
        <v>4.3402860000000005E-3</v>
      </c>
      <c r="C43" s="63">
        <f t="shared" si="22"/>
        <v>1.3928420000000002E-2</v>
      </c>
      <c r="D43" s="63">
        <f t="shared" si="24"/>
        <v>2.3245900000000003E-2</v>
      </c>
      <c r="E43" s="63">
        <f t="shared" si="23"/>
        <v>2.3566259999999999E-2</v>
      </c>
      <c r="F43" s="63">
        <f t="shared" si="25"/>
        <v>2.2478560000000002E-2</v>
      </c>
      <c r="G43" s="63">
        <f t="shared" si="26"/>
        <v>2.0884380000000001E-2</v>
      </c>
      <c r="H43" s="63" t="str">
        <f t="shared" si="27"/>
        <v>0.0209,</v>
      </c>
      <c r="I43" s="63"/>
      <c r="K43" s="63"/>
      <c r="L43" s="63">
        <v>4.3451000000000002E-3</v>
      </c>
      <c r="M43" s="63">
        <v>4.3294300000000004E-3</v>
      </c>
      <c r="N43" s="63">
        <v>4.3563899999999999E-3</v>
      </c>
      <c r="O43" s="63">
        <v>4.3266800000000003E-3</v>
      </c>
      <c r="P43" s="63">
        <v>4.3438299999999999E-3</v>
      </c>
      <c r="Q43" s="63"/>
      <c r="R43" s="63">
        <v>1.38941E-2</v>
      </c>
      <c r="S43" s="63">
        <v>1.40342E-2</v>
      </c>
      <c r="T43" s="63">
        <v>1.4154E-2</v>
      </c>
      <c r="U43" s="63">
        <v>1.38143E-2</v>
      </c>
      <c r="V43" s="63">
        <v>1.3745500000000001E-2</v>
      </c>
      <c r="X43" s="63">
        <v>2.3753699999999999E-2</v>
      </c>
      <c r="Y43" s="63">
        <v>2.35432E-2</v>
      </c>
      <c r="Z43" s="63">
        <v>2.31922E-2</v>
      </c>
      <c r="AA43" s="63">
        <v>2.2551700000000001E-2</v>
      </c>
      <c r="AB43" s="63">
        <v>2.31887E-2</v>
      </c>
      <c r="AD43" s="63">
        <v>2.3740000000000001E-2</v>
      </c>
      <c r="AE43" s="63">
        <v>2.3473999999999998E-2</v>
      </c>
      <c r="AF43" s="63">
        <v>2.36724E-2</v>
      </c>
      <c r="AG43" s="63">
        <v>2.2872900000000002E-2</v>
      </c>
      <c r="AH43" s="63">
        <v>2.4072E-2</v>
      </c>
      <c r="AI43" s="63"/>
      <c r="AJ43" s="63">
        <v>2.23684E-2</v>
      </c>
      <c r="AK43" s="63">
        <v>2.31787E-2</v>
      </c>
      <c r="AL43" s="63">
        <v>2.2085400000000002E-2</v>
      </c>
      <c r="AM43" s="63">
        <v>2.19209E-2</v>
      </c>
      <c r="AN43" s="63">
        <v>2.2839399999999999E-2</v>
      </c>
      <c r="AP43" s="63">
        <v>1.9205400000000001E-2</v>
      </c>
      <c r="AQ43" s="63">
        <v>2.1686199999999999E-2</v>
      </c>
      <c r="AR43" s="63">
        <v>2.0901300000000001E-2</v>
      </c>
      <c r="AS43" s="63">
        <v>2.0962399999999999E-2</v>
      </c>
      <c r="AT43" s="63">
        <v>2.1666600000000001E-2</v>
      </c>
    </row>
    <row r="44" spans="1:46">
      <c r="A44" s="63"/>
      <c r="B44" s="63">
        <f t="shared" si="21"/>
        <v>4.3155620000000002E-3</v>
      </c>
      <c r="C44" s="63">
        <f t="shared" si="22"/>
        <v>1.2492159999999999E-2</v>
      </c>
      <c r="D44" s="63">
        <f t="shared" si="24"/>
        <v>2.2521699999999999E-2</v>
      </c>
      <c r="E44" s="63">
        <f t="shared" si="23"/>
        <v>2.2845879999999999E-2</v>
      </c>
      <c r="F44" s="63">
        <f t="shared" si="25"/>
        <v>2.187538E-2</v>
      </c>
      <c r="G44" s="63">
        <f t="shared" si="26"/>
        <v>2.0161560000000002E-2</v>
      </c>
      <c r="H44" s="63" t="str">
        <f t="shared" si="27"/>
        <v>0.0202,</v>
      </c>
      <c r="I44" s="63"/>
      <c r="K44" s="63"/>
      <c r="L44" s="63">
        <v>4.3302100000000001E-3</v>
      </c>
      <c r="M44" s="63">
        <v>4.2969100000000001E-3</v>
      </c>
      <c r="N44" s="63">
        <v>4.3261300000000001E-3</v>
      </c>
      <c r="O44" s="63">
        <v>4.3108900000000004E-3</v>
      </c>
      <c r="P44" s="63">
        <v>4.3136700000000004E-3</v>
      </c>
      <c r="Q44" s="63"/>
      <c r="R44" s="63">
        <v>1.2757599999999999E-2</v>
      </c>
      <c r="S44" s="63">
        <v>1.26438E-2</v>
      </c>
      <c r="T44" s="63">
        <v>1.22281E-2</v>
      </c>
      <c r="U44" s="63">
        <v>1.2385E-2</v>
      </c>
      <c r="V44" s="63">
        <v>1.24463E-2</v>
      </c>
      <c r="X44" s="63">
        <v>2.2514099999999999E-2</v>
      </c>
      <c r="Y44" s="63">
        <v>2.2939999999999999E-2</v>
      </c>
      <c r="Z44" s="63">
        <v>2.2714100000000001E-2</v>
      </c>
      <c r="AA44" s="63">
        <v>2.1618999999999999E-2</v>
      </c>
      <c r="AB44" s="63">
        <v>2.2821299999999999E-2</v>
      </c>
      <c r="AD44" s="63">
        <v>2.28516E-2</v>
      </c>
      <c r="AE44" s="63">
        <v>2.2908399999999999E-2</v>
      </c>
      <c r="AF44" s="63">
        <v>2.3163900000000001E-2</v>
      </c>
      <c r="AG44" s="63">
        <v>2.20091E-2</v>
      </c>
      <c r="AH44" s="63">
        <v>2.3296399999999998E-2</v>
      </c>
      <c r="AI44" s="63"/>
      <c r="AJ44" s="63">
        <v>2.2126799999999999E-2</v>
      </c>
      <c r="AK44" s="63">
        <v>2.19023E-2</v>
      </c>
      <c r="AL44" s="63">
        <v>2.1778100000000002E-2</v>
      </c>
      <c r="AM44" s="63">
        <v>2.13987E-2</v>
      </c>
      <c r="AN44" s="63">
        <v>2.2171E-2</v>
      </c>
      <c r="AP44" s="63">
        <v>1.9206500000000001E-2</v>
      </c>
      <c r="AQ44" s="63">
        <v>2.0300100000000001E-2</v>
      </c>
      <c r="AR44" s="63">
        <v>2.0716600000000002E-2</v>
      </c>
      <c r="AS44" s="63">
        <v>1.9920299999999998E-2</v>
      </c>
      <c r="AT44" s="63">
        <v>2.06643E-2</v>
      </c>
    </row>
    <row r="45" spans="1:46">
      <c r="A45" s="63"/>
      <c r="B45" s="63">
        <f t="shared" si="21"/>
        <v>4.2936659999999998E-3</v>
      </c>
      <c r="C45" s="63">
        <f t="shared" si="22"/>
        <v>1.1372719999999999E-2</v>
      </c>
      <c r="D45" s="63">
        <f t="shared" si="24"/>
        <v>2.1597999999999999E-2</v>
      </c>
      <c r="E45" s="63">
        <f t="shared" si="23"/>
        <v>2.2309139999999998E-2</v>
      </c>
      <c r="F45" s="63">
        <f t="shared" si="25"/>
        <v>2.1395519999999998E-2</v>
      </c>
      <c r="G45" s="63">
        <f t="shared" si="26"/>
        <v>1.981896E-2</v>
      </c>
      <c r="H45" s="63" t="str">
        <f t="shared" si="27"/>
        <v>0.0198,</v>
      </c>
      <c r="I45" s="63"/>
      <c r="K45" s="63"/>
      <c r="L45" s="63">
        <v>4.3076900000000003E-3</v>
      </c>
      <c r="M45" s="63">
        <v>4.2778099999999999E-3</v>
      </c>
      <c r="N45" s="63">
        <v>4.3038800000000004E-3</v>
      </c>
      <c r="O45" s="63">
        <v>4.2830200000000002E-3</v>
      </c>
      <c r="P45" s="63">
        <v>4.2959299999999999E-3</v>
      </c>
      <c r="Q45" s="63"/>
      <c r="R45" s="63">
        <v>1.17661E-2</v>
      </c>
      <c r="S45" s="63">
        <v>1.16115E-2</v>
      </c>
      <c r="T45" s="63">
        <v>1.13109E-2</v>
      </c>
      <c r="U45" s="63">
        <v>1.10414E-2</v>
      </c>
      <c r="V45" s="63">
        <v>1.11337E-2</v>
      </c>
      <c r="X45" s="63">
        <v>2.1753000000000002E-2</v>
      </c>
      <c r="Y45" s="63">
        <v>2.18818E-2</v>
      </c>
      <c r="Z45" s="63">
        <v>2.18894E-2</v>
      </c>
      <c r="AA45" s="63">
        <v>2.1083299999999999E-2</v>
      </c>
      <c r="AB45" s="63">
        <v>2.1382499999999999E-2</v>
      </c>
      <c r="AD45" s="63">
        <v>2.2620899999999999E-2</v>
      </c>
      <c r="AE45" s="63">
        <v>2.23509E-2</v>
      </c>
      <c r="AF45" s="63">
        <v>2.2087900000000001E-2</v>
      </c>
      <c r="AG45" s="63">
        <v>2.1587200000000001E-2</v>
      </c>
      <c r="AH45" s="63">
        <v>2.28988E-2</v>
      </c>
      <c r="AI45" s="63"/>
      <c r="AJ45" s="63">
        <v>2.1158400000000001E-2</v>
      </c>
      <c r="AK45" s="63">
        <v>2.14395E-2</v>
      </c>
      <c r="AL45" s="63">
        <v>2.1398E-2</v>
      </c>
      <c r="AM45" s="63">
        <v>2.07858E-2</v>
      </c>
      <c r="AN45" s="63">
        <v>2.2195900000000001E-2</v>
      </c>
      <c r="AP45" s="63">
        <v>1.9416900000000001E-2</v>
      </c>
      <c r="AQ45" s="63">
        <v>2.0186099999999998E-2</v>
      </c>
      <c r="AR45" s="63">
        <v>1.9320400000000001E-2</v>
      </c>
      <c r="AS45" s="63">
        <v>1.9555699999999999E-2</v>
      </c>
      <c r="AT45" s="63">
        <v>2.0615700000000001E-2</v>
      </c>
    </row>
    <row r="46" spans="1:46">
      <c r="A46" s="63"/>
      <c r="B46" s="63">
        <f t="shared" ref="B46:B73" si="28">AVERAGE(L46:P46)</f>
        <v>4.2785599999999998E-3</v>
      </c>
      <c r="C46" s="63">
        <f t="shared" ref="C46:C73" si="29">AVERAGE(R46:V46)</f>
        <v>1.0189584E-2</v>
      </c>
      <c r="D46" s="63">
        <f t="shared" si="24"/>
        <v>2.075722E-2</v>
      </c>
      <c r="E46" s="63">
        <f t="shared" ref="E46:E73" si="30">AVERAGE(AD46:AH46)</f>
        <v>2.152312E-2</v>
      </c>
      <c r="F46" s="63">
        <f t="shared" si="25"/>
        <v>2.0901560000000003E-2</v>
      </c>
      <c r="G46" s="63">
        <f t="shared" si="26"/>
        <v>1.926804E-2</v>
      </c>
      <c r="H46" s="63" t="str">
        <f t="shared" si="27"/>
        <v>0.0193,</v>
      </c>
      <c r="I46" s="63"/>
      <c r="K46" s="63"/>
      <c r="L46" s="63">
        <v>4.2922899999999998E-3</v>
      </c>
      <c r="M46" s="63">
        <v>4.2641299999999997E-3</v>
      </c>
      <c r="N46" s="63">
        <v>4.28422E-3</v>
      </c>
      <c r="O46" s="63">
        <v>4.2748400000000002E-3</v>
      </c>
      <c r="P46" s="63">
        <v>4.2773200000000003E-3</v>
      </c>
      <c r="Q46" s="63"/>
      <c r="R46" s="63">
        <v>1.06062E-2</v>
      </c>
      <c r="S46" s="63">
        <v>1.05805E-2</v>
      </c>
      <c r="T46" s="63">
        <v>1.00175E-2</v>
      </c>
      <c r="U46" s="63">
        <v>9.8477600000000005E-3</v>
      </c>
      <c r="V46" s="63">
        <v>9.8959600000000005E-3</v>
      </c>
      <c r="X46" s="63">
        <v>2.09892E-2</v>
      </c>
      <c r="Y46" s="63">
        <v>2.1076000000000001E-2</v>
      </c>
      <c r="Z46" s="63">
        <v>2.07291E-2</v>
      </c>
      <c r="AA46" s="63">
        <v>2.0087299999999999E-2</v>
      </c>
      <c r="AB46" s="63">
        <v>2.0904499999999999E-2</v>
      </c>
      <c r="AD46" s="63">
        <v>2.1847399999999999E-2</v>
      </c>
      <c r="AE46" s="63">
        <v>2.1653700000000001E-2</v>
      </c>
      <c r="AF46" s="63">
        <v>2.1243600000000001E-2</v>
      </c>
      <c r="AG46" s="63">
        <v>2.1192800000000001E-2</v>
      </c>
      <c r="AH46" s="63">
        <v>2.1678099999999999E-2</v>
      </c>
      <c r="AI46" s="63"/>
      <c r="AJ46" s="63">
        <v>2.12702E-2</v>
      </c>
      <c r="AK46" s="63">
        <v>2.0629399999999999E-2</v>
      </c>
      <c r="AL46" s="63">
        <v>2.0709000000000002E-2</v>
      </c>
      <c r="AM46" s="63">
        <v>2.0198799999999999E-2</v>
      </c>
      <c r="AN46" s="63">
        <v>2.1700400000000002E-2</v>
      </c>
      <c r="AP46" s="63">
        <v>1.9171000000000001E-2</v>
      </c>
      <c r="AQ46" s="63">
        <v>1.9153900000000001E-2</v>
      </c>
      <c r="AR46" s="63">
        <v>1.93189E-2</v>
      </c>
      <c r="AS46" s="63">
        <v>1.87593E-2</v>
      </c>
      <c r="AT46" s="63">
        <v>1.9937099999999999E-2</v>
      </c>
    </row>
    <row r="47" spans="1:46">
      <c r="A47" s="63"/>
      <c r="B47" s="63">
        <f t="shared" si="28"/>
        <v>4.2646059999999998E-3</v>
      </c>
      <c r="C47" s="63">
        <f t="shared" si="29"/>
        <v>9.1824059999999989E-3</v>
      </c>
      <c r="D47" s="63">
        <f t="shared" si="24"/>
        <v>2.0016799999999998E-2</v>
      </c>
      <c r="E47" s="63">
        <f t="shared" si="30"/>
        <v>2.1001959999999997E-2</v>
      </c>
      <c r="F47" s="63">
        <f t="shared" si="25"/>
        <v>2.0246800000000002E-2</v>
      </c>
      <c r="G47" s="63">
        <f t="shared" si="26"/>
        <v>1.8994180000000003E-2</v>
      </c>
      <c r="H47" s="63" t="str">
        <f t="shared" si="27"/>
        <v>0.019,</v>
      </c>
      <c r="I47" s="63"/>
      <c r="K47" s="63"/>
      <c r="L47" s="63">
        <v>4.2750799999999997E-3</v>
      </c>
      <c r="M47" s="63">
        <v>4.25107E-3</v>
      </c>
      <c r="N47" s="63">
        <v>4.2718799999999996E-3</v>
      </c>
      <c r="O47" s="63">
        <v>4.2589500000000001E-3</v>
      </c>
      <c r="P47" s="63">
        <v>4.2660500000000004E-3</v>
      </c>
      <c r="Q47" s="63"/>
      <c r="R47" s="63">
        <v>9.5180799999999999E-3</v>
      </c>
      <c r="S47" s="63">
        <v>9.5236399999999999E-3</v>
      </c>
      <c r="T47" s="63">
        <v>8.7496099999999997E-3</v>
      </c>
      <c r="U47" s="63">
        <v>9.1230500000000006E-3</v>
      </c>
      <c r="V47" s="63">
        <v>8.9976499999999994E-3</v>
      </c>
      <c r="X47" s="63">
        <v>2.0107799999999999E-2</v>
      </c>
      <c r="Y47" s="63">
        <v>2.0525499999999999E-2</v>
      </c>
      <c r="Z47" s="63">
        <v>2.0261500000000002E-2</v>
      </c>
      <c r="AA47" s="63">
        <v>1.9403199999999999E-2</v>
      </c>
      <c r="AB47" s="63">
        <v>1.9786000000000002E-2</v>
      </c>
      <c r="AD47" s="63">
        <v>2.1343999999999998E-2</v>
      </c>
      <c r="AE47" s="63">
        <v>2.12642E-2</v>
      </c>
      <c r="AF47" s="63">
        <v>2.0960900000000001E-2</v>
      </c>
      <c r="AG47" s="63">
        <v>2.0448399999999999E-2</v>
      </c>
      <c r="AH47" s="63">
        <v>2.0992299999999998E-2</v>
      </c>
      <c r="AI47" s="63"/>
      <c r="AJ47" s="63">
        <v>2.0678599999999998E-2</v>
      </c>
      <c r="AK47" s="63">
        <v>2.0132500000000001E-2</v>
      </c>
      <c r="AL47" s="63">
        <v>1.93055E-2</v>
      </c>
      <c r="AM47" s="63">
        <v>1.9808200000000002E-2</v>
      </c>
      <c r="AN47" s="63">
        <v>2.13092E-2</v>
      </c>
      <c r="AP47" s="63">
        <v>1.9393500000000001E-2</v>
      </c>
      <c r="AQ47" s="63">
        <v>1.9091500000000001E-2</v>
      </c>
      <c r="AR47" s="63">
        <v>1.8139200000000001E-2</v>
      </c>
      <c r="AS47" s="63">
        <v>1.8677300000000001E-2</v>
      </c>
      <c r="AT47" s="63">
        <v>1.96694E-2</v>
      </c>
    </row>
    <row r="48" spans="1:46">
      <c r="A48" s="63"/>
      <c r="B48" s="63">
        <f t="shared" si="28"/>
        <v>4.2564760000000004E-3</v>
      </c>
      <c r="C48" s="63">
        <f t="shared" si="29"/>
        <v>8.1465779999999998E-3</v>
      </c>
      <c r="D48" s="63">
        <f t="shared" si="24"/>
        <v>1.93761E-2</v>
      </c>
      <c r="E48" s="63">
        <f t="shared" si="30"/>
        <v>2.0474239999999998E-2</v>
      </c>
      <c r="F48" s="63">
        <f t="shared" si="25"/>
        <v>1.9928020000000001E-2</v>
      </c>
      <c r="G48" s="63">
        <f t="shared" si="26"/>
        <v>1.8809960000000001E-2</v>
      </c>
      <c r="H48" s="63" t="str">
        <f t="shared" si="27"/>
        <v>0.0188,</v>
      </c>
      <c r="I48" s="63"/>
      <c r="K48" s="63"/>
      <c r="L48" s="63">
        <v>4.2659799999999999E-3</v>
      </c>
      <c r="M48" s="63">
        <v>4.2425700000000002E-3</v>
      </c>
      <c r="N48" s="63">
        <v>4.2666300000000004E-3</v>
      </c>
      <c r="O48" s="63">
        <v>4.2533099999999997E-3</v>
      </c>
      <c r="P48" s="63">
        <v>4.2538899999999998E-3</v>
      </c>
      <c r="Q48" s="63"/>
      <c r="R48" s="63">
        <v>8.5514700000000003E-3</v>
      </c>
      <c r="S48" s="63">
        <v>8.2490800000000006E-3</v>
      </c>
      <c r="T48" s="63">
        <v>8.0677800000000001E-3</v>
      </c>
      <c r="U48" s="63">
        <v>7.7518999999999999E-3</v>
      </c>
      <c r="V48" s="63">
        <v>8.1126600000000007E-3</v>
      </c>
      <c r="X48" s="63">
        <v>1.93048E-2</v>
      </c>
      <c r="Y48" s="63">
        <v>1.9956999999999999E-2</v>
      </c>
      <c r="Z48" s="63">
        <v>1.9226E-2</v>
      </c>
      <c r="AA48" s="63">
        <v>1.96478E-2</v>
      </c>
      <c r="AB48" s="63">
        <v>1.8744899999999998E-2</v>
      </c>
      <c r="AD48" s="63">
        <v>2.0661700000000002E-2</v>
      </c>
      <c r="AE48" s="63">
        <v>2.09944E-2</v>
      </c>
      <c r="AF48" s="63">
        <v>2.01865E-2</v>
      </c>
      <c r="AG48" s="63">
        <v>2.0468400000000001E-2</v>
      </c>
      <c r="AH48" s="63">
        <v>2.00602E-2</v>
      </c>
      <c r="AI48" s="63"/>
      <c r="AJ48" s="63">
        <v>1.9942399999999999E-2</v>
      </c>
      <c r="AK48" s="63">
        <v>1.96694E-2</v>
      </c>
      <c r="AL48" s="63">
        <v>1.9515999999999999E-2</v>
      </c>
      <c r="AM48" s="63">
        <v>1.9935600000000001E-2</v>
      </c>
      <c r="AN48" s="63">
        <v>2.05767E-2</v>
      </c>
      <c r="AP48" s="63">
        <v>1.8979599999999999E-2</v>
      </c>
      <c r="AQ48" s="63">
        <v>1.87288E-2</v>
      </c>
      <c r="AR48" s="63">
        <v>1.84554E-2</v>
      </c>
      <c r="AS48" s="63">
        <v>1.8799099999999999E-2</v>
      </c>
      <c r="AT48" s="63">
        <v>1.90869E-2</v>
      </c>
    </row>
    <row r="49" spans="1:46">
      <c r="A49" s="63"/>
      <c r="B49" s="63">
        <f t="shared" si="28"/>
        <v>4.2492120000000005E-3</v>
      </c>
      <c r="C49" s="63">
        <f t="shared" si="29"/>
        <v>7.5100199999999992E-3</v>
      </c>
      <c r="D49" s="63">
        <f t="shared" si="24"/>
        <v>1.8348940000000001E-2</v>
      </c>
      <c r="E49" s="63">
        <f t="shared" si="30"/>
        <v>1.9638200000000001E-2</v>
      </c>
      <c r="F49" s="63">
        <f t="shared" si="25"/>
        <v>1.9189980000000002E-2</v>
      </c>
      <c r="G49" s="63">
        <f t="shared" si="26"/>
        <v>1.8518E-2</v>
      </c>
      <c r="H49" s="63" t="str">
        <f t="shared" si="27"/>
        <v>0.0185,</v>
      </c>
      <c r="I49" s="63"/>
      <c r="K49" s="63"/>
      <c r="L49" s="63">
        <v>4.2605000000000004E-3</v>
      </c>
      <c r="M49" s="63">
        <v>4.2349500000000003E-3</v>
      </c>
      <c r="N49" s="63">
        <v>4.2591299999999999E-3</v>
      </c>
      <c r="O49" s="63">
        <v>4.2435299999999997E-3</v>
      </c>
      <c r="P49" s="63">
        <v>4.2479500000000003E-3</v>
      </c>
      <c r="Q49" s="63"/>
      <c r="R49" s="63">
        <v>7.6788200000000003E-3</v>
      </c>
      <c r="S49" s="63">
        <v>7.8267600000000003E-3</v>
      </c>
      <c r="T49" s="63">
        <v>7.5560899999999997E-3</v>
      </c>
      <c r="U49" s="63">
        <v>7.1800800000000001E-3</v>
      </c>
      <c r="V49" s="63">
        <v>7.3083499999999999E-3</v>
      </c>
      <c r="X49" s="63">
        <v>1.8513700000000001E-2</v>
      </c>
      <c r="Y49" s="63">
        <v>1.8567400000000001E-2</v>
      </c>
      <c r="Z49" s="63">
        <v>1.8236499999999999E-2</v>
      </c>
      <c r="AA49" s="63">
        <v>1.8214999999999999E-2</v>
      </c>
      <c r="AB49" s="63">
        <v>1.8212099999999998E-2</v>
      </c>
      <c r="AD49" s="63">
        <v>2.01234E-2</v>
      </c>
      <c r="AE49" s="63">
        <v>1.9908100000000001E-2</v>
      </c>
      <c r="AF49" s="63">
        <v>1.9250400000000001E-2</v>
      </c>
      <c r="AG49" s="63">
        <v>1.9440599999999999E-2</v>
      </c>
      <c r="AH49" s="63">
        <v>1.94685E-2</v>
      </c>
      <c r="AI49" s="63"/>
      <c r="AJ49" s="63">
        <v>1.8939299999999999E-2</v>
      </c>
      <c r="AK49" s="63">
        <v>1.9926800000000001E-2</v>
      </c>
      <c r="AL49" s="63">
        <v>1.8596399999999999E-2</v>
      </c>
      <c r="AM49" s="63">
        <v>1.9207999999999999E-2</v>
      </c>
      <c r="AN49" s="63">
        <v>1.9279399999999999E-2</v>
      </c>
      <c r="AP49" s="63">
        <v>1.8888499999999999E-2</v>
      </c>
      <c r="AQ49" s="63">
        <v>1.9623000000000002E-2</v>
      </c>
      <c r="AR49" s="63">
        <v>1.7616699999999999E-2</v>
      </c>
      <c r="AS49" s="63">
        <v>1.8364499999999999E-2</v>
      </c>
      <c r="AT49" s="63">
        <v>1.80973E-2</v>
      </c>
    </row>
    <row r="50" spans="1:46">
      <c r="A50" s="63"/>
      <c r="B50" s="63">
        <f t="shared" si="28"/>
        <v>4.2428380000000005E-3</v>
      </c>
      <c r="C50" s="63">
        <f t="shared" si="29"/>
        <v>6.856376E-3</v>
      </c>
      <c r="D50" s="63">
        <f t="shared" si="24"/>
        <v>1.7414259999999997E-2</v>
      </c>
      <c r="E50" s="63">
        <f t="shared" si="30"/>
        <v>1.8935360000000002E-2</v>
      </c>
      <c r="F50" s="63">
        <f t="shared" si="25"/>
        <v>1.8912679999999998E-2</v>
      </c>
      <c r="G50" s="63">
        <f t="shared" si="26"/>
        <v>1.8104719999999998E-2</v>
      </c>
      <c r="H50" s="63" t="str">
        <f t="shared" si="27"/>
        <v>0.0181,</v>
      </c>
      <c r="I50" s="63"/>
      <c r="K50" s="63"/>
      <c r="L50" s="63">
        <v>4.2551200000000003E-3</v>
      </c>
      <c r="M50" s="63">
        <v>4.2288999999999998E-3</v>
      </c>
      <c r="N50" s="63">
        <v>4.2490799999999997E-3</v>
      </c>
      <c r="O50" s="63">
        <v>4.2383200000000003E-3</v>
      </c>
      <c r="P50" s="63">
        <v>4.2427699999999999E-3</v>
      </c>
      <c r="Q50" s="63"/>
      <c r="R50" s="63">
        <v>7.0417800000000001E-3</v>
      </c>
      <c r="S50" s="63">
        <v>7.0474500000000002E-3</v>
      </c>
      <c r="T50" s="63">
        <v>6.3971000000000002E-3</v>
      </c>
      <c r="U50" s="63">
        <v>7.0466499999999998E-3</v>
      </c>
      <c r="V50" s="63">
        <v>6.7489000000000004E-3</v>
      </c>
      <c r="X50" s="63">
        <v>1.7390599999999999E-2</v>
      </c>
      <c r="Y50" s="63">
        <v>1.7624399999999998E-2</v>
      </c>
      <c r="Z50" s="63">
        <v>1.75073E-2</v>
      </c>
      <c r="AA50" s="63">
        <v>1.75254E-2</v>
      </c>
      <c r="AB50" s="63">
        <v>1.70236E-2</v>
      </c>
      <c r="AD50" s="63">
        <v>1.8920200000000002E-2</v>
      </c>
      <c r="AE50" s="63">
        <v>1.9273599999999998E-2</v>
      </c>
      <c r="AF50" s="63">
        <v>1.9050899999999999E-2</v>
      </c>
      <c r="AG50" s="63">
        <v>1.8804600000000001E-2</v>
      </c>
      <c r="AH50" s="63">
        <v>1.8627500000000002E-2</v>
      </c>
      <c r="AI50" s="63"/>
      <c r="AJ50" s="63">
        <v>1.9115099999999999E-2</v>
      </c>
      <c r="AK50" s="63">
        <v>1.89456E-2</v>
      </c>
      <c r="AL50" s="63">
        <v>1.90654E-2</v>
      </c>
      <c r="AM50" s="63">
        <v>1.8123500000000001E-2</v>
      </c>
      <c r="AN50" s="63">
        <v>1.9313799999999999E-2</v>
      </c>
      <c r="AP50" s="63">
        <v>1.8704700000000001E-2</v>
      </c>
      <c r="AQ50" s="63">
        <v>1.8450299999999999E-2</v>
      </c>
      <c r="AR50" s="63">
        <v>1.77387E-2</v>
      </c>
      <c r="AS50" s="63">
        <v>1.74506E-2</v>
      </c>
      <c r="AT50" s="63">
        <v>1.8179299999999999E-2</v>
      </c>
    </row>
    <row r="51" spans="1:46">
      <c r="A51" s="63"/>
      <c r="B51" s="63">
        <f t="shared" si="28"/>
        <v>4.2378379999999998E-3</v>
      </c>
      <c r="C51" s="63">
        <f t="shared" si="29"/>
        <v>6.2841579999999998E-3</v>
      </c>
      <c r="D51" s="63">
        <f t="shared" si="24"/>
        <v>1.6334500000000002E-2</v>
      </c>
      <c r="E51" s="63">
        <f t="shared" si="30"/>
        <v>1.7956560000000003E-2</v>
      </c>
      <c r="F51" s="63">
        <f t="shared" si="25"/>
        <v>1.8416520000000002E-2</v>
      </c>
      <c r="G51" s="63">
        <f t="shared" si="26"/>
        <v>1.7685219999999998E-2</v>
      </c>
      <c r="H51" s="63" t="str">
        <f t="shared" si="27"/>
        <v>0.0177,</v>
      </c>
      <c r="I51" s="63"/>
      <c r="K51" s="63"/>
      <c r="L51" s="63">
        <v>4.2488300000000003E-3</v>
      </c>
      <c r="M51" s="63">
        <v>4.2258699999999996E-3</v>
      </c>
      <c r="N51" s="63">
        <v>4.24188E-3</v>
      </c>
      <c r="O51" s="63">
        <v>4.2346299999999996E-3</v>
      </c>
      <c r="P51" s="63">
        <v>4.2379799999999997E-3</v>
      </c>
      <c r="Q51" s="63"/>
      <c r="R51" s="63">
        <v>6.33958E-3</v>
      </c>
      <c r="S51" s="63">
        <v>6.3819899999999997E-3</v>
      </c>
      <c r="T51" s="63">
        <v>6.1598699999999996E-3</v>
      </c>
      <c r="U51" s="63">
        <v>6.3072500000000004E-3</v>
      </c>
      <c r="V51" s="63">
        <v>6.2321E-3</v>
      </c>
      <c r="X51" s="63">
        <v>1.6346300000000001E-2</v>
      </c>
      <c r="Y51" s="63">
        <v>1.6408800000000001E-2</v>
      </c>
      <c r="Z51" s="63">
        <v>1.6238800000000001E-2</v>
      </c>
      <c r="AA51" s="63">
        <v>1.6692499999999999E-2</v>
      </c>
      <c r="AB51" s="63">
        <v>1.59861E-2</v>
      </c>
      <c r="AD51" s="63">
        <v>1.7824400000000001E-2</v>
      </c>
      <c r="AE51" s="63">
        <v>1.8027100000000001E-2</v>
      </c>
      <c r="AF51" s="63">
        <v>1.8191800000000001E-2</v>
      </c>
      <c r="AG51" s="63">
        <v>1.8196500000000001E-2</v>
      </c>
      <c r="AH51" s="63">
        <v>1.7543E-2</v>
      </c>
      <c r="AI51" s="63"/>
      <c r="AJ51" s="63">
        <v>1.88726E-2</v>
      </c>
      <c r="AK51" s="63">
        <v>1.85197E-2</v>
      </c>
      <c r="AL51" s="63">
        <v>1.8409200000000001E-2</v>
      </c>
      <c r="AM51" s="63">
        <v>1.77854E-2</v>
      </c>
      <c r="AN51" s="63">
        <v>1.84957E-2</v>
      </c>
      <c r="AP51" s="63">
        <v>1.8637899999999999E-2</v>
      </c>
      <c r="AQ51" s="63">
        <v>1.7572500000000001E-2</v>
      </c>
      <c r="AR51" s="63">
        <v>1.7796099999999999E-2</v>
      </c>
      <c r="AS51" s="63">
        <v>1.6861299999999999E-2</v>
      </c>
      <c r="AT51" s="63">
        <v>1.7558299999999999E-2</v>
      </c>
    </row>
    <row r="52" spans="1:46">
      <c r="A52" s="63"/>
      <c r="B52" s="63">
        <f t="shared" si="28"/>
        <v>4.2339479999999995E-3</v>
      </c>
      <c r="C52" s="63">
        <f t="shared" si="29"/>
        <v>5.7301900000000005E-3</v>
      </c>
      <c r="D52" s="63">
        <f t="shared" si="24"/>
        <v>1.543052E-2</v>
      </c>
      <c r="E52" s="63">
        <f t="shared" si="30"/>
        <v>1.7423699999999997E-2</v>
      </c>
      <c r="F52" s="63">
        <f t="shared" si="25"/>
        <v>1.8034340000000003E-2</v>
      </c>
      <c r="G52" s="63">
        <f t="shared" si="26"/>
        <v>1.7144859999999998E-2</v>
      </c>
      <c r="H52" s="63" t="str">
        <f t="shared" si="27"/>
        <v>0.0171,</v>
      </c>
      <c r="I52" s="63"/>
      <c r="K52" s="63"/>
      <c r="L52" s="63">
        <v>4.2435399999999996E-3</v>
      </c>
      <c r="M52" s="63">
        <v>4.2209300000000003E-3</v>
      </c>
      <c r="N52" s="63">
        <v>4.2406700000000002E-3</v>
      </c>
      <c r="O52" s="63">
        <v>4.2303999999999996E-3</v>
      </c>
      <c r="P52" s="63">
        <v>4.2341999999999996E-3</v>
      </c>
      <c r="Q52" s="63"/>
      <c r="R52" s="63">
        <v>5.61956E-3</v>
      </c>
      <c r="S52" s="63">
        <v>5.9347100000000002E-3</v>
      </c>
      <c r="T52" s="63">
        <v>5.5907400000000003E-3</v>
      </c>
      <c r="U52" s="63">
        <v>5.6521399999999999E-3</v>
      </c>
      <c r="V52" s="63">
        <v>5.8538000000000001E-3</v>
      </c>
      <c r="X52" s="63">
        <v>1.54611E-2</v>
      </c>
      <c r="Y52" s="63">
        <v>1.5336499999999999E-2</v>
      </c>
      <c r="Z52" s="63">
        <v>1.53581E-2</v>
      </c>
      <c r="AA52" s="63">
        <v>1.5765100000000001E-2</v>
      </c>
      <c r="AB52" s="63">
        <v>1.52318E-2</v>
      </c>
      <c r="AD52" s="63">
        <v>1.7162299999999998E-2</v>
      </c>
      <c r="AE52" s="63">
        <v>1.7383099999999999E-2</v>
      </c>
      <c r="AF52" s="63">
        <v>1.7579600000000001E-2</v>
      </c>
      <c r="AG52" s="63">
        <v>1.7875499999999999E-2</v>
      </c>
      <c r="AH52" s="63">
        <v>1.7118000000000001E-2</v>
      </c>
      <c r="AI52" s="63"/>
      <c r="AJ52" s="63">
        <v>1.8933800000000001E-2</v>
      </c>
      <c r="AK52" s="63">
        <v>1.7673000000000001E-2</v>
      </c>
      <c r="AL52" s="63">
        <v>1.8051600000000001E-2</v>
      </c>
      <c r="AM52" s="63">
        <v>1.72152E-2</v>
      </c>
      <c r="AN52" s="63">
        <v>1.8298100000000001E-2</v>
      </c>
      <c r="AP52" s="63">
        <v>1.8719400000000001E-2</v>
      </c>
      <c r="AQ52" s="63">
        <v>1.6497600000000001E-2</v>
      </c>
      <c r="AR52" s="63">
        <v>1.7161200000000001E-2</v>
      </c>
      <c r="AS52" s="63">
        <v>1.6169599999999999E-2</v>
      </c>
      <c r="AT52" s="63">
        <v>1.7176500000000001E-2</v>
      </c>
    </row>
    <row r="53" spans="1:46">
      <c r="A53" s="63"/>
      <c r="B53" s="63">
        <f t="shared" si="28"/>
        <v>4.2299879999999996E-3</v>
      </c>
      <c r="C53" s="63">
        <f t="shared" si="29"/>
        <v>5.3183200000000005E-3</v>
      </c>
      <c r="D53" s="63">
        <f t="shared" si="24"/>
        <v>1.4275399999999999E-2</v>
      </c>
      <c r="E53" s="63">
        <f t="shared" si="30"/>
        <v>1.6602019999999999E-2</v>
      </c>
      <c r="F53" s="63">
        <f t="shared" si="25"/>
        <v>1.7148899999999998E-2</v>
      </c>
      <c r="G53" s="63">
        <f t="shared" si="26"/>
        <v>1.6712480000000002E-2</v>
      </c>
      <c r="H53" s="63" t="str">
        <f t="shared" si="27"/>
        <v>0.0167,</v>
      </c>
      <c r="I53" s="63"/>
      <c r="K53" s="63"/>
      <c r="L53" s="63">
        <v>4.2406199999999996E-3</v>
      </c>
      <c r="M53" s="63">
        <v>4.2173999999999996E-3</v>
      </c>
      <c r="N53" s="63">
        <v>4.2364300000000002E-3</v>
      </c>
      <c r="O53" s="63">
        <v>4.2264399999999997E-3</v>
      </c>
      <c r="P53" s="63">
        <v>4.2290499999999998E-3</v>
      </c>
      <c r="Q53" s="63"/>
      <c r="R53" s="63">
        <v>5.3067599999999998E-3</v>
      </c>
      <c r="S53" s="63">
        <v>5.2038400000000004E-3</v>
      </c>
      <c r="T53" s="63">
        <v>5.2782200000000001E-3</v>
      </c>
      <c r="U53" s="63">
        <v>5.3906800000000001E-3</v>
      </c>
      <c r="V53" s="63">
        <v>5.4121000000000004E-3</v>
      </c>
      <c r="X53" s="63">
        <v>1.4045200000000001E-2</v>
      </c>
      <c r="Y53" s="63">
        <v>1.4519300000000001E-2</v>
      </c>
      <c r="Z53" s="63">
        <v>1.4324399999999999E-2</v>
      </c>
      <c r="AA53" s="63">
        <v>1.4083699999999999E-2</v>
      </c>
      <c r="AB53" s="63">
        <v>1.4404399999999999E-2</v>
      </c>
      <c r="AD53" s="63">
        <v>1.6414499999999999E-2</v>
      </c>
      <c r="AE53" s="63">
        <v>1.7060200000000001E-2</v>
      </c>
      <c r="AF53" s="63">
        <v>1.6934000000000001E-2</v>
      </c>
      <c r="AG53" s="63">
        <v>1.5810100000000001E-2</v>
      </c>
      <c r="AH53" s="63">
        <v>1.6791299999999999E-2</v>
      </c>
      <c r="AI53" s="63"/>
      <c r="AJ53" s="63">
        <v>1.77305E-2</v>
      </c>
      <c r="AK53" s="63">
        <v>1.704E-2</v>
      </c>
      <c r="AL53" s="63">
        <v>1.6978099999999999E-2</v>
      </c>
      <c r="AM53" s="63">
        <v>1.67992E-2</v>
      </c>
      <c r="AN53" s="63">
        <v>1.7196699999999999E-2</v>
      </c>
      <c r="AP53" s="63">
        <v>1.8627500000000002E-2</v>
      </c>
      <c r="AQ53" s="63">
        <v>1.6431000000000001E-2</v>
      </c>
      <c r="AR53" s="63">
        <v>1.7126800000000001E-2</v>
      </c>
      <c r="AS53" s="63">
        <v>1.5528399999999999E-2</v>
      </c>
      <c r="AT53" s="63">
        <v>1.58487E-2</v>
      </c>
    </row>
    <row r="54" spans="1:46">
      <c r="A54" s="63"/>
      <c r="B54" s="63">
        <f t="shared" si="28"/>
        <v>4.2264840000000008E-3</v>
      </c>
      <c r="C54" s="63">
        <f t="shared" si="29"/>
        <v>5.0299120000000001E-3</v>
      </c>
      <c r="D54" s="63">
        <f t="shared" si="24"/>
        <v>1.3074619999999999E-2</v>
      </c>
      <c r="E54" s="63">
        <f t="shared" si="30"/>
        <v>1.53803E-2</v>
      </c>
      <c r="F54" s="63">
        <f t="shared" si="25"/>
        <v>1.654858E-2</v>
      </c>
      <c r="G54" s="63">
        <f t="shared" si="26"/>
        <v>1.6163379999999998E-2</v>
      </c>
      <c r="H54" s="63" t="str">
        <f t="shared" si="27"/>
        <v>0.0162,</v>
      </c>
      <c r="I54" s="63"/>
      <c r="K54" s="63"/>
      <c r="L54" s="63">
        <v>4.2377999999999999E-3</v>
      </c>
      <c r="M54" s="63">
        <v>4.2145200000000002E-3</v>
      </c>
      <c r="N54" s="63">
        <v>4.2320500000000002E-3</v>
      </c>
      <c r="O54" s="63">
        <v>4.2227100000000002E-3</v>
      </c>
      <c r="P54" s="63">
        <v>4.2253400000000002E-3</v>
      </c>
      <c r="Q54" s="63"/>
      <c r="R54" s="63">
        <v>4.9626999999999996E-3</v>
      </c>
      <c r="S54" s="63">
        <v>4.9974399999999997E-3</v>
      </c>
      <c r="T54" s="63">
        <v>5.0440199999999998E-3</v>
      </c>
      <c r="U54" s="63">
        <v>5.0850499999999998E-3</v>
      </c>
      <c r="V54" s="63">
        <v>5.0603499999999999E-3</v>
      </c>
      <c r="X54" s="63">
        <v>1.28951E-2</v>
      </c>
      <c r="Y54" s="63">
        <v>1.33288E-2</v>
      </c>
      <c r="Z54" s="63">
        <v>1.29254E-2</v>
      </c>
      <c r="AA54" s="63">
        <v>1.31491E-2</v>
      </c>
      <c r="AB54" s="63">
        <v>1.30747E-2</v>
      </c>
      <c r="AD54" s="63">
        <v>1.51144E-2</v>
      </c>
      <c r="AE54" s="63">
        <v>1.60725E-2</v>
      </c>
      <c r="AF54" s="63">
        <v>1.5552E-2</v>
      </c>
      <c r="AG54" s="63">
        <v>1.5025800000000001E-2</v>
      </c>
      <c r="AH54" s="63">
        <v>1.5136800000000001E-2</v>
      </c>
      <c r="AI54" s="63"/>
      <c r="AJ54" s="63">
        <v>1.7730200000000002E-2</v>
      </c>
      <c r="AK54" s="63">
        <v>1.56524E-2</v>
      </c>
      <c r="AL54" s="63">
        <v>1.6932099999999999E-2</v>
      </c>
      <c r="AM54" s="63">
        <v>1.6271600000000001E-2</v>
      </c>
      <c r="AN54" s="63">
        <v>1.61566E-2</v>
      </c>
      <c r="AP54" s="63">
        <v>1.8174699999999998E-2</v>
      </c>
      <c r="AQ54" s="63">
        <v>1.50081E-2</v>
      </c>
      <c r="AR54" s="63">
        <v>1.66368E-2</v>
      </c>
      <c r="AS54" s="63">
        <v>1.55234E-2</v>
      </c>
      <c r="AT54" s="63">
        <v>1.5473900000000001E-2</v>
      </c>
    </row>
    <row r="55" spans="1:46">
      <c r="A55" s="63"/>
      <c r="B55" s="63">
        <f t="shared" si="28"/>
        <v>4.2241019999999995E-3</v>
      </c>
      <c r="C55" s="63">
        <f t="shared" si="29"/>
        <v>4.8228720000000006E-3</v>
      </c>
      <c r="D55" s="63">
        <f t="shared" si="24"/>
        <v>1.1930479999999999E-2</v>
      </c>
      <c r="E55" s="63">
        <f t="shared" si="30"/>
        <v>1.4738879999999999E-2</v>
      </c>
      <c r="F55" s="63">
        <f t="shared" si="25"/>
        <v>1.5570480000000001E-2</v>
      </c>
      <c r="G55" s="63">
        <f t="shared" si="26"/>
        <v>1.5643859999999999E-2</v>
      </c>
      <c r="H55" s="63" t="str">
        <f t="shared" si="27"/>
        <v>0.0156,</v>
      </c>
      <c r="I55" s="63"/>
      <c r="K55" s="63"/>
      <c r="L55" s="63">
        <v>4.2343800000000003E-3</v>
      </c>
      <c r="M55" s="63">
        <v>4.2116799999999998E-3</v>
      </c>
      <c r="N55" s="63">
        <v>4.2323600000000001E-3</v>
      </c>
      <c r="O55" s="63">
        <v>4.2197399999999996E-3</v>
      </c>
      <c r="P55" s="63">
        <v>4.2223499999999997E-3</v>
      </c>
      <c r="Q55" s="63"/>
      <c r="R55" s="63">
        <v>4.7946600000000001E-3</v>
      </c>
      <c r="S55" s="63">
        <v>4.8202399999999999E-3</v>
      </c>
      <c r="T55" s="63">
        <v>4.8136699999999999E-3</v>
      </c>
      <c r="U55" s="63">
        <v>4.8920700000000001E-3</v>
      </c>
      <c r="V55" s="63">
        <v>4.7937199999999996E-3</v>
      </c>
      <c r="X55" s="63">
        <v>1.1670399999999999E-2</v>
      </c>
      <c r="Y55" s="63">
        <v>1.2030799999999999E-2</v>
      </c>
      <c r="Z55" s="63">
        <v>1.18215E-2</v>
      </c>
      <c r="AA55" s="63">
        <v>1.20649E-2</v>
      </c>
      <c r="AB55" s="63">
        <v>1.2064800000000001E-2</v>
      </c>
      <c r="AD55" s="63">
        <v>1.45164E-2</v>
      </c>
      <c r="AE55" s="63">
        <v>1.53005E-2</v>
      </c>
      <c r="AF55" s="63">
        <v>1.4663799999999999E-2</v>
      </c>
      <c r="AG55" s="63">
        <v>1.4489200000000001E-2</v>
      </c>
      <c r="AH55" s="63">
        <v>1.47245E-2</v>
      </c>
      <c r="AI55" s="63"/>
      <c r="AJ55" s="63">
        <v>1.5854900000000002E-2</v>
      </c>
      <c r="AK55" s="63">
        <v>1.49582E-2</v>
      </c>
      <c r="AL55" s="63">
        <v>1.6172200000000001E-2</v>
      </c>
      <c r="AM55" s="63">
        <v>1.55148E-2</v>
      </c>
      <c r="AN55" s="63">
        <v>1.5352299999999999E-2</v>
      </c>
      <c r="AP55" s="63">
        <v>1.7082900000000002E-2</v>
      </c>
      <c r="AQ55" s="63">
        <v>1.48138E-2</v>
      </c>
      <c r="AR55" s="63">
        <v>1.5861500000000001E-2</v>
      </c>
      <c r="AS55" s="63">
        <v>1.55736E-2</v>
      </c>
      <c r="AT55" s="63">
        <v>1.48875E-2</v>
      </c>
    </row>
    <row r="56" spans="1:46">
      <c r="A56" s="63"/>
      <c r="B56" s="63">
        <f t="shared" si="28"/>
        <v>4.2218840000000004E-3</v>
      </c>
      <c r="C56" s="63">
        <f t="shared" si="29"/>
        <v>4.6100899999999998E-3</v>
      </c>
      <c r="D56" s="63">
        <f t="shared" si="24"/>
        <v>1.062476E-2</v>
      </c>
      <c r="E56" s="63">
        <f t="shared" si="30"/>
        <v>1.386518E-2</v>
      </c>
      <c r="F56" s="63">
        <f t="shared" si="25"/>
        <v>1.4983659999999999E-2</v>
      </c>
      <c r="G56" s="63">
        <f t="shared" si="26"/>
        <v>1.500956E-2</v>
      </c>
      <c r="H56" s="63" t="str">
        <f t="shared" si="27"/>
        <v>0.015,</v>
      </c>
      <c r="I56" s="63"/>
      <c r="K56" s="63"/>
      <c r="L56" s="63">
        <v>4.2326200000000003E-3</v>
      </c>
      <c r="M56" s="63">
        <v>4.2090199999999999E-3</v>
      </c>
      <c r="N56" s="63">
        <v>4.2303100000000001E-3</v>
      </c>
      <c r="O56" s="63">
        <v>4.2178600000000004E-3</v>
      </c>
      <c r="P56" s="63">
        <v>4.2196100000000004E-3</v>
      </c>
      <c r="Q56" s="63"/>
      <c r="R56" s="63">
        <v>4.65768E-3</v>
      </c>
      <c r="S56" s="63">
        <v>4.5643799999999998E-3</v>
      </c>
      <c r="T56" s="63">
        <v>4.5915599999999997E-3</v>
      </c>
      <c r="U56" s="63">
        <v>4.61153E-3</v>
      </c>
      <c r="V56" s="63">
        <v>4.6252999999999997E-3</v>
      </c>
      <c r="X56" s="63">
        <v>1.08053E-2</v>
      </c>
      <c r="Y56" s="63">
        <v>1.0532E-2</v>
      </c>
      <c r="Z56" s="63">
        <v>1.05456E-2</v>
      </c>
      <c r="AA56" s="63">
        <v>1.07933E-2</v>
      </c>
      <c r="AB56" s="63">
        <v>1.04476E-2</v>
      </c>
      <c r="AD56" s="63">
        <v>1.34883E-2</v>
      </c>
      <c r="AE56" s="63">
        <v>1.4759E-2</v>
      </c>
      <c r="AF56" s="63">
        <v>1.3623E-2</v>
      </c>
      <c r="AG56" s="63">
        <v>1.42177E-2</v>
      </c>
      <c r="AH56" s="63">
        <v>1.32379E-2</v>
      </c>
      <c r="AI56" s="63"/>
      <c r="AJ56" s="63">
        <v>1.5153399999999999E-2</v>
      </c>
      <c r="AK56" s="63">
        <v>1.41195E-2</v>
      </c>
      <c r="AL56" s="63">
        <v>1.60778E-2</v>
      </c>
      <c r="AM56" s="63">
        <v>1.50855E-2</v>
      </c>
      <c r="AN56" s="63">
        <v>1.4482099999999999E-2</v>
      </c>
      <c r="AP56" s="63">
        <v>1.63961E-2</v>
      </c>
      <c r="AQ56" s="63">
        <v>1.3719200000000001E-2</v>
      </c>
      <c r="AR56" s="63">
        <v>1.5709899999999999E-2</v>
      </c>
      <c r="AS56" s="63">
        <v>1.50054E-2</v>
      </c>
      <c r="AT56" s="63">
        <v>1.4217199999999999E-2</v>
      </c>
    </row>
    <row r="57" spans="1:46">
      <c r="A57" s="63"/>
      <c r="B57" s="63">
        <f t="shared" si="28"/>
        <v>4.2197140000000003E-3</v>
      </c>
      <c r="C57" s="63">
        <f t="shared" si="29"/>
        <v>4.502926E-3</v>
      </c>
      <c r="D57" s="63">
        <f t="shared" si="24"/>
        <v>9.596462E-3</v>
      </c>
      <c r="E57" s="63">
        <f t="shared" si="30"/>
        <v>1.2835239999999998E-2</v>
      </c>
      <c r="F57" s="63">
        <f t="shared" si="25"/>
        <v>1.41773E-2</v>
      </c>
      <c r="G57" s="63">
        <f t="shared" si="26"/>
        <v>1.4723759999999999E-2</v>
      </c>
      <c r="H57" s="63" t="str">
        <f t="shared" si="27"/>
        <v>0.0147,</v>
      </c>
      <c r="I57" s="63"/>
      <c r="K57" s="63"/>
      <c r="L57" s="63">
        <v>4.2303999999999996E-3</v>
      </c>
      <c r="M57" s="63">
        <v>4.2071000000000001E-3</v>
      </c>
      <c r="N57" s="63">
        <v>4.2272500000000001E-3</v>
      </c>
      <c r="O57" s="63">
        <v>4.2155500000000002E-3</v>
      </c>
      <c r="P57" s="63">
        <v>4.2182699999999997E-3</v>
      </c>
      <c r="Q57" s="63"/>
      <c r="R57" s="63">
        <v>4.5054300000000004E-3</v>
      </c>
      <c r="S57" s="63">
        <v>4.4792E-3</v>
      </c>
      <c r="T57" s="63">
        <v>4.5168999999999999E-3</v>
      </c>
      <c r="U57" s="63">
        <v>4.5224000000000002E-3</v>
      </c>
      <c r="V57" s="63">
        <v>4.4907000000000002E-3</v>
      </c>
      <c r="X57" s="63">
        <v>9.6870299999999993E-3</v>
      </c>
      <c r="Y57" s="63">
        <v>9.4752299999999994E-3</v>
      </c>
      <c r="Z57" s="63">
        <v>9.6313100000000006E-3</v>
      </c>
      <c r="AA57" s="63">
        <v>9.8096999999999993E-3</v>
      </c>
      <c r="AB57" s="63">
        <v>9.3790399999999999E-3</v>
      </c>
      <c r="AD57" s="63">
        <v>1.25617E-2</v>
      </c>
      <c r="AE57" s="63">
        <v>1.32859E-2</v>
      </c>
      <c r="AF57" s="63">
        <v>1.26523E-2</v>
      </c>
      <c r="AG57" s="63">
        <v>1.3401100000000001E-2</v>
      </c>
      <c r="AH57" s="63">
        <v>1.22752E-2</v>
      </c>
      <c r="AI57" s="63"/>
      <c r="AJ57" s="63">
        <v>1.4286399999999999E-2</v>
      </c>
      <c r="AK57" s="63">
        <v>1.3484899999999999E-2</v>
      </c>
      <c r="AL57" s="63">
        <v>1.4751500000000001E-2</v>
      </c>
      <c r="AM57" s="63">
        <v>1.39569E-2</v>
      </c>
      <c r="AN57" s="63">
        <v>1.4406800000000001E-2</v>
      </c>
      <c r="AP57" s="63">
        <v>1.6446100000000002E-2</v>
      </c>
      <c r="AQ57" s="63">
        <v>1.3504E-2</v>
      </c>
      <c r="AR57" s="63">
        <v>1.5707700000000002E-2</v>
      </c>
      <c r="AS57" s="63">
        <v>1.401E-2</v>
      </c>
      <c r="AT57" s="63">
        <v>1.3951E-2</v>
      </c>
    </row>
    <row r="58" spans="1:46">
      <c r="A58" s="63"/>
      <c r="B58" s="63">
        <f t="shared" si="28"/>
        <v>4.2177099999999995E-3</v>
      </c>
      <c r="C58" s="63">
        <f t="shared" si="29"/>
        <v>4.4211500000000004E-3</v>
      </c>
      <c r="D58" s="63">
        <f t="shared" si="24"/>
        <v>8.4727859999999995E-3</v>
      </c>
      <c r="E58" s="63">
        <f t="shared" si="30"/>
        <v>1.22247E-2</v>
      </c>
      <c r="F58" s="63">
        <f t="shared" si="25"/>
        <v>1.3761840000000001E-2</v>
      </c>
      <c r="G58" s="63">
        <f t="shared" si="26"/>
        <v>1.4494780000000002E-2</v>
      </c>
      <c r="H58" s="63" t="str">
        <f t="shared" si="27"/>
        <v>0.0145,</v>
      </c>
      <c r="I58" s="63"/>
      <c r="K58" s="63"/>
      <c r="L58" s="63">
        <v>4.2286499999999996E-3</v>
      </c>
      <c r="M58" s="63">
        <v>4.2055699999999996E-3</v>
      </c>
      <c r="N58" s="63">
        <v>4.2242299999999998E-3</v>
      </c>
      <c r="O58" s="63">
        <v>4.21427E-3</v>
      </c>
      <c r="P58" s="63">
        <v>4.2158300000000003E-3</v>
      </c>
      <c r="Q58" s="63"/>
      <c r="R58" s="63">
        <v>4.4463000000000003E-3</v>
      </c>
      <c r="S58" s="63">
        <v>4.4064500000000001E-3</v>
      </c>
      <c r="T58" s="63">
        <v>4.4023200000000004E-3</v>
      </c>
      <c r="U58" s="63">
        <v>4.4143300000000002E-3</v>
      </c>
      <c r="V58" s="63">
        <v>4.4363500000000004E-3</v>
      </c>
      <c r="X58" s="63">
        <v>8.7898899999999999E-3</v>
      </c>
      <c r="Y58" s="63">
        <v>8.0873000000000004E-3</v>
      </c>
      <c r="Z58" s="63">
        <v>8.4217600000000004E-3</v>
      </c>
      <c r="AA58" s="63">
        <v>8.7282599999999998E-3</v>
      </c>
      <c r="AB58" s="63">
        <v>8.3367200000000006E-3</v>
      </c>
      <c r="AD58" s="63">
        <v>1.22846E-2</v>
      </c>
      <c r="AE58" s="63">
        <v>1.205E-2</v>
      </c>
      <c r="AF58" s="63">
        <v>1.23567E-2</v>
      </c>
      <c r="AG58" s="63">
        <v>1.27587E-2</v>
      </c>
      <c r="AH58" s="63">
        <v>1.16735E-2</v>
      </c>
      <c r="AI58" s="63"/>
      <c r="AJ58" s="63">
        <v>1.47371E-2</v>
      </c>
      <c r="AK58" s="63">
        <v>1.25881E-2</v>
      </c>
      <c r="AL58" s="63">
        <v>1.48509E-2</v>
      </c>
      <c r="AM58" s="63">
        <v>1.30893E-2</v>
      </c>
      <c r="AN58" s="63">
        <v>1.35438E-2</v>
      </c>
      <c r="AP58" s="63">
        <v>1.6482199999999999E-2</v>
      </c>
      <c r="AQ58" s="63">
        <v>1.35E-2</v>
      </c>
      <c r="AR58" s="63">
        <v>1.4884E-2</v>
      </c>
      <c r="AS58" s="63">
        <v>1.3502699999999999E-2</v>
      </c>
      <c r="AT58" s="63">
        <v>1.4104999999999999E-2</v>
      </c>
    </row>
    <row r="59" spans="1:46">
      <c r="A59" s="63"/>
      <c r="B59" s="63">
        <f t="shared" si="28"/>
        <v>4.2163540000000003E-3</v>
      </c>
      <c r="C59" s="63">
        <f t="shared" si="29"/>
        <v>4.3661580000000002E-3</v>
      </c>
      <c r="D59" s="63">
        <f t="shared" si="24"/>
        <v>7.5882639999999999E-3</v>
      </c>
      <c r="E59" s="63">
        <f t="shared" si="30"/>
        <v>1.1294720000000001E-2</v>
      </c>
      <c r="F59" s="63">
        <f t="shared" si="25"/>
        <v>1.2426799999999998E-2</v>
      </c>
      <c r="G59" s="63">
        <f t="shared" si="26"/>
        <v>1.3500599999999998E-2</v>
      </c>
      <c r="H59" s="63" t="str">
        <f t="shared" si="27"/>
        <v>0.0135,</v>
      </c>
      <c r="I59" s="63"/>
      <c r="K59" s="63"/>
      <c r="L59" s="63">
        <v>4.2266999999999999E-3</v>
      </c>
      <c r="M59" s="63">
        <v>4.2040300000000001E-3</v>
      </c>
      <c r="N59" s="63">
        <v>4.2231200000000003E-3</v>
      </c>
      <c r="O59" s="63">
        <v>4.2130199999999996E-3</v>
      </c>
      <c r="P59" s="63">
        <v>4.2148999999999997E-3</v>
      </c>
      <c r="Q59" s="63"/>
      <c r="R59" s="63">
        <v>4.3726199999999998E-3</v>
      </c>
      <c r="S59" s="63">
        <v>4.35025E-3</v>
      </c>
      <c r="T59" s="63">
        <v>4.3708200000000001E-3</v>
      </c>
      <c r="U59" s="63">
        <v>4.3641599999999997E-3</v>
      </c>
      <c r="V59" s="63">
        <v>4.3729399999999996E-3</v>
      </c>
      <c r="X59" s="63">
        <v>7.6855200000000004E-3</v>
      </c>
      <c r="Y59" s="63">
        <v>7.2515000000000001E-3</v>
      </c>
      <c r="Z59" s="63">
        <v>7.7374999999999996E-3</v>
      </c>
      <c r="AA59" s="63">
        <v>7.7394500000000001E-3</v>
      </c>
      <c r="AB59" s="63">
        <v>7.5273500000000004E-3</v>
      </c>
      <c r="AD59" s="63">
        <v>1.15777E-2</v>
      </c>
      <c r="AE59" s="63">
        <v>1.0839700000000001E-2</v>
      </c>
      <c r="AF59" s="63">
        <v>1.09011E-2</v>
      </c>
      <c r="AG59" s="63">
        <v>1.21619E-2</v>
      </c>
      <c r="AH59" s="63">
        <v>1.09932E-2</v>
      </c>
      <c r="AI59" s="63"/>
      <c r="AJ59" s="63">
        <v>1.2882899999999999E-2</v>
      </c>
      <c r="AK59" s="63">
        <v>1.1521399999999999E-2</v>
      </c>
      <c r="AL59" s="63">
        <v>1.3176E-2</v>
      </c>
      <c r="AM59" s="63">
        <v>1.21166E-2</v>
      </c>
      <c r="AN59" s="63">
        <v>1.24371E-2</v>
      </c>
      <c r="AP59" s="63">
        <v>1.5899799999999999E-2</v>
      </c>
      <c r="AQ59" s="63">
        <v>1.30787E-2</v>
      </c>
      <c r="AR59" s="63">
        <v>1.31086E-2</v>
      </c>
      <c r="AS59" s="63">
        <v>1.2338E-2</v>
      </c>
      <c r="AT59" s="63">
        <v>1.30779E-2</v>
      </c>
    </row>
    <row r="60" spans="1:46">
      <c r="A60" s="63"/>
      <c r="B60" s="63">
        <f t="shared" si="28"/>
        <v>4.2156039999999995E-3</v>
      </c>
      <c r="C60" s="63">
        <f t="shared" si="29"/>
        <v>4.3220299999999993E-3</v>
      </c>
      <c r="D60" s="63">
        <f t="shared" si="24"/>
        <v>6.7894999999999995E-3</v>
      </c>
      <c r="E60" s="63">
        <f t="shared" si="30"/>
        <v>1.038761E-2</v>
      </c>
      <c r="F60" s="63">
        <f t="shared" si="25"/>
        <v>1.18219E-2</v>
      </c>
      <c r="G60" s="63">
        <f t="shared" si="26"/>
        <v>1.3051979999999999E-2</v>
      </c>
      <c r="H60" s="63" t="str">
        <f t="shared" si="27"/>
        <v>0.0131,</v>
      </c>
      <c r="I60" s="63"/>
      <c r="K60" s="63"/>
      <c r="L60" s="63">
        <v>4.2259699999999999E-3</v>
      </c>
      <c r="M60" s="63">
        <v>4.2032600000000003E-3</v>
      </c>
      <c r="N60" s="63">
        <v>4.2234400000000002E-3</v>
      </c>
      <c r="O60" s="63">
        <v>4.2119599999999998E-3</v>
      </c>
      <c r="P60" s="63">
        <v>4.21339E-3</v>
      </c>
      <c r="Q60" s="63"/>
      <c r="R60" s="63">
        <v>4.3339199999999998E-3</v>
      </c>
      <c r="S60" s="63">
        <v>4.3124399999999998E-3</v>
      </c>
      <c r="T60" s="63">
        <v>4.3215700000000003E-3</v>
      </c>
      <c r="U60" s="63">
        <v>4.3158700000000003E-3</v>
      </c>
      <c r="V60" s="63">
        <v>4.3263499999999996E-3</v>
      </c>
      <c r="X60" s="63">
        <v>6.7073899999999997E-3</v>
      </c>
      <c r="Y60" s="63">
        <v>6.6047900000000001E-3</v>
      </c>
      <c r="Z60" s="63">
        <v>6.7089799999999998E-3</v>
      </c>
      <c r="AA60" s="63">
        <v>7.1097799999999996E-3</v>
      </c>
      <c r="AB60" s="63">
        <v>6.8165600000000002E-3</v>
      </c>
      <c r="AD60" s="63">
        <v>1.0780700000000001E-2</v>
      </c>
      <c r="AE60" s="63">
        <v>9.9872199999999998E-3</v>
      </c>
      <c r="AF60" s="63">
        <v>9.5178299999999997E-3</v>
      </c>
      <c r="AG60" s="63">
        <v>1.12263E-2</v>
      </c>
      <c r="AH60" s="63">
        <v>1.0426E-2</v>
      </c>
      <c r="AI60" s="63"/>
      <c r="AJ60" s="63">
        <v>1.24367E-2</v>
      </c>
      <c r="AK60" s="63">
        <v>1.1433199999999999E-2</v>
      </c>
      <c r="AL60" s="63">
        <v>1.1565199999999999E-2</v>
      </c>
      <c r="AM60" s="63">
        <v>1.11404E-2</v>
      </c>
      <c r="AN60" s="63">
        <v>1.2534E-2</v>
      </c>
      <c r="AP60" s="63">
        <v>1.5531E-2</v>
      </c>
      <c r="AQ60" s="63">
        <v>1.2355400000000001E-2</v>
      </c>
      <c r="AR60" s="63">
        <v>1.2207600000000001E-2</v>
      </c>
      <c r="AS60" s="63">
        <v>1.16463E-2</v>
      </c>
      <c r="AT60" s="63">
        <v>1.35196E-2</v>
      </c>
    </row>
    <row r="61" spans="1:46">
      <c r="A61" s="63"/>
      <c r="B61" s="63">
        <f t="shared" si="28"/>
        <v>4.2144779999999989E-3</v>
      </c>
      <c r="C61" s="63">
        <f t="shared" si="29"/>
        <v>4.2927900000000003E-3</v>
      </c>
      <c r="D61" s="63">
        <f t="shared" si="24"/>
        <v>6.1219640000000006E-3</v>
      </c>
      <c r="E61" s="63">
        <f t="shared" si="30"/>
        <v>9.4081460000000009E-3</v>
      </c>
      <c r="F61" s="63">
        <f t="shared" si="25"/>
        <v>1.0899724E-2</v>
      </c>
      <c r="G61" s="63">
        <f t="shared" si="26"/>
        <v>1.228398E-2</v>
      </c>
      <c r="H61" s="63" t="str">
        <f t="shared" si="27"/>
        <v>0.0123,</v>
      </c>
      <c r="I61" s="63"/>
      <c r="K61" s="63"/>
      <c r="L61" s="63">
        <v>4.2249899999999996E-3</v>
      </c>
      <c r="M61" s="63">
        <v>4.2020199999999999E-3</v>
      </c>
      <c r="N61" s="63">
        <v>4.2227200000000001E-3</v>
      </c>
      <c r="O61" s="63">
        <v>4.2106499999999998E-3</v>
      </c>
      <c r="P61" s="63">
        <v>4.2120100000000004E-3</v>
      </c>
      <c r="Q61" s="63"/>
      <c r="R61" s="63">
        <v>4.30497E-3</v>
      </c>
      <c r="S61" s="63">
        <v>4.2816699999999996E-3</v>
      </c>
      <c r="T61" s="63">
        <v>4.2964300000000004E-3</v>
      </c>
      <c r="U61" s="63">
        <v>4.2869099999999997E-3</v>
      </c>
      <c r="V61" s="63">
        <v>4.2939700000000003E-3</v>
      </c>
      <c r="X61" s="63">
        <v>6.1578600000000002E-3</v>
      </c>
      <c r="Y61" s="63">
        <v>6.03799E-3</v>
      </c>
      <c r="Z61" s="63">
        <v>6.0103400000000003E-3</v>
      </c>
      <c r="AA61" s="63">
        <v>6.3225800000000004E-3</v>
      </c>
      <c r="AB61" s="63">
        <v>6.0810500000000002E-3</v>
      </c>
      <c r="AD61" s="63">
        <v>9.7416199999999994E-3</v>
      </c>
      <c r="AE61" s="63">
        <v>9.1706400000000007E-3</v>
      </c>
      <c r="AF61" s="63">
        <v>8.5719100000000003E-3</v>
      </c>
      <c r="AG61" s="63">
        <v>9.9974799999999996E-3</v>
      </c>
      <c r="AH61" s="63">
        <v>9.5590799999999993E-3</v>
      </c>
      <c r="AI61" s="63"/>
      <c r="AJ61" s="63">
        <v>1.07154E-2</v>
      </c>
      <c r="AK61" s="63">
        <v>9.9249200000000003E-3</v>
      </c>
      <c r="AL61" s="63">
        <v>1.06026E-2</v>
      </c>
      <c r="AM61" s="63">
        <v>1.1265300000000001E-2</v>
      </c>
      <c r="AN61" s="63">
        <v>1.19904E-2</v>
      </c>
      <c r="AP61" s="63">
        <v>1.47939E-2</v>
      </c>
      <c r="AQ61" s="63">
        <v>1.0581999999999999E-2</v>
      </c>
      <c r="AR61" s="63">
        <v>1.11912E-2</v>
      </c>
      <c r="AS61" s="63">
        <v>1.22968E-2</v>
      </c>
      <c r="AT61" s="63">
        <v>1.2555999999999999E-2</v>
      </c>
    </row>
    <row r="62" spans="1:46">
      <c r="A62" s="63"/>
      <c r="B62" s="63">
        <f t="shared" si="28"/>
        <v>4.2127880000000003E-3</v>
      </c>
      <c r="C62" s="63">
        <f t="shared" si="29"/>
        <v>4.2674160000000004E-3</v>
      </c>
      <c r="D62" s="63">
        <f t="shared" si="24"/>
        <v>5.501578E-3</v>
      </c>
      <c r="E62" s="63">
        <f t="shared" si="30"/>
        <v>8.527980000000001E-3</v>
      </c>
      <c r="F62" s="63">
        <f t="shared" si="25"/>
        <v>9.8989460000000005E-3</v>
      </c>
      <c r="G62" s="63">
        <f t="shared" si="26"/>
        <v>1.1223060000000002E-2</v>
      </c>
      <c r="H62" s="63" t="str">
        <f t="shared" si="27"/>
        <v>0.0112,</v>
      </c>
      <c r="I62" s="63"/>
      <c r="K62" s="63"/>
      <c r="L62" s="63">
        <v>4.2231300000000003E-3</v>
      </c>
      <c r="M62" s="63">
        <v>4.2009400000000002E-3</v>
      </c>
      <c r="N62" s="63">
        <v>4.2186599999999999E-3</v>
      </c>
      <c r="O62" s="63">
        <v>4.2101400000000002E-3</v>
      </c>
      <c r="P62" s="63">
        <v>4.2110699999999999E-3</v>
      </c>
      <c r="Q62" s="63"/>
      <c r="R62" s="63">
        <v>4.27737E-3</v>
      </c>
      <c r="S62" s="63">
        <v>4.2545200000000004E-3</v>
      </c>
      <c r="T62" s="63">
        <v>4.2706999999999997E-3</v>
      </c>
      <c r="U62" s="63">
        <v>4.2666600000000002E-3</v>
      </c>
      <c r="V62" s="63">
        <v>4.2678300000000002E-3</v>
      </c>
      <c r="X62" s="63">
        <v>5.3734100000000003E-3</v>
      </c>
      <c r="Y62" s="63">
        <v>5.5664800000000004E-3</v>
      </c>
      <c r="Z62" s="63">
        <v>5.2566399999999999E-3</v>
      </c>
      <c r="AA62" s="63">
        <v>5.6334699999999998E-3</v>
      </c>
      <c r="AB62" s="63">
        <v>5.6778899999999997E-3</v>
      </c>
      <c r="AD62" s="63">
        <v>8.4693900000000003E-3</v>
      </c>
      <c r="AE62" s="63">
        <v>8.5307500000000001E-3</v>
      </c>
      <c r="AF62" s="63">
        <v>7.8168200000000004E-3</v>
      </c>
      <c r="AG62" s="63">
        <v>9.3889100000000003E-3</v>
      </c>
      <c r="AH62" s="63">
        <v>8.4340300000000003E-3</v>
      </c>
      <c r="AI62" s="63"/>
      <c r="AJ62" s="63">
        <v>9.1163200000000007E-3</v>
      </c>
      <c r="AK62" s="63">
        <v>9.5501100000000005E-3</v>
      </c>
      <c r="AL62" s="63">
        <v>1.02723E-2</v>
      </c>
      <c r="AM62" s="63">
        <v>1.0305099999999999E-2</v>
      </c>
      <c r="AN62" s="63">
        <v>1.02509E-2</v>
      </c>
      <c r="AP62" s="63">
        <v>1.29999E-2</v>
      </c>
      <c r="AQ62" s="63">
        <v>1.0613600000000001E-2</v>
      </c>
      <c r="AR62" s="63">
        <v>1.09435E-2</v>
      </c>
      <c r="AS62" s="63">
        <v>1.1462E-2</v>
      </c>
      <c r="AT62" s="63">
        <v>1.0096300000000001E-2</v>
      </c>
    </row>
    <row r="63" spans="1:46">
      <c r="A63" s="63"/>
      <c r="B63" s="63">
        <f t="shared" si="28"/>
        <v>4.2123519999999999E-3</v>
      </c>
      <c r="C63" s="63">
        <f t="shared" si="29"/>
        <v>4.2480840000000009E-3</v>
      </c>
      <c r="D63" s="63">
        <f t="shared" si="24"/>
        <v>5.0109659999999995E-3</v>
      </c>
      <c r="E63" s="63">
        <f t="shared" si="30"/>
        <v>7.5212180000000005E-3</v>
      </c>
      <c r="F63" s="63">
        <f t="shared" si="25"/>
        <v>8.9924400000000008E-3</v>
      </c>
      <c r="G63" s="63">
        <f t="shared" si="26"/>
        <v>1.0743840000000001E-2</v>
      </c>
      <c r="H63" s="63" t="str">
        <f t="shared" si="27"/>
        <v>0.0107,</v>
      </c>
      <c r="I63" s="63"/>
      <c r="K63" s="63"/>
      <c r="L63" s="63">
        <v>4.22216E-3</v>
      </c>
      <c r="M63" s="63">
        <v>4.20025E-3</v>
      </c>
      <c r="N63" s="63">
        <v>4.2202799999999999E-3</v>
      </c>
      <c r="O63" s="63">
        <v>4.2090699999999997E-3</v>
      </c>
      <c r="P63" s="63">
        <v>4.2100000000000002E-3</v>
      </c>
      <c r="Q63" s="63"/>
      <c r="R63" s="63">
        <v>4.2615999999999999E-3</v>
      </c>
      <c r="S63" s="63">
        <v>4.2337599999999996E-3</v>
      </c>
      <c r="T63" s="63">
        <v>4.2526300000000003E-3</v>
      </c>
      <c r="U63" s="63">
        <v>4.2472899999999999E-3</v>
      </c>
      <c r="V63" s="63">
        <v>4.2451399999999997E-3</v>
      </c>
      <c r="X63" s="63">
        <v>5.0032699999999998E-3</v>
      </c>
      <c r="Y63" s="63">
        <v>5.1082100000000002E-3</v>
      </c>
      <c r="Z63" s="63">
        <v>4.9193099999999997E-3</v>
      </c>
      <c r="AA63" s="63">
        <v>5.0057000000000001E-3</v>
      </c>
      <c r="AB63" s="63">
        <v>5.0183399999999996E-3</v>
      </c>
      <c r="AD63" s="63">
        <v>7.4236900000000001E-3</v>
      </c>
      <c r="AE63" s="63">
        <v>7.6545600000000004E-3</v>
      </c>
      <c r="AF63" s="63">
        <v>7.1046599999999996E-3</v>
      </c>
      <c r="AG63" s="63">
        <v>7.7504200000000001E-3</v>
      </c>
      <c r="AH63" s="63">
        <v>7.6727599999999998E-3</v>
      </c>
      <c r="AI63" s="63"/>
      <c r="AJ63" s="63">
        <v>8.7427800000000003E-3</v>
      </c>
      <c r="AK63" s="63">
        <v>9.2840900000000001E-3</v>
      </c>
      <c r="AL63" s="63">
        <v>9.0396000000000001E-3</v>
      </c>
      <c r="AM63" s="63">
        <v>8.8239500000000005E-3</v>
      </c>
      <c r="AN63" s="63">
        <v>9.0717799999999998E-3</v>
      </c>
      <c r="AP63" s="63">
        <v>1.3393499999999999E-2</v>
      </c>
      <c r="AQ63" s="63">
        <v>9.5156200000000007E-3</v>
      </c>
      <c r="AR63" s="63">
        <v>9.7312800000000001E-3</v>
      </c>
      <c r="AS63" s="63">
        <v>1.04888E-2</v>
      </c>
      <c r="AT63" s="63">
        <v>1.059E-2</v>
      </c>
    </row>
    <row r="64" spans="1:46">
      <c r="A64" s="63"/>
      <c r="B64" s="63">
        <f t="shared" si="28"/>
        <v>4.2117039999999993E-3</v>
      </c>
      <c r="C64" s="63">
        <f t="shared" si="29"/>
        <v>4.2370839999999995E-3</v>
      </c>
      <c r="D64" s="63">
        <f t="shared" si="24"/>
        <v>4.7318519999999999E-3</v>
      </c>
      <c r="E64" s="63">
        <f t="shared" si="30"/>
        <v>6.6596240000000003E-3</v>
      </c>
      <c r="F64" s="63">
        <f t="shared" si="25"/>
        <v>8.609462E-3</v>
      </c>
      <c r="G64" s="63">
        <f t="shared" si="26"/>
        <v>1.0169828000000001E-2</v>
      </c>
      <c r="H64" s="63" t="str">
        <f t="shared" si="27"/>
        <v>0.0102,</v>
      </c>
      <c r="I64" s="63"/>
      <c r="K64" s="63"/>
      <c r="L64" s="63">
        <v>4.2208699999999998E-3</v>
      </c>
      <c r="M64" s="63">
        <v>4.1995399999999999E-3</v>
      </c>
      <c r="N64" s="63">
        <v>4.2202999999999997E-3</v>
      </c>
      <c r="O64" s="63">
        <v>4.2079999999999999E-3</v>
      </c>
      <c r="P64" s="63">
        <v>4.2098099999999996E-3</v>
      </c>
      <c r="Q64" s="63"/>
      <c r="R64" s="63">
        <v>4.24669E-3</v>
      </c>
      <c r="S64" s="63">
        <v>4.2235199999999997E-3</v>
      </c>
      <c r="T64" s="63">
        <v>4.2467399999999997E-3</v>
      </c>
      <c r="U64" s="63">
        <v>4.2356E-3</v>
      </c>
      <c r="V64" s="63">
        <v>4.2328699999999997E-3</v>
      </c>
      <c r="X64" s="63">
        <v>4.6586199999999996E-3</v>
      </c>
      <c r="Y64" s="63">
        <v>4.7821000000000001E-3</v>
      </c>
      <c r="Z64" s="63">
        <v>4.6991799999999999E-3</v>
      </c>
      <c r="AA64" s="63">
        <v>4.8149600000000001E-3</v>
      </c>
      <c r="AB64" s="63">
        <v>4.7044000000000001E-3</v>
      </c>
      <c r="AD64" s="63">
        <v>6.3301299999999998E-3</v>
      </c>
      <c r="AE64" s="63">
        <v>6.7780499999999999E-3</v>
      </c>
      <c r="AF64" s="63">
        <v>6.3636700000000001E-3</v>
      </c>
      <c r="AG64" s="63">
        <v>7.06663E-3</v>
      </c>
      <c r="AH64" s="63">
        <v>6.7596399999999999E-3</v>
      </c>
      <c r="AI64" s="63"/>
      <c r="AJ64" s="63">
        <v>8.4145999999999995E-3</v>
      </c>
      <c r="AK64" s="63">
        <v>8.9223099999999993E-3</v>
      </c>
      <c r="AL64" s="63">
        <v>8.0854299999999994E-3</v>
      </c>
      <c r="AM64" s="63">
        <v>9.1816199999999997E-3</v>
      </c>
      <c r="AN64" s="63">
        <v>8.4433500000000005E-3</v>
      </c>
      <c r="AP64" s="63">
        <v>1.2449699999999999E-2</v>
      </c>
      <c r="AQ64" s="63">
        <v>9.2863200000000007E-3</v>
      </c>
      <c r="AR64" s="63">
        <v>8.8754300000000001E-3</v>
      </c>
      <c r="AS64" s="63">
        <v>1.0308899999999999E-2</v>
      </c>
      <c r="AT64" s="63">
        <v>9.9287899999999998E-3</v>
      </c>
    </row>
    <row r="65" spans="1:46">
      <c r="A65" s="63"/>
      <c r="B65" s="63">
        <f t="shared" si="28"/>
        <v>4.2111019999999996E-3</v>
      </c>
      <c r="C65" s="63">
        <f t="shared" si="29"/>
        <v>4.2279760000000005E-3</v>
      </c>
      <c r="D65" s="63">
        <f t="shared" si="24"/>
        <v>4.5018100000000002E-3</v>
      </c>
      <c r="E65" s="63">
        <f t="shared" si="30"/>
        <v>5.6548060000000001E-3</v>
      </c>
      <c r="F65" s="63">
        <f t="shared" si="25"/>
        <v>7.73056E-3</v>
      </c>
      <c r="G65" s="63">
        <f t="shared" si="26"/>
        <v>9.3963539999999991E-3</v>
      </c>
      <c r="H65" s="63" t="str">
        <f t="shared" si="27"/>
        <v>0.0094,</v>
      </c>
      <c r="I65" s="63"/>
      <c r="K65" s="63"/>
      <c r="L65" s="63">
        <v>4.2211699999999998E-3</v>
      </c>
      <c r="M65" s="63">
        <v>4.1990899999999999E-3</v>
      </c>
      <c r="N65" s="63">
        <v>4.2188599999999996E-3</v>
      </c>
      <c r="O65" s="63">
        <v>4.2077099999999999E-3</v>
      </c>
      <c r="P65" s="63">
        <v>4.2086800000000002E-3</v>
      </c>
      <c r="Q65" s="63"/>
      <c r="R65" s="63">
        <v>4.2387500000000003E-3</v>
      </c>
      <c r="S65" s="63">
        <v>4.2140099999999998E-3</v>
      </c>
      <c r="T65" s="63">
        <v>4.2362500000000004E-3</v>
      </c>
      <c r="U65" s="63">
        <v>4.22493E-3</v>
      </c>
      <c r="V65" s="63">
        <v>4.2259400000000001E-3</v>
      </c>
      <c r="X65" s="63">
        <v>4.5009000000000004E-3</v>
      </c>
      <c r="Y65" s="63">
        <v>4.51309E-3</v>
      </c>
      <c r="Z65" s="63">
        <v>4.50271E-3</v>
      </c>
      <c r="AA65" s="63">
        <v>4.49016E-3</v>
      </c>
      <c r="AB65" s="63">
        <v>4.5021899999999997E-3</v>
      </c>
      <c r="AD65" s="63">
        <v>5.4833099999999999E-3</v>
      </c>
      <c r="AE65" s="63">
        <v>6.0313199999999997E-3</v>
      </c>
      <c r="AF65" s="63">
        <v>5.4765600000000001E-3</v>
      </c>
      <c r="AG65" s="63">
        <v>5.6591499999999999E-3</v>
      </c>
      <c r="AH65" s="63">
        <v>5.6236899999999998E-3</v>
      </c>
      <c r="AI65" s="63"/>
      <c r="AJ65" s="63">
        <v>7.5546399999999996E-3</v>
      </c>
      <c r="AK65" s="63">
        <v>7.8878999999999998E-3</v>
      </c>
      <c r="AL65" s="63">
        <v>7.868E-3</v>
      </c>
      <c r="AM65" s="63">
        <v>7.7540200000000004E-3</v>
      </c>
      <c r="AN65" s="63">
        <v>7.5882399999999996E-3</v>
      </c>
      <c r="AP65" s="63">
        <v>1.1513499999999999E-2</v>
      </c>
      <c r="AQ65" s="63">
        <v>8.1294100000000001E-3</v>
      </c>
      <c r="AR65" s="63">
        <v>9.1147699999999995E-3</v>
      </c>
      <c r="AS65" s="63">
        <v>9.1290399999999997E-3</v>
      </c>
      <c r="AT65" s="63">
        <v>9.0950500000000004E-3</v>
      </c>
    </row>
    <row r="66" spans="1:46">
      <c r="A66" s="63"/>
      <c r="B66" s="63">
        <f t="shared" si="28"/>
        <v>4.2104179999999996E-3</v>
      </c>
      <c r="C66" s="63">
        <f t="shared" si="29"/>
        <v>4.2206179999999998E-3</v>
      </c>
      <c r="D66" s="63">
        <f t="shared" si="24"/>
        <v>4.3816480000000001E-3</v>
      </c>
      <c r="E66" s="63">
        <f t="shared" si="30"/>
        <v>5.0560980000000002E-3</v>
      </c>
      <c r="F66" s="63">
        <f t="shared" si="25"/>
        <v>6.7942699999999998E-3</v>
      </c>
      <c r="G66" s="63">
        <f t="shared" si="26"/>
        <v>8.7113820000000002E-3</v>
      </c>
      <c r="H66" s="63" t="str">
        <f t="shared" si="27"/>
        <v>0.0087,</v>
      </c>
      <c r="I66" s="63"/>
      <c r="K66" s="63"/>
      <c r="L66" s="63">
        <v>4.21952E-3</v>
      </c>
      <c r="M66" s="63">
        <v>4.1982299999999998E-3</v>
      </c>
      <c r="N66" s="63">
        <v>4.2186599999999999E-3</v>
      </c>
      <c r="O66" s="63">
        <v>4.2069799999999999E-3</v>
      </c>
      <c r="P66" s="63">
        <v>4.2087000000000001E-3</v>
      </c>
      <c r="Q66" s="63"/>
      <c r="R66" s="63">
        <v>4.2302700000000004E-3</v>
      </c>
      <c r="S66" s="63">
        <v>4.2063100000000004E-3</v>
      </c>
      <c r="T66" s="63">
        <v>4.2288100000000004E-3</v>
      </c>
      <c r="U66" s="63">
        <v>4.2188399999999997E-3</v>
      </c>
      <c r="V66" s="63">
        <v>4.2188599999999996E-3</v>
      </c>
      <c r="X66" s="63">
        <v>4.3940899999999998E-3</v>
      </c>
      <c r="Y66" s="63">
        <v>4.37449E-3</v>
      </c>
      <c r="Z66" s="63">
        <v>4.3848300000000002E-3</v>
      </c>
      <c r="AA66" s="63">
        <v>4.3557400000000003E-3</v>
      </c>
      <c r="AB66" s="63">
        <v>4.3990899999999996E-3</v>
      </c>
      <c r="AD66" s="63">
        <v>4.95898E-3</v>
      </c>
      <c r="AE66" s="63">
        <v>5.2930399999999997E-3</v>
      </c>
      <c r="AF66" s="63">
        <v>4.9584199999999998E-3</v>
      </c>
      <c r="AG66" s="63">
        <v>4.9355199999999997E-3</v>
      </c>
      <c r="AH66" s="63">
        <v>5.13453E-3</v>
      </c>
      <c r="AI66" s="63"/>
      <c r="AJ66" s="63">
        <v>6.8690299999999999E-3</v>
      </c>
      <c r="AK66" s="63">
        <v>7.0462099999999998E-3</v>
      </c>
      <c r="AL66" s="63">
        <v>6.6993900000000004E-3</v>
      </c>
      <c r="AM66" s="63">
        <v>6.6088700000000002E-3</v>
      </c>
      <c r="AN66" s="63">
        <v>6.7478499999999997E-3</v>
      </c>
      <c r="AP66" s="63">
        <v>1.09298E-2</v>
      </c>
      <c r="AQ66" s="63">
        <v>7.4636299999999997E-3</v>
      </c>
      <c r="AR66" s="63">
        <v>8.3510700000000004E-3</v>
      </c>
      <c r="AS66" s="63">
        <v>8.2789400000000003E-3</v>
      </c>
      <c r="AT66" s="63">
        <v>8.5334699999999996E-3</v>
      </c>
    </row>
    <row r="67" spans="1:46">
      <c r="A67" s="63"/>
      <c r="B67" s="63">
        <f t="shared" si="28"/>
        <v>4.2099540000000001E-3</v>
      </c>
      <c r="C67" s="63">
        <f t="shared" si="29"/>
        <v>4.2159439999999992E-3</v>
      </c>
      <c r="D67" s="63">
        <f t="shared" si="24"/>
        <v>4.3003880000000005E-3</v>
      </c>
      <c r="E67" s="63">
        <f t="shared" si="30"/>
        <v>4.6083800000000005E-3</v>
      </c>
      <c r="F67" s="63">
        <f t="shared" si="25"/>
        <v>5.9430680000000001E-3</v>
      </c>
      <c r="G67" s="63">
        <f t="shared" si="26"/>
        <v>7.7634739999999994E-3</v>
      </c>
      <c r="H67" s="63" t="str">
        <f t="shared" si="27"/>
        <v>0.0078,</v>
      </c>
      <c r="I67" s="63"/>
      <c r="K67" s="63"/>
      <c r="L67" s="63">
        <v>4.21909E-3</v>
      </c>
      <c r="M67" s="63">
        <v>4.1980100000000003E-3</v>
      </c>
      <c r="N67" s="63">
        <v>4.21821E-3</v>
      </c>
      <c r="O67" s="63">
        <v>4.20624E-3</v>
      </c>
      <c r="P67" s="63">
        <v>4.2082200000000004E-3</v>
      </c>
      <c r="Q67" s="63"/>
      <c r="R67" s="63">
        <v>4.2268899999999996E-3</v>
      </c>
      <c r="S67" s="63">
        <v>4.2028200000000003E-3</v>
      </c>
      <c r="T67" s="63">
        <v>4.2226099999999999E-3</v>
      </c>
      <c r="U67" s="63">
        <v>4.2132200000000002E-3</v>
      </c>
      <c r="V67" s="63">
        <v>4.2141799999999997E-3</v>
      </c>
      <c r="X67" s="63">
        <v>4.3111299999999998E-3</v>
      </c>
      <c r="Y67" s="63">
        <v>4.2806900000000002E-3</v>
      </c>
      <c r="Z67" s="63">
        <v>4.3052899999999998E-3</v>
      </c>
      <c r="AA67" s="63">
        <v>4.2965199999999999E-3</v>
      </c>
      <c r="AB67" s="63">
        <v>4.3083100000000001E-3</v>
      </c>
      <c r="AD67" s="63">
        <v>4.5955199999999996E-3</v>
      </c>
      <c r="AE67" s="63">
        <v>4.58888E-3</v>
      </c>
      <c r="AF67" s="63">
        <v>4.5983100000000004E-3</v>
      </c>
      <c r="AG67" s="63">
        <v>4.6193900000000001E-3</v>
      </c>
      <c r="AH67" s="63">
        <v>4.6398000000000003E-3</v>
      </c>
      <c r="AI67" s="63"/>
      <c r="AJ67" s="63">
        <v>5.9386400000000002E-3</v>
      </c>
      <c r="AK67" s="63">
        <v>6.2065000000000002E-3</v>
      </c>
      <c r="AL67" s="63">
        <v>5.9106100000000002E-3</v>
      </c>
      <c r="AM67" s="63">
        <v>5.7769500000000003E-3</v>
      </c>
      <c r="AN67" s="63">
        <v>5.8826399999999997E-3</v>
      </c>
      <c r="AP67" s="63">
        <v>1.00283E-2</v>
      </c>
      <c r="AQ67" s="63">
        <v>7.0432100000000003E-3</v>
      </c>
      <c r="AR67" s="63">
        <v>6.8827300000000001E-3</v>
      </c>
      <c r="AS67" s="63">
        <v>7.4412999999999997E-3</v>
      </c>
      <c r="AT67" s="63">
        <v>7.4218299999999999E-3</v>
      </c>
    </row>
    <row r="68" spans="1:46">
      <c r="A68" s="63"/>
      <c r="B68" s="63">
        <f t="shared" si="28"/>
        <v>4.2097179999999994E-3</v>
      </c>
      <c r="C68" s="63">
        <f t="shared" si="29"/>
        <v>4.2130380000000005E-3</v>
      </c>
      <c r="D68" s="63">
        <f t="shared" si="24"/>
        <v>4.2533060000000001E-3</v>
      </c>
      <c r="E68" s="63">
        <f t="shared" si="30"/>
        <v>4.3811099999999997E-3</v>
      </c>
      <c r="F68" s="63">
        <f t="shared" si="25"/>
        <v>5.181672E-3</v>
      </c>
      <c r="G68" s="63">
        <f t="shared" si="26"/>
        <v>6.8272279999999994E-3</v>
      </c>
      <c r="H68" s="63" t="str">
        <f t="shared" si="27"/>
        <v>0.0068,</v>
      </c>
      <c r="I68" s="63"/>
      <c r="K68" s="63"/>
      <c r="L68" s="63">
        <v>4.2191599999999996E-3</v>
      </c>
      <c r="M68" s="63">
        <v>4.19777E-3</v>
      </c>
      <c r="N68" s="63">
        <v>4.21762E-3</v>
      </c>
      <c r="O68" s="63">
        <v>4.20609E-3</v>
      </c>
      <c r="P68" s="63">
        <v>4.2079500000000002E-3</v>
      </c>
      <c r="Q68" s="63"/>
      <c r="R68" s="63">
        <v>4.2233000000000001E-3</v>
      </c>
      <c r="S68" s="63">
        <v>4.1999000000000003E-3</v>
      </c>
      <c r="T68" s="63">
        <v>4.2214899999999996E-3</v>
      </c>
      <c r="U68" s="63">
        <v>4.2096399999999997E-3</v>
      </c>
      <c r="V68" s="63">
        <v>4.2108600000000003E-3</v>
      </c>
      <c r="X68" s="63">
        <v>4.2633300000000001E-3</v>
      </c>
      <c r="Y68" s="63">
        <v>4.2377600000000001E-3</v>
      </c>
      <c r="Z68" s="63">
        <v>4.2642599999999998E-3</v>
      </c>
      <c r="AA68" s="63">
        <v>4.2479600000000003E-3</v>
      </c>
      <c r="AB68" s="63">
        <v>4.2532200000000003E-3</v>
      </c>
      <c r="AD68" s="63">
        <v>4.36704E-3</v>
      </c>
      <c r="AE68" s="63">
        <v>4.3710700000000003E-3</v>
      </c>
      <c r="AF68" s="63">
        <v>4.4024299999999997E-3</v>
      </c>
      <c r="AG68" s="63">
        <v>4.3731999999999998E-3</v>
      </c>
      <c r="AH68" s="63">
        <v>4.3918100000000003E-3</v>
      </c>
      <c r="AI68" s="63"/>
      <c r="AJ68" s="63">
        <v>5.2105600000000004E-3</v>
      </c>
      <c r="AK68" s="63">
        <v>5.12752E-3</v>
      </c>
      <c r="AL68" s="63">
        <v>5.1146000000000004E-3</v>
      </c>
      <c r="AM68" s="63">
        <v>5.2300200000000002E-3</v>
      </c>
      <c r="AN68" s="63">
        <v>5.22566E-3</v>
      </c>
      <c r="AP68" s="63">
        <v>8.4119599999999996E-3</v>
      </c>
      <c r="AQ68" s="63">
        <v>6.4525600000000004E-3</v>
      </c>
      <c r="AR68" s="63">
        <v>6.4364299999999999E-3</v>
      </c>
      <c r="AS68" s="63">
        <v>6.5362199999999997E-3</v>
      </c>
      <c r="AT68" s="63">
        <v>6.2989700000000001E-3</v>
      </c>
    </row>
    <row r="69" spans="1:46">
      <c r="A69" s="63"/>
      <c r="B69" s="63">
        <f t="shared" si="28"/>
        <v>4.2089840000000007E-3</v>
      </c>
      <c r="C69" s="63">
        <f t="shared" si="29"/>
        <v>4.2112799999999995E-3</v>
      </c>
      <c r="D69" s="63">
        <f t="shared" si="24"/>
        <v>4.2280060000000003E-3</v>
      </c>
      <c r="E69" s="63">
        <f t="shared" si="30"/>
        <v>4.2717740000000008E-3</v>
      </c>
      <c r="F69" s="63">
        <f t="shared" si="25"/>
        <v>4.53763E-3</v>
      </c>
      <c r="G69" s="63">
        <f t="shared" si="26"/>
        <v>6.2250840000000005E-3</v>
      </c>
      <c r="H69" s="63" t="str">
        <f t="shared" si="27"/>
        <v>0.0062,</v>
      </c>
      <c r="I69" s="63"/>
      <c r="K69" s="63"/>
      <c r="L69" s="63">
        <v>4.2181500000000004E-3</v>
      </c>
      <c r="M69" s="63">
        <v>4.1975500000000004E-3</v>
      </c>
      <c r="N69" s="63">
        <v>4.2160499999999998E-3</v>
      </c>
      <c r="O69" s="63">
        <v>4.20595E-3</v>
      </c>
      <c r="P69" s="63">
        <v>4.2072200000000002E-3</v>
      </c>
      <c r="Q69" s="63"/>
      <c r="R69" s="63">
        <v>4.2213700000000003E-3</v>
      </c>
      <c r="S69" s="63">
        <v>4.1984099999999996E-3</v>
      </c>
      <c r="T69" s="63">
        <v>4.2201199999999999E-3</v>
      </c>
      <c r="U69" s="63">
        <v>4.2075599999999999E-3</v>
      </c>
      <c r="V69" s="63">
        <v>4.2089400000000004E-3</v>
      </c>
      <c r="X69" s="63">
        <v>4.2400199999999997E-3</v>
      </c>
      <c r="Y69" s="63">
        <v>4.2134199999999998E-3</v>
      </c>
      <c r="Z69" s="63">
        <v>4.2391299999999998E-3</v>
      </c>
      <c r="AA69" s="63">
        <v>4.2232900000000002E-3</v>
      </c>
      <c r="AB69" s="63">
        <v>4.2241700000000002E-3</v>
      </c>
      <c r="AD69" s="63">
        <v>4.2810299999999999E-3</v>
      </c>
      <c r="AE69" s="63">
        <v>4.2539500000000003E-3</v>
      </c>
      <c r="AF69" s="63">
        <v>4.2869300000000004E-3</v>
      </c>
      <c r="AG69" s="63">
        <v>4.2692600000000004E-3</v>
      </c>
      <c r="AH69" s="63">
        <v>4.2677000000000001E-3</v>
      </c>
      <c r="AI69" s="63"/>
      <c r="AJ69" s="63">
        <v>4.4904699999999999E-3</v>
      </c>
      <c r="AK69" s="63">
        <v>4.5580200000000003E-3</v>
      </c>
      <c r="AL69" s="63">
        <v>4.5846400000000001E-3</v>
      </c>
      <c r="AM69" s="63">
        <v>4.5367799999999998E-3</v>
      </c>
      <c r="AN69" s="63">
        <v>4.5182399999999998E-3</v>
      </c>
      <c r="AP69" s="63">
        <v>7.8324999999999992E-3</v>
      </c>
      <c r="AQ69" s="63">
        <v>5.9023499999999998E-3</v>
      </c>
      <c r="AR69" s="63">
        <v>5.8453400000000001E-3</v>
      </c>
      <c r="AS69" s="63">
        <v>5.8615500000000001E-3</v>
      </c>
      <c r="AT69" s="63">
        <v>5.68368E-3</v>
      </c>
    </row>
    <row r="70" spans="1:46">
      <c r="A70" s="63"/>
      <c r="B70" s="63">
        <f t="shared" si="28"/>
        <v>4.2088000000000004E-3</v>
      </c>
      <c r="C70" s="63">
        <f t="shared" si="29"/>
        <v>4.2100299999999992E-3</v>
      </c>
      <c r="D70" s="63">
        <f t="shared" si="24"/>
        <v>4.2150219999999997E-3</v>
      </c>
      <c r="E70" s="63">
        <f t="shared" si="30"/>
        <v>4.2271499999999998E-3</v>
      </c>
      <c r="F70" s="63">
        <f t="shared" si="25"/>
        <v>4.3007539999999995E-3</v>
      </c>
      <c r="G70" s="63">
        <f t="shared" si="26"/>
        <v>5.4326720000000004E-3</v>
      </c>
      <c r="H70" s="63" t="str">
        <f t="shared" si="27"/>
        <v>0.0054,</v>
      </c>
      <c r="I70" s="63"/>
      <c r="K70" s="63"/>
      <c r="L70" s="63">
        <v>4.2188499999999997E-3</v>
      </c>
      <c r="M70" s="63">
        <v>4.1970499999999999E-3</v>
      </c>
      <c r="N70" s="63">
        <v>4.2157799999999997E-3</v>
      </c>
      <c r="O70" s="63">
        <v>4.2056200000000002E-3</v>
      </c>
      <c r="P70" s="63">
        <v>4.2066999999999998E-3</v>
      </c>
      <c r="Q70" s="63"/>
      <c r="R70" s="63">
        <v>4.2200099999999997E-3</v>
      </c>
      <c r="S70" s="63">
        <v>4.1972900000000002E-3</v>
      </c>
      <c r="T70" s="63">
        <v>4.2187199999999996E-3</v>
      </c>
      <c r="U70" s="63">
        <v>4.2061099999999999E-3</v>
      </c>
      <c r="V70" s="63">
        <v>4.2080199999999998E-3</v>
      </c>
      <c r="X70" s="63">
        <v>4.2266500000000002E-3</v>
      </c>
      <c r="Y70" s="63">
        <v>4.2006099999999996E-3</v>
      </c>
      <c r="Z70" s="63">
        <v>4.2255699999999997E-3</v>
      </c>
      <c r="AA70" s="63">
        <v>4.2091899999999998E-3</v>
      </c>
      <c r="AB70" s="63">
        <v>4.2130900000000001E-3</v>
      </c>
      <c r="AD70" s="63">
        <v>4.2387400000000004E-3</v>
      </c>
      <c r="AE70" s="63">
        <v>4.2095600000000002E-3</v>
      </c>
      <c r="AF70" s="63">
        <v>4.2401799999999996E-3</v>
      </c>
      <c r="AG70" s="63">
        <v>4.2200800000000002E-3</v>
      </c>
      <c r="AH70" s="63">
        <v>4.2271899999999996E-3</v>
      </c>
      <c r="AI70" s="63"/>
      <c r="AJ70" s="63">
        <v>4.2811999999999998E-3</v>
      </c>
      <c r="AK70" s="63">
        <v>4.3226100000000002E-3</v>
      </c>
      <c r="AL70" s="63">
        <v>4.2699799999999996E-3</v>
      </c>
      <c r="AM70" s="63">
        <v>4.2971099999999998E-3</v>
      </c>
      <c r="AN70" s="63">
        <v>4.33287E-3</v>
      </c>
      <c r="AP70" s="63">
        <v>6.6595500000000002E-3</v>
      </c>
      <c r="AQ70" s="63">
        <v>5.1626800000000002E-3</v>
      </c>
      <c r="AR70" s="63">
        <v>5.176E-3</v>
      </c>
      <c r="AS70" s="63">
        <v>5.2644099999999997E-3</v>
      </c>
      <c r="AT70" s="63">
        <v>4.9007199999999999E-3</v>
      </c>
    </row>
    <row r="71" spans="1:46">
      <c r="A71" s="63"/>
      <c r="B71" s="63">
        <f t="shared" si="28"/>
        <v>4.2086560000000007E-3</v>
      </c>
      <c r="C71" s="63">
        <f t="shared" si="29"/>
        <v>4.2089799999999993E-3</v>
      </c>
      <c r="D71" s="63">
        <f t="shared" si="24"/>
        <v>4.2099120000000005E-3</v>
      </c>
      <c r="E71" s="63">
        <f t="shared" si="30"/>
        <v>4.2114299999999995E-3</v>
      </c>
      <c r="F71" s="63">
        <f t="shared" si="25"/>
        <v>4.2415860000000003E-3</v>
      </c>
      <c r="G71" s="63">
        <f t="shared" si="26"/>
        <v>4.7354140000000003E-3</v>
      </c>
      <c r="H71" s="63" t="str">
        <f t="shared" si="27"/>
        <v>0.0047,</v>
      </c>
      <c r="I71" s="63"/>
      <c r="K71" s="63"/>
      <c r="L71" s="63">
        <v>4.2177500000000001E-3</v>
      </c>
      <c r="M71" s="63">
        <v>4.1970000000000002E-3</v>
      </c>
      <c r="N71" s="63">
        <v>4.2164899999999998E-3</v>
      </c>
      <c r="O71" s="63">
        <v>4.2055800000000004E-3</v>
      </c>
      <c r="P71" s="63">
        <v>4.2064600000000004E-3</v>
      </c>
      <c r="Q71" s="63"/>
      <c r="R71" s="63">
        <v>4.21924E-3</v>
      </c>
      <c r="S71" s="63">
        <v>4.1970000000000002E-3</v>
      </c>
      <c r="T71" s="63">
        <v>4.2162800000000002E-3</v>
      </c>
      <c r="U71" s="63">
        <v>4.2058E-3</v>
      </c>
      <c r="V71" s="63">
        <v>4.2065799999999997E-3</v>
      </c>
      <c r="X71" s="63">
        <v>4.2210800000000003E-3</v>
      </c>
      <c r="Y71" s="63">
        <v>4.1969599999999996E-3</v>
      </c>
      <c r="Z71" s="63">
        <v>4.21821E-3</v>
      </c>
      <c r="AA71" s="63">
        <v>4.2063200000000004E-3</v>
      </c>
      <c r="AB71" s="63">
        <v>4.2069899999999999E-3</v>
      </c>
      <c r="AD71" s="63">
        <v>4.2228099999999996E-3</v>
      </c>
      <c r="AE71" s="63">
        <v>4.1978700000000002E-3</v>
      </c>
      <c r="AF71" s="63">
        <v>4.2185699999999996E-3</v>
      </c>
      <c r="AG71" s="63">
        <v>4.2081699999999998E-3</v>
      </c>
      <c r="AH71" s="63">
        <v>4.2097300000000001E-3</v>
      </c>
      <c r="AI71" s="63"/>
      <c r="AJ71" s="63">
        <v>4.2295600000000003E-3</v>
      </c>
      <c r="AK71" s="63">
        <v>4.2740699999999996E-3</v>
      </c>
      <c r="AL71" s="63">
        <v>4.2148699999999999E-3</v>
      </c>
      <c r="AM71" s="63">
        <v>4.2167200000000002E-3</v>
      </c>
      <c r="AN71" s="63">
        <v>4.2727099999999999E-3</v>
      </c>
      <c r="AP71" s="63">
        <v>5.9225900000000001E-3</v>
      </c>
      <c r="AQ71" s="63">
        <v>4.4443699999999996E-3</v>
      </c>
      <c r="AR71" s="63">
        <v>4.4164900000000003E-3</v>
      </c>
      <c r="AS71" s="63">
        <v>4.4740500000000002E-3</v>
      </c>
      <c r="AT71" s="63">
        <v>4.4195700000000003E-3</v>
      </c>
    </row>
    <row r="72" spans="1:46">
      <c r="A72" s="63"/>
      <c r="B72" s="63">
        <f t="shared" si="28"/>
        <v>4.2082539999999998E-3</v>
      </c>
      <c r="C72" s="63">
        <f t="shared" si="29"/>
        <v>4.2087540000000003E-3</v>
      </c>
      <c r="D72" s="63">
        <f t="shared" si="24"/>
        <v>4.2086420000000003E-3</v>
      </c>
      <c r="E72" s="63">
        <f t="shared" si="30"/>
        <v>4.2083139999999995E-3</v>
      </c>
      <c r="F72" s="63">
        <f t="shared" si="25"/>
        <v>4.5131039999999996E-3</v>
      </c>
      <c r="G72" s="63">
        <f t="shared" si="26"/>
        <v>4.7366140000000001E-3</v>
      </c>
      <c r="H72" s="63" t="str">
        <f t="shared" si="27"/>
        <v>0.0047,</v>
      </c>
      <c r="I72" s="63"/>
      <c r="K72" s="63"/>
      <c r="L72" s="63">
        <v>4.2176100000000001E-3</v>
      </c>
      <c r="M72" s="63">
        <v>4.1970799999999997E-3</v>
      </c>
      <c r="N72" s="63">
        <v>4.2138799999999997E-3</v>
      </c>
      <c r="O72" s="63">
        <v>4.2054900000000001E-3</v>
      </c>
      <c r="P72" s="63">
        <v>4.2072100000000003E-3</v>
      </c>
      <c r="Q72" s="63"/>
      <c r="R72" s="63">
        <v>4.2186000000000003E-3</v>
      </c>
      <c r="S72" s="63">
        <v>4.1970799999999997E-3</v>
      </c>
      <c r="T72" s="63">
        <v>4.2154999999999996E-3</v>
      </c>
      <c r="U72" s="63">
        <v>4.20566E-3</v>
      </c>
      <c r="V72" s="63">
        <v>4.2069300000000002E-3</v>
      </c>
      <c r="X72" s="63">
        <v>4.2185199999999999E-3</v>
      </c>
      <c r="Y72" s="63">
        <v>4.1970699999999998E-3</v>
      </c>
      <c r="Z72" s="63">
        <v>4.2147599999999997E-3</v>
      </c>
      <c r="AA72" s="63">
        <v>4.2058099999999999E-3</v>
      </c>
      <c r="AB72" s="63">
        <v>4.2070500000000004E-3</v>
      </c>
      <c r="AD72" s="63">
        <v>4.2184900000000001E-3</v>
      </c>
      <c r="AE72" s="63">
        <v>4.1970100000000002E-3</v>
      </c>
      <c r="AF72" s="63">
        <v>4.2138200000000001E-3</v>
      </c>
      <c r="AG72" s="63">
        <v>4.20507E-3</v>
      </c>
      <c r="AH72" s="63">
        <v>4.2071799999999996E-3</v>
      </c>
      <c r="AI72" s="63"/>
      <c r="AJ72" s="63">
        <v>5.6248399999999999E-3</v>
      </c>
      <c r="AK72" s="63">
        <v>4.2646400000000001E-3</v>
      </c>
      <c r="AL72" s="63">
        <v>4.2053000000000004E-3</v>
      </c>
      <c r="AM72" s="63">
        <v>4.2077099999999999E-3</v>
      </c>
      <c r="AN72" s="63">
        <v>4.2630300000000001E-3</v>
      </c>
      <c r="AP72" s="63">
        <v>6.7276899999999997E-3</v>
      </c>
      <c r="AQ72" s="63">
        <v>4.2714900000000002E-3</v>
      </c>
      <c r="AR72" s="63">
        <v>4.2093399999999998E-3</v>
      </c>
      <c r="AS72" s="63">
        <v>4.2108299999999996E-3</v>
      </c>
      <c r="AT72" s="63">
        <v>4.2637200000000004E-3</v>
      </c>
    </row>
    <row r="73" spans="1:46">
      <c r="A73" s="63"/>
      <c r="B73" s="63">
        <f t="shared" si="28"/>
        <v>4.2082920000000006E-3</v>
      </c>
      <c r="C73" s="63">
        <f t="shared" si="29"/>
        <v>4.2085899999999999E-3</v>
      </c>
      <c r="D73" s="63">
        <f t="shared" si="24"/>
        <v>4.208486E-3</v>
      </c>
      <c r="E73" s="63">
        <f t="shared" si="30"/>
        <v>4.208692E-3</v>
      </c>
      <c r="F73" s="63">
        <f t="shared" si="25"/>
        <v>4.2321400000000006E-3</v>
      </c>
      <c r="G73" s="63">
        <f t="shared" si="26"/>
        <v>4.2323859999999994E-3</v>
      </c>
      <c r="H73" s="63" t="str">
        <f t="shared" si="27"/>
        <v>0.0042,</v>
      </c>
      <c r="I73" s="63"/>
      <c r="K73" s="63"/>
      <c r="L73" s="63">
        <v>4.2175700000000003E-3</v>
      </c>
      <c r="M73" s="63">
        <v>4.1971200000000004E-3</v>
      </c>
      <c r="N73" s="63">
        <v>4.2143700000000003E-3</v>
      </c>
      <c r="O73" s="63">
        <v>4.2054099999999997E-3</v>
      </c>
      <c r="P73" s="63">
        <v>4.2069899999999999E-3</v>
      </c>
      <c r="Q73" s="63"/>
      <c r="R73" s="63">
        <v>4.2186000000000003E-3</v>
      </c>
      <c r="S73" s="63">
        <v>4.19704E-3</v>
      </c>
      <c r="T73" s="63">
        <v>4.215E-3</v>
      </c>
      <c r="U73" s="63">
        <v>4.20536E-3</v>
      </c>
      <c r="V73" s="63">
        <v>4.2069500000000001E-3</v>
      </c>
      <c r="X73" s="63">
        <v>4.2183300000000002E-3</v>
      </c>
      <c r="Y73" s="63">
        <v>4.1970899999999997E-3</v>
      </c>
      <c r="Z73" s="63">
        <v>4.2151599999999999E-3</v>
      </c>
      <c r="AA73" s="63">
        <v>4.2051099999999998E-3</v>
      </c>
      <c r="AB73" s="63">
        <v>4.2067399999999996E-3</v>
      </c>
      <c r="AD73" s="63">
        <v>4.2184199999999996E-3</v>
      </c>
      <c r="AE73" s="63">
        <v>4.1971200000000004E-3</v>
      </c>
      <c r="AF73" s="63">
        <v>4.2160499999999998E-3</v>
      </c>
      <c r="AG73" s="63">
        <v>4.2050799999999999E-3</v>
      </c>
      <c r="AH73" s="63">
        <v>4.2067900000000002E-3</v>
      </c>
      <c r="AI73" s="63"/>
      <c r="AJ73" s="63">
        <v>4.2193899999999999E-3</v>
      </c>
      <c r="AK73" s="63">
        <v>4.26465E-3</v>
      </c>
      <c r="AL73" s="63">
        <v>4.2058099999999999E-3</v>
      </c>
      <c r="AM73" s="63">
        <v>4.2078000000000003E-3</v>
      </c>
      <c r="AN73" s="63">
        <v>4.26305E-3</v>
      </c>
      <c r="AP73" s="63">
        <v>4.2209200000000004E-3</v>
      </c>
      <c r="AQ73" s="63">
        <v>4.2646999999999997E-3</v>
      </c>
      <c r="AR73" s="63">
        <v>4.2058599999999996E-3</v>
      </c>
      <c r="AS73" s="63">
        <v>4.2077499999999997E-3</v>
      </c>
      <c r="AT73" s="63">
        <v>4.2627000000000003E-3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6A54-4069-FB48-AF75-4450DA42F7AA}">
  <sheetPr>
    <tabColor rgb="FFFFFF00"/>
  </sheetPr>
  <dimension ref="A1:BK73"/>
  <sheetViews>
    <sheetView topLeftCell="A2" workbookViewId="0">
      <selection activeCell="B7" sqref="B7"/>
    </sheetView>
  </sheetViews>
  <sheetFormatPr baseColWidth="10" defaultRowHeight="16"/>
  <cols>
    <col min="2" max="2" width="17.33203125" bestFit="1" customWidth="1"/>
    <col min="3" max="5" width="17.33203125" customWidth="1"/>
    <col min="6" max="6" width="17.33203125" bestFit="1" customWidth="1"/>
    <col min="7" max="7" width="15.6640625" bestFit="1" customWidth="1"/>
    <col min="8" max="8" width="17.33203125" bestFit="1" customWidth="1"/>
    <col min="9" max="9" width="16.33203125" bestFit="1" customWidth="1"/>
    <col min="11" max="11" width="3.33203125" style="284" customWidth="1"/>
    <col min="33" max="33" width="19.6640625" style="415" bestFit="1" customWidth="1"/>
    <col min="35" max="35" width="13.83203125" bestFit="1" customWidth="1"/>
    <col min="50" max="50" width="13.33203125" bestFit="1" customWidth="1"/>
    <col min="54" max="54" width="13.33203125" bestFit="1" customWidth="1"/>
    <col min="58" max="58" width="13.33203125" bestFit="1" customWidth="1"/>
    <col min="62" max="62" width="13.33203125" bestFit="1" customWidth="1"/>
  </cols>
  <sheetData>
    <row r="1" spans="1:63">
      <c r="B1" s="399" t="s">
        <v>427</v>
      </c>
      <c r="C1" s="399" t="s">
        <v>428</v>
      </c>
      <c r="D1" s="399" t="s">
        <v>429</v>
      </c>
      <c r="E1" s="399" t="s">
        <v>430</v>
      </c>
      <c r="F1" s="381" t="s">
        <v>425</v>
      </c>
      <c r="G1" s="381" t="s">
        <v>551</v>
      </c>
      <c r="H1" s="381" t="s">
        <v>426</v>
      </c>
      <c r="M1" s="399" t="s">
        <v>427</v>
      </c>
      <c r="N1" s="399"/>
      <c r="O1" s="399"/>
      <c r="P1" s="399"/>
      <c r="Q1" s="399"/>
      <c r="R1" s="399" t="s">
        <v>428</v>
      </c>
      <c r="S1" s="399"/>
      <c r="T1" s="399"/>
      <c r="U1" s="399"/>
      <c r="V1" s="399"/>
      <c r="W1" s="399" t="s">
        <v>429</v>
      </c>
      <c r="X1" s="399"/>
      <c r="Y1" s="399"/>
      <c r="Z1" s="399"/>
      <c r="AA1" s="399"/>
      <c r="AB1" s="399" t="s">
        <v>430</v>
      </c>
      <c r="AC1" s="399"/>
      <c r="AD1" s="399"/>
      <c r="AE1" s="399"/>
      <c r="AF1" s="399"/>
      <c r="AG1" s="419"/>
      <c r="AH1" s="381" t="s">
        <v>402</v>
      </c>
      <c r="AI1" s="381"/>
      <c r="AJ1" s="381"/>
      <c r="AK1" s="381"/>
      <c r="AL1" s="381"/>
      <c r="AM1" s="381" t="s">
        <v>424</v>
      </c>
      <c r="AN1" s="381"/>
      <c r="AO1" s="381"/>
      <c r="AP1" s="381"/>
      <c r="AQ1" s="381"/>
      <c r="AR1" s="381" t="s">
        <v>489</v>
      </c>
      <c r="AS1" s="381"/>
      <c r="AT1" s="381"/>
      <c r="AU1" s="381"/>
      <c r="AW1" s="381" t="s">
        <v>402</v>
      </c>
      <c r="AX1" s="381" t="s">
        <v>424</v>
      </c>
      <c r="AY1" s="381" t="s">
        <v>489</v>
      </c>
      <c r="BA1" s="381" t="s">
        <v>402</v>
      </c>
      <c r="BB1" s="381" t="s">
        <v>424</v>
      </c>
      <c r="BC1" s="381" t="s">
        <v>489</v>
      </c>
      <c r="BE1" s="381" t="s">
        <v>402</v>
      </c>
      <c r="BF1" s="381" t="s">
        <v>424</v>
      </c>
      <c r="BG1" s="381" t="s">
        <v>489</v>
      </c>
      <c r="BI1" s="381" t="s">
        <v>402</v>
      </c>
      <c r="BJ1" s="381" t="s">
        <v>424</v>
      </c>
      <c r="BK1" s="381" t="s">
        <v>489</v>
      </c>
    </row>
    <row r="2" spans="1:63" ht="17">
      <c r="A2" t="s">
        <v>415</v>
      </c>
      <c r="B2" s="445">
        <v>22.005607000000001</v>
      </c>
      <c r="C2" s="445">
        <v>2.0872069999999998</v>
      </c>
      <c r="D2" s="483">
        <v>6.8849200000000002</v>
      </c>
      <c r="E2" s="445">
        <v>5.0249360000000003</v>
      </c>
      <c r="F2" s="484">
        <f>AK3</f>
        <v>3.7937759999999998</v>
      </c>
      <c r="G2" s="485">
        <f>AP3</f>
        <v>5.6106680000000004</v>
      </c>
      <c r="H2" s="484">
        <f>AU3</f>
        <v>9.1852300000000007</v>
      </c>
      <c r="I2" s="396"/>
      <c r="J2" s="391"/>
      <c r="M2" s="434" t="s">
        <v>589</v>
      </c>
      <c r="R2" s="434" t="s">
        <v>569</v>
      </c>
      <c r="W2" t="s">
        <v>493</v>
      </c>
      <c r="X2" t="s">
        <v>190</v>
      </c>
      <c r="Y2" t="s">
        <v>281</v>
      </c>
      <c r="Z2" t="s">
        <v>282</v>
      </c>
      <c r="AA2" t="s">
        <v>492</v>
      </c>
      <c r="AB2" s="434" t="s">
        <v>569</v>
      </c>
      <c r="AH2" s="391" t="s">
        <v>190</v>
      </c>
      <c r="AI2" s="391" t="s">
        <v>281</v>
      </c>
      <c r="AJ2" s="391" t="s">
        <v>282</v>
      </c>
      <c r="AK2" s="391" t="s">
        <v>492</v>
      </c>
      <c r="AL2" s="404"/>
      <c r="AM2" s="391" t="s">
        <v>190</v>
      </c>
      <c r="AN2" s="391" t="s">
        <v>281</v>
      </c>
      <c r="AO2" s="391" t="s">
        <v>282</v>
      </c>
      <c r="AP2" s="391" t="s">
        <v>492</v>
      </c>
      <c r="AQ2" s="404"/>
      <c r="AR2" s="391" t="s">
        <v>190</v>
      </c>
      <c r="AS2" s="391" t="s">
        <v>281</v>
      </c>
      <c r="AT2" s="391" t="s">
        <v>282</v>
      </c>
      <c r="AU2" s="391" t="s">
        <v>492</v>
      </c>
      <c r="AW2" s="391" t="s">
        <v>190</v>
      </c>
      <c r="BA2" s="391" t="s">
        <v>281</v>
      </c>
      <c r="BE2" s="391" t="s">
        <v>282</v>
      </c>
      <c r="BI2" s="391" t="s">
        <v>492</v>
      </c>
    </row>
    <row r="3" spans="1:63" ht="17">
      <c r="A3" t="s">
        <v>278</v>
      </c>
      <c r="B3" s="445">
        <v>6.9111039999999999</v>
      </c>
      <c r="C3" s="445">
        <v>3.8329740000000001</v>
      </c>
      <c r="D3" s="483">
        <v>4.5237249999999998</v>
      </c>
      <c r="E3" s="445">
        <v>4.5001319999999998</v>
      </c>
      <c r="F3" s="484">
        <f t="shared" ref="F3:F5" si="0">AK4</f>
        <v>3.8230680000000001</v>
      </c>
      <c r="G3" s="485">
        <f t="shared" ref="G3:G5" si="1">AP4</f>
        <v>4.5139250000000004</v>
      </c>
      <c r="H3" s="484">
        <f t="shared" ref="H3:H5" si="2">AU4</f>
        <v>5.8817269999999997</v>
      </c>
      <c r="I3" s="396"/>
      <c r="J3" s="391"/>
      <c r="M3" s="434" t="s">
        <v>590</v>
      </c>
      <c r="R3" s="434" t="s">
        <v>570</v>
      </c>
      <c r="W3" t="s">
        <v>415</v>
      </c>
      <c r="X3">
        <v>18.693275</v>
      </c>
      <c r="Y3">
        <v>14.986807000000001</v>
      </c>
      <c r="Z3">
        <v>6.9180279999999996</v>
      </c>
      <c r="AA3">
        <v>6.8849200000000002</v>
      </c>
      <c r="AB3" s="434" t="s">
        <v>594</v>
      </c>
      <c r="AG3" s="414" t="s">
        <v>415</v>
      </c>
      <c r="AH3" s="391">
        <v>6.0336689999999997</v>
      </c>
      <c r="AI3" s="391">
        <v>5.6945779999999999</v>
      </c>
      <c r="AJ3" s="391">
        <v>4.1120279999999996</v>
      </c>
      <c r="AK3" s="391">
        <v>3.7937759999999998</v>
      </c>
      <c r="AL3" s="404"/>
      <c r="AM3" s="391">
        <v>11.616842</v>
      </c>
      <c r="AN3" s="391">
        <v>9.2494650000000007</v>
      </c>
      <c r="AO3" s="391">
        <v>6.374409</v>
      </c>
      <c r="AP3" s="391">
        <v>5.6106680000000004</v>
      </c>
      <c r="AQ3" s="404"/>
      <c r="AR3" s="391">
        <v>31.330069000000002</v>
      </c>
      <c r="AS3" s="391">
        <v>18.025887999999998</v>
      </c>
      <c r="AT3" s="391">
        <v>11.300558000000001</v>
      </c>
      <c r="AU3" s="391">
        <v>9.1852300000000007</v>
      </c>
      <c r="AW3" s="423">
        <f>AH3</f>
        <v>6.0336689999999997</v>
      </c>
      <c r="AX3" s="423">
        <f>AM3</f>
        <v>11.616842</v>
      </c>
      <c r="AY3" s="423">
        <f>AR3</f>
        <v>31.330069000000002</v>
      </c>
      <c r="BA3" s="391">
        <f>AI3</f>
        <v>5.6945779999999999</v>
      </c>
      <c r="BB3" s="391">
        <f>AN3</f>
        <v>9.2494650000000007</v>
      </c>
      <c r="BC3" s="391">
        <f>AS3</f>
        <v>18.025887999999998</v>
      </c>
      <c r="BD3" s="391"/>
      <c r="BE3" s="391">
        <f>AJ3</f>
        <v>4.1120279999999996</v>
      </c>
      <c r="BF3" s="391">
        <f ca="1">OFFSET(AJ3,0,5)</f>
        <v>6.374409</v>
      </c>
      <c r="BG3" s="391">
        <f ca="1">OFFSET(AJ3,0,10)</f>
        <v>11.300558000000001</v>
      </c>
      <c r="BH3" s="391"/>
      <c r="BI3" s="391">
        <f>AK3</f>
        <v>3.7937759999999998</v>
      </c>
      <c r="BJ3" s="391">
        <f ca="1">OFFSET(AK3,0,5)</f>
        <v>5.6106680000000004</v>
      </c>
      <c r="BK3" s="391">
        <f ca="1">OFFSET(AK3,0,10)</f>
        <v>9.1852300000000007</v>
      </c>
    </row>
    <row r="4" spans="1:63" ht="17">
      <c r="A4" t="s">
        <v>416</v>
      </c>
      <c r="B4" s="445">
        <v>89.543587000000002</v>
      </c>
      <c r="C4" s="445">
        <v>14.429683000000001</v>
      </c>
      <c r="D4" s="483">
        <v>29.249759999999998</v>
      </c>
      <c r="E4" s="445">
        <v>28.738098000000001</v>
      </c>
      <c r="F4" s="484">
        <f t="shared" si="0"/>
        <v>18.953883999999999</v>
      </c>
      <c r="G4" s="485">
        <f t="shared" si="1"/>
        <v>28.924866999999999</v>
      </c>
      <c r="H4" s="484">
        <f t="shared" si="2"/>
        <v>48.485531999999999</v>
      </c>
      <c r="I4" s="396"/>
      <c r="J4" s="391"/>
      <c r="M4" s="434" t="s">
        <v>591</v>
      </c>
      <c r="R4" s="434" t="s">
        <v>571</v>
      </c>
      <c r="W4" t="s">
        <v>278</v>
      </c>
      <c r="X4">
        <v>2.8305370000000001</v>
      </c>
      <c r="Y4">
        <v>3.1150669999999998</v>
      </c>
      <c r="Z4">
        <v>4.4666449999999998</v>
      </c>
      <c r="AA4">
        <v>4.5237249999999998</v>
      </c>
      <c r="AB4" s="434" t="s">
        <v>595</v>
      </c>
      <c r="AG4" s="414" t="s">
        <v>278</v>
      </c>
      <c r="AH4" s="391">
        <v>1.274791</v>
      </c>
      <c r="AI4" s="391">
        <v>2.1498759999999999</v>
      </c>
      <c r="AJ4" s="391">
        <v>3.1500919999999999</v>
      </c>
      <c r="AK4" s="391">
        <v>3.8230680000000001</v>
      </c>
      <c r="AL4" s="404"/>
      <c r="AM4" s="391">
        <v>2.7574879999999999</v>
      </c>
      <c r="AN4" s="391">
        <v>3.0778560000000001</v>
      </c>
      <c r="AO4" s="391">
        <v>3.979546</v>
      </c>
      <c r="AP4" s="391">
        <v>4.5139250000000004</v>
      </c>
      <c r="AQ4" s="404"/>
      <c r="AR4" s="391">
        <v>8.3290620000000004</v>
      </c>
      <c r="AS4" s="391">
        <v>5.4140360000000003</v>
      </c>
      <c r="AT4" s="391">
        <v>5.7946949999999999</v>
      </c>
      <c r="AU4" s="391">
        <v>5.8817269999999997</v>
      </c>
      <c r="AW4" s="423">
        <f t="shared" ref="AW4:AW6" si="3">AH4</f>
        <v>1.274791</v>
      </c>
      <c r="AX4" s="423">
        <f t="shared" ref="AX4:AX6" si="4">AM4</f>
        <v>2.7574879999999999</v>
      </c>
      <c r="AY4" s="423">
        <f t="shared" ref="AY4:AY6" si="5">AR4</f>
        <v>8.3290620000000004</v>
      </c>
      <c r="BA4" s="391">
        <f t="shared" ref="BA4:BA6" si="6">AI4</f>
        <v>2.1498759999999999</v>
      </c>
      <c r="BB4" s="391">
        <f t="shared" ref="BB4:BB6" si="7">AN4</f>
        <v>3.0778560000000001</v>
      </c>
      <c r="BC4" s="391">
        <f t="shared" ref="BC4:BC6" si="8">AS4</f>
        <v>5.4140360000000003</v>
      </c>
      <c r="BD4" s="391"/>
      <c r="BE4" s="391">
        <f t="shared" ref="BE4:BE6" si="9">AJ4</f>
        <v>3.1500919999999999</v>
      </c>
      <c r="BF4" s="391">
        <f t="shared" ref="BF4:BF6" ca="1" si="10">OFFSET(AJ4,0,5)</f>
        <v>3.979546</v>
      </c>
      <c r="BG4" s="391">
        <f t="shared" ref="BG4:BG6" ca="1" si="11">OFFSET(AJ4,0,10)</f>
        <v>5.7946949999999999</v>
      </c>
      <c r="BH4" s="391"/>
      <c r="BI4" s="391">
        <f t="shared" ref="BI4:BI6" si="12">AK4</f>
        <v>3.8230680000000001</v>
      </c>
      <c r="BJ4" s="391">
        <f t="shared" ref="BJ4:BJ6" ca="1" si="13">OFFSET(AK4,0,5)</f>
        <v>4.5139250000000004</v>
      </c>
      <c r="BK4" s="391">
        <f t="shared" ref="BK4:BK6" ca="1" si="14">OFFSET(AK4,0,10)</f>
        <v>5.8817269999999997</v>
      </c>
    </row>
    <row r="5" spans="1:63" ht="17">
      <c r="A5" s="395" t="s">
        <v>417</v>
      </c>
      <c r="B5" s="398">
        <f t="shared" ref="B5:D5" si="15">SUM(B2:B4)</f>
        <v>118.46029799999999</v>
      </c>
      <c r="C5" s="398">
        <f t="shared" si="15"/>
        <v>20.349864</v>
      </c>
      <c r="D5" s="398">
        <f t="shared" si="15"/>
        <v>40.658405000000002</v>
      </c>
      <c r="E5" s="398">
        <f>SUM(E2:E4)</f>
        <v>38.263165999999998</v>
      </c>
      <c r="F5" s="398">
        <f t="shared" si="0"/>
        <v>26.570729</v>
      </c>
      <c r="G5" s="397">
        <f t="shared" si="1"/>
        <v>39.049458999999999</v>
      </c>
      <c r="H5" s="398">
        <f t="shared" si="2"/>
        <v>63.552489000000001</v>
      </c>
      <c r="I5" s="397"/>
      <c r="J5" s="391"/>
      <c r="M5" s="434" t="s">
        <v>592</v>
      </c>
      <c r="R5" s="434" t="s">
        <v>572</v>
      </c>
      <c r="W5" t="s">
        <v>416</v>
      </c>
      <c r="X5">
        <v>45.292740999999999</v>
      </c>
      <c r="Y5">
        <v>35.268042999999999</v>
      </c>
      <c r="Z5">
        <v>29.297052999999998</v>
      </c>
      <c r="AA5">
        <v>29.249759999999998</v>
      </c>
      <c r="AB5" s="434" t="s">
        <v>596</v>
      </c>
      <c r="AG5" s="414" t="s">
        <v>416</v>
      </c>
      <c r="AH5" s="391">
        <v>21.124831</v>
      </c>
      <c r="AI5" s="391">
        <v>19.923195</v>
      </c>
      <c r="AJ5" s="391">
        <v>19.638589</v>
      </c>
      <c r="AK5" s="391">
        <v>18.953883999999999</v>
      </c>
      <c r="AL5" s="404"/>
      <c r="AM5" s="391">
        <v>42.917935</v>
      </c>
      <c r="AN5" s="391">
        <v>33.642296000000002</v>
      </c>
      <c r="AO5" s="391">
        <v>31.839379999999998</v>
      </c>
      <c r="AP5" s="391">
        <v>28.924866999999999</v>
      </c>
      <c r="AQ5" s="404"/>
      <c r="AR5" s="391">
        <v>123.147301</v>
      </c>
      <c r="AS5" s="391">
        <v>67.936784000000003</v>
      </c>
      <c r="AT5" s="391">
        <v>58.409632999999999</v>
      </c>
      <c r="AU5" s="391">
        <v>48.485531999999999</v>
      </c>
      <c r="AW5" s="423">
        <f t="shared" si="3"/>
        <v>21.124831</v>
      </c>
      <c r="AX5" s="423">
        <f t="shared" si="4"/>
        <v>42.917935</v>
      </c>
      <c r="AY5" s="423">
        <f t="shared" si="5"/>
        <v>123.147301</v>
      </c>
      <c r="BA5" s="391">
        <f t="shared" si="6"/>
        <v>19.923195</v>
      </c>
      <c r="BB5" s="391">
        <f t="shared" si="7"/>
        <v>33.642296000000002</v>
      </c>
      <c r="BC5" s="391">
        <f t="shared" si="8"/>
        <v>67.936784000000003</v>
      </c>
      <c r="BD5" s="391"/>
      <c r="BE5" s="391">
        <f t="shared" si="9"/>
        <v>19.638589</v>
      </c>
      <c r="BF5" s="391">
        <f t="shared" ca="1" si="10"/>
        <v>31.839379999999998</v>
      </c>
      <c r="BG5" s="391">
        <f t="shared" ca="1" si="11"/>
        <v>58.409632999999999</v>
      </c>
      <c r="BH5" s="391"/>
      <c r="BI5" s="391">
        <f t="shared" si="12"/>
        <v>18.953883999999999</v>
      </c>
      <c r="BJ5" s="391">
        <f t="shared" ca="1" si="13"/>
        <v>28.924866999999999</v>
      </c>
      <c r="BK5" s="391">
        <f t="shared" ca="1" si="14"/>
        <v>48.485531999999999</v>
      </c>
    </row>
    <row r="6" spans="1:63" ht="17">
      <c r="M6" s="434" t="s">
        <v>593</v>
      </c>
      <c r="R6" s="434" t="s">
        <v>573</v>
      </c>
      <c r="W6" t="s">
        <v>417</v>
      </c>
      <c r="X6">
        <v>66.816552999999999</v>
      </c>
      <c r="Y6">
        <v>53.369917000000001</v>
      </c>
      <c r="Z6">
        <v>40.681725999999998</v>
      </c>
      <c r="AA6">
        <v>40.658405999999999</v>
      </c>
      <c r="AB6" s="434" t="s">
        <v>597</v>
      </c>
      <c r="AG6" s="416" t="s">
        <v>417</v>
      </c>
      <c r="AH6" s="406">
        <v>28.43329</v>
      </c>
      <c r="AI6" s="406">
        <v>27.767648000000001</v>
      </c>
      <c r="AJ6" s="406">
        <v>26.900708999999999</v>
      </c>
      <c r="AK6" s="406">
        <v>26.570729</v>
      </c>
      <c r="AL6" s="405"/>
      <c r="AM6" s="406">
        <v>57.292265</v>
      </c>
      <c r="AN6" s="406">
        <v>45.969617</v>
      </c>
      <c r="AO6" s="406">
        <v>42.193334999999998</v>
      </c>
      <c r="AP6" s="406">
        <v>39.049458999999999</v>
      </c>
      <c r="AQ6" s="405"/>
      <c r="AR6" s="406">
        <v>162.806431</v>
      </c>
      <c r="AS6" s="406">
        <v>91.376706999999996</v>
      </c>
      <c r="AT6" s="406">
        <v>75.504885999999999</v>
      </c>
      <c r="AU6" s="406">
        <v>63.552489000000001</v>
      </c>
      <c r="AW6" s="423">
        <f t="shared" si="3"/>
        <v>28.43329</v>
      </c>
      <c r="AX6" s="423">
        <f t="shared" si="4"/>
        <v>57.292265</v>
      </c>
      <c r="AY6" s="423">
        <f t="shared" si="5"/>
        <v>162.806431</v>
      </c>
      <c r="BA6" s="391">
        <f t="shared" si="6"/>
        <v>27.767648000000001</v>
      </c>
      <c r="BB6" s="391">
        <f t="shared" si="7"/>
        <v>45.969617</v>
      </c>
      <c r="BC6" s="391">
        <f t="shared" si="8"/>
        <v>91.376706999999996</v>
      </c>
      <c r="BD6" s="391"/>
      <c r="BE6" s="391">
        <f t="shared" si="9"/>
        <v>26.900708999999999</v>
      </c>
      <c r="BF6" s="391">
        <f t="shared" ca="1" si="10"/>
        <v>42.193334999999998</v>
      </c>
      <c r="BG6" s="391">
        <f t="shared" ca="1" si="11"/>
        <v>75.504885999999999</v>
      </c>
      <c r="BH6" s="391"/>
      <c r="BI6" s="391">
        <f t="shared" si="12"/>
        <v>26.570729</v>
      </c>
      <c r="BJ6" s="391">
        <f t="shared" ca="1" si="13"/>
        <v>39.049458999999999</v>
      </c>
      <c r="BK6" s="391">
        <f t="shared" ca="1" si="14"/>
        <v>63.552489000000001</v>
      </c>
    </row>
    <row r="7" spans="1:63" ht="34">
      <c r="AG7" s="416"/>
      <c r="AH7" s="406"/>
      <c r="AI7" s="406"/>
      <c r="AJ7" s="406"/>
      <c r="AK7" s="406"/>
      <c r="AL7" s="405"/>
      <c r="AM7" s="406"/>
      <c r="AN7" s="406"/>
      <c r="AO7" s="406"/>
      <c r="AP7" s="406"/>
      <c r="AQ7" s="405"/>
      <c r="AR7" s="406"/>
      <c r="AS7" s="406"/>
      <c r="AT7" s="406"/>
      <c r="AU7" s="406"/>
      <c r="AW7" s="430" t="s">
        <v>530</v>
      </c>
      <c r="AX7" s="430" t="s">
        <v>531</v>
      </c>
      <c r="AY7" s="430" t="s">
        <v>532</v>
      </c>
      <c r="BA7" s="430" t="s">
        <v>533</v>
      </c>
      <c r="BB7" s="430" t="s">
        <v>534</v>
      </c>
      <c r="BC7" s="430" t="s">
        <v>535</v>
      </c>
      <c r="BE7" s="430" t="s">
        <v>536</v>
      </c>
      <c r="BF7" s="430" t="s">
        <v>537</v>
      </c>
      <c r="BG7" s="430" t="s">
        <v>538</v>
      </c>
      <c r="BI7" s="381" t="s">
        <v>402</v>
      </c>
      <c r="BJ7" s="381" t="s">
        <v>424</v>
      </c>
      <c r="BK7" s="381" t="s">
        <v>489</v>
      </c>
    </row>
    <row r="8" spans="1:63" ht="17">
      <c r="W8" s="434"/>
      <c r="AG8" s="414" t="s">
        <v>496</v>
      </c>
      <c r="AH8" s="410">
        <f t="shared" ref="AH8:AJ11" si="16">1-$AK3/AH3</f>
        <v>0.3712323297814315</v>
      </c>
      <c r="AI8" s="410">
        <f t="shared" si="16"/>
        <v>0.33379154697679092</v>
      </c>
      <c r="AJ8" s="410">
        <f t="shared" si="16"/>
        <v>7.7395387385494452E-2</v>
      </c>
      <c r="AK8" s="406"/>
      <c r="AL8" s="405"/>
      <c r="AM8" s="410">
        <f t="shared" ref="AM8:AO11" si="17">1-$AP3/AM3</f>
        <v>0.51702295684145483</v>
      </c>
      <c r="AN8" s="410">
        <f t="shared" si="17"/>
        <v>0.39340621322422431</v>
      </c>
      <c r="AO8" s="410">
        <f t="shared" si="17"/>
        <v>0.11981361723102479</v>
      </c>
      <c r="AP8" s="406"/>
      <c r="AQ8" s="405"/>
      <c r="AR8" s="410">
        <f t="shared" ref="AR8:AT11" si="18">1-$AU3/AR3</f>
        <v>0.70682381835801256</v>
      </c>
      <c r="AS8" s="410">
        <f t="shared" si="18"/>
        <v>0.49044230164971614</v>
      </c>
      <c r="AT8" s="410">
        <f t="shared" si="18"/>
        <v>0.18718792470247925</v>
      </c>
      <c r="AU8" s="406"/>
      <c r="AV8" s="414" t="s">
        <v>496</v>
      </c>
      <c r="AW8" s="410">
        <f t="shared" ref="AW8:AW10" si="19">AH8</f>
        <v>0.3712323297814315</v>
      </c>
      <c r="AX8" s="410">
        <f t="shared" ref="AX8:AX10" si="20">AM8</f>
        <v>0.51702295684145483</v>
      </c>
      <c r="AY8" s="410">
        <f t="shared" ref="AY8:AY10" si="21">AR8</f>
        <v>0.70682381835801256</v>
      </c>
      <c r="AZ8" s="410"/>
      <c r="BA8" s="410">
        <f t="shared" ref="BA8:BA10" si="22">AI8</f>
        <v>0.33379154697679092</v>
      </c>
      <c r="BB8" s="410">
        <f t="shared" ref="BB8:BB10" si="23">AN8</f>
        <v>0.39340621322422431</v>
      </c>
      <c r="BC8" s="410">
        <f t="shared" ref="BC8:BC10" si="24">AS8</f>
        <v>0.49044230164971614</v>
      </c>
      <c r="BD8" s="410"/>
      <c r="BE8" s="410">
        <f t="shared" ref="BE8:BE10" si="25">AJ8</f>
        <v>7.7395387385494452E-2</v>
      </c>
      <c r="BF8" s="410">
        <f t="shared" ref="BF8:BF10" ca="1" si="26">OFFSET(AJ8,0,5)</f>
        <v>0.11981361723102479</v>
      </c>
      <c r="BG8" s="410">
        <f t="shared" ref="BG8:BG10" ca="1" si="27">OFFSET(AJ8,0,10)</f>
        <v>0.18718792470247925</v>
      </c>
      <c r="BH8" s="410"/>
      <c r="BI8" s="410">
        <f t="shared" ref="BI8:BI10" si="28">AK8</f>
        <v>0</v>
      </c>
      <c r="BJ8" s="410">
        <f t="shared" ref="BJ8:BJ10" ca="1" si="29">OFFSET(AK8,0,5)</f>
        <v>0</v>
      </c>
      <c r="BK8" s="410">
        <f t="shared" ref="BK8:BK10" ca="1" si="30">OFFSET(AK8,0,10)</f>
        <v>0</v>
      </c>
    </row>
    <row r="9" spans="1:63" ht="17">
      <c r="W9" s="434"/>
      <c r="AG9" s="414" t="s">
        <v>497</v>
      </c>
      <c r="AH9" s="410">
        <f t="shared" si="16"/>
        <v>-1.9989763027821819</v>
      </c>
      <c r="AI9" s="410">
        <f t="shared" si="16"/>
        <v>-0.77827372369383174</v>
      </c>
      <c r="AJ9" s="410">
        <f t="shared" si="16"/>
        <v>-0.21363693504824632</v>
      </c>
      <c r="AK9" s="406"/>
      <c r="AL9" s="405"/>
      <c r="AM9" s="410">
        <f t="shared" si="17"/>
        <v>-0.63696995236244014</v>
      </c>
      <c r="AN9" s="410">
        <f t="shared" si="17"/>
        <v>-0.46658095765363949</v>
      </c>
      <c r="AO9" s="410">
        <f t="shared" si="17"/>
        <v>-0.1342813979283064</v>
      </c>
      <c r="AP9" s="406"/>
      <c r="AQ9" s="405"/>
      <c r="AR9" s="410">
        <f t="shared" si="18"/>
        <v>0.29383080591788135</v>
      </c>
      <c r="AS9" s="410">
        <f t="shared" si="18"/>
        <v>-8.6384907673314304E-2</v>
      </c>
      <c r="AT9" s="410">
        <f t="shared" si="18"/>
        <v>-1.5019254680358474E-2</v>
      </c>
      <c r="AU9" s="406"/>
      <c r="AV9" s="414" t="s">
        <v>497</v>
      </c>
      <c r="AW9" s="410">
        <f>AH9</f>
        <v>-1.9989763027821819</v>
      </c>
      <c r="AX9" s="410">
        <f t="shared" si="20"/>
        <v>-0.63696995236244014</v>
      </c>
      <c r="AY9" s="410">
        <f t="shared" si="21"/>
        <v>0.29383080591788135</v>
      </c>
      <c r="AZ9" s="410"/>
      <c r="BA9" s="410">
        <f t="shared" si="22"/>
        <v>-0.77827372369383174</v>
      </c>
      <c r="BB9" s="410">
        <f t="shared" si="23"/>
        <v>-0.46658095765363949</v>
      </c>
      <c r="BC9" s="410">
        <f t="shared" si="24"/>
        <v>-8.6384907673314304E-2</v>
      </c>
      <c r="BD9" s="410"/>
      <c r="BE9" s="410">
        <f t="shared" si="25"/>
        <v>-0.21363693504824632</v>
      </c>
      <c r="BF9" s="410">
        <f t="shared" ca="1" si="26"/>
        <v>-0.1342813979283064</v>
      </c>
      <c r="BG9" s="410">
        <f t="shared" ca="1" si="27"/>
        <v>-1.5019254680358474E-2</v>
      </c>
      <c r="BH9" s="410"/>
      <c r="BI9" s="410">
        <f t="shared" si="28"/>
        <v>0</v>
      </c>
      <c r="BJ9" s="410">
        <f t="shared" ca="1" si="29"/>
        <v>0</v>
      </c>
      <c r="BK9" s="410">
        <f t="shared" ca="1" si="30"/>
        <v>0</v>
      </c>
    </row>
    <row r="10" spans="1:63" ht="17">
      <c r="W10" s="434"/>
      <c r="AG10" s="414" t="s">
        <v>498</v>
      </c>
      <c r="AH10" s="410">
        <f t="shared" si="16"/>
        <v>0.10276754403384347</v>
      </c>
      <c r="AI10" s="410">
        <f t="shared" si="16"/>
        <v>4.8652387330445857E-2</v>
      </c>
      <c r="AJ10" s="410">
        <f t="shared" si="16"/>
        <v>3.4865284873572211E-2</v>
      </c>
      <c r="AK10" s="406"/>
      <c r="AL10" s="405"/>
      <c r="AM10" s="410">
        <f t="shared" si="17"/>
        <v>0.3260424342410696</v>
      </c>
      <c r="AN10" s="410">
        <f t="shared" si="17"/>
        <v>0.14022315837183064</v>
      </c>
      <c r="AO10" s="410">
        <f t="shared" si="17"/>
        <v>9.1537994772511233E-2</v>
      </c>
      <c r="AP10" s="406"/>
      <c r="AQ10" s="405"/>
      <c r="AR10" s="410">
        <f t="shared" si="18"/>
        <v>0.60628018960805319</v>
      </c>
      <c r="AS10" s="410">
        <f t="shared" si="18"/>
        <v>0.28631399449229156</v>
      </c>
      <c r="AT10" s="410">
        <f t="shared" si="18"/>
        <v>0.16990521066961684</v>
      </c>
      <c r="AU10" s="406"/>
      <c r="AV10" s="414" t="s">
        <v>498</v>
      </c>
      <c r="AW10" s="410">
        <f t="shared" si="19"/>
        <v>0.10276754403384347</v>
      </c>
      <c r="AX10" s="410">
        <f t="shared" si="20"/>
        <v>0.3260424342410696</v>
      </c>
      <c r="AY10" s="410">
        <f t="shared" si="21"/>
        <v>0.60628018960805319</v>
      </c>
      <c r="AZ10" s="410"/>
      <c r="BA10" s="410">
        <f t="shared" si="22"/>
        <v>4.8652387330445857E-2</v>
      </c>
      <c r="BB10" s="410">
        <f t="shared" si="23"/>
        <v>0.14022315837183064</v>
      </c>
      <c r="BC10" s="410">
        <f t="shared" si="24"/>
        <v>0.28631399449229156</v>
      </c>
      <c r="BD10" s="410"/>
      <c r="BE10" s="410">
        <f t="shared" si="25"/>
        <v>3.4865284873572211E-2</v>
      </c>
      <c r="BF10" s="410">
        <f t="shared" ca="1" si="26"/>
        <v>9.1537994772511233E-2</v>
      </c>
      <c r="BG10" s="410">
        <f t="shared" ca="1" si="27"/>
        <v>0.16990521066961684</v>
      </c>
      <c r="BH10" s="410"/>
      <c r="BI10" s="410">
        <f t="shared" si="28"/>
        <v>0</v>
      </c>
      <c r="BJ10" s="410">
        <f t="shared" ca="1" si="29"/>
        <v>0</v>
      </c>
      <c r="BK10" s="410">
        <f t="shared" ca="1" si="30"/>
        <v>0</v>
      </c>
    </row>
    <row r="11" spans="1:63" ht="17">
      <c r="W11" s="434"/>
      <c r="AG11" s="416" t="s">
        <v>499</v>
      </c>
      <c r="AH11" s="412">
        <f t="shared" si="16"/>
        <v>6.5506348368408962E-2</v>
      </c>
      <c r="AI11" s="412">
        <f t="shared" si="16"/>
        <v>4.3104803114761503E-2</v>
      </c>
      <c r="AJ11" s="412">
        <f>1-$AK6/AJ6</f>
        <v>1.2266591189102116E-2</v>
      </c>
      <c r="AK11" s="412"/>
      <c r="AL11" s="413"/>
      <c r="AM11" s="412">
        <f t="shared" si="17"/>
        <v>0.31841656111867811</v>
      </c>
      <c r="AN11" s="412">
        <f t="shared" si="17"/>
        <v>0.15053764750748311</v>
      </c>
      <c r="AO11" s="412">
        <f>1-$AP6/AO6</f>
        <v>7.4511199458397903E-2</v>
      </c>
      <c r="AP11" s="412"/>
      <c r="AQ11" s="413"/>
      <c r="AR11" s="412">
        <f t="shared" si="18"/>
        <v>0.60964386597234599</v>
      </c>
      <c r="AS11" s="412">
        <f t="shared" si="18"/>
        <v>0.30450011730013427</v>
      </c>
      <c r="AT11" s="412">
        <f>1-$AU6/AT6</f>
        <v>0.15829964964121657</v>
      </c>
      <c r="AU11" s="410"/>
      <c r="AV11" s="416"/>
      <c r="AW11" s="423"/>
      <c r="AX11" s="423"/>
      <c r="AY11" s="423"/>
      <c r="BA11" s="391"/>
      <c r="BB11" s="391"/>
      <c r="BC11" s="391"/>
      <c r="BD11" s="391"/>
      <c r="BE11" s="391"/>
      <c r="BF11" s="391"/>
      <c r="BG11" s="391"/>
      <c r="BH11" s="391"/>
      <c r="BI11" s="391"/>
      <c r="BJ11" s="391"/>
      <c r="BK11" s="391"/>
    </row>
    <row r="12" spans="1:63" ht="17">
      <c r="W12" s="434"/>
      <c r="AG12" s="414"/>
      <c r="AH12" s="410"/>
      <c r="AI12" s="410"/>
      <c r="AJ12" s="410"/>
      <c r="AK12" s="410"/>
      <c r="AL12" s="411"/>
      <c r="AM12" s="410"/>
      <c r="AN12" s="410"/>
      <c r="AO12" s="410"/>
      <c r="AP12" s="410"/>
      <c r="AQ12" s="411"/>
      <c r="AR12" s="410"/>
      <c r="AS12" s="410"/>
      <c r="AT12" s="410"/>
      <c r="AU12" s="410"/>
    </row>
    <row r="13" spans="1:63">
      <c r="B13" s="399" t="s">
        <v>427</v>
      </c>
      <c r="C13" s="399" t="s">
        <v>428</v>
      </c>
      <c r="D13" s="399" t="s">
        <v>429</v>
      </c>
      <c r="E13" s="399" t="s">
        <v>430</v>
      </c>
      <c r="F13" s="381" t="s">
        <v>425</v>
      </c>
      <c r="G13" s="381" t="s">
        <v>551</v>
      </c>
      <c r="H13" s="381" t="s">
        <v>426</v>
      </c>
      <c r="M13" s="399" t="s">
        <v>427</v>
      </c>
      <c r="N13" s="399"/>
      <c r="O13" s="399"/>
      <c r="P13" s="399"/>
      <c r="Q13" s="399"/>
      <c r="R13" s="399" t="s">
        <v>428</v>
      </c>
      <c r="S13" s="399"/>
      <c r="T13" s="399"/>
      <c r="U13" s="399"/>
      <c r="V13" s="399"/>
      <c r="W13" s="399" t="s">
        <v>429</v>
      </c>
      <c r="X13" s="399"/>
      <c r="Y13" s="399"/>
      <c r="Z13" s="399"/>
      <c r="AA13" s="399"/>
      <c r="AB13" s="399" t="s">
        <v>430</v>
      </c>
      <c r="AC13" s="399"/>
      <c r="AD13" s="399"/>
      <c r="AE13" s="399"/>
      <c r="AF13" s="399"/>
      <c r="AG13" s="417" t="s">
        <v>402</v>
      </c>
      <c r="AH13" s="381"/>
      <c r="AI13" s="381"/>
      <c r="AJ13" s="381"/>
      <c r="AK13" s="381"/>
      <c r="AL13" s="381" t="s">
        <v>490</v>
      </c>
      <c r="AM13" s="381"/>
      <c r="AN13" s="381"/>
      <c r="AO13" s="381"/>
      <c r="AP13" s="381"/>
      <c r="AQ13" s="381" t="s">
        <v>489</v>
      </c>
      <c r="AR13" s="381"/>
      <c r="AS13" s="381"/>
      <c r="AT13" s="381"/>
      <c r="AU13" s="381"/>
    </row>
    <row r="14" spans="1:63">
      <c r="A14" s="63"/>
      <c r="B14" s="63">
        <f>AVERAGE(M14:Q14)</f>
        <v>2.7787780000000002E-2</v>
      </c>
      <c r="C14" s="63">
        <f t="shared" ref="C14:C45" si="31">AVERAGE(R14:V14)</f>
        <v>2.778448E-2</v>
      </c>
      <c r="D14" s="63">
        <f>AVERAGE(W14:AA14)</f>
        <v>2.7785219999999999E-2</v>
      </c>
      <c r="E14" s="63">
        <f t="shared" ref="E14:E45" si="32">AVERAGE(AB14:AF14)</f>
        <v>2.7784899999999994E-2</v>
      </c>
      <c r="F14" s="63">
        <f t="shared" ref="F14:F73" si="33">AVERAGE(AG14:AK14)</f>
        <v>2.7784639999999999E-2</v>
      </c>
      <c r="G14" s="63">
        <f>AVERAGE(AL14:AP14)</f>
        <v>2.778504E-2</v>
      </c>
      <c r="H14" s="63">
        <f t="shared" ref="H14:H73" si="34">AVERAGE(AQ14:AU14)</f>
        <v>2.7785959999999998E-2</v>
      </c>
      <c r="I14" s="63" t="str">
        <f>ROUND(E14,4)&amp;","</f>
        <v>0.0278,</v>
      </c>
      <c r="J14" s="63"/>
      <c r="L14" s="63"/>
      <c r="M14" s="63">
        <v>2.77973E-2</v>
      </c>
      <c r="N14" s="63">
        <v>2.77716E-2</v>
      </c>
      <c r="O14" s="63">
        <v>2.7795400000000001E-2</v>
      </c>
      <c r="P14" s="63">
        <v>2.77827E-2</v>
      </c>
      <c r="Q14" s="63">
        <v>2.7791900000000001E-2</v>
      </c>
      <c r="R14" s="63">
        <v>2.7793999999999999E-2</v>
      </c>
      <c r="S14" s="63">
        <v>2.7767900000000002E-2</v>
      </c>
      <c r="T14" s="63">
        <v>2.7791799999999998E-2</v>
      </c>
      <c r="U14" s="63">
        <v>2.77792E-2</v>
      </c>
      <c r="V14" s="63">
        <v>2.7789500000000002E-2</v>
      </c>
      <c r="W14" s="63">
        <v>2.7794699999999999E-2</v>
      </c>
      <c r="X14" s="63">
        <v>2.77688E-2</v>
      </c>
      <c r="Y14" s="63">
        <v>2.7792600000000001E-2</v>
      </c>
      <c r="Z14" s="63">
        <v>2.77799E-2</v>
      </c>
      <c r="AA14" s="63">
        <v>2.7790100000000002E-2</v>
      </c>
      <c r="AB14" s="63">
        <v>2.77944E-2</v>
      </c>
      <c r="AC14" s="63">
        <v>2.7768399999999999E-2</v>
      </c>
      <c r="AD14" s="63">
        <v>2.7792299999999999E-2</v>
      </c>
      <c r="AE14" s="63">
        <v>2.7779600000000002E-2</v>
      </c>
      <c r="AF14" s="63">
        <v>2.77898E-2</v>
      </c>
      <c r="AG14" s="418">
        <v>2.7794200000000002E-2</v>
      </c>
      <c r="AH14" s="63">
        <v>2.77681E-2</v>
      </c>
      <c r="AI14" s="63">
        <v>2.7791900000000001E-2</v>
      </c>
      <c r="AJ14" s="63">
        <v>2.7779399999999999E-2</v>
      </c>
      <c r="AK14" s="63">
        <v>2.7789600000000001E-2</v>
      </c>
      <c r="AL14" s="63">
        <v>2.7794599999999999E-2</v>
      </c>
      <c r="AM14" s="63">
        <v>2.7768600000000001E-2</v>
      </c>
      <c r="AN14" s="63">
        <v>2.7792399999999998E-2</v>
      </c>
      <c r="AO14" s="63">
        <v>2.7779700000000001E-2</v>
      </c>
      <c r="AP14" s="63">
        <v>2.7789899999999999E-2</v>
      </c>
      <c r="AQ14" s="63">
        <v>2.7795500000000001E-2</v>
      </c>
      <c r="AR14" s="63">
        <v>2.7769499999999999E-2</v>
      </c>
      <c r="AS14" s="63">
        <v>2.7793499999999999E-2</v>
      </c>
      <c r="AT14" s="63">
        <v>2.7780699999999998E-2</v>
      </c>
      <c r="AU14" s="63">
        <v>2.7790599999999999E-2</v>
      </c>
    </row>
    <row r="15" spans="1:63">
      <c r="A15" s="63"/>
      <c r="B15" s="63">
        <f t="shared" ref="B15:B73" si="35">AVERAGE(M15:Q15)</f>
        <v>2.779158E-2</v>
      </c>
      <c r="C15" s="63">
        <f t="shared" si="31"/>
        <v>2.7787099999999999E-2</v>
      </c>
      <c r="D15" s="63">
        <f t="shared" ref="D15:D73" si="36">AVERAGE(W15:AA15)</f>
        <v>2.7788380000000001E-2</v>
      </c>
      <c r="E15" s="63">
        <f t="shared" si="32"/>
        <v>2.778742E-2</v>
      </c>
      <c r="F15" s="63">
        <f t="shared" si="33"/>
        <v>2.7787299999999997E-2</v>
      </c>
      <c r="G15" s="63">
        <f t="shared" ref="G15:G73" si="37">AVERAGE(AL15:AP15)</f>
        <v>2.7787739999999998E-2</v>
      </c>
      <c r="H15" s="63">
        <f t="shared" si="34"/>
        <v>2.7788980000000001E-2</v>
      </c>
      <c r="I15" s="63" t="str">
        <f t="shared" ref="I15:I73" si="38">ROUND(E15,4)&amp;","</f>
        <v>0.0278,</v>
      </c>
      <c r="J15" s="63"/>
      <c r="L15" s="63"/>
      <c r="M15" s="63">
        <v>2.78021E-2</v>
      </c>
      <c r="N15" s="63">
        <v>2.7770400000000001E-2</v>
      </c>
      <c r="O15" s="63">
        <v>2.7804499999999999E-2</v>
      </c>
      <c r="P15" s="63">
        <v>2.7784900000000001E-2</v>
      </c>
      <c r="Q15" s="63">
        <v>2.7796000000000001E-2</v>
      </c>
      <c r="R15" s="63">
        <v>2.7797599999999999E-2</v>
      </c>
      <c r="S15" s="63">
        <v>2.77658E-2</v>
      </c>
      <c r="T15" s="63">
        <v>2.77997E-2</v>
      </c>
      <c r="U15" s="63">
        <v>2.7780200000000001E-2</v>
      </c>
      <c r="V15" s="63">
        <v>2.77922E-2</v>
      </c>
      <c r="W15" s="63">
        <v>2.7798799999999999E-2</v>
      </c>
      <c r="X15" s="63">
        <v>2.7767300000000002E-2</v>
      </c>
      <c r="Y15" s="63">
        <v>2.78009E-2</v>
      </c>
      <c r="Z15" s="63">
        <v>2.7781500000000001E-2</v>
      </c>
      <c r="AA15" s="63">
        <v>2.7793399999999999E-2</v>
      </c>
      <c r="AB15" s="63">
        <v>2.77979E-2</v>
      </c>
      <c r="AC15" s="63">
        <v>2.7766200000000001E-2</v>
      </c>
      <c r="AD15" s="63">
        <v>2.7799999999999998E-2</v>
      </c>
      <c r="AE15" s="63">
        <v>2.77805E-2</v>
      </c>
      <c r="AF15" s="63">
        <v>2.7792500000000001E-2</v>
      </c>
      <c r="AG15" s="418">
        <v>2.7797800000000001E-2</v>
      </c>
      <c r="AH15" s="63">
        <v>2.7765999999999999E-2</v>
      </c>
      <c r="AI15" s="63">
        <v>2.7799899999999999E-2</v>
      </c>
      <c r="AJ15" s="63">
        <v>2.77804E-2</v>
      </c>
      <c r="AK15" s="63">
        <v>2.7792399999999998E-2</v>
      </c>
      <c r="AL15" s="63">
        <v>2.7798199999999999E-2</v>
      </c>
      <c r="AM15" s="63">
        <v>2.7766599999999999E-2</v>
      </c>
      <c r="AN15" s="63">
        <v>2.78003E-2</v>
      </c>
      <c r="AO15" s="63">
        <v>2.7780800000000001E-2</v>
      </c>
      <c r="AP15" s="63">
        <v>2.7792799999999999E-2</v>
      </c>
      <c r="AQ15" s="63">
        <v>2.7799500000000001E-2</v>
      </c>
      <c r="AR15" s="63">
        <v>2.7767699999999999E-2</v>
      </c>
      <c r="AS15" s="63">
        <v>2.7801699999999999E-2</v>
      </c>
      <c r="AT15" s="63">
        <v>2.77822E-2</v>
      </c>
      <c r="AU15" s="63">
        <v>2.77938E-2</v>
      </c>
    </row>
    <row r="16" spans="1:63">
      <c r="A16" s="63"/>
      <c r="B16" s="63">
        <f t="shared" si="35"/>
        <v>2.7782279999999999E-2</v>
      </c>
      <c r="C16" s="63">
        <f t="shared" si="31"/>
        <v>2.7776840000000004E-2</v>
      </c>
      <c r="D16" s="63">
        <f t="shared" si="36"/>
        <v>2.77787E-2</v>
      </c>
      <c r="E16" s="63">
        <f t="shared" si="32"/>
        <v>2.7777119999999999E-2</v>
      </c>
      <c r="F16" s="63">
        <f t="shared" si="33"/>
        <v>2.7777139999999999E-2</v>
      </c>
      <c r="G16" s="63">
        <f t="shared" si="37"/>
        <v>2.7777639999999999E-2</v>
      </c>
      <c r="H16" s="63">
        <f t="shared" si="34"/>
        <v>2.7779060000000001E-2</v>
      </c>
      <c r="I16" s="63" t="str">
        <f t="shared" si="38"/>
        <v>0.0278,</v>
      </c>
      <c r="J16" s="63"/>
      <c r="L16" s="63"/>
      <c r="M16" s="63">
        <v>2.77904E-2</v>
      </c>
      <c r="N16" s="63">
        <v>2.7762700000000001E-2</v>
      </c>
      <c r="O16" s="63">
        <v>2.7796999999999999E-2</v>
      </c>
      <c r="P16" s="63">
        <v>2.7776100000000001E-2</v>
      </c>
      <c r="Q16" s="63">
        <v>2.7785199999999999E-2</v>
      </c>
      <c r="R16" s="63">
        <v>2.77857E-2</v>
      </c>
      <c r="S16" s="63">
        <v>2.7756800000000002E-2</v>
      </c>
      <c r="T16" s="63">
        <v>2.7790100000000002E-2</v>
      </c>
      <c r="U16" s="63">
        <v>2.7770599999999999E-2</v>
      </c>
      <c r="V16" s="63">
        <v>2.7781E-2</v>
      </c>
      <c r="W16" s="63">
        <v>2.77874E-2</v>
      </c>
      <c r="X16" s="63">
        <v>2.77589E-2</v>
      </c>
      <c r="Y16" s="63">
        <v>2.77921E-2</v>
      </c>
      <c r="Z16" s="63">
        <v>2.7772499999999999E-2</v>
      </c>
      <c r="AA16" s="63">
        <v>2.7782600000000001E-2</v>
      </c>
      <c r="AB16" s="63">
        <v>2.7785899999999999E-2</v>
      </c>
      <c r="AC16" s="63">
        <v>2.77571E-2</v>
      </c>
      <c r="AD16" s="63">
        <v>2.7790599999999999E-2</v>
      </c>
      <c r="AE16" s="63">
        <v>2.7770900000000001E-2</v>
      </c>
      <c r="AF16" s="63">
        <v>2.77811E-2</v>
      </c>
      <c r="AG16" s="418">
        <v>2.7786000000000002E-2</v>
      </c>
      <c r="AH16" s="63">
        <v>2.7757199999999999E-2</v>
      </c>
      <c r="AI16" s="63">
        <v>2.7790499999999999E-2</v>
      </c>
      <c r="AJ16" s="63">
        <v>2.7770900000000001E-2</v>
      </c>
      <c r="AK16" s="63">
        <v>2.77811E-2</v>
      </c>
      <c r="AL16" s="63">
        <v>2.7786399999999999E-2</v>
      </c>
      <c r="AM16" s="63">
        <v>2.77577E-2</v>
      </c>
      <c r="AN16" s="63">
        <v>2.7791099999999999E-2</v>
      </c>
      <c r="AO16" s="63">
        <v>2.7771400000000002E-2</v>
      </c>
      <c r="AP16" s="63">
        <v>2.77816E-2</v>
      </c>
      <c r="AQ16" s="63">
        <v>2.77875E-2</v>
      </c>
      <c r="AR16" s="63">
        <v>2.7759099999999998E-2</v>
      </c>
      <c r="AS16" s="63">
        <v>2.7793000000000002E-2</v>
      </c>
      <c r="AT16" s="63">
        <v>2.77729E-2</v>
      </c>
      <c r="AU16" s="63">
        <v>2.77828E-2</v>
      </c>
    </row>
    <row r="17" spans="1:47">
      <c r="A17" s="63"/>
      <c r="B17" s="63">
        <f t="shared" si="35"/>
        <v>2.7774500000000001E-2</v>
      </c>
      <c r="C17" s="63">
        <f t="shared" si="31"/>
        <v>2.776692E-2</v>
      </c>
      <c r="D17" s="63">
        <f t="shared" si="36"/>
        <v>2.7769620000000002E-2</v>
      </c>
      <c r="E17" s="63">
        <f t="shared" si="32"/>
        <v>2.7767319999999995E-2</v>
      </c>
      <c r="F17" s="63">
        <f t="shared" si="33"/>
        <v>2.7767460000000001E-2</v>
      </c>
      <c r="G17" s="63">
        <f t="shared" si="37"/>
        <v>2.7768060000000001E-2</v>
      </c>
      <c r="H17" s="63">
        <f t="shared" si="34"/>
        <v>2.7769960000000003E-2</v>
      </c>
      <c r="I17" s="63" t="str">
        <f t="shared" si="38"/>
        <v>0.0278,</v>
      </c>
      <c r="J17" s="63"/>
      <c r="L17" s="63"/>
      <c r="M17" s="63">
        <v>2.7782999999999999E-2</v>
      </c>
      <c r="N17" s="63">
        <v>2.7751999999999999E-2</v>
      </c>
      <c r="O17" s="63">
        <v>2.7791300000000001E-2</v>
      </c>
      <c r="P17" s="63">
        <v>2.77658E-2</v>
      </c>
      <c r="Q17" s="63">
        <v>2.77804E-2</v>
      </c>
      <c r="R17" s="63">
        <v>2.7776200000000001E-2</v>
      </c>
      <c r="S17" s="63">
        <v>2.77443E-2</v>
      </c>
      <c r="T17" s="63">
        <v>2.7782299999999999E-2</v>
      </c>
      <c r="U17" s="63">
        <v>2.7757799999999999E-2</v>
      </c>
      <c r="V17" s="63">
        <v>2.7774E-2</v>
      </c>
      <c r="W17" s="63">
        <v>2.7778600000000001E-2</v>
      </c>
      <c r="X17" s="63">
        <v>2.7747399999999998E-2</v>
      </c>
      <c r="Y17" s="63">
        <v>2.77851E-2</v>
      </c>
      <c r="Z17" s="63">
        <v>2.77606E-2</v>
      </c>
      <c r="AA17" s="63">
        <v>2.77764E-2</v>
      </c>
      <c r="AB17" s="63">
        <v>2.7776499999999999E-2</v>
      </c>
      <c r="AC17" s="63">
        <v>2.7744899999999999E-2</v>
      </c>
      <c r="AD17" s="63">
        <v>2.77827E-2</v>
      </c>
      <c r="AE17" s="63">
        <v>2.77582E-2</v>
      </c>
      <c r="AF17" s="63">
        <v>2.7774299999999998E-2</v>
      </c>
      <c r="AG17" s="418">
        <v>2.7776599999999999E-2</v>
      </c>
      <c r="AH17" s="63">
        <v>2.7745200000000001E-2</v>
      </c>
      <c r="AI17" s="63">
        <v>2.77828E-2</v>
      </c>
      <c r="AJ17" s="63">
        <v>2.77583E-2</v>
      </c>
      <c r="AK17" s="63">
        <v>2.7774400000000001E-2</v>
      </c>
      <c r="AL17" s="63">
        <v>2.7777199999999998E-2</v>
      </c>
      <c r="AM17" s="63">
        <v>2.7745700000000002E-2</v>
      </c>
      <c r="AN17" s="63">
        <v>2.7783499999999999E-2</v>
      </c>
      <c r="AO17" s="63">
        <v>2.77589E-2</v>
      </c>
      <c r="AP17" s="63">
        <v>2.7775000000000001E-2</v>
      </c>
      <c r="AQ17" s="63">
        <v>2.7778899999999999E-2</v>
      </c>
      <c r="AR17" s="63">
        <v>2.7747399999999998E-2</v>
      </c>
      <c r="AS17" s="63">
        <v>2.7785799999999999E-2</v>
      </c>
      <c r="AT17" s="63">
        <v>2.7761000000000001E-2</v>
      </c>
      <c r="AU17" s="63">
        <v>2.7776700000000001E-2</v>
      </c>
    </row>
    <row r="18" spans="1:47">
      <c r="A18" s="63"/>
      <c r="B18" s="63">
        <f t="shared" si="35"/>
        <v>2.7762419999999999E-2</v>
      </c>
      <c r="C18" s="63">
        <f t="shared" si="31"/>
        <v>2.7753519999999997E-2</v>
      </c>
      <c r="D18" s="63">
        <f t="shared" si="36"/>
        <v>2.775706E-2</v>
      </c>
      <c r="E18" s="63">
        <f t="shared" si="32"/>
        <v>2.7753899999999998E-2</v>
      </c>
      <c r="F18" s="63">
        <f t="shared" si="33"/>
        <v>2.77542E-2</v>
      </c>
      <c r="G18" s="63">
        <f t="shared" si="37"/>
        <v>2.7754919999999999E-2</v>
      </c>
      <c r="H18" s="63">
        <f t="shared" si="34"/>
        <v>2.7756999999999997E-2</v>
      </c>
      <c r="I18" s="63" t="str">
        <f t="shared" si="38"/>
        <v>0.0278,</v>
      </c>
      <c r="J18" s="63"/>
      <c r="L18" s="63"/>
      <c r="M18" s="63">
        <v>2.7770400000000001E-2</v>
      </c>
      <c r="N18" s="63">
        <v>2.7742800000000001E-2</v>
      </c>
      <c r="O18" s="63">
        <v>2.7780599999999999E-2</v>
      </c>
      <c r="P18" s="63">
        <v>2.7749699999999999E-2</v>
      </c>
      <c r="Q18" s="63">
        <v>2.7768600000000001E-2</v>
      </c>
      <c r="R18" s="63">
        <v>2.7762999999999999E-2</v>
      </c>
      <c r="S18" s="63">
        <v>2.77337E-2</v>
      </c>
      <c r="T18" s="63">
        <v>2.7770099999999999E-2</v>
      </c>
      <c r="U18" s="63">
        <v>2.7740799999999999E-2</v>
      </c>
      <c r="V18" s="63">
        <v>2.776E-2</v>
      </c>
      <c r="W18" s="63">
        <v>2.7765700000000001E-2</v>
      </c>
      <c r="X18" s="63">
        <v>2.7737399999999999E-2</v>
      </c>
      <c r="Y18" s="63">
        <v>2.7773800000000001E-2</v>
      </c>
      <c r="Z18" s="63">
        <v>2.77448E-2</v>
      </c>
      <c r="AA18" s="63">
        <v>2.7763599999999999E-2</v>
      </c>
      <c r="AB18" s="63">
        <v>2.77629E-2</v>
      </c>
      <c r="AC18" s="63">
        <v>2.7734200000000001E-2</v>
      </c>
      <c r="AD18" s="63">
        <v>2.7770599999999999E-2</v>
      </c>
      <c r="AE18" s="63">
        <v>2.77413E-2</v>
      </c>
      <c r="AF18" s="63">
        <v>2.77605E-2</v>
      </c>
      <c r="AG18" s="418">
        <v>2.7763300000000001E-2</v>
      </c>
      <c r="AH18" s="63">
        <v>2.7734600000000002E-2</v>
      </c>
      <c r="AI18" s="63">
        <v>2.7770799999999998E-2</v>
      </c>
      <c r="AJ18" s="63">
        <v>2.77418E-2</v>
      </c>
      <c r="AK18" s="63">
        <v>2.77605E-2</v>
      </c>
      <c r="AL18" s="63">
        <v>2.7763800000000002E-2</v>
      </c>
      <c r="AM18" s="63">
        <v>2.7735300000000001E-2</v>
      </c>
      <c r="AN18" s="63">
        <v>2.77716E-2</v>
      </c>
      <c r="AO18" s="63">
        <v>2.77424E-2</v>
      </c>
      <c r="AP18" s="63">
        <v>2.7761500000000001E-2</v>
      </c>
      <c r="AQ18" s="63">
        <v>2.7765499999999999E-2</v>
      </c>
      <c r="AR18" s="63">
        <v>2.77372E-2</v>
      </c>
      <c r="AS18" s="63">
        <v>2.7774199999999999E-2</v>
      </c>
      <c r="AT18" s="63">
        <v>2.7744399999999999E-2</v>
      </c>
      <c r="AU18" s="63">
        <v>2.7763699999999999E-2</v>
      </c>
    </row>
    <row r="19" spans="1:47">
      <c r="A19" s="63"/>
      <c r="B19" s="63">
        <f t="shared" si="35"/>
        <v>2.7747860000000003E-2</v>
      </c>
      <c r="C19" s="63">
        <f t="shared" si="31"/>
        <v>2.7736980000000001E-2</v>
      </c>
      <c r="D19" s="63">
        <f t="shared" si="36"/>
        <v>2.774126E-2</v>
      </c>
      <c r="E19" s="63">
        <f t="shared" si="32"/>
        <v>2.7737100000000004E-2</v>
      </c>
      <c r="F19" s="63">
        <f t="shared" si="33"/>
        <v>2.7737539999999998E-2</v>
      </c>
      <c r="G19" s="63">
        <f t="shared" si="37"/>
        <v>2.7738420000000003E-2</v>
      </c>
      <c r="H19" s="63">
        <f t="shared" si="34"/>
        <v>2.7741019999999998E-2</v>
      </c>
      <c r="I19" s="63" t="str">
        <f t="shared" si="38"/>
        <v>0.0277,</v>
      </c>
      <c r="J19" s="63"/>
      <c r="L19" s="63"/>
      <c r="M19" s="63">
        <v>2.77606E-2</v>
      </c>
      <c r="N19" s="63">
        <v>2.7722500000000001E-2</v>
      </c>
      <c r="O19" s="63">
        <v>2.7769800000000001E-2</v>
      </c>
      <c r="P19" s="63">
        <v>2.77348E-2</v>
      </c>
      <c r="Q19" s="63">
        <v>2.7751600000000001E-2</v>
      </c>
      <c r="R19" s="63">
        <v>2.7751499999999998E-2</v>
      </c>
      <c r="S19" s="63">
        <v>2.7710800000000001E-2</v>
      </c>
      <c r="T19" s="63">
        <v>2.77582E-2</v>
      </c>
      <c r="U19" s="63">
        <v>2.7722799999999999E-2</v>
      </c>
      <c r="V19" s="63">
        <v>2.7741600000000002E-2</v>
      </c>
      <c r="W19" s="63">
        <v>2.7754299999999999E-2</v>
      </c>
      <c r="X19" s="63">
        <v>2.7715299999999998E-2</v>
      </c>
      <c r="Y19" s="63">
        <v>2.7762499999999999E-2</v>
      </c>
      <c r="Z19" s="63">
        <v>2.77279E-2</v>
      </c>
      <c r="AA19" s="63">
        <v>2.7746300000000002E-2</v>
      </c>
      <c r="AB19" s="63">
        <v>2.77506E-2</v>
      </c>
      <c r="AC19" s="63">
        <v>2.7710800000000001E-2</v>
      </c>
      <c r="AD19" s="63">
        <v>2.7758700000000001E-2</v>
      </c>
      <c r="AE19" s="63">
        <v>2.77232E-2</v>
      </c>
      <c r="AF19" s="63">
        <v>2.7742200000000002E-2</v>
      </c>
      <c r="AG19" s="418">
        <v>2.7751000000000001E-2</v>
      </c>
      <c r="AH19" s="63">
        <v>2.77115E-2</v>
      </c>
      <c r="AI19" s="63">
        <v>2.7759200000000001E-2</v>
      </c>
      <c r="AJ19" s="63">
        <v>2.7723399999999999E-2</v>
      </c>
      <c r="AK19" s="63">
        <v>2.7742599999999999E-2</v>
      </c>
      <c r="AL19" s="63">
        <v>2.77518E-2</v>
      </c>
      <c r="AM19" s="63">
        <v>2.7712299999999999E-2</v>
      </c>
      <c r="AN19" s="63">
        <v>2.7759900000000001E-2</v>
      </c>
      <c r="AO19" s="63">
        <v>2.7724700000000001E-2</v>
      </c>
      <c r="AP19" s="63">
        <v>2.7743400000000001E-2</v>
      </c>
      <c r="AQ19" s="63">
        <v>2.77542E-2</v>
      </c>
      <c r="AR19" s="63">
        <v>2.7715199999999999E-2</v>
      </c>
      <c r="AS19" s="63">
        <v>2.7762700000000001E-2</v>
      </c>
      <c r="AT19" s="63">
        <v>2.7727499999999999E-2</v>
      </c>
      <c r="AU19" s="63">
        <v>2.7745499999999999E-2</v>
      </c>
    </row>
    <row r="20" spans="1:47">
      <c r="A20" s="63"/>
      <c r="B20" s="63">
        <f t="shared" si="35"/>
        <v>2.7729839999999999E-2</v>
      </c>
      <c r="C20" s="63">
        <f t="shared" si="31"/>
        <v>2.7715300000000005E-2</v>
      </c>
      <c r="D20" s="63">
        <f t="shared" si="36"/>
        <v>2.7721700000000005E-2</v>
      </c>
      <c r="E20" s="63">
        <f t="shared" si="32"/>
        <v>2.7716039999999997E-2</v>
      </c>
      <c r="F20" s="63">
        <f t="shared" si="33"/>
        <v>2.771676E-2</v>
      </c>
      <c r="G20" s="63">
        <f t="shared" si="37"/>
        <v>2.7717840000000004E-2</v>
      </c>
      <c r="H20" s="63">
        <f t="shared" si="34"/>
        <v>2.7720660000000001E-2</v>
      </c>
      <c r="I20" s="63" t="str">
        <f t="shared" si="38"/>
        <v>0.0277,</v>
      </c>
      <c r="J20" s="63"/>
      <c r="L20" s="63"/>
      <c r="M20" s="63">
        <v>2.77401E-2</v>
      </c>
      <c r="N20" s="63">
        <v>2.7707599999999999E-2</v>
      </c>
      <c r="O20" s="63">
        <v>2.77506E-2</v>
      </c>
      <c r="P20" s="63">
        <v>2.7716000000000001E-2</v>
      </c>
      <c r="Q20" s="63">
        <v>2.77349E-2</v>
      </c>
      <c r="R20" s="63">
        <v>2.7726600000000001E-2</v>
      </c>
      <c r="S20" s="63">
        <v>2.7691199999999999E-2</v>
      </c>
      <c r="T20" s="63">
        <v>2.7734200000000001E-2</v>
      </c>
      <c r="U20" s="63">
        <v>2.76992E-2</v>
      </c>
      <c r="V20" s="63">
        <v>2.7725300000000001E-2</v>
      </c>
      <c r="W20" s="63">
        <v>2.7732300000000001E-2</v>
      </c>
      <c r="X20" s="63">
        <v>2.7699100000000001E-2</v>
      </c>
      <c r="Y20" s="63">
        <v>2.7740500000000001E-2</v>
      </c>
      <c r="Z20" s="63">
        <v>2.77063E-2</v>
      </c>
      <c r="AA20" s="63">
        <v>2.7730299999999999E-2</v>
      </c>
      <c r="AB20" s="63">
        <v>2.7727100000000001E-2</v>
      </c>
      <c r="AC20" s="63">
        <v>2.7693499999999999E-2</v>
      </c>
      <c r="AD20" s="63">
        <v>2.77349E-2</v>
      </c>
      <c r="AE20" s="63">
        <v>2.76999E-2</v>
      </c>
      <c r="AF20" s="63">
        <v>2.7724800000000001E-2</v>
      </c>
      <c r="AG20" s="418">
        <v>2.7727600000000002E-2</v>
      </c>
      <c r="AH20" s="63">
        <v>2.7693700000000002E-2</v>
      </c>
      <c r="AI20" s="63">
        <v>2.7735699999999999E-2</v>
      </c>
      <c r="AJ20" s="63">
        <v>2.7700599999999999E-2</v>
      </c>
      <c r="AK20" s="63">
        <v>2.7726199999999999E-2</v>
      </c>
      <c r="AL20" s="63">
        <v>2.7728800000000001E-2</v>
      </c>
      <c r="AM20" s="63">
        <v>2.7695299999999999E-2</v>
      </c>
      <c r="AN20" s="63">
        <v>2.77367E-2</v>
      </c>
      <c r="AO20" s="63">
        <v>2.7702000000000001E-2</v>
      </c>
      <c r="AP20" s="63">
        <v>2.7726399999999998E-2</v>
      </c>
      <c r="AQ20" s="63">
        <v>2.77319E-2</v>
      </c>
      <c r="AR20" s="63">
        <v>2.7698799999999999E-2</v>
      </c>
      <c r="AS20" s="63">
        <v>2.7740600000000001E-2</v>
      </c>
      <c r="AT20" s="63">
        <v>2.77057E-2</v>
      </c>
      <c r="AU20" s="63">
        <v>2.7726299999999999E-2</v>
      </c>
    </row>
    <row r="21" spans="1:47">
      <c r="A21" s="63"/>
      <c r="B21" s="63">
        <f t="shared" si="35"/>
        <v>2.7710160000000001E-2</v>
      </c>
      <c r="C21" s="63">
        <f t="shared" si="31"/>
        <v>2.7691739999999999E-2</v>
      </c>
      <c r="D21" s="63">
        <f t="shared" si="36"/>
        <v>2.769928E-2</v>
      </c>
      <c r="E21" s="63">
        <f t="shared" si="32"/>
        <v>2.769224E-2</v>
      </c>
      <c r="F21" s="63">
        <f t="shared" si="33"/>
        <v>2.7693299999999997E-2</v>
      </c>
      <c r="G21" s="63">
        <f t="shared" si="37"/>
        <v>2.76945E-2</v>
      </c>
      <c r="H21" s="63">
        <f t="shared" si="34"/>
        <v>2.7698380000000002E-2</v>
      </c>
      <c r="I21" s="63" t="str">
        <f t="shared" si="38"/>
        <v>0.0277,</v>
      </c>
      <c r="J21" s="63"/>
      <c r="L21" s="63"/>
      <c r="M21" s="63">
        <v>2.7717700000000001E-2</v>
      </c>
      <c r="N21" s="63">
        <v>2.7686200000000001E-2</v>
      </c>
      <c r="O21" s="63">
        <v>2.77389E-2</v>
      </c>
      <c r="P21" s="63">
        <v>2.7694699999999999E-2</v>
      </c>
      <c r="Q21" s="63">
        <v>2.77133E-2</v>
      </c>
      <c r="R21" s="63">
        <v>2.7699399999999999E-2</v>
      </c>
      <c r="S21" s="63">
        <v>2.7669099999999999E-2</v>
      </c>
      <c r="T21" s="63">
        <v>2.7720700000000001E-2</v>
      </c>
      <c r="U21" s="63">
        <v>2.7674299999999999E-2</v>
      </c>
      <c r="V21" s="63">
        <v>2.76952E-2</v>
      </c>
      <c r="W21" s="63">
        <v>2.77063E-2</v>
      </c>
      <c r="X21" s="63">
        <v>2.7675399999999999E-2</v>
      </c>
      <c r="Y21" s="63">
        <v>2.7727600000000002E-2</v>
      </c>
      <c r="Z21" s="63">
        <v>2.7683099999999999E-2</v>
      </c>
      <c r="AA21" s="63">
        <v>2.7703999999999999E-2</v>
      </c>
      <c r="AB21" s="63">
        <v>2.76993E-2</v>
      </c>
      <c r="AC21" s="63">
        <v>2.7668399999999999E-2</v>
      </c>
      <c r="AD21" s="63">
        <v>2.77215E-2</v>
      </c>
      <c r="AE21" s="63">
        <v>2.76752E-2</v>
      </c>
      <c r="AF21" s="63">
        <v>2.7696800000000001E-2</v>
      </c>
      <c r="AG21" s="418">
        <v>2.7700599999999999E-2</v>
      </c>
      <c r="AH21" s="63">
        <v>2.7669300000000001E-2</v>
      </c>
      <c r="AI21" s="63">
        <v>2.7722199999999999E-2</v>
      </c>
      <c r="AJ21" s="63">
        <v>2.7676200000000001E-2</v>
      </c>
      <c r="AK21" s="63">
        <v>2.7698199999999999E-2</v>
      </c>
      <c r="AL21" s="63">
        <v>2.77015E-2</v>
      </c>
      <c r="AM21" s="63">
        <v>2.7670699999999999E-2</v>
      </c>
      <c r="AN21" s="63">
        <v>2.7723500000000002E-2</v>
      </c>
      <c r="AO21" s="63">
        <v>2.7677799999999999E-2</v>
      </c>
      <c r="AP21" s="63">
        <v>2.7699000000000001E-2</v>
      </c>
      <c r="AQ21" s="63">
        <v>2.7704900000000001E-2</v>
      </c>
      <c r="AR21" s="63">
        <v>2.7675100000000001E-2</v>
      </c>
      <c r="AS21" s="63">
        <v>2.77278E-2</v>
      </c>
      <c r="AT21" s="63">
        <v>2.7681899999999999E-2</v>
      </c>
      <c r="AU21" s="63">
        <v>2.77022E-2</v>
      </c>
    </row>
    <row r="22" spans="1:47">
      <c r="A22" s="63"/>
      <c r="B22" s="63">
        <f t="shared" si="35"/>
        <v>2.768644E-2</v>
      </c>
      <c r="C22" s="63">
        <f t="shared" si="31"/>
        <v>2.766016E-2</v>
      </c>
      <c r="D22" s="63">
        <f t="shared" si="36"/>
        <v>2.7671920000000006E-2</v>
      </c>
      <c r="E22" s="63">
        <f t="shared" si="32"/>
        <v>2.766244E-2</v>
      </c>
      <c r="F22" s="63">
        <f t="shared" si="33"/>
        <v>2.7662560000000003E-2</v>
      </c>
      <c r="G22" s="63">
        <f t="shared" si="37"/>
        <v>2.7665699999999998E-2</v>
      </c>
      <c r="H22" s="63">
        <f t="shared" si="34"/>
        <v>2.7671639999999997E-2</v>
      </c>
      <c r="I22" s="63" t="str">
        <f t="shared" si="38"/>
        <v>0.0277,</v>
      </c>
      <c r="J22" s="63"/>
      <c r="L22" s="63"/>
      <c r="M22" s="63">
        <v>2.7683699999999999E-2</v>
      </c>
      <c r="N22" s="63">
        <v>2.7672100000000002E-2</v>
      </c>
      <c r="O22" s="63">
        <v>2.7722500000000001E-2</v>
      </c>
      <c r="P22" s="63">
        <v>2.7667500000000001E-2</v>
      </c>
      <c r="Q22" s="63">
        <v>2.76864E-2</v>
      </c>
      <c r="R22" s="63">
        <v>2.76531E-2</v>
      </c>
      <c r="S22" s="63">
        <v>2.76513E-2</v>
      </c>
      <c r="T22" s="63">
        <v>2.7701300000000002E-2</v>
      </c>
      <c r="U22" s="63">
        <v>2.7638900000000001E-2</v>
      </c>
      <c r="V22" s="63">
        <v>2.7656199999999999E-2</v>
      </c>
      <c r="W22" s="63">
        <v>2.7668000000000002E-2</v>
      </c>
      <c r="X22" s="63">
        <v>2.7661100000000001E-2</v>
      </c>
      <c r="Y22" s="63">
        <v>2.7709299999999999E-2</v>
      </c>
      <c r="Z22" s="63">
        <v>2.7651200000000001E-2</v>
      </c>
      <c r="AA22" s="63">
        <v>2.767E-2</v>
      </c>
      <c r="AB22" s="63">
        <v>2.7656400000000001E-2</v>
      </c>
      <c r="AC22" s="63">
        <v>2.7652800000000002E-2</v>
      </c>
      <c r="AD22" s="63">
        <v>2.7702299999999999E-2</v>
      </c>
      <c r="AE22" s="63">
        <v>2.7641499999999999E-2</v>
      </c>
      <c r="AF22" s="63">
        <v>2.7659199999999998E-2</v>
      </c>
      <c r="AG22" s="418">
        <v>2.7656199999999999E-2</v>
      </c>
      <c r="AH22" s="63">
        <v>2.76549E-2</v>
      </c>
      <c r="AI22" s="63">
        <v>2.7702899999999999E-2</v>
      </c>
      <c r="AJ22" s="63">
        <v>2.7642099999999999E-2</v>
      </c>
      <c r="AK22" s="63">
        <v>2.7656699999999999E-2</v>
      </c>
      <c r="AL22" s="63">
        <v>2.7660400000000002E-2</v>
      </c>
      <c r="AM22" s="63">
        <v>2.7655599999999999E-2</v>
      </c>
      <c r="AN22" s="63">
        <v>2.7704699999999999E-2</v>
      </c>
      <c r="AO22" s="63">
        <v>2.7644800000000001E-2</v>
      </c>
      <c r="AP22" s="63">
        <v>2.7663E-2</v>
      </c>
      <c r="AQ22" s="63">
        <v>2.7666099999999999E-2</v>
      </c>
      <c r="AR22" s="63">
        <v>2.7659199999999998E-2</v>
      </c>
      <c r="AS22" s="63">
        <v>2.7709899999999999E-2</v>
      </c>
      <c r="AT22" s="63">
        <v>2.7651800000000001E-2</v>
      </c>
      <c r="AU22" s="63">
        <v>2.76712E-2</v>
      </c>
    </row>
    <row r="23" spans="1:47">
      <c r="A23" s="63"/>
      <c r="B23" s="63">
        <f t="shared" si="35"/>
        <v>2.764488E-2</v>
      </c>
      <c r="C23" s="63">
        <f t="shared" si="31"/>
        <v>2.7606499999999999E-2</v>
      </c>
      <c r="D23" s="63">
        <f t="shared" si="36"/>
        <v>2.7625380000000005E-2</v>
      </c>
      <c r="E23" s="63">
        <f t="shared" si="32"/>
        <v>2.761096E-2</v>
      </c>
      <c r="F23" s="63">
        <f t="shared" si="33"/>
        <v>2.7612520000000002E-2</v>
      </c>
      <c r="G23" s="63">
        <f t="shared" si="37"/>
        <v>2.761574E-2</v>
      </c>
      <c r="H23" s="63">
        <f t="shared" si="34"/>
        <v>2.7622380000000002E-2</v>
      </c>
      <c r="I23" s="63" t="str">
        <f t="shared" si="38"/>
        <v>0.0276,</v>
      </c>
      <c r="J23" s="63"/>
      <c r="L23" s="63"/>
      <c r="M23" s="63">
        <v>2.7665499999999999E-2</v>
      </c>
      <c r="N23" s="63">
        <v>2.7633000000000001E-2</v>
      </c>
      <c r="O23" s="63">
        <v>2.7682100000000001E-2</v>
      </c>
      <c r="P23" s="63">
        <v>2.7613800000000001E-2</v>
      </c>
      <c r="Q23" s="63">
        <v>2.7629999999999998E-2</v>
      </c>
      <c r="R23" s="63">
        <v>2.7626499999999998E-2</v>
      </c>
      <c r="S23" s="63">
        <v>2.7601500000000001E-2</v>
      </c>
      <c r="T23" s="63">
        <v>2.76525E-2</v>
      </c>
      <c r="U23" s="63">
        <v>2.7577399999999998E-2</v>
      </c>
      <c r="V23" s="63">
        <v>2.7574600000000001E-2</v>
      </c>
      <c r="W23" s="63">
        <v>2.7646799999999999E-2</v>
      </c>
      <c r="X23" s="63">
        <v>2.7614099999999999E-2</v>
      </c>
      <c r="Y23" s="63">
        <v>2.7664500000000002E-2</v>
      </c>
      <c r="Z23" s="63">
        <v>2.7594E-2</v>
      </c>
      <c r="AA23" s="63">
        <v>2.76075E-2</v>
      </c>
      <c r="AB23" s="63">
        <v>2.7634800000000001E-2</v>
      </c>
      <c r="AC23" s="63">
        <v>2.7601400000000002E-2</v>
      </c>
      <c r="AD23" s="63">
        <v>2.76531E-2</v>
      </c>
      <c r="AE23" s="63">
        <v>2.7577299999999999E-2</v>
      </c>
      <c r="AF23" s="63">
        <v>2.75882E-2</v>
      </c>
      <c r="AG23" s="418">
        <v>2.76355E-2</v>
      </c>
      <c r="AH23" s="63">
        <v>2.7604199999999999E-2</v>
      </c>
      <c r="AI23" s="63">
        <v>2.76554E-2</v>
      </c>
      <c r="AJ23" s="63">
        <v>2.7579699999999999E-2</v>
      </c>
      <c r="AK23" s="63">
        <v>2.7587799999999999E-2</v>
      </c>
      <c r="AL23" s="63">
        <v>2.7638800000000002E-2</v>
      </c>
      <c r="AM23" s="63">
        <v>2.76058E-2</v>
      </c>
      <c r="AN23" s="63">
        <v>2.7656900000000002E-2</v>
      </c>
      <c r="AO23" s="63">
        <v>2.7582599999999999E-2</v>
      </c>
      <c r="AP23" s="63">
        <v>2.75946E-2</v>
      </c>
      <c r="AQ23" s="63">
        <v>2.7644200000000001E-2</v>
      </c>
      <c r="AR23" s="63">
        <v>2.7612500000000002E-2</v>
      </c>
      <c r="AS23" s="63">
        <v>2.7663E-2</v>
      </c>
      <c r="AT23" s="63">
        <v>2.7590799999999999E-2</v>
      </c>
      <c r="AU23" s="63">
        <v>2.7601400000000002E-2</v>
      </c>
    </row>
    <row r="24" spans="1:47">
      <c r="A24" s="63"/>
      <c r="B24" s="63">
        <f t="shared" si="35"/>
        <v>2.7580720000000003E-2</v>
      </c>
      <c r="C24" s="63">
        <f t="shared" si="31"/>
        <v>2.7539820000000003E-2</v>
      </c>
      <c r="D24" s="63">
        <f t="shared" si="36"/>
        <v>2.756248E-2</v>
      </c>
      <c r="E24" s="63">
        <f t="shared" si="32"/>
        <v>2.754028E-2</v>
      </c>
      <c r="F24" s="63">
        <f t="shared" si="33"/>
        <v>2.7544979999999997E-2</v>
      </c>
      <c r="G24" s="63">
        <f t="shared" si="37"/>
        <v>2.7547800000000001E-2</v>
      </c>
      <c r="H24" s="63">
        <f t="shared" si="34"/>
        <v>2.7554679999999998E-2</v>
      </c>
      <c r="I24" s="63" t="str">
        <f t="shared" si="38"/>
        <v>0.0275,</v>
      </c>
      <c r="J24" s="63"/>
      <c r="L24" s="63"/>
      <c r="M24" s="63">
        <v>2.7609999999999999E-2</v>
      </c>
      <c r="N24" s="63">
        <v>2.7567299999999999E-2</v>
      </c>
      <c r="O24" s="63">
        <v>2.7555900000000001E-2</v>
      </c>
      <c r="P24" s="63">
        <v>2.7575700000000002E-2</v>
      </c>
      <c r="Q24" s="63">
        <v>2.75947E-2</v>
      </c>
      <c r="R24" s="63">
        <v>2.7538E-2</v>
      </c>
      <c r="S24" s="63">
        <v>2.75386E-2</v>
      </c>
      <c r="T24" s="63">
        <v>2.7540200000000001E-2</v>
      </c>
      <c r="U24" s="63">
        <v>2.75286E-2</v>
      </c>
      <c r="V24" s="63">
        <v>2.75537E-2</v>
      </c>
      <c r="W24" s="63">
        <v>2.7577000000000001E-2</v>
      </c>
      <c r="X24" s="63">
        <v>2.7551900000000001E-2</v>
      </c>
      <c r="Y24" s="63">
        <v>2.7556199999999999E-2</v>
      </c>
      <c r="Z24" s="63">
        <v>2.7555799999999998E-2</v>
      </c>
      <c r="AA24" s="63">
        <v>2.7571499999999999E-2</v>
      </c>
      <c r="AB24" s="63">
        <v>2.7556600000000001E-2</v>
      </c>
      <c r="AC24" s="63">
        <v>2.75328E-2</v>
      </c>
      <c r="AD24" s="63">
        <v>2.7531699999999999E-2</v>
      </c>
      <c r="AE24" s="63">
        <v>2.7532600000000001E-2</v>
      </c>
      <c r="AF24" s="63">
        <v>2.7547700000000001E-2</v>
      </c>
      <c r="AG24" s="418">
        <v>2.7552900000000002E-2</v>
      </c>
      <c r="AH24" s="63">
        <v>2.7539000000000001E-2</v>
      </c>
      <c r="AI24" s="63">
        <v>2.75339E-2</v>
      </c>
      <c r="AJ24" s="63">
        <v>2.75362E-2</v>
      </c>
      <c r="AK24" s="63">
        <v>2.7562900000000001E-2</v>
      </c>
      <c r="AL24" s="63">
        <v>2.75643E-2</v>
      </c>
      <c r="AM24" s="63">
        <v>2.75391E-2</v>
      </c>
      <c r="AN24" s="63">
        <v>2.7539999999999999E-2</v>
      </c>
      <c r="AO24" s="63">
        <v>2.7539999999999999E-2</v>
      </c>
      <c r="AP24" s="63">
        <v>2.75556E-2</v>
      </c>
      <c r="AQ24" s="63">
        <v>2.7578499999999999E-2</v>
      </c>
      <c r="AR24" s="63">
        <v>2.7545099999999999E-2</v>
      </c>
      <c r="AS24" s="63">
        <v>2.75444E-2</v>
      </c>
      <c r="AT24" s="63">
        <v>2.75444E-2</v>
      </c>
      <c r="AU24" s="63">
        <v>2.7560999999999999E-2</v>
      </c>
    </row>
    <row r="25" spans="1:47">
      <c r="A25" s="63"/>
      <c r="B25" s="63">
        <f t="shared" si="35"/>
        <v>2.7547500000000003E-2</v>
      </c>
      <c r="C25" s="63">
        <f t="shared" si="31"/>
        <v>2.7483940000000002E-2</v>
      </c>
      <c r="D25" s="63">
        <f t="shared" si="36"/>
        <v>2.7512219999999997E-2</v>
      </c>
      <c r="E25" s="63">
        <f t="shared" si="32"/>
        <v>2.7484740000000001E-2</v>
      </c>
      <c r="F25" s="63">
        <f t="shared" si="33"/>
        <v>2.7490500000000001E-2</v>
      </c>
      <c r="G25" s="63">
        <f t="shared" si="37"/>
        <v>2.7492800000000001E-2</v>
      </c>
      <c r="H25" s="63">
        <f t="shared" si="34"/>
        <v>2.7501399999999999E-2</v>
      </c>
      <c r="I25" s="63" t="str">
        <f t="shared" si="38"/>
        <v>0.0275,</v>
      </c>
      <c r="J25" s="63"/>
      <c r="L25" s="63"/>
      <c r="M25" s="63">
        <v>2.7585999999999999E-2</v>
      </c>
      <c r="N25" s="63">
        <v>2.7502200000000001E-2</v>
      </c>
      <c r="O25" s="63">
        <v>2.76104E-2</v>
      </c>
      <c r="P25" s="63">
        <v>2.7519200000000001E-2</v>
      </c>
      <c r="Q25" s="63">
        <v>2.7519700000000001E-2</v>
      </c>
      <c r="R25" s="63">
        <v>2.7529600000000001E-2</v>
      </c>
      <c r="S25" s="63">
        <v>2.7438899999999999E-2</v>
      </c>
      <c r="T25" s="63">
        <v>2.75556E-2</v>
      </c>
      <c r="U25" s="63">
        <v>2.7464800000000001E-2</v>
      </c>
      <c r="V25" s="63">
        <v>2.7430800000000002E-2</v>
      </c>
      <c r="W25" s="63">
        <v>2.7552E-2</v>
      </c>
      <c r="X25" s="63">
        <v>2.7470399999999999E-2</v>
      </c>
      <c r="Y25" s="63">
        <v>2.7575599999999999E-2</v>
      </c>
      <c r="Z25" s="63">
        <v>2.7484100000000001E-2</v>
      </c>
      <c r="AA25" s="63">
        <v>2.7479E-2</v>
      </c>
      <c r="AB25" s="63">
        <v>2.7530700000000002E-2</v>
      </c>
      <c r="AC25" s="63">
        <v>2.7442000000000001E-2</v>
      </c>
      <c r="AD25" s="63">
        <v>2.7556500000000001E-2</v>
      </c>
      <c r="AE25" s="63">
        <v>2.7450100000000002E-2</v>
      </c>
      <c r="AF25" s="63">
        <v>2.7444400000000001E-2</v>
      </c>
      <c r="AG25" s="418">
        <v>2.7536399999999999E-2</v>
      </c>
      <c r="AH25" s="63">
        <v>2.7450700000000001E-2</v>
      </c>
      <c r="AI25" s="63">
        <v>2.7559299999999998E-2</v>
      </c>
      <c r="AJ25" s="63">
        <v>2.7458900000000001E-2</v>
      </c>
      <c r="AK25" s="63">
        <v>2.7447200000000001E-2</v>
      </c>
      <c r="AL25" s="63">
        <v>2.7538099999999999E-2</v>
      </c>
      <c r="AM25" s="63">
        <v>2.74522E-2</v>
      </c>
      <c r="AN25" s="63">
        <v>2.7563299999999999E-2</v>
      </c>
      <c r="AO25" s="63">
        <v>2.74556E-2</v>
      </c>
      <c r="AP25" s="63">
        <v>2.7454800000000001E-2</v>
      </c>
      <c r="AQ25" s="63">
        <v>2.7546500000000002E-2</v>
      </c>
      <c r="AR25" s="63">
        <v>2.7453200000000001E-2</v>
      </c>
      <c r="AS25" s="63">
        <v>2.7574700000000001E-2</v>
      </c>
      <c r="AT25" s="63">
        <v>2.7475200000000002E-2</v>
      </c>
      <c r="AU25" s="63">
        <v>2.74574E-2</v>
      </c>
    </row>
    <row r="26" spans="1:47">
      <c r="A26" s="63"/>
      <c r="B26" s="63">
        <f t="shared" si="35"/>
        <v>2.7457579999999999E-2</v>
      </c>
      <c r="C26" s="63">
        <f t="shared" si="31"/>
        <v>2.7375860000000002E-2</v>
      </c>
      <c r="D26" s="63">
        <f t="shared" si="36"/>
        <v>2.7433259999999998E-2</v>
      </c>
      <c r="E26" s="63">
        <f t="shared" si="32"/>
        <v>2.7399940000000001E-2</v>
      </c>
      <c r="F26" s="63">
        <f t="shared" si="33"/>
        <v>2.7397979999999999E-2</v>
      </c>
      <c r="G26" s="63">
        <f t="shared" si="37"/>
        <v>2.7411360000000003E-2</v>
      </c>
      <c r="H26" s="63">
        <f t="shared" si="34"/>
        <v>2.7414619999999994E-2</v>
      </c>
      <c r="I26" s="63" t="str">
        <f t="shared" si="38"/>
        <v>0.0274,</v>
      </c>
      <c r="J26" s="63"/>
      <c r="L26" s="63"/>
      <c r="M26" s="63">
        <v>2.7567500000000002E-2</v>
      </c>
      <c r="N26" s="63">
        <v>2.7382900000000002E-2</v>
      </c>
      <c r="O26" s="63">
        <v>2.74066E-2</v>
      </c>
      <c r="P26" s="63">
        <v>2.7420099999999999E-2</v>
      </c>
      <c r="Q26" s="63">
        <v>2.7510799999999998E-2</v>
      </c>
      <c r="R26" s="63">
        <v>2.75106E-2</v>
      </c>
      <c r="S26" s="63">
        <v>2.71846E-2</v>
      </c>
      <c r="T26" s="63">
        <v>2.7401200000000001E-2</v>
      </c>
      <c r="U26" s="63">
        <v>2.74399E-2</v>
      </c>
      <c r="V26" s="63">
        <v>2.7342999999999999E-2</v>
      </c>
      <c r="W26" s="63">
        <v>2.7535199999999999E-2</v>
      </c>
      <c r="X26" s="63">
        <v>2.7337799999999999E-2</v>
      </c>
      <c r="Y26" s="63">
        <v>2.74077E-2</v>
      </c>
      <c r="Z26" s="63">
        <v>2.7439499999999999E-2</v>
      </c>
      <c r="AA26" s="63">
        <v>2.7446100000000001E-2</v>
      </c>
      <c r="AB26" s="63">
        <v>2.75141E-2</v>
      </c>
      <c r="AC26" s="63">
        <v>2.7290399999999999E-2</v>
      </c>
      <c r="AD26" s="63">
        <v>2.73727E-2</v>
      </c>
      <c r="AE26" s="63">
        <v>2.7413699999999999E-2</v>
      </c>
      <c r="AF26" s="63">
        <v>2.7408800000000001E-2</v>
      </c>
      <c r="AG26" s="418">
        <v>2.7521299999999999E-2</v>
      </c>
      <c r="AH26" s="63">
        <v>2.7269999999999999E-2</v>
      </c>
      <c r="AI26" s="63">
        <v>2.7402099999999999E-2</v>
      </c>
      <c r="AJ26" s="63">
        <v>2.74294E-2</v>
      </c>
      <c r="AK26" s="63">
        <v>2.7367099999999998E-2</v>
      </c>
      <c r="AL26" s="63">
        <v>2.7521799999999999E-2</v>
      </c>
      <c r="AM26" s="63">
        <v>2.73073E-2</v>
      </c>
      <c r="AN26" s="63">
        <v>2.7383600000000001E-2</v>
      </c>
      <c r="AO26" s="63">
        <v>2.7420799999999999E-2</v>
      </c>
      <c r="AP26" s="63">
        <v>2.7423300000000001E-2</v>
      </c>
      <c r="AQ26" s="63">
        <v>2.75274E-2</v>
      </c>
      <c r="AR26" s="63">
        <v>2.7328999999999999E-2</v>
      </c>
      <c r="AS26" s="63">
        <v>2.7379199999999999E-2</v>
      </c>
      <c r="AT26" s="63">
        <v>2.7381699999999998E-2</v>
      </c>
      <c r="AU26" s="63">
        <v>2.7455799999999999E-2</v>
      </c>
    </row>
    <row r="27" spans="1:47">
      <c r="A27" s="63"/>
      <c r="B27" s="63">
        <f t="shared" si="35"/>
        <v>2.7374240000000001E-2</v>
      </c>
      <c r="C27" s="63">
        <f t="shared" si="31"/>
        <v>2.7249660000000002E-2</v>
      </c>
      <c r="D27" s="63">
        <f t="shared" si="36"/>
        <v>2.7316059999999996E-2</v>
      </c>
      <c r="E27" s="63">
        <f t="shared" si="32"/>
        <v>2.7268460000000001E-2</v>
      </c>
      <c r="F27" s="63">
        <f t="shared" si="33"/>
        <v>2.7262939999999996E-2</v>
      </c>
      <c r="G27" s="63">
        <f t="shared" si="37"/>
        <v>2.7286419999999999E-2</v>
      </c>
      <c r="H27" s="63">
        <f t="shared" si="34"/>
        <v>2.7306839999999999E-2</v>
      </c>
      <c r="I27" s="63" t="str">
        <f t="shared" si="38"/>
        <v>0.0273,</v>
      </c>
      <c r="J27" s="63"/>
      <c r="L27" s="63"/>
      <c r="M27" s="63">
        <v>2.7424199999999999E-2</v>
      </c>
      <c r="N27" s="63">
        <v>2.7275600000000001E-2</v>
      </c>
      <c r="O27" s="63">
        <v>2.7521799999999999E-2</v>
      </c>
      <c r="P27" s="63">
        <v>2.7217100000000001E-2</v>
      </c>
      <c r="Q27" s="63">
        <v>2.7432499999999999E-2</v>
      </c>
      <c r="R27" s="63">
        <v>2.7281400000000001E-2</v>
      </c>
      <c r="S27" s="63">
        <v>2.72079E-2</v>
      </c>
      <c r="T27" s="63">
        <v>2.74141E-2</v>
      </c>
      <c r="U27" s="63">
        <v>2.69882E-2</v>
      </c>
      <c r="V27" s="63">
        <v>2.7356700000000001E-2</v>
      </c>
      <c r="W27" s="63">
        <v>2.73364E-2</v>
      </c>
      <c r="X27" s="63">
        <v>2.7248700000000001E-2</v>
      </c>
      <c r="Y27" s="63">
        <v>2.7460499999999999E-2</v>
      </c>
      <c r="Z27" s="63">
        <v>2.7141200000000001E-2</v>
      </c>
      <c r="AA27" s="63">
        <v>2.7393500000000001E-2</v>
      </c>
      <c r="AB27" s="63">
        <v>2.72921E-2</v>
      </c>
      <c r="AC27" s="63">
        <v>2.71963E-2</v>
      </c>
      <c r="AD27" s="63">
        <v>2.7430300000000001E-2</v>
      </c>
      <c r="AE27" s="63">
        <v>2.7065700000000002E-2</v>
      </c>
      <c r="AF27" s="63">
        <v>2.7357900000000001E-2</v>
      </c>
      <c r="AG27" s="418">
        <v>2.7262399999999999E-2</v>
      </c>
      <c r="AH27" s="63">
        <v>2.7216899999999999E-2</v>
      </c>
      <c r="AI27" s="63">
        <v>2.7423400000000001E-2</v>
      </c>
      <c r="AJ27" s="63">
        <v>2.7045400000000001E-2</v>
      </c>
      <c r="AK27" s="63">
        <v>2.7366600000000001E-2</v>
      </c>
      <c r="AL27" s="63">
        <v>2.73113E-2</v>
      </c>
      <c r="AM27" s="63">
        <v>2.7214100000000001E-2</v>
      </c>
      <c r="AN27" s="63">
        <v>2.7441900000000002E-2</v>
      </c>
      <c r="AO27" s="63">
        <v>2.7093699999999998E-2</v>
      </c>
      <c r="AP27" s="63">
        <v>2.7371099999999999E-2</v>
      </c>
      <c r="AQ27" s="63">
        <v>2.7368699999999999E-2</v>
      </c>
      <c r="AR27" s="63">
        <v>2.72172E-2</v>
      </c>
      <c r="AS27" s="63">
        <v>2.74621E-2</v>
      </c>
      <c r="AT27" s="63">
        <v>2.7121300000000001E-2</v>
      </c>
      <c r="AU27" s="63">
        <v>2.7364900000000001E-2</v>
      </c>
    </row>
    <row r="28" spans="1:47">
      <c r="A28" s="63"/>
      <c r="B28" s="63">
        <f t="shared" si="35"/>
        <v>2.7272859999999999E-2</v>
      </c>
      <c r="C28" s="63">
        <f t="shared" si="31"/>
        <v>2.7119500000000001E-2</v>
      </c>
      <c r="D28" s="63">
        <f t="shared" si="36"/>
        <v>2.7192559999999998E-2</v>
      </c>
      <c r="E28" s="63">
        <f t="shared" si="32"/>
        <v>2.7141759999999997E-2</v>
      </c>
      <c r="F28" s="63">
        <f t="shared" si="33"/>
        <v>2.7132739999999999E-2</v>
      </c>
      <c r="G28" s="63">
        <f t="shared" si="37"/>
        <v>2.7160200000000002E-2</v>
      </c>
      <c r="H28" s="63">
        <f t="shared" si="34"/>
        <v>2.7184320000000001E-2</v>
      </c>
      <c r="I28" s="63" t="str">
        <f t="shared" si="38"/>
        <v>0.0271,</v>
      </c>
      <c r="J28" s="63"/>
      <c r="L28" s="63"/>
      <c r="M28" s="63">
        <v>2.7393899999999999E-2</v>
      </c>
      <c r="N28" s="63">
        <v>2.7059E-2</v>
      </c>
      <c r="O28" s="63">
        <v>2.7377499999999999E-2</v>
      </c>
      <c r="P28" s="63">
        <v>2.7157400000000002E-2</v>
      </c>
      <c r="Q28" s="63">
        <v>2.7376500000000002E-2</v>
      </c>
      <c r="R28" s="63">
        <v>2.7219199999999999E-2</v>
      </c>
      <c r="S28" s="63">
        <v>2.6852899999999999E-2</v>
      </c>
      <c r="T28" s="63">
        <v>2.7199600000000001E-2</v>
      </c>
      <c r="U28" s="63">
        <v>2.7021699999999999E-2</v>
      </c>
      <c r="V28" s="63">
        <v>2.7304100000000001E-2</v>
      </c>
      <c r="W28" s="63">
        <v>2.7313799999999999E-2</v>
      </c>
      <c r="X28" s="63">
        <v>2.69439E-2</v>
      </c>
      <c r="Y28" s="63">
        <v>2.72996E-2</v>
      </c>
      <c r="Z28" s="63">
        <v>2.70666E-2</v>
      </c>
      <c r="AA28" s="63">
        <v>2.7338899999999999E-2</v>
      </c>
      <c r="AB28" s="63">
        <v>2.7270099999999999E-2</v>
      </c>
      <c r="AC28" s="63">
        <v>2.6873299999999999E-2</v>
      </c>
      <c r="AD28" s="63">
        <v>2.72529E-2</v>
      </c>
      <c r="AE28" s="63">
        <v>2.7005899999999999E-2</v>
      </c>
      <c r="AF28" s="63">
        <v>2.73066E-2</v>
      </c>
      <c r="AG28" s="418">
        <v>2.72588E-2</v>
      </c>
      <c r="AH28" s="63">
        <v>2.6867200000000001E-2</v>
      </c>
      <c r="AI28" s="63">
        <v>2.7219400000000001E-2</v>
      </c>
      <c r="AJ28" s="63">
        <v>2.7003200000000002E-2</v>
      </c>
      <c r="AK28" s="63">
        <v>2.7315099999999998E-2</v>
      </c>
      <c r="AL28" s="63">
        <v>2.7285E-2</v>
      </c>
      <c r="AM28" s="63">
        <v>2.6898499999999999E-2</v>
      </c>
      <c r="AN28" s="63">
        <v>2.7274900000000001E-2</v>
      </c>
      <c r="AO28" s="63">
        <v>2.70251E-2</v>
      </c>
      <c r="AP28" s="63">
        <v>2.7317500000000002E-2</v>
      </c>
      <c r="AQ28" s="63">
        <v>2.72985E-2</v>
      </c>
      <c r="AR28" s="63">
        <v>2.69409E-2</v>
      </c>
      <c r="AS28" s="63">
        <v>2.73025E-2</v>
      </c>
      <c r="AT28" s="63">
        <v>2.70595E-2</v>
      </c>
      <c r="AU28" s="63">
        <v>2.7320199999999999E-2</v>
      </c>
    </row>
    <row r="29" spans="1:47">
      <c r="A29" s="63"/>
      <c r="B29" s="63">
        <f t="shared" si="35"/>
        <v>2.7191959999999998E-2</v>
      </c>
      <c r="C29" s="63">
        <f t="shared" si="31"/>
        <v>2.7101360000000001E-2</v>
      </c>
      <c r="D29" s="63">
        <f t="shared" si="36"/>
        <v>2.7136979999999998E-2</v>
      </c>
      <c r="E29" s="63">
        <f t="shared" si="32"/>
        <v>2.7084940000000002E-2</v>
      </c>
      <c r="F29" s="63">
        <f t="shared" si="33"/>
        <v>2.7099459999999999E-2</v>
      </c>
      <c r="G29" s="63">
        <f t="shared" si="37"/>
        <v>2.7105079999999997E-2</v>
      </c>
      <c r="H29" s="63">
        <f t="shared" si="34"/>
        <v>2.7096200000000004E-2</v>
      </c>
      <c r="I29" s="63" t="str">
        <f t="shared" si="38"/>
        <v>0.0271,</v>
      </c>
      <c r="J29" s="63"/>
      <c r="L29" s="63"/>
      <c r="M29" s="63">
        <v>2.7209299999999999E-2</v>
      </c>
      <c r="N29" s="63">
        <v>2.69714E-2</v>
      </c>
      <c r="O29" s="63">
        <v>2.7359499999999998E-2</v>
      </c>
      <c r="P29" s="63">
        <v>2.7102399999999999E-2</v>
      </c>
      <c r="Q29" s="63">
        <v>2.73172E-2</v>
      </c>
      <c r="R29" s="63">
        <v>2.7130000000000001E-2</v>
      </c>
      <c r="S29" s="63">
        <v>2.68738E-2</v>
      </c>
      <c r="T29" s="63">
        <v>2.72366E-2</v>
      </c>
      <c r="U29" s="63">
        <v>2.69736E-2</v>
      </c>
      <c r="V29" s="63">
        <v>2.7292799999999999E-2</v>
      </c>
      <c r="W29" s="63">
        <v>2.7111E-2</v>
      </c>
      <c r="X29" s="63">
        <v>2.6951099999999999E-2</v>
      </c>
      <c r="Y29" s="63">
        <v>2.7298599999999999E-2</v>
      </c>
      <c r="Z29" s="63">
        <v>2.70204E-2</v>
      </c>
      <c r="AA29" s="63">
        <v>2.73038E-2</v>
      </c>
      <c r="AB29" s="63">
        <v>2.70496E-2</v>
      </c>
      <c r="AC29" s="63">
        <v>2.6885599999999999E-2</v>
      </c>
      <c r="AD29" s="63">
        <v>2.72617E-2</v>
      </c>
      <c r="AE29" s="63">
        <v>2.6960499999999998E-2</v>
      </c>
      <c r="AF29" s="63">
        <v>2.7267300000000001E-2</v>
      </c>
      <c r="AG29" s="418">
        <v>2.7109399999999999E-2</v>
      </c>
      <c r="AH29" s="63">
        <v>2.6851199999999999E-2</v>
      </c>
      <c r="AI29" s="63">
        <v>2.7257099999999999E-2</v>
      </c>
      <c r="AJ29" s="63">
        <v>2.69854E-2</v>
      </c>
      <c r="AK29" s="63">
        <v>2.7294200000000001E-2</v>
      </c>
      <c r="AL29" s="63">
        <v>2.70742E-2</v>
      </c>
      <c r="AM29" s="63">
        <v>2.6906900000000001E-2</v>
      </c>
      <c r="AN29" s="63">
        <v>2.7283700000000001E-2</v>
      </c>
      <c r="AO29" s="63">
        <v>2.6979900000000001E-2</v>
      </c>
      <c r="AP29" s="63">
        <v>2.7280700000000001E-2</v>
      </c>
      <c r="AQ29" s="63">
        <v>2.7080199999999999E-2</v>
      </c>
      <c r="AR29" s="63">
        <v>2.6887399999999999E-2</v>
      </c>
      <c r="AS29" s="63">
        <v>2.7279399999999999E-2</v>
      </c>
      <c r="AT29" s="63">
        <v>2.6989300000000001E-2</v>
      </c>
      <c r="AU29" s="63">
        <v>2.72447E-2</v>
      </c>
    </row>
    <row r="30" spans="1:47">
      <c r="A30" s="63"/>
      <c r="B30" s="63">
        <f t="shared" si="35"/>
        <v>2.7142019999999999E-2</v>
      </c>
      <c r="C30" s="63">
        <f t="shared" si="31"/>
        <v>2.6929639999999998E-2</v>
      </c>
      <c r="D30" s="63">
        <f t="shared" si="36"/>
        <v>2.7008620000000001E-2</v>
      </c>
      <c r="E30" s="63">
        <f t="shared" si="32"/>
        <v>2.69521E-2</v>
      </c>
      <c r="F30" s="63">
        <f t="shared" si="33"/>
        <v>2.69474E-2</v>
      </c>
      <c r="G30" s="63">
        <f t="shared" si="37"/>
        <v>2.6971459999999996E-2</v>
      </c>
      <c r="H30" s="63">
        <f t="shared" si="34"/>
        <v>2.6993380000000001E-2</v>
      </c>
      <c r="I30" s="63" t="str">
        <f t="shared" si="38"/>
        <v>0.027,</v>
      </c>
      <c r="J30" s="63"/>
      <c r="L30" s="63"/>
      <c r="M30" s="63">
        <v>2.6963000000000001E-2</v>
      </c>
      <c r="N30" s="63">
        <v>2.7117700000000002E-2</v>
      </c>
      <c r="O30" s="63">
        <v>2.72705E-2</v>
      </c>
      <c r="P30" s="63">
        <v>2.70841E-2</v>
      </c>
      <c r="Q30" s="63">
        <v>2.7274799999999998E-2</v>
      </c>
      <c r="R30" s="63">
        <v>2.67645E-2</v>
      </c>
      <c r="S30" s="63">
        <v>2.6876000000000001E-2</v>
      </c>
      <c r="T30" s="63">
        <v>2.6994400000000002E-2</v>
      </c>
      <c r="U30" s="63">
        <v>2.6902599999999999E-2</v>
      </c>
      <c r="V30" s="63">
        <v>2.7110700000000001E-2</v>
      </c>
      <c r="W30" s="63">
        <v>2.68358E-2</v>
      </c>
      <c r="X30" s="63">
        <v>2.6945299999999998E-2</v>
      </c>
      <c r="Y30" s="63">
        <v>2.7109600000000001E-2</v>
      </c>
      <c r="Z30" s="63">
        <v>2.69649E-2</v>
      </c>
      <c r="AA30" s="63">
        <v>2.71875E-2</v>
      </c>
      <c r="AB30" s="63">
        <v>2.6762899999999999E-2</v>
      </c>
      <c r="AC30" s="63">
        <v>2.6881100000000002E-2</v>
      </c>
      <c r="AD30" s="63">
        <v>2.7059E-2</v>
      </c>
      <c r="AE30" s="63">
        <v>2.6911500000000001E-2</v>
      </c>
      <c r="AF30" s="63">
        <v>2.7146E-2</v>
      </c>
      <c r="AG30" s="418">
        <v>2.6767900000000001E-2</v>
      </c>
      <c r="AH30" s="63">
        <v>2.6919700000000001E-2</v>
      </c>
      <c r="AI30" s="63">
        <v>2.70158E-2</v>
      </c>
      <c r="AJ30" s="63">
        <v>2.6906300000000001E-2</v>
      </c>
      <c r="AK30" s="63">
        <v>2.71273E-2</v>
      </c>
      <c r="AL30" s="63">
        <v>2.6785E-2</v>
      </c>
      <c r="AM30" s="63">
        <v>2.6905200000000001E-2</v>
      </c>
      <c r="AN30" s="63">
        <v>2.7077299999999999E-2</v>
      </c>
      <c r="AO30" s="63">
        <v>2.69305E-2</v>
      </c>
      <c r="AP30" s="63">
        <v>2.7159300000000001E-2</v>
      </c>
      <c r="AQ30" s="63">
        <v>2.67821E-2</v>
      </c>
      <c r="AR30" s="63">
        <v>2.6920699999999999E-2</v>
      </c>
      <c r="AS30" s="63">
        <v>2.7118799999999998E-2</v>
      </c>
      <c r="AT30" s="63">
        <v>2.6955400000000001E-2</v>
      </c>
      <c r="AU30" s="63">
        <v>2.7189899999999999E-2</v>
      </c>
    </row>
    <row r="31" spans="1:47">
      <c r="A31" s="63"/>
      <c r="B31" s="63">
        <f t="shared" si="35"/>
        <v>2.6926440000000003E-2</v>
      </c>
      <c r="C31" s="63">
        <f t="shared" si="31"/>
        <v>2.6713940000000002E-2</v>
      </c>
      <c r="D31" s="63">
        <f t="shared" si="36"/>
        <v>2.6805320000000001E-2</v>
      </c>
      <c r="E31" s="63">
        <f t="shared" si="32"/>
        <v>2.6741419999999998E-2</v>
      </c>
      <c r="F31" s="63">
        <f t="shared" si="33"/>
        <v>2.6748020000000001E-2</v>
      </c>
      <c r="G31" s="63">
        <f t="shared" si="37"/>
        <v>2.6764639999999996E-2</v>
      </c>
      <c r="H31" s="63">
        <f t="shared" si="34"/>
        <v>2.67621E-2</v>
      </c>
      <c r="I31" s="63" t="str">
        <f t="shared" si="38"/>
        <v>0.0267,</v>
      </c>
      <c r="J31" s="63"/>
      <c r="L31" s="63"/>
      <c r="M31" s="63">
        <v>2.7199399999999999E-2</v>
      </c>
      <c r="N31" s="63">
        <v>2.6651399999999999E-2</v>
      </c>
      <c r="O31" s="63">
        <v>2.6981700000000001E-2</v>
      </c>
      <c r="P31" s="63">
        <v>2.68521E-2</v>
      </c>
      <c r="Q31" s="63">
        <v>2.6947599999999999E-2</v>
      </c>
      <c r="R31" s="63">
        <v>2.6915999999999999E-2</v>
      </c>
      <c r="S31" s="63">
        <v>2.6456E-2</v>
      </c>
      <c r="T31" s="63">
        <v>2.68808E-2</v>
      </c>
      <c r="U31" s="63">
        <v>2.6672499999999998E-2</v>
      </c>
      <c r="V31" s="63">
        <v>2.6644399999999999E-2</v>
      </c>
      <c r="W31" s="63">
        <v>2.70437E-2</v>
      </c>
      <c r="X31" s="63">
        <v>2.6549400000000001E-2</v>
      </c>
      <c r="Y31" s="63">
        <v>2.6912599999999998E-2</v>
      </c>
      <c r="Z31" s="63">
        <v>2.6755299999999999E-2</v>
      </c>
      <c r="AA31" s="63">
        <v>2.6765600000000001E-2</v>
      </c>
      <c r="AB31" s="63">
        <v>2.6985800000000001E-2</v>
      </c>
      <c r="AC31" s="63">
        <v>2.6487500000000001E-2</v>
      </c>
      <c r="AD31" s="63">
        <v>2.68475E-2</v>
      </c>
      <c r="AE31" s="63">
        <v>2.6689000000000001E-2</v>
      </c>
      <c r="AF31" s="63">
        <v>2.66973E-2</v>
      </c>
      <c r="AG31" s="418">
        <v>2.69614E-2</v>
      </c>
      <c r="AH31" s="63">
        <v>2.6467299999999999E-2</v>
      </c>
      <c r="AI31" s="63">
        <v>2.6952299999999998E-2</v>
      </c>
      <c r="AJ31" s="63">
        <v>2.67009E-2</v>
      </c>
      <c r="AK31" s="63">
        <v>2.66582E-2</v>
      </c>
      <c r="AL31" s="63">
        <v>2.70076E-2</v>
      </c>
      <c r="AM31" s="63">
        <v>2.6512600000000001E-2</v>
      </c>
      <c r="AN31" s="63">
        <v>2.6870999999999999E-2</v>
      </c>
      <c r="AO31" s="63">
        <v>2.67026E-2</v>
      </c>
      <c r="AP31" s="63">
        <v>2.67294E-2</v>
      </c>
      <c r="AQ31" s="63">
        <v>2.7042099999999999E-2</v>
      </c>
      <c r="AR31" s="63">
        <v>2.6481899999999999E-2</v>
      </c>
      <c r="AS31" s="63">
        <v>2.6820500000000001E-2</v>
      </c>
      <c r="AT31" s="63">
        <v>2.6684300000000001E-2</v>
      </c>
      <c r="AU31" s="63">
        <v>2.6781699999999999E-2</v>
      </c>
    </row>
    <row r="32" spans="1:47">
      <c r="A32" s="63"/>
      <c r="B32" s="63">
        <f t="shared" si="35"/>
        <v>2.6711260000000004E-2</v>
      </c>
      <c r="C32" s="63">
        <f t="shared" si="31"/>
        <v>2.6523999999999999E-2</v>
      </c>
      <c r="D32" s="63">
        <f t="shared" si="36"/>
        <v>2.6590580000000003E-2</v>
      </c>
      <c r="E32" s="63">
        <f t="shared" si="32"/>
        <v>2.6523659999999998E-2</v>
      </c>
      <c r="F32" s="63">
        <f t="shared" si="33"/>
        <v>2.6554580000000001E-2</v>
      </c>
      <c r="G32" s="63">
        <f t="shared" si="37"/>
        <v>2.6543840000000003E-2</v>
      </c>
      <c r="H32" s="63">
        <f t="shared" si="34"/>
        <v>2.6510640000000002E-2</v>
      </c>
      <c r="I32" s="63" t="str">
        <f t="shared" si="38"/>
        <v>0.0265,</v>
      </c>
      <c r="J32" s="63"/>
      <c r="L32" s="63"/>
      <c r="M32" s="63">
        <v>2.69124E-2</v>
      </c>
      <c r="N32" s="63">
        <v>2.6709699999999999E-2</v>
      </c>
      <c r="O32" s="63">
        <v>2.64637E-2</v>
      </c>
      <c r="P32" s="63">
        <v>2.67586E-2</v>
      </c>
      <c r="Q32" s="63">
        <v>2.67119E-2</v>
      </c>
      <c r="R32" s="63">
        <v>2.6617100000000001E-2</v>
      </c>
      <c r="S32" s="63">
        <v>2.64689E-2</v>
      </c>
      <c r="T32" s="63">
        <v>2.6233800000000002E-2</v>
      </c>
      <c r="U32" s="63">
        <v>2.6582999999999999E-2</v>
      </c>
      <c r="V32" s="63">
        <v>2.67172E-2</v>
      </c>
      <c r="W32" s="63">
        <v>2.6773100000000001E-2</v>
      </c>
      <c r="X32" s="63">
        <v>2.65349E-2</v>
      </c>
      <c r="Y32" s="63">
        <v>2.6327799999999998E-2</v>
      </c>
      <c r="Z32" s="63">
        <v>2.6620600000000001E-2</v>
      </c>
      <c r="AA32" s="63">
        <v>2.6696500000000001E-2</v>
      </c>
      <c r="AB32" s="63">
        <v>2.6725200000000001E-2</v>
      </c>
      <c r="AC32" s="63">
        <v>2.6482700000000001E-2</v>
      </c>
      <c r="AD32" s="63">
        <v>2.62388E-2</v>
      </c>
      <c r="AE32" s="63">
        <v>2.6538599999999999E-2</v>
      </c>
      <c r="AF32" s="63">
        <v>2.6633E-2</v>
      </c>
      <c r="AG32" s="418">
        <v>2.6672299999999999E-2</v>
      </c>
      <c r="AH32" s="63">
        <v>2.6497E-2</v>
      </c>
      <c r="AI32" s="63">
        <v>2.6267100000000002E-2</v>
      </c>
      <c r="AJ32" s="63">
        <v>2.6605E-2</v>
      </c>
      <c r="AK32" s="63">
        <v>2.6731499999999998E-2</v>
      </c>
      <c r="AL32" s="63">
        <v>2.6732100000000002E-2</v>
      </c>
      <c r="AM32" s="63">
        <v>2.6503100000000002E-2</v>
      </c>
      <c r="AN32" s="63">
        <v>2.6268799999999998E-2</v>
      </c>
      <c r="AO32" s="63">
        <v>2.65688E-2</v>
      </c>
      <c r="AP32" s="63">
        <v>2.6646400000000001E-2</v>
      </c>
      <c r="AQ32" s="63">
        <v>2.6693700000000001E-2</v>
      </c>
      <c r="AR32" s="63">
        <v>2.6526299999999999E-2</v>
      </c>
      <c r="AS32" s="63">
        <v>2.6263600000000002E-2</v>
      </c>
      <c r="AT32" s="63">
        <v>2.6545300000000001E-2</v>
      </c>
      <c r="AU32" s="63">
        <v>2.6524300000000001E-2</v>
      </c>
    </row>
    <row r="33" spans="1:47">
      <c r="A33" s="63"/>
      <c r="B33" s="63">
        <f t="shared" si="35"/>
        <v>2.655418E-2</v>
      </c>
      <c r="C33" s="63">
        <f t="shared" si="31"/>
        <v>2.630592E-2</v>
      </c>
      <c r="D33" s="63">
        <f t="shared" si="36"/>
        <v>2.6375059999999999E-2</v>
      </c>
      <c r="E33" s="63">
        <f t="shared" si="32"/>
        <v>2.6296199999999999E-2</v>
      </c>
      <c r="F33" s="63">
        <f t="shared" si="33"/>
        <v>2.6306859999999998E-2</v>
      </c>
      <c r="G33" s="63">
        <f t="shared" si="37"/>
        <v>2.6326319999999997E-2</v>
      </c>
      <c r="H33" s="63">
        <f t="shared" si="34"/>
        <v>2.6333279999999997E-2</v>
      </c>
      <c r="I33" s="63" t="str">
        <f t="shared" si="38"/>
        <v>0.0263,</v>
      </c>
      <c r="J33" s="63"/>
      <c r="L33" s="63"/>
      <c r="M33" s="63">
        <v>2.6812300000000001E-2</v>
      </c>
      <c r="N33" s="63">
        <v>2.66647E-2</v>
      </c>
      <c r="O33" s="63">
        <v>2.6608300000000001E-2</v>
      </c>
      <c r="P33" s="63">
        <v>2.6248299999999999E-2</v>
      </c>
      <c r="Q33" s="63">
        <v>2.64373E-2</v>
      </c>
      <c r="R33" s="63">
        <v>2.6499399999999999E-2</v>
      </c>
      <c r="S33" s="63">
        <v>2.6459900000000001E-2</v>
      </c>
      <c r="T33" s="63">
        <v>2.61465E-2</v>
      </c>
      <c r="U33" s="63">
        <v>2.61482E-2</v>
      </c>
      <c r="V33" s="63">
        <v>2.62756E-2</v>
      </c>
      <c r="W33" s="63">
        <v>2.6565999999999999E-2</v>
      </c>
      <c r="X33" s="63">
        <v>2.6495100000000001E-2</v>
      </c>
      <c r="Y33" s="63">
        <v>2.62779E-2</v>
      </c>
      <c r="Z33" s="63">
        <v>2.6156100000000002E-2</v>
      </c>
      <c r="AA33" s="63">
        <v>2.6380199999999999E-2</v>
      </c>
      <c r="AB33" s="63">
        <v>2.64952E-2</v>
      </c>
      <c r="AC33" s="63">
        <v>2.64257E-2</v>
      </c>
      <c r="AD33" s="63">
        <v>2.6167099999999999E-2</v>
      </c>
      <c r="AE33" s="63">
        <v>2.6097499999999999E-2</v>
      </c>
      <c r="AF33" s="63">
        <v>2.6295499999999999E-2</v>
      </c>
      <c r="AG33" s="418">
        <v>2.65074E-2</v>
      </c>
      <c r="AH33" s="63">
        <v>2.64421E-2</v>
      </c>
      <c r="AI33" s="63">
        <v>2.6176399999999999E-2</v>
      </c>
      <c r="AJ33" s="63">
        <v>2.6068000000000001E-2</v>
      </c>
      <c r="AK33" s="63">
        <v>2.63404E-2</v>
      </c>
      <c r="AL33" s="63">
        <v>2.6521900000000001E-2</v>
      </c>
      <c r="AM33" s="63">
        <v>2.6455699999999999E-2</v>
      </c>
      <c r="AN33" s="63">
        <v>2.6210799999999999E-2</v>
      </c>
      <c r="AO33" s="63">
        <v>2.6119799999999999E-2</v>
      </c>
      <c r="AP33" s="63">
        <v>2.63234E-2</v>
      </c>
      <c r="AQ33" s="63">
        <v>2.6553199999999999E-2</v>
      </c>
      <c r="AR33" s="63">
        <v>2.6436399999999999E-2</v>
      </c>
      <c r="AS33" s="63">
        <v>2.6314000000000001E-2</v>
      </c>
      <c r="AT33" s="63">
        <v>2.6088400000000001E-2</v>
      </c>
      <c r="AU33" s="63">
        <v>2.62744E-2</v>
      </c>
    </row>
    <row r="34" spans="1:47">
      <c r="A34" s="63"/>
      <c r="B34" s="63">
        <f t="shared" si="35"/>
        <v>2.633042E-2</v>
      </c>
      <c r="C34" s="63">
        <f t="shared" si="31"/>
        <v>2.6014300000000001E-2</v>
      </c>
      <c r="D34" s="63">
        <f t="shared" si="36"/>
        <v>2.6116899999999998E-2</v>
      </c>
      <c r="E34" s="63">
        <f t="shared" si="32"/>
        <v>2.6044260000000003E-2</v>
      </c>
      <c r="F34" s="63">
        <f t="shared" si="33"/>
        <v>2.604538E-2</v>
      </c>
      <c r="G34" s="63">
        <f t="shared" si="37"/>
        <v>2.6075880000000003E-2</v>
      </c>
      <c r="H34" s="63">
        <f t="shared" si="34"/>
        <v>2.6106540000000001E-2</v>
      </c>
      <c r="I34" s="63" t="str">
        <f t="shared" si="38"/>
        <v>0.026,</v>
      </c>
      <c r="J34" s="63"/>
      <c r="L34" s="63"/>
      <c r="M34" s="63">
        <v>2.68445E-2</v>
      </c>
      <c r="N34" s="63">
        <v>2.6485399999999999E-2</v>
      </c>
      <c r="O34" s="63">
        <v>2.6228899999999999E-2</v>
      </c>
      <c r="P34" s="63">
        <v>2.59981E-2</v>
      </c>
      <c r="Q34" s="63">
        <v>2.6095199999999999E-2</v>
      </c>
      <c r="R34" s="63">
        <v>2.6389599999999999E-2</v>
      </c>
      <c r="S34" s="63">
        <v>2.6243300000000001E-2</v>
      </c>
      <c r="T34" s="63">
        <v>2.58426E-2</v>
      </c>
      <c r="U34" s="63">
        <v>2.5800699999999999E-2</v>
      </c>
      <c r="V34" s="63">
        <v>2.57953E-2</v>
      </c>
      <c r="W34" s="63">
        <v>2.65121E-2</v>
      </c>
      <c r="X34" s="63">
        <v>2.6297600000000001E-2</v>
      </c>
      <c r="Y34" s="63">
        <v>2.59508E-2</v>
      </c>
      <c r="Z34" s="63">
        <v>2.5923000000000002E-2</v>
      </c>
      <c r="AA34" s="63">
        <v>2.5901E-2</v>
      </c>
      <c r="AB34" s="63">
        <v>2.6433499999999999E-2</v>
      </c>
      <c r="AC34" s="63">
        <v>2.6230400000000001E-2</v>
      </c>
      <c r="AD34" s="63">
        <v>2.5868100000000002E-2</v>
      </c>
      <c r="AE34" s="63">
        <v>2.5836499999999998E-2</v>
      </c>
      <c r="AF34" s="63">
        <v>2.5852799999999999E-2</v>
      </c>
      <c r="AG34" s="418">
        <v>2.64297E-2</v>
      </c>
      <c r="AH34" s="63">
        <v>2.6261400000000001E-2</v>
      </c>
      <c r="AI34" s="63">
        <v>2.5868700000000001E-2</v>
      </c>
      <c r="AJ34" s="63">
        <v>2.5842E-2</v>
      </c>
      <c r="AK34" s="63">
        <v>2.58251E-2</v>
      </c>
      <c r="AL34" s="63">
        <v>2.64601E-2</v>
      </c>
      <c r="AM34" s="63">
        <v>2.6264699999999998E-2</v>
      </c>
      <c r="AN34" s="63">
        <v>2.59075E-2</v>
      </c>
      <c r="AO34" s="63">
        <v>2.5871399999999999E-2</v>
      </c>
      <c r="AP34" s="63">
        <v>2.5875700000000001E-2</v>
      </c>
      <c r="AQ34" s="63">
        <v>2.6580300000000001E-2</v>
      </c>
      <c r="AR34" s="63">
        <v>2.6312700000000001E-2</v>
      </c>
      <c r="AS34" s="63">
        <v>2.5966300000000001E-2</v>
      </c>
      <c r="AT34" s="63">
        <v>2.5735600000000001E-2</v>
      </c>
      <c r="AU34" s="63">
        <v>2.59378E-2</v>
      </c>
    </row>
    <row r="35" spans="1:47">
      <c r="A35" s="63"/>
      <c r="B35" s="63">
        <f t="shared" si="35"/>
        <v>2.6405880000000003E-2</v>
      </c>
      <c r="C35" s="63">
        <f t="shared" si="31"/>
        <v>2.605938E-2</v>
      </c>
      <c r="D35" s="63">
        <f t="shared" si="36"/>
        <v>2.6190639999999998E-2</v>
      </c>
      <c r="E35" s="63">
        <f t="shared" si="32"/>
        <v>2.6123819999999999E-2</v>
      </c>
      <c r="F35" s="63">
        <f t="shared" si="33"/>
        <v>2.609382E-2</v>
      </c>
      <c r="G35" s="63">
        <f t="shared" si="37"/>
        <v>2.6151139999999996E-2</v>
      </c>
      <c r="H35" s="63">
        <f t="shared" si="34"/>
        <v>2.6174399999999997E-2</v>
      </c>
      <c r="I35" s="63" t="str">
        <f t="shared" si="38"/>
        <v>0.0261,</v>
      </c>
      <c r="J35" s="63"/>
      <c r="L35" s="63"/>
      <c r="M35" s="63">
        <v>2.68048E-2</v>
      </c>
      <c r="N35" s="63">
        <v>2.65349E-2</v>
      </c>
      <c r="O35" s="63">
        <v>2.6212200000000001E-2</v>
      </c>
      <c r="P35" s="63">
        <v>2.6354699999999998E-2</v>
      </c>
      <c r="Q35" s="63">
        <v>2.6122800000000002E-2</v>
      </c>
      <c r="R35" s="63">
        <v>2.6471700000000001E-2</v>
      </c>
      <c r="S35" s="63">
        <v>2.6276000000000001E-2</v>
      </c>
      <c r="T35" s="63">
        <v>2.58824E-2</v>
      </c>
      <c r="U35" s="63">
        <v>2.5927700000000001E-2</v>
      </c>
      <c r="V35" s="63">
        <v>2.5739100000000001E-2</v>
      </c>
      <c r="W35" s="63">
        <v>2.6561399999999999E-2</v>
      </c>
      <c r="X35" s="63">
        <v>2.6344800000000002E-2</v>
      </c>
      <c r="Y35" s="63">
        <v>2.59425E-2</v>
      </c>
      <c r="Z35" s="63">
        <v>2.6084300000000001E-2</v>
      </c>
      <c r="AA35" s="63">
        <v>2.60202E-2</v>
      </c>
      <c r="AB35" s="63">
        <v>2.64958E-2</v>
      </c>
      <c r="AC35" s="63">
        <v>2.62668E-2</v>
      </c>
      <c r="AD35" s="63">
        <v>2.5877899999999999E-2</v>
      </c>
      <c r="AE35" s="63">
        <v>2.6002000000000001E-2</v>
      </c>
      <c r="AF35" s="63">
        <v>2.5976599999999999E-2</v>
      </c>
      <c r="AG35" s="418">
        <v>2.6496800000000001E-2</v>
      </c>
      <c r="AH35" s="63">
        <v>2.63117E-2</v>
      </c>
      <c r="AI35" s="63">
        <v>2.5886599999999999E-2</v>
      </c>
      <c r="AJ35" s="63">
        <v>2.59911E-2</v>
      </c>
      <c r="AK35" s="63">
        <v>2.5782900000000001E-2</v>
      </c>
      <c r="AL35" s="63">
        <v>2.6525199999999999E-2</v>
      </c>
      <c r="AM35" s="63">
        <v>2.6296799999999999E-2</v>
      </c>
      <c r="AN35" s="63">
        <v>2.5903599999999999E-2</v>
      </c>
      <c r="AO35" s="63">
        <v>2.60361E-2</v>
      </c>
      <c r="AP35" s="63">
        <v>2.5994E-2</v>
      </c>
      <c r="AQ35" s="63">
        <v>2.6571399999999998E-2</v>
      </c>
      <c r="AR35" s="63">
        <v>2.62972E-2</v>
      </c>
      <c r="AS35" s="63">
        <v>2.5943500000000001E-2</v>
      </c>
      <c r="AT35" s="63">
        <v>2.6088E-2</v>
      </c>
      <c r="AU35" s="63">
        <v>2.5971899999999999E-2</v>
      </c>
    </row>
    <row r="36" spans="1:47">
      <c r="A36" s="63"/>
      <c r="B36" s="63">
        <f t="shared" si="35"/>
        <v>2.6247160000000002E-2</v>
      </c>
      <c r="C36" s="63">
        <f t="shared" si="31"/>
        <v>2.5876059999999999E-2</v>
      </c>
      <c r="D36" s="63">
        <f t="shared" si="36"/>
        <v>2.5952519999999996E-2</v>
      </c>
      <c r="E36" s="63">
        <f t="shared" si="32"/>
        <v>2.5872479999999996E-2</v>
      </c>
      <c r="F36" s="63">
        <f t="shared" si="33"/>
        <v>2.5895319999999999E-2</v>
      </c>
      <c r="G36" s="63">
        <f t="shared" si="37"/>
        <v>2.5904720000000003E-2</v>
      </c>
      <c r="H36" s="63">
        <f t="shared" si="34"/>
        <v>2.59343E-2</v>
      </c>
      <c r="I36" s="63" t="str">
        <f t="shared" si="38"/>
        <v>0.0259,</v>
      </c>
      <c r="J36" s="63"/>
      <c r="L36" s="63"/>
      <c r="M36" s="63">
        <v>2.65845E-2</v>
      </c>
      <c r="N36" s="63">
        <v>2.6148999999999999E-2</v>
      </c>
      <c r="O36" s="63">
        <v>2.63199E-2</v>
      </c>
      <c r="P36" s="63">
        <v>2.6298700000000001E-2</v>
      </c>
      <c r="Q36" s="63">
        <v>2.5883699999999999E-2</v>
      </c>
      <c r="R36" s="63">
        <v>2.61581E-2</v>
      </c>
      <c r="S36" s="63">
        <v>2.5844800000000001E-2</v>
      </c>
      <c r="T36" s="63">
        <v>2.6051100000000001E-2</v>
      </c>
      <c r="U36" s="63">
        <v>2.5707299999999999E-2</v>
      </c>
      <c r="V36" s="63">
        <v>2.5618999999999999E-2</v>
      </c>
      <c r="W36" s="63">
        <v>2.6243499999999999E-2</v>
      </c>
      <c r="X36" s="63">
        <v>2.5892800000000001E-2</v>
      </c>
      <c r="Y36" s="63">
        <v>2.6016999999999998E-2</v>
      </c>
      <c r="Z36" s="63">
        <v>2.5956E-2</v>
      </c>
      <c r="AA36" s="63">
        <v>2.56533E-2</v>
      </c>
      <c r="AB36" s="63">
        <v>2.61716E-2</v>
      </c>
      <c r="AC36" s="63">
        <v>2.5794500000000001E-2</v>
      </c>
      <c r="AD36" s="63">
        <v>2.5942699999999999E-2</v>
      </c>
      <c r="AE36" s="63">
        <v>2.58649E-2</v>
      </c>
      <c r="AF36" s="63">
        <v>2.5588699999999999E-2</v>
      </c>
      <c r="AG36" s="418">
        <v>2.6174099999999999E-2</v>
      </c>
      <c r="AH36" s="63">
        <v>2.5847599999999998E-2</v>
      </c>
      <c r="AI36" s="63">
        <v>2.5953299999999999E-2</v>
      </c>
      <c r="AJ36" s="63">
        <v>2.5868100000000002E-2</v>
      </c>
      <c r="AK36" s="63">
        <v>2.56335E-2</v>
      </c>
      <c r="AL36" s="63">
        <v>2.6219599999999999E-2</v>
      </c>
      <c r="AM36" s="63">
        <v>2.5832399999999998E-2</v>
      </c>
      <c r="AN36" s="63">
        <v>2.5963300000000002E-2</v>
      </c>
      <c r="AO36" s="63">
        <v>2.5899499999999999E-2</v>
      </c>
      <c r="AP36" s="63">
        <v>2.5608800000000001E-2</v>
      </c>
      <c r="AQ36" s="63">
        <v>2.6276399999999998E-2</v>
      </c>
      <c r="AR36" s="63">
        <v>2.5871100000000001E-2</v>
      </c>
      <c r="AS36" s="63">
        <v>2.5979100000000001E-2</v>
      </c>
      <c r="AT36" s="63">
        <v>2.5927800000000001E-2</v>
      </c>
      <c r="AU36" s="63">
        <v>2.56171E-2</v>
      </c>
    </row>
    <row r="37" spans="1:47">
      <c r="A37" s="63"/>
      <c r="B37" s="63">
        <f t="shared" si="35"/>
        <v>2.5729099999999998E-2</v>
      </c>
      <c r="C37" s="63">
        <f t="shared" si="31"/>
        <v>2.539114E-2</v>
      </c>
      <c r="D37" s="63">
        <f t="shared" si="36"/>
        <v>2.5467120000000003E-2</v>
      </c>
      <c r="E37" s="63">
        <f t="shared" si="32"/>
        <v>2.5391839999999999E-2</v>
      </c>
      <c r="F37" s="63">
        <f t="shared" si="33"/>
        <v>2.540806E-2</v>
      </c>
      <c r="G37" s="63">
        <f t="shared" si="37"/>
        <v>2.5424800000000004E-2</v>
      </c>
      <c r="H37" s="63">
        <f t="shared" si="34"/>
        <v>2.5440040000000004E-2</v>
      </c>
      <c r="I37" s="63" t="str">
        <f t="shared" si="38"/>
        <v>0.0254,</v>
      </c>
      <c r="J37" s="63"/>
      <c r="L37" s="63"/>
      <c r="M37" s="63">
        <v>2.6067699999999999E-2</v>
      </c>
      <c r="N37" s="63">
        <v>2.5963E-2</v>
      </c>
      <c r="O37" s="63">
        <v>2.5662299999999999E-2</v>
      </c>
      <c r="P37" s="63">
        <v>2.52502E-2</v>
      </c>
      <c r="Q37" s="63">
        <v>2.5702300000000001E-2</v>
      </c>
      <c r="R37" s="63">
        <v>2.5714500000000001E-2</v>
      </c>
      <c r="S37" s="63">
        <v>2.5564099999999999E-2</v>
      </c>
      <c r="T37" s="63">
        <v>2.53262E-2</v>
      </c>
      <c r="U37" s="63">
        <v>2.4885000000000001E-2</v>
      </c>
      <c r="V37" s="63">
        <v>2.54659E-2</v>
      </c>
      <c r="W37" s="63">
        <v>2.5767499999999999E-2</v>
      </c>
      <c r="X37" s="63">
        <v>2.56644E-2</v>
      </c>
      <c r="Y37" s="63">
        <v>2.5413499999999999E-2</v>
      </c>
      <c r="Z37" s="63">
        <v>2.4905799999999999E-2</v>
      </c>
      <c r="AA37" s="63">
        <v>2.55844E-2</v>
      </c>
      <c r="AB37" s="63">
        <v>2.56832E-2</v>
      </c>
      <c r="AC37" s="63">
        <v>2.5570099999999998E-2</v>
      </c>
      <c r="AD37" s="63">
        <v>2.5348599999999999E-2</v>
      </c>
      <c r="AE37" s="63">
        <v>2.4812799999999999E-2</v>
      </c>
      <c r="AF37" s="63">
        <v>2.5544500000000001E-2</v>
      </c>
      <c r="AG37" s="418">
        <v>2.5749000000000001E-2</v>
      </c>
      <c r="AH37" s="63">
        <v>2.5520899999999999E-2</v>
      </c>
      <c r="AI37" s="63">
        <v>2.5361600000000002E-2</v>
      </c>
      <c r="AJ37" s="63">
        <v>2.4934700000000001E-2</v>
      </c>
      <c r="AK37" s="63">
        <v>2.54741E-2</v>
      </c>
      <c r="AL37" s="63">
        <v>2.5723099999999999E-2</v>
      </c>
      <c r="AM37" s="63">
        <v>2.56224E-2</v>
      </c>
      <c r="AN37" s="63">
        <v>2.5368600000000002E-2</v>
      </c>
      <c r="AO37" s="63">
        <v>2.4839E-2</v>
      </c>
      <c r="AP37" s="63">
        <v>2.5570900000000001E-2</v>
      </c>
      <c r="AQ37" s="63">
        <v>2.57054E-2</v>
      </c>
      <c r="AR37" s="63">
        <v>2.57095E-2</v>
      </c>
      <c r="AS37" s="63">
        <v>2.5396100000000001E-2</v>
      </c>
      <c r="AT37" s="63">
        <v>2.47847E-2</v>
      </c>
      <c r="AU37" s="63">
        <v>2.5604499999999999E-2</v>
      </c>
    </row>
    <row r="38" spans="1:47">
      <c r="A38" s="63"/>
      <c r="B38" s="63">
        <f t="shared" si="35"/>
        <v>2.5814539999999997E-2</v>
      </c>
      <c r="C38" s="63">
        <f t="shared" si="31"/>
        <v>2.5301240000000003E-2</v>
      </c>
      <c r="D38" s="63">
        <f t="shared" si="36"/>
        <v>2.5495339999999998E-2</v>
      </c>
      <c r="E38" s="63">
        <f t="shared" si="32"/>
        <v>2.5418639999999999E-2</v>
      </c>
      <c r="F38" s="63">
        <f t="shared" si="33"/>
        <v>2.5333020000000001E-2</v>
      </c>
      <c r="G38" s="63">
        <f t="shared" si="37"/>
        <v>2.5462400000000003E-2</v>
      </c>
      <c r="H38" s="63">
        <f t="shared" si="34"/>
        <v>2.550844E-2</v>
      </c>
      <c r="I38" s="63" t="str">
        <f t="shared" si="38"/>
        <v>0.0254,</v>
      </c>
      <c r="J38" s="63"/>
      <c r="L38" s="63"/>
      <c r="M38" s="63">
        <v>2.6460899999999999E-2</v>
      </c>
      <c r="N38" s="63">
        <v>2.58362E-2</v>
      </c>
      <c r="O38" s="63">
        <v>2.5675799999999999E-2</v>
      </c>
      <c r="P38" s="63">
        <v>2.5477900000000001E-2</v>
      </c>
      <c r="Q38" s="63">
        <v>2.56219E-2</v>
      </c>
      <c r="R38" s="63">
        <v>2.5482899999999999E-2</v>
      </c>
      <c r="S38" s="63">
        <v>2.5552200000000001E-2</v>
      </c>
      <c r="T38" s="63">
        <v>2.51871E-2</v>
      </c>
      <c r="U38" s="63">
        <v>2.5027199999999999E-2</v>
      </c>
      <c r="V38" s="63">
        <v>2.5256799999999999E-2</v>
      </c>
      <c r="W38" s="63">
        <v>2.6063099999999999E-2</v>
      </c>
      <c r="X38" s="63">
        <v>2.5560599999999999E-2</v>
      </c>
      <c r="Y38" s="63">
        <v>2.5227400000000001E-2</v>
      </c>
      <c r="Z38" s="63">
        <v>2.5236600000000001E-2</v>
      </c>
      <c r="AA38" s="63">
        <v>2.5388999999999998E-2</v>
      </c>
      <c r="AB38" s="63">
        <v>2.59776E-2</v>
      </c>
      <c r="AC38" s="63">
        <v>2.5499500000000001E-2</v>
      </c>
      <c r="AD38" s="63">
        <v>2.5142500000000002E-2</v>
      </c>
      <c r="AE38" s="63">
        <v>2.51451E-2</v>
      </c>
      <c r="AF38" s="63">
        <v>2.53285E-2</v>
      </c>
      <c r="AG38" s="418">
        <v>2.5602099999999999E-2</v>
      </c>
      <c r="AH38" s="63">
        <v>2.55324E-2</v>
      </c>
      <c r="AI38" s="63">
        <v>2.5179199999999999E-2</v>
      </c>
      <c r="AJ38" s="63">
        <v>2.5058E-2</v>
      </c>
      <c r="AK38" s="63">
        <v>2.5293400000000001E-2</v>
      </c>
      <c r="AL38" s="63">
        <v>2.60418E-2</v>
      </c>
      <c r="AM38" s="63">
        <v>2.5520399999999999E-2</v>
      </c>
      <c r="AN38" s="63">
        <v>2.51883E-2</v>
      </c>
      <c r="AO38" s="63">
        <v>2.5180899999999999E-2</v>
      </c>
      <c r="AP38" s="63">
        <v>2.53806E-2</v>
      </c>
      <c r="AQ38" s="63">
        <v>2.6132099999999998E-2</v>
      </c>
      <c r="AR38" s="63">
        <v>2.5578E-2</v>
      </c>
      <c r="AS38" s="63">
        <v>2.52958E-2</v>
      </c>
      <c r="AT38" s="63">
        <v>2.5097899999999999E-2</v>
      </c>
      <c r="AU38" s="63">
        <v>2.54384E-2</v>
      </c>
    </row>
    <row r="39" spans="1:47">
      <c r="A39" s="63"/>
      <c r="B39" s="63">
        <f t="shared" si="35"/>
        <v>2.5380839999999998E-2</v>
      </c>
      <c r="C39" s="63">
        <f t="shared" si="31"/>
        <v>2.5016080000000003E-2</v>
      </c>
      <c r="D39" s="63">
        <f t="shared" si="36"/>
        <v>2.5089380000000001E-2</v>
      </c>
      <c r="E39" s="63">
        <f t="shared" si="32"/>
        <v>2.5012520000000003E-2</v>
      </c>
      <c r="F39" s="63">
        <f t="shared" si="33"/>
        <v>2.5031160000000004E-2</v>
      </c>
      <c r="G39" s="63">
        <f t="shared" si="37"/>
        <v>2.5042719999999997E-2</v>
      </c>
      <c r="H39" s="63">
        <f t="shared" si="34"/>
        <v>2.5024279999999999E-2</v>
      </c>
      <c r="I39" s="63" t="str">
        <f t="shared" si="38"/>
        <v>0.025,</v>
      </c>
      <c r="J39" s="63"/>
      <c r="L39" s="63"/>
      <c r="M39" s="63">
        <v>2.5847700000000001E-2</v>
      </c>
      <c r="N39" s="63">
        <v>2.5639499999999999E-2</v>
      </c>
      <c r="O39" s="63">
        <v>2.53209E-2</v>
      </c>
      <c r="P39" s="63">
        <v>2.4679099999999999E-2</v>
      </c>
      <c r="Q39" s="63">
        <v>2.5416999999999999E-2</v>
      </c>
      <c r="R39" s="63">
        <v>2.5510700000000001E-2</v>
      </c>
      <c r="S39" s="63">
        <v>2.5311799999999999E-2</v>
      </c>
      <c r="T39" s="63">
        <v>2.4829400000000001E-2</v>
      </c>
      <c r="U39" s="63">
        <v>2.4509E-2</v>
      </c>
      <c r="V39" s="63">
        <v>2.4919500000000001E-2</v>
      </c>
      <c r="W39" s="63">
        <v>2.5463300000000001E-2</v>
      </c>
      <c r="X39" s="63">
        <v>2.5564699999999999E-2</v>
      </c>
      <c r="Y39" s="63">
        <v>2.49558E-2</v>
      </c>
      <c r="Z39" s="63">
        <v>2.4441500000000001E-2</v>
      </c>
      <c r="AA39" s="63">
        <v>2.5021600000000001E-2</v>
      </c>
      <c r="AB39" s="63">
        <v>2.5362300000000001E-2</v>
      </c>
      <c r="AC39" s="63">
        <v>2.5491E-2</v>
      </c>
      <c r="AD39" s="63">
        <v>2.48758E-2</v>
      </c>
      <c r="AE39" s="63">
        <v>2.4384099999999999E-2</v>
      </c>
      <c r="AF39" s="63">
        <v>2.49494E-2</v>
      </c>
      <c r="AG39" s="418">
        <v>2.55185E-2</v>
      </c>
      <c r="AH39" s="63">
        <v>2.5360400000000002E-2</v>
      </c>
      <c r="AI39" s="63">
        <v>2.4828200000000002E-2</v>
      </c>
      <c r="AJ39" s="63">
        <v>2.45101E-2</v>
      </c>
      <c r="AK39" s="63">
        <v>2.4938599999999998E-2</v>
      </c>
      <c r="AL39" s="63">
        <v>2.5388999999999998E-2</v>
      </c>
      <c r="AM39" s="63">
        <v>2.5506500000000001E-2</v>
      </c>
      <c r="AN39" s="63">
        <v>2.4923399999999998E-2</v>
      </c>
      <c r="AO39" s="63">
        <v>2.4405E-2</v>
      </c>
      <c r="AP39" s="63">
        <v>2.49897E-2</v>
      </c>
      <c r="AQ39" s="63">
        <v>2.5348800000000001E-2</v>
      </c>
      <c r="AR39" s="63">
        <v>2.5325500000000001E-2</v>
      </c>
      <c r="AS39" s="63">
        <v>2.50136E-2</v>
      </c>
      <c r="AT39" s="63">
        <v>2.4335300000000001E-2</v>
      </c>
      <c r="AU39" s="63">
        <v>2.5098200000000001E-2</v>
      </c>
    </row>
    <row r="40" spans="1:47">
      <c r="A40" s="63"/>
      <c r="B40" s="63">
        <f t="shared" si="35"/>
        <v>2.4883999999999996E-2</v>
      </c>
      <c r="C40" s="63">
        <f t="shared" si="31"/>
        <v>2.4157060000000001E-2</v>
      </c>
      <c r="D40" s="63">
        <f t="shared" si="36"/>
        <v>2.431376E-2</v>
      </c>
      <c r="E40" s="63">
        <f t="shared" si="32"/>
        <v>2.421156E-2</v>
      </c>
      <c r="F40" s="63">
        <f t="shared" si="33"/>
        <v>2.4171439999999999E-2</v>
      </c>
      <c r="G40" s="63">
        <f t="shared" si="37"/>
        <v>2.427414E-2</v>
      </c>
      <c r="H40" s="63">
        <f t="shared" si="34"/>
        <v>2.439498E-2</v>
      </c>
      <c r="I40" s="63" t="str">
        <f t="shared" si="38"/>
        <v>0.0242,</v>
      </c>
      <c r="J40" s="63"/>
      <c r="L40" s="63"/>
      <c r="M40" s="63">
        <v>2.52871E-2</v>
      </c>
      <c r="N40" s="63">
        <v>2.5371399999999999E-2</v>
      </c>
      <c r="O40" s="63">
        <v>2.4746199999999999E-2</v>
      </c>
      <c r="P40" s="63">
        <v>2.3941400000000002E-2</v>
      </c>
      <c r="Q40" s="63">
        <v>2.50739E-2</v>
      </c>
      <c r="R40" s="63">
        <v>2.45118E-2</v>
      </c>
      <c r="S40" s="63">
        <v>2.45101E-2</v>
      </c>
      <c r="T40" s="63">
        <v>2.4089699999999999E-2</v>
      </c>
      <c r="U40" s="63">
        <v>2.3010800000000001E-2</v>
      </c>
      <c r="V40" s="63">
        <v>2.4662900000000001E-2</v>
      </c>
      <c r="W40" s="63">
        <v>2.4563399999999999E-2</v>
      </c>
      <c r="X40" s="63">
        <v>2.4721900000000002E-2</v>
      </c>
      <c r="Y40" s="63">
        <v>2.4413500000000001E-2</v>
      </c>
      <c r="Z40" s="63">
        <v>2.3213600000000001E-2</v>
      </c>
      <c r="AA40" s="63">
        <v>2.4656399999999998E-2</v>
      </c>
      <c r="AB40" s="63">
        <v>2.44599E-2</v>
      </c>
      <c r="AC40" s="63">
        <v>2.46076E-2</v>
      </c>
      <c r="AD40" s="63">
        <v>2.4297200000000001E-2</v>
      </c>
      <c r="AE40" s="63">
        <v>2.31127E-2</v>
      </c>
      <c r="AF40" s="63">
        <v>2.4580399999999999E-2</v>
      </c>
      <c r="AG40" s="418">
        <v>2.4573600000000001E-2</v>
      </c>
      <c r="AH40" s="63">
        <v>2.4494999999999999E-2</v>
      </c>
      <c r="AI40" s="63">
        <v>2.4101000000000001E-2</v>
      </c>
      <c r="AJ40" s="63">
        <v>2.3019700000000001E-2</v>
      </c>
      <c r="AK40" s="63">
        <v>2.46679E-2</v>
      </c>
      <c r="AL40" s="63">
        <v>2.4509199999999998E-2</v>
      </c>
      <c r="AM40" s="63">
        <v>2.46801E-2</v>
      </c>
      <c r="AN40" s="63">
        <v>2.4385500000000001E-2</v>
      </c>
      <c r="AO40" s="63">
        <v>2.3179999999999999E-2</v>
      </c>
      <c r="AP40" s="63">
        <v>2.46159E-2</v>
      </c>
      <c r="AQ40" s="63">
        <v>2.47234E-2</v>
      </c>
      <c r="AR40" s="63">
        <v>2.48834E-2</v>
      </c>
      <c r="AS40" s="63">
        <v>2.43267E-2</v>
      </c>
      <c r="AT40" s="63">
        <v>2.3341500000000001E-2</v>
      </c>
      <c r="AU40" s="63">
        <v>2.46999E-2</v>
      </c>
    </row>
    <row r="41" spans="1:47">
      <c r="A41" s="63"/>
      <c r="B41" s="63">
        <f t="shared" si="35"/>
        <v>2.4888440000000005E-2</v>
      </c>
      <c r="C41" s="63">
        <f t="shared" si="31"/>
        <v>2.4054140000000002E-2</v>
      </c>
      <c r="D41" s="63">
        <f t="shared" si="36"/>
        <v>2.4322539999999997E-2</v>
      </c>
      <c r="E41" s="63">
        <f t="shared" si="32"/>
        <v>2.4219220000000003E-2</v>
      </c>
      <c r="F41" s="63">
        <f t="shared" si="33"/>
        <v>2.40924E-2</v>
      </c>
      <c r="G41" s="63">
        <f t="shared" si="37"/>
        <v>2.4296839999999997E-2</v>
      </c>
      <c r="H41" s="63">
        <f t="shared" si="34"/>
        <v>2.4453640000000002E-2</v>
      </c>
      <c r="I41" s="63" t="str">
        <f t="shared" si="38"/>
        <v>0.0242,</v>
      </c>
      <c r="J41" s="63"/>
      <c r="L41" s="63"/>
      <c r="M41" s="63">
        <v>2.5449099999999999E-2</v>
      </c>
      <c r="N41" s="63">
        <v>2.5304299999999998E-2</v>
      </c>
      <c r="O41" s="63">
        <v>2.4831300000000001E-2</v>
      </c>
      <c r="P41" s="63">
        <v>2.3928100000000001E-2</v>
      </c>
      <c r="Q41" s="63">
        <v>2.4929400000000001E-2</v>
      </c>
      <c r="R41" s="63">
        <v>2.4576500000000001E-2</v>
      </c>
      <c r="S41" s="63">
        <v>2.4535899999999999E-2</v>
      </c>
      <c r="T41" s="63">
        <v>2.39644E-2</v>
      </c>
      <c r="U41" s="63">
        <v>2.2960299999999999E-2</v>
      </c>
      <c r="V41" s="63">
        <v>2.4233600000000001E-2</v>
      </c>
      <c r="W41" s="63">
        <v>2.4686699999999999E-2</v>
      </c>
      <c r="X41" s="63">
        <v>2.4799700000000001E-2</v>
      </c>
      <c r="Y41" s="63">
        <v>2.4372100000000001E-2</v>
      </c>
      <c r="Z41" s="63">
        <v>2.33148E-2</v>
      </c>
      <c r="AA41" s="63">
        <v>2.44394E-2</v>
      </c>
      <c r="AB41" s="63">
        <v>2.4568300000000001E-2</v>
      </c>
      <c r="AC41" s="63">
        <v>2.46906E-2</v>
      </c>
      <c r="AD41" s="63">
        <v>2.4286700000000001E-2</v>
      </c>
      <c r="AE41" s="63">
        <v>2.3195799999999999E-2</v>
      </c>
      <c r="AF41" s="63">
        <v>2.43547E-2</v>
      </c>
      <c r="AG41" s="418">
        <v>2.4556399999999999E-2</v>
      </c>
      <c r="AH41" s="63">
        <v>2.4581499999999999E-2</v>
      </c>
      <c r="AI41" s="63">
        <v>2.40504E-2</v>
      </c>
      <c r="AJ41" s="63">
        <v>2.3022999999999998E-2</v>
      </c>
      <c r="AK41" s="63">
        <v>2.42507E-2</v>
      </c>
      <c r="AL41" s="63">
        <v>2.46473E-2</v>
      </c>
      <c r="AM41" s="63">
        <v>2.47526E-2</v>
      </c>
      <c r="AN41" s="63">
        <v>2.43973E-2</v>
      </c>
      <c r="AO41" s="63">
        <v>2.3272899999999999E-2</v>
      </c>
      <c r="AP41" s="63">
        <v>2.4414100000000001E-2</v>
      </c>
      <c r="AQ41" s="63">
        <v>2.4947299999999999E-2</v>
      </c>
      <c r="AR41" s="63">
        <v>2.4800699999999998E-2</v>
      </c>
      <c r="AS41" s="63">
        <v>2.4346900000000001E-2</v>
      </c>
      <c r="AT41" s="63">
        <v>2.3574100000000001E-2</v>
      </c>
      <c r="AU41" s="63">
        <v>2.4599200000000002E-2</v>
      </c>
    </row>
    <row r="42" spans="1:47">
      <c r="A42" s="63"/>
      <c r="B42" s="63">
        <f t="shared" si="35"/>
        <v>2.469352E-2</v>
      </c>
      <c r="C42" s="63">
        <f t="shared" si="31"/>
        <v>2.3837879999999999E-2</v>
      </c>
      <c r="D42" s="63">
        <f t="shared" si="36"/>
        <v>2.4021259999999999E-2</v>
      </c>
      <c r="E42" s="63">
        <f t="shared" si="32"/>
        <v>2.3925499999999999E-2</v>
      </c>
      <c r="F42" s="63">
        <f t="shared" si="33"/>
        <v>2.3846739999999998E-2</v>
      </c>
      <c r="G42" s="63">
        <f t="shared" si="37"/>
        <v>2.3985860000000001E-2</v>
      </c>
      <c r="H42" s="63">
        <f t="shared" si="34"/>
        <v>2.4152139999999999E-2</v>
      </c>
      <c r="I42" s="63" t="str">
        <f t="shared" si="38"/>
        <v>0.0239,</v>
      </c>
      <c r="J42" s="63"/>
      <c r="L42" s="63"/>
      <c r="M42" s="63">
        <v>2.5072400000000002E-2</v>
      </c>
      <c r="N42" s="63">
        <v>2.5194999999999999E-2</v>
      </c>
      <c r="O42" s="63">
        <v>2.4367300000000001E-2</v>
      </c>
      <c r="P42" s="63">
        <v>2.40025E-2</v>
      </c>
      <c r="Q42" s="63">
        <v>2.4830399999999999E-2</v>
      </c>
      <c r="R42" s="63">
        <v>2.3888599999999999E-2</v>
      </c>
      <c r="S42" s="63">
        <v>2.4471400000000001E-2</v>
      </c>
      <c r="T42" s="63">
        <v>2.3771E-2</v>
      </c>
      <c r="U42" s="63">
        <v>2.2809099999999999E-2</v>
      </c>
      <c r="V42" s="63">
        <v>2.4249300000000001E-2</v>
      </c>
      <c r="W42" s="63">
        <v>2.4216700000000001E-2</v>
      </c>
      <c r="X42" s="63">
        <v>2.4665400000000001E-2</v>
      </c>
      <c r="Y42" s="63">
        <v>2.3812799999999999E-2</v>
      </c>
      <c r="Z42" s="63">
        <v>2.2987799999999999E-2</v>
      </c>
      <c r="AA42" s="63">
        <v>2.44236E-2</v>
      </c>
      <c r="AB42" s="63">
        <v>2.409E-2</v>
      </c>
      <c r="AC42" s="63">
        <v>2.45411E-2</v>
      </c>
      <c r="AD42" s="63">
        <v>2.37396E-2</v>
      </c>
      <c r="AE42" s="63">
        <v>2.2909200000000001E-2</v>
      </c>
      <c r="AF42" s="63">
        <v>2.43476E-2</v>
      </c>
      <c r="AG42" s="418">
        <v>2.39008E-2</v>
      </c>
      <c r="AH42" s="63">
        <v>2.44616E-2</v>
      </c>
      <c r="AI42" s="63">
        <v>2.3749699999999999E-2</v>
      </c>
      <c r="AJ42" s="63">
        <v>2.2853999999999999E-2</v>
      </c>
      <c r="AK42" s="63">
        <v>2.42676E-2</v>
      </c>
      <c r="AL42" s="63">
        <v>2.4168800000000001E-2</v>
      </c>
      <c r="AM42" s="63">
        <v>2.4622399999999999E-2</v>
      </c>
      <c r="AN42" s="63">
        <v>2.3785199999999999E-2</v>
      </c>
      <c r="AO42" s="63">
        <v>2.2964100000000001E-2</v>
      </c>
      <c r="AP42" s="63">
        <v>2.4388799999999999E-2</v>
      </c>
      <c r="AQ42" s="63">
        <v>2.4509099999999999E-2</v>
      </c>
      <c r="AR42" s="63">
        <v>2.4747399999999999E-2</v>
      </c>
      <c r="AS42" s="63">
        <v>2.3922499999999999E-2</v>
      </c>
      <c r="AT42" s="63">
        <v>2.31413E-2</v>
      </c>
      <c r="AU42" s="63">
        <v>2.4440400000000001E-2</v>
      </c>
    </row>
    <row r="43" spans="1:47">
      <c r="A43" s="63"/>
      <c r="B43" s="63">
        <f t="shared" si="35"/>
        <v>2.4280680000000002E-2</v>
      </c>
      <c r="C43" s="63">
        <f t="shared" si="31"/>
        <v>2.338844E-2</v>
      </c>
      <c r="D43" s="63">
        <f t="shared" si="36"/>
        <v>2.358536E-2</v>
      </c>
      <c r="E43" s="63">
        <f t="shared" si="32"/>
        <v>2.349124E-2</v>
      </c>
      <c r="F43" s="63">
        <f t="shared" si="33"/>
        <v>2.3400860000000002E-2</v>
      </c>
      <c r="G43" s="63">
        <f t="shared" si="37"/>
        <v>2.3566259999999999E-2</v>
      </c>
      <c r="H43" s="63">
        <f t="shared" si="34"/>
        <v>2.3715779999999999E-2</v>
      </c>
      <c r="I43" s="63" t="str">
        <f t="shared" si="38"/>
        <v>0.0235,</v>
      </c>
      <c r="J43" s="63"/>
      <c r="L43" s="63"/>
      <c r="M43" s="63">
        <v>2.4459399999999999E-2</v>
      </c>
      <c r="N43" s="63">
        <v>2.4307200000000001E-2</v>
      </c>
      <c r="O43" s="63">
        <v>2.4083899999999998E-2</v>
      </c>
      <c r="P43" s="63">
        <v>2.38166E-2</v>
      </c>
      <c r="Q43" s="63">
        <v>2.4736299999999999E-2</v>
      </c>
      <c r="R43" s="63">
        <v>2.33067E-2</v>
      </c>
      <c r="S43" s="63">
        <v>2.33476E-2</v>
      </c>
      <c r="T43" s="63">
        <v>2.3611199999999999E-2</v>
      </c>
      <c r="U43" s="63">
        <v>2.2823300000000001E-2</v>
      </c>
      <c r="V43" s="63">
        <v>2.38534E-2</v>
      </c>
      <c r="W43" s="63">
        <v>2.3786600000000001E-2</v>
      </c>
      <c r="X43" s="63">
        <v>2.3537200000000001E-2</v>
      </c>
      <c r="Y43" s="63">
        <v>2.35923E-2</v>
      </c>
      <c r="Z43" s="63">
        <v>2.2921500000000001E-2</v>
      </c>
      <c r="AA43" s="63">
        <v>2.4089200000000002E-2</v>
      </c>
      <c r="AB43" s="63">
        <v>2.36618E-2</v>
      </c>
      <c r="AC43" s="63">
        <v>2.3408700000000001E-2</v>
      </c>
      <c r="AD43" s="63">
        <v>2.3621699999999999E-2</v>
      </c>
      <c r="AE43" s="63">
        <v>2.2785799999999998E-2</v>
      </c>
      <c r="AF43" s="63">
        <v>2.3978200000000002E-2</v>
      </c>
      <c r="AG43" s="418">
        <v>2.3345399999999999E-2</v>
      </c>
      <c r="AH43" s="63">
        <v>2.3406E-2</v>
      </c>
      <c r="AI43" s="63">
        <v>2.3604099999999999E-2</v>
      </c>
      <c r="AJ43" s="63">
        <v>2.28013E-2</v>
      </c>
      <c r="AK43" s="63">
        <v>2.3847500000000001E-2</v>
      </c>
      <c r="AL43" s="63">
        <v>2.3740000000000001E-2</v>
      </c>
      <c r="AM43" s="63">
        <v>2.3473999999999998E-2</v>
      </c>
      <c r="AN43" s="63">
        <v>2.36724E-2</v>
      </c>
      <c r="AO43" s="63">
        <v>2.2872900000000002E-2</v>
      </c>
      <c r="AP43" s="63">
        <v>2.4072E-2</v>
      </c>
      <c r="AQ43" s="63">
        <v>2.3827399999999999E-2</v>
      </c>
      <c r="AR43" s="63">
        <v>2.37057E-2</v>
      </c>
      <c r="AS43" s="63">
        <v>2.3652699999999999E-2</v>
      </c>
      <c r="AT43" s="63">
        <v>2.3098E-2</v>
      </c>
      <c r="AU43" s="63">
        <v>2.42951E-2</v>
      </c>
    </row>
    <row r="44" spans="1:47">
      <c r="A44" s="63"/>
      <c r="B44" s="63">
        <f t="shared" si="35"/>
        <v>2.3599539999999999E-2</v>
      </c>
      <c r="C44" s="63">
        <f t="shared" si="31"/>
        <v>2.2760379999999997E-2</v>
      </c>
      <c r="D44" s="63">
        <f t="shared" si="36"/>
        <v>2.2884459999999995E-2</v>
      </c>
      <c r="E44" s="63">
        <f t="shared" si="32"/>
        <v>2.2767579999999999E-2</v>
      </c>
      <c r="F44" s="63">
        <f t="shared" si="33"/>
        <v>2.2752479999999999E-2</v>
      </c>
      <c r="G44" s="63">
        <f t="shared" si="37"/>
        <v>2.2845879999999999E-2</v>
      </c>
      <c r="H44" s="63">
        <f t="shared" si="34"/>
        <v>2.3081819999999999E-2</v>
      </c>
      <c r="I44" s="63" t="str">
        <f t="shared" si="38"/>
        <v>0.0228,</v>
      </c>
      <c r="J44" s="63"/>
      <c r="L44" s="63"/>
      <c r="M44" s="63">
        <v>2.3642699999999999E-2</v>
      </c>
      <c r="N44" s="63">
        <v>2.3774099999999999E-2</v>
      </c>
      <c r="O44" s="63">
        <v>2.3636000000000001E-2</v>
      </c>
      <c r="P44" s="63">
        <v>2.2815499999999999E-2</v>
      </c>
      <c r="Q44" s="63">
        <v>2.4129399999999999E-2</v>
      </c>
      <c r="R44" s="63">
        <v>2.2670200000000001E-2</v>
      </c>
      <c r="S44" s="63">
        <v>2.2811999999999999E-2</v>
      </c>
      <c r="T44" s="63">
        <v>2.33872E-2</v>
      </c>
      <c r="U44" s="63">
        <v>2.1773199999999999E-2</v>
      </c>
      <c r="V44" s="63">
        <v>2.3159300000000001E-2</v>
      </c>
      <c r="W44" s="63">
        <v>2.2871099999999998E-2</v>
      </c>
      <c r="X44" s="63">
        <v>2.29299E-2</v>
      </c>
      <c r="Y44" s="63">
        <v>2.3236E-2</v>
      </c>
      <c r="Z44" s="63">
        <v>2.2063699999999999E-2</v>
      </c>
      <c r="AA44" s="63">
        <v>2.3321600000000001E-2</v>
      </c>
      <c r="AB44" s="63">
        <v>2.2749999999999999E-2</v>
      </c>
      <c r="AC44" s="63">
        <v>2.2807999999999998E-2</v>
      </c>
      <c r="AD44" s="63">
        <v>2.3121099999999999E-2</v>
      </c>
      <c r="AE44" s="63">
        <v>2.1930399999999999E-2</v>
      </c>
      <c r="AF44" s="63">
        <v>2.32284E-2</v>
      </c>
      <c r="AG44" s="418">
        <v>2.2618900000000001E-2</v>
      </c>
      <c r="AH44" s="63">
        <v>2.2834400000000001E-2</v>
      </c>
      <c r="AI44" s="63">
        <v>2.33446E-2</v>
      </c>
      <c r="AJ44" s="63">
        <v>2.1788800000000001E-2</v>
      </c>
      <c r="AK44" s="63">
        <v>2.31757E-2</v>
      </c>
      <c r="AL44" s="63">
        <v>2.28516E-2</v>
      </c>
      <c r="AM44" s="63">
        <v>2.2908399999999999E-2</v>
      </c>
      <c r="AN44" s="63">
        <v>2.3163900000000001E-2</v>
      </c>
      <c r="AO44" s="63">
        <v>2.20091E-2</v>
      </c>
      <c r="AP44" s="63">
        <v>2.3296399999999998E-2</v>
      </c>
      <c r="AQ44" s="63">
        <v>2.3161999999999999E-2</v>
      </c>
      <c r="AR44" s="63">
        <v>2.3071500000000002E-2</v>
      </c>
      <c r="AS44" s="63">
        <v>2.3340699999999999E-2</v>
      </c>
      <c r="AT44" s="63">
        <v>2.2236599999999999E-2</v>
      </c>
      <c r="AU44" s="63">
        <v>2.3598299999999999E-2</v>
      </c>
    </row>
    <row r="45" spans="1:47">
      <c r="A45" s="63"/>
      <c r="B45" s="63">
        <f t="shared" si="35"/>
        <v>2.3084440000000001E-2</v>
      </c>
      <c r="C45" s="63">
        <f t="shared" si="31"/>
        <v>2.2170619999999999E-2</v>
      </c>
      <c r="D45" s="63">
        <f t="shared" si="36"/>
        <v>2.2349359999999999E-2</v>
      </c>
      <c r="E45" s="63">
        <f t="shared" si="32"/>
        <v>2.2242119999999997E-2</v>
      </c>
      <c r="F45" s="63">
        <f t="shared" si="33"/>
        <v>2.2162800000000003E-2</v>
      </c>
      <c r="G45" s="63">
        <f t="shared" si="37"/>
        <v>2.2309139999999998E-2</v>
      </c>
      <c r="H45" s="63">
        <f t="shared" si="34"/>
        <v>2.2456980000000001E-2</v>
      </c>
      <c r="I45" s="63" t="str">
        <f t="shared" si="38"/>
        <v>0.0222,</v>
      </c>
      <c r="J45" s="63"/>
      <c r="L45" s="63"/>
      <c r="M45" s="63">
        <v>2.3173900000000001E-2</v>
      </c>
      <c r="N45" s="63">
        <v>2.3247E-2</v>
      </c>
      <c r="O45" s="63">
        <v>2.2912100000000001E-2</v>
      </c>
      <c r="P45" s="63">
        <v>2.23597E-2</v>
      </c>
      <c r="Q45" s="63">
        <v>2.3729500000000001E-2</v>
      </c>
      <c r="R45" s="63">
        <v>2.2204100000000001E-2</v>
      </c>
      <c r="S45" s="63">
        <v>2.2508E-2</v>
      </c>
      <c r="T45" s="63">
        <v>2.19741E-2</v>
      </c>
      <c r="U45" s="63">
        <v>2.15132E-2</v>
      </c>
      <c r="V45" s="63">
        <v>2.2653699999999999E-2</v>
      </c>
      <c r="W45" s="63">
        <v>2.2631399999999999E-2</v>
      </c>
      <c r="X45" s="63">
        <v>2.2405700000000001E-2</v>
      </c>
      <c r="Y45" s="63">
        <v>2.2128100000000001E-2</v>
      </c>
      <c r="Z45" s="63">
        <v>2.1644500000000001E-2</v>
      </c>
      <c r="AA45" s="63">
        <v>2.2937099999999998E-2</v>
      </c>
      <c r="AB45" s="63">
        <v>2.2527599999999998E-2</v>
      </c>
      <c r="AC45" s="63">
        <v>2.2288800000000001E-2</v>
      </c>
      <c r="AD45" s="63">
        <v>2.20086E-2</v>
      </c>
      <c r="AE45" s="63">
        <v>2.1539800000000001E-2</v>
      </c>
      <c r="AF45" s="63">
        <v>2.2845799999999999E-2</v>
      </c>
      <c r="AG45" s="418">
        <v>2.22277E-2</v>
      </c>
      <c r="AH45" s="63">
        <v>2.2426600000000001E-2</v>
      </c>
      <c r="AI45" s="63">
        <v>2.1994199999999998E-2</v>
      </c>
      <c r="AJ45" s="63">
        <v>2.1511200000000001E-2</v>
      </c>
      <c r="AK45" s="63">
        <v>2.2654299999999999E-2</v>
      </c>
      <c r="AL45" s="63">
        <v>2.2620899999999999E-2</v>
      </c>
      <c r="AM45" s="63">
        <v>2.23509E-2</v>
      </c>
      <c r="AN45" s="63">
        <v>2.2087900000000001E-2</v>
      </c>
      <c r="AO45" s="63">
        <v>2.1587200000000001E-2</v>
      </c>
      <c r="AP45" s="63">
        <v>2.28988E-2</v>
      </c>
      <c r="AQ45" s="63">
        <v>2.2631600000000002E-2</v>
      </c>
      <c r="AR45" s="63">
        <v>2.2515199999999999E-2</v>
      </c>
      <c r="AS45" s="63">
        <v>2.2244199999999999E-2</v>
      </c>
      <c r="AT45" s="63">
        <v>2.17053E-2</v>
      </c>
      <c r="AU45" s="63">
        <v>2.31886E-2</v>
      </c>
    </row>
    <row r="46" spans="1:47">
      <c r="A46" s="63"/>
      <c r="B46" s="63">
        <f t="shared" si="35"/>
        <v>2.2584900000000002E-2</v>
      </c>
      <c r="C46" s="63">
        <f t="shared" ref="C46:C73" si="39">AVERAGE(R46:V46)</f>
        <v>2.1519659999999999E-2</v>
      </c>
      <c r="D46" s="63">
        <f t="shared" si="36"/>
        <v>2.1578199999999999E-2</v>
      </c>
      <c r="E46" s="63">
        <f t="shared" ref="E46:E73" si="40">AVERAGE(AB46:AF46)</f>
        <v>2.1446920000000001E-2</v>
      </c>
      <c r="F46" s="63">
        <f t="shared" si="33"/>
        <v>2.1516960000000002E-2</v>
      </c>
      <c r="G46" s="63">
        <f t="shared" si="37"/>
        <v>2.152312E-2</v>
      </c>
      <c r="H46" s="63">
        <f t="shared" si="34"/>
        <v>2.1870260000000002E-2</v>
      </c>
      <c r="I46" s="63" t="str">
        <f t="shared" si="38"/>
        <v>0.0214,</v>
      </c>
      <c r="J46" s="63"/>
      <c r="L46" s="63"/>
      <c r="M46" s="63">
        <v>2.2826200000000001E-2</v>
      </c>
      <c r="N46" s="63">
        <v>2.2740699999999999E-2</v>
      </c>
      <c r="O46" s="63">
        <v>2.22236E-2</v>
      </c>
      <c r="P46" s="63">
        <v>2.2329000000000002E-2</v>
      </c>
      <c r="Q46" s="63">
        <v>2.2804999999999999E-2</v>
      </c>
      <c r="R46" s="63">
        <v>2.1578900000000002E-2</v>
      </c>
      <c r="S46" s="63">
        <v>2.1740599999999999E-2</v>
      </c>
      <c r="T46" s="63">
        <v>2.1293699999999999E-2</v>
      </c>
      <c r="U46" s="63">
        <v>2.09039E-2</v>
      </c>
      <c r="V46" s="63">
        <v>2.2081199999999999E-2</v>
      </c>
      <c r="W46" s="63">
        <v>2.1894899999999998E-2</v>
      </c>
      <c r="X46" s="63">
        <v>2.1707299999999999E-2</v>
      </c>
      <c r="Y46" s="63">
        <v>2.12912E-2</v>
      </c>
      <c r="Z46" s="63">
        <v>2.1231900000000001E-2</v>
      </c>
      <c r="AA46" s="63">
        <v>2.1765699999999999E-2</v>
      </c>
      <c r="AB46" s="63">
        <v>2.17135E-2</v>
      </c>
      <c r="AC46" s="63">
        <v>2.1603799999999999E-2</v>
      </c>
      <c r="AD46" s="63">
        <v>2.1158799999999998E-2</v>
      </c>
      <c r="AE46" s="63">
        <v>2.1097299999999999E-2</v>
      </c>
      <c r="AF46" s="63">
        <v>2.1661199999999999E-2</v>
      </c>
      <c r="AG46" s="418">
        <v>2.1563599999999999E-2</v>
      </c>
      <c r="AH46" s="63">
        <v>2.17491E-2</v>
      </c>
      <c r="AI46" s="63">
        <v>2.1287E-2</v>
      </c>
      <c r="AJ46" s="63">
        <v>2.09353E-2</v>
      </c>
      <c r="AK46" s="63">
        <v>2.2049800000000001E-2</v>
      </c>
      <c r="AL46" s="63">
        <v>2.1847399999999999E-2</v>
      </c>
      <c r="AM46" s="63">
        <v>2.1653700000000001E-2</v>
      </c>
      <c r="AN46" s="63">
        <v>2.1243600000000001E-2</v>
      </c>
      <c r="AO46" s="63">
        <v>2.1192800000000001E-2</v>
      </c>
      <c r="AP46" s="63">
        <v>2.1678099999999999E-2</v>
      </c>
      <c r="AQ46" s="63">
        <v>2.22112E-2</v>
      </c>
      <c r="AR46" s="63">
        <v>2.1978500000000002E-2</v>
      </c>
      <c r="AS46" s="63">
        <v>2.15984E-2</v>
      </c>
      <c r="AT46" s="63">
        <v>2.1466599999999999E-2</v>
      </c>
      <c r="AU46" s="63">
        <v>2.2096600000000001E-2</v>
      </c>
    </row>
    <row r="47" spans="1:47">
      <c r="A47" s="63"/>
      <c r="B47" s="63">
        <f t="shared" si="35"/>
        <v>2.2093100000000001E-2</v>
      </c>
      <c r="C47" s="63">
        <f t="shared" si="39"/>
        <v>2.072326E-2</v>
      </c>
      <c r="D47" s="63">
        <f t="shared" si="36"/>
        <v>2.1009279999999998E-2</v>
      </c>
      <c r="E47" s="63">
        <f t="shared" si="40"/>
        <v>2.0878399999999998E-2</v>
      </c>
      <c r="F47" s="63">
        <f t="shared" si="33"/>
        <v>2.074608E-2</v>
      </c>
      <c r="G47" s="63">
        <f t="shared" si="37"/>
        <v>2.1001959999999997E-2</v>
      </c>
      <c r="H47" s="63">
        <f t="shared" si="34"/>
        <v>2.1271199999999997E-2</v>
      </c>
      <c r="I47" s="63" t="str">
        <f t="shared" si="38"/>
        <v>0.0209,</v>
      </c>
      <c r="J47" s="63"/>
      <c r="L47" s="63"/>
      <c r="M47" s="63">
        <v>2.19718E-2</v>
      </c>
      <c r="N47" s="63">
        <v>2.2193500000000001E-2</v>
      </c>
      <c r="O47" s="63">
        <v>2.1970099999999999E-2</v>
      </c>
      <c r="P47" s="63">
        <v>2.1585199999999999E-2</v>
      </c>
      <c r="Q47" s="63">
        <v>2.2744899999999998E-2</v>
      </c>
      <c r="R47" s="63">
        <v>2.0643999999999999E-2</v>
      </c>
      <c r="S47" s="63">
        <v>2.12672E-2</v>
      </c>
      <c r="T47" s="63">
        <v>2.0976499999999999E-2</v>
      </c>
      <c r="U47" s="63">
        <v>2.0147100000000001E-2</v>
      </c>
      <c r="V47" s="63">
        <v>2.0581499999999999E-2</v>
      </c>
      <c r="W47" s="63">
        <v>2.1346199999999999E-2</v>
      </c>
      <c r="X47" s="63">
        <v>2.12929E-2</v>
      </c>
      <c r="Y47" s="63">
        <v>2.09366E-2</v>
      </c>
      <c r="Z47" s="63">
        <v>2.0489299999999998E-2</v>
      </c>
      <c r="AA47" s="63">
        <v>2.0981400000000001E-2</v>
      </c>
      <c r="AB47" s="63">
        <v>2.1231400000000001E-2</v>
      </c>
      <c r="AC47" s="63">
        <v>2.1190500000000001E-2</v>
      </c>
      <c r="AD47" s="63">
        <v>2.0819399999999998E-2</v>
      </c>
      <c r="AE47" s="63">
        <v>2.03324E-2</v>
      </c>
      <c r="AF47" s="63">
        <v>2.0818300000000001E-2</v>
      </c>
      <c r="AG47" s="418">
        <v>2.06602E-2</v>
      </c>
      <c r="AH47" s="63">
        <v>2.1294500000000001E-2</v>
      </c>
      <c r="AI47" s="63">
        <v>2.0946599999999999E-2</v>
      </c>
      <c r="AJ47" s="63">
        <v>2.0222E-2</v>
      </c>
      <c r="AK47" s="63">
        <v>2.06071E-2</v>
      </c>
      <c r="AL47" s="63">
        <v>2.1343999999999998E-2</v>
      </c>
      <c r="AM47" s="63">
        <v>2.12642E-2</v>
      </c>
      <c r="AN47" s="63">
        <v>2.0960900000000001E-2</v>
      </c>
      <c r="AO47" s="63">
        <v>2.0448399999999999E-2</v>
      </c>
      <c r="AP47" s="63">
        <v>2.0992299999999998E-2</v>
      </c>
      <c r="AQ47" s="63">
        <v>2.12684E-2</v>
      </c>
      <c r="AR47" s="63">
        <v>2.1375999999999999E-2</v>
      </c>
      <c r="AS47" s="63">
        <v>2.1027799999999999E-2</v>
      </c>
      <c r="AT47" s="63">
        <v>2.0870799999999998E-2</v>
      </c>
      <c r="AU47" s="63">
        <v>2.1812999999999999E-2</v>
      </c>
    </row>
    <row r="48" spans="1:47">
      <c r="A48" s="63"/>
      <c r="B48" s="63">
        <f t="shared" si="35"/>
        <v>2.1587880000000004E-2</v>
      </c>
      <c r="C48" s="63">
        <f t="shared" si="39"/>
        <v>2.0234380000000003E-2</v>
      </c>
      <c r="D48" s="63">
        <f t="shared" si="36"/>
        <v>2.0432460000000003E-2</v>
      </c>
      <c r="E48" s="63">
        <f t="shared" si="40"/>
        <v>2.026012E-2</v>
      </c>
      <c r="F48" s="63">
        <f t="shared" si="33"/>
        <v>2.0248759999999998E-2</v>
      </c>
      <c r="G48" s="63">
        <f t="shared" si="37"/>
        <v>2.0474239999999998E-2</v>
      </c>
      <c r="H48" s="63">
        <f t="shared" si="34"/>
        <v>2.081742E-2</v>
      </c>
      <c r="I48" s="63" t="str">
        <f t="shared" si="38"/>
        <v>0.0203,</v>
      </c>
      <c r="J48" s="63"/>
      <c r="L48" s="63"/>
      <c r="M48" s="63">
        <v>2.1557099999999999E-2</v>
      </c>
      <c r="N48" s="63">
        <v>2.2135100000000001E-2</v>
      </c>
      <c r="O48" s="63">
        <v>2.1497200000000001E-2</v>
      </c>
      <c r="P48" s="63">
        <v>2.1318899999999998E-2</v>
      </c>
      <c r="Q48" s="63">
        <v>2.1431100000000002E-2</v>
      </c>
      <c r="R48" s="63">
        <v>2.0251999999999999E-2</v>
      </c>
      <c r="S48" s="63">
        <v>2.0593400000000001E-2</v>
      </c>
      <c r="T48" s="63">
        <v>2.0006099999999999E-2</v>
      </c>
      <c r="U48" s="63">
        <v>2.0342099999999998E-2</v>
      </c>
      <c r="V48" s="63">
        <v>1.9978300000000001E-2</v>
      </c>
      <c r="W48" s="63">
        <v>2.0340899999999999E-2</v>
      </c>
      <c r="X48" s="63">
        <v>2.09832E-2</v>
      </c>
      <c r="Y48" s="63">
        <v>2.02436E-2</v>
      </c>
      <c r="Z48" s="63">
        <v>2.0495599999999999E-2</v>
      </c>
      <c r="AA48" s="63">
        <v>2.0098999999999999E-2</v>
      </c>
      <c r="AB48" s="63">
        <v>2.0132400000000002E-2</v>
      </c>
      <c r="AC48" s="63">
        <v>2.0811400000000001E-2</v>
      </c>
      <c r="AD48" s="63">
        <v>2.0061699999999998E-2</v>
      </c>
      <c r="AE48" s="63">
        <v>2.0357E-2</v>
      </c>
      <c r="AF48" s="63">
        <v>1.99381E-2</v>
      </c>
      <c r="AG48" s="418">
        <v>2.0255800000000001E-2</v>
      </c>
      <c r="AH48" s="63">
        <v>2.06357E-2</v>
      </c>
      <c r="AI48" s="63">
        <v>2.0021299999999999E-2</v>
      </c>
      <c r="AJ48" s="63">
        <v>2.0468299999999998E-2</v>
      </c>
      <c r="AK48" s="63">
        <v>1.98627E-2</v>
      </c>
      <c r="AL48" s="63">
        <v>2.0661700000000002E-2</v>
      </c>
      <c r="AM48" s="63">
        <v>2.09944E-2</v>
      </c>
      <c r="AN48" s="63">
        <v>2.01865E-2</v>
      </c>
      <c r="AO48" s="63">
        <v>2.0468400000000001E-2</v>
      </c>
      <c r="AP48" s="63">
        <v>2.00602E-2</v>
      </c>
      <c r="AQ48" s="63">
        <v>2.08857E-2</v>
      </c>
      <c r="AR48" s="63">
        <v>2.12947E-2</v>
      </c>
      <c r="AS48" s="63">
        <v>2.05994E-2</v>
      </c>
      <c r="AT48" s="63">
        <v>2.0690099999999999E-2</v>
      </c>
      <c r="AU48" s="63">
        <v>2.0617199999999999E-2</v>
      </c>
    </row>
    <row r="49" spans="1:47">
      <c r="A49" s="63"/>
      <c r="B49" s="63">
        <f t="shared" si="35"/>
        <v>2.0926099999999996E-2</v>
      </c>
      <c r="C49" s="63">
        <f t="shared" si="39"/>
        <v>1.9410740000000003E-2</v>
      </c>
      <c r="D49" s="63">
        <f t="shared" si="36"/>
        <v>1.9673180000000002E-2</v>
      </c>
      <c r="E49" s="63">
        <f t="shared" si="40"/>
        <v>1.9522639999999997E-2</v>
      </c>
      <c r="F49" s="63">
        <f t="shared" si="33"/>
        <v>1.940952E-2</v>
      </c>
      <c r="G49" s="63">
        <f t="shared" si="37"/>
        <v>1.9638200000000001E-2</v>
      </c>
      <c r="H49" s="63">
        <f t="shared" si="34"/>
        <v>2.0065580000000003E-2</v>
      </c>
      <c r="I49" s="63" t="str">
        <f t="shared" si="38"/>
        <v>0.0195,</v>
      </c>
      <c r="J49" s="63"/>
      <c r="L49" s="63"/>
      <c r="M49" s="63">
        <v>2.1177100000000001E-2</v>
      </c>
      <c r="N49" s="63">
        <v>2.12298E-2</v>
      </c>
      <c r="O49" s="63">
        <v>2.07993E-2</v>
      </c>
      <c r="P49" s="63">
        <v>2.0311900000000001E-2</v>
      </c>
      <c r="Q49" s="63">
        <v>2.11124E-2</v>
      </c>
      <c r="R49" s="63">
        <v>1.9771199999999999E-2</v>
      </c>
      <c r="S49" s="63">
        <v>1.9599700000000001E-2</v>
      </c>
      <c r="T49" s="63">
        <v>1.9243300000000001E-2</v>
      </c>
      <c r="U49" s="63">
        <v>1.9288400000000001E-2</v>
      </c>
      <c r="V49" s="63">
        <v>1.9151100000000001E-2</v>
      </c>
      <c r="W49" s="63">
        <v>2.0109999999999999E-2</v>
      </c>
      <c r="X49" s="63">
        <v>1.9944099999999999E-2</v>
      </c>
      <c r="Y49" s="63">
        <v>1.92972E-2</v>
      </c>
      <c r="Z49" s="63">
        <v>1.95344E-2</v>
      </c>
      <c r="AA49" s="63">
        <v>1.94802E-2</v>
      </c>
      <c r="AB49" s="63">
        <v>1.9955199999999999E-2</v>
      </c>
      <c r="AC49" s="63">
        <v>1.9795400000000001E-2</v>
      </c>
      <c r="AD49" s="63">
        <v>1.9154999999999998E-2</v>
      </c>
      <c r="AE49" s="63">
        <v>1.9368199999999999E-2</v>
      </c>
      <c r="AF49" s="63">
        <v>1.93394E-2</v>
      </c>
      <c r="AG49" s="418">
        <v>1.97828E-2</v>
      </c>
      <c r="AH49" s="63">
        <v>1.9597199999999999E-2</v>
      </c>
      <c r="AI49" s="63">
        <v>1.9226799999999999E-2</v>
      </c>
      <c r="AJ49" s="63">
        <v>1.9278300000000002E-2</v>
      </c>
      <c r="AK49" s="63">
        <v>1.9162499999999999E-2</v>
      </c>
      <c r="AL49" s="63">
        <v>2.01234E-2</v>
      </c>
      <c r="AM49" s="63">
        <v>1.9908100000000001E-2</v>
      </c>
      <c r="AN49" s="63">
        <v>1.9250400000000001E-2</v>
      </c>
      <c r="AO49" s="63">
        <v>1.9440599999999999E-2</v>
      </c>
      <c r="AP49" s="63">
        <v>1.94685E-2</v>
      </c>
      <c r="AQ49" s="63">
        <v>2.0461900000000002E-2</v>
      </c>
      <c r="AR49" s="63">
        <v>2.03237E-2</v>
      </c>
      <c r="AS49" s="63">
        <v>1.9746099999999999E-2</v>
      </c>
      <c r="AT49" s="63">
        <v>1.9584799999999999E-2</v>
      </c>
      <c r="AU49" s="63">
        <v>2.0211400000000001E-2</v>
      </c>
    </row>
    <row r="50" spans="1:47">
      <c r="A50" s="63"/>
      <c r="B50" s="63">
        <f t="shared" si="35"/>
        <v>2.0320479999999998E-2</v>
      </c>
      <c r="C50" s="63">
        <f t="shared" si="39"/>
        <v>1.8690760000000001E-2</v>
      </c>
      <c r="D50" s="63">
        <f t="shared" si="36"/>
        <v>1.8945799999999999E-2</v>
      </c>
      <c r="E50" s="63">
        <f t="shared" si="40"/>
        <v>1.8787900000000003E-2</v>
      </c>
      <c r="F50" s="63">
        <f t="shared" si="33"/>
        <v>1.870366E-2</v>
      </c>
      <c r="G50" s="63">
        <f t="shared" si="37"/>
        <v>1.8935360000000002E-2</v>
      </c>
      <c r="H50" s="63">
        <f t="shared" si="34"/>
        <v>1.9375740000000002E-2</v>
      </c>
      <c r="I50" s="63" t="str">
        <f t="shared" si="38"/>
        <v>0.0188,</v>
      </c>
      <c r="J50" s="63"/>
      <c r="L50" s="63"/>
      <c r="M50" s="63">
        <v>2.0138099999999999E-2</v>
      </c>
      <c r="N50" s="63">
        <v>2.0736299999999999E-2</v>
      </c>
      <c r="O50" s="63">
        <v>2.04563E-2</v>
      </c>
      <c r="P50" s="63">
        <v>2.00094E-2</v>
      </c>
      <c r="Q50" s="63">
        <v>2.02623E-2</v>
      </c>
      <c r="R50" s="63">
        <v>1.87241E-2</v>
      </c>
      <c r="S50" s="63">
        <v>1.88626E-2</v>
      </c>
      <c r="T50" s="63">
        <v>1.8875099999999999E-2</v>
      </c>
      <c r="U50" s="63">
        <v>1.8739599999999999E-2</v>
      </c>
      <c r="V50" s="63">
        <v>1.8252399999999998E-2</v>
      </c>
      <c r="W50" s="63">
        <v>1.8949899999999999E-2</v>
      </c>
      <c r="X50" s="63">
        <v>1.92494E-2</v>
      </c>
      <c r="Y50" s="63">
        <v>1.9076900000000001E-2</v>
      </c>
      <c r="Z50" s="63">
        <v>1.8822599999999998E-2</v>
      </c>
      <c r="AA50" s="63">
        <v>1.86302E-2</v>
      </c>
      <c r="AB50" s="63">
        <v>1.87551E-2</v>
      </c>
      <c r="AC50" s="63">
        <v>1.9145200000000001E-2</v>
      </c>
      <c r="AD50" s="63">
        <v>1.8834099999999999E-2</v>
      </c>
      <c r="AE50" s="63">
        <v>1.8703000000000001E-2</v>
      </c>
      <c r="AF50" s="63">
        <v>1.85021E-2</v>
      </c>
      <c r="AG50" s="418">
        <v>1.8747300000000001E-2</v>
      </c>
      <c r="AH50" s="63">
        <v>1.8881499999999999E-2</v>
      </c>
      <c r="AI50" s="63">
        <v>1.89052E-2</v>
      </c>
      <c r="AJ50" s="63">
        <v>1.8713500000000001E-2</v>
      </c>
      <c r="AK50" s="63">
        <v>1.82708E-2</v>
      </c>
      <c r="AL50" s="63">
        <v>1.8920200000000002E-2</v>
      </c>
      <c r="AM50" s="63">
        <v>1.9273599999999998E-2</v>
      </c>
      <c r="AN50" s="63">
        <v>1.9050899999999999E-2</v>
      </c>
      <c r="AO50" s="63">
        <v>1.8804600000000001E-2</v>
      </c>
      <c r="AP50" s="63">
        <v>1.8627500000000002E-2</v>
      </c>
      <c r="AQ50" s="63">
        <v>1.92401E-2</v>
      </c>
      <c r="AR50" s="63">
        <v>1.96747E-2</v>
      </c>
      <c r="AS50" s="63">
        <v>1.9570400000000002E-2</v>
      </c>
      <c r="AT50" s="63">
        <v>1.91617E-2</v>
      </c>
      <c r="AU50" s="63">
        <v>1.92318E-2</v>
      </c>
    </row>
    <row r="51" spans="1:47">
      <c r="A51" s="63"/>
      <c r="B51" s="63">
        <f t="shared" si="35"/>
        <v>1.954784E-2</v>
      </c>
      <c r="C51" s="63">
        <f t="shared" si="39"/>
        <v>1.7716739999999998E-2</v>
      </c>
      <c r="D51" s="63">
        <f t="shared" si="36"/>
        <v>1.7932239999999999E-2</v>
      </c>
      <c r="E51" s="63">
        <f t="shared" si="40"/>
        <v>1.7777439999999999E-2</v>
      </c>
      <c r="F51" s="63">
        <f t="shared" si="33"/>
        <v>1.7724839999999999E-2</v>
      </c>
      <c r="G51" s="63">
        <f t="shared" si="37"/>
        <v>1.7956560000000003E-2</v>
      </c>
      <c r="H51" s="63">
        <f t="shared" si="34"/>
        <v>1.8578480000000001E-2</v>
      </c>
      <c r="I51" s="63" t="str">
        <f t="shared" si="38"/>
        <v>0.0178,</v>
      </c>
      <c r="J51" s="63"/>
      <c r="L51" s="63"/>
      <c r="M51" s="63">
        <v>1.9288699999999999E-2</v>
      </c>
      <c r="N51" s="63">
        <v>1.9864900000000001E-2</v>
      </c>
      <c r="O51" s="63">
        <v>1.9732900000000001E-2</v>
      </c>
      <c r="P51" s="63">
        <v>1.9275799999999999E-2</v>
      </c>
      <c r="Q51" s="63">
        <v>1.9576900000000001E-2</v>
      </c>
      <c r="R51" s="63">
        <v>1.7701000000000001E-2</v>
      </c>
      <c r="S51" s="63">
        <v>1.78408E-2</v>
      </c>
      <c r="T51" s="63">
        <v>1.7865200000000001E-2</v>
      </c>
      <c r="U51" s="63">
        <v>1.7885499999999999E-2</v>
      </c>
      <c r="V51" s="63">
        <v>1.72912E-2</v>
      </c>
      <c r="W51" s="63">
        <v>1.77363E-2</v>
      </c>
      <c r="X51" s="63">
        <v>1.8060099999999999E-2</v>
      </c>
      <c r="Y51" s="63">
        <v>1.81552E-2</v>
      </c>
      <c r="Z51" s="63">
        <v>1.8168900000000002E-2</v>
      </c>
      <c r="AA51" s="63">
        <v>1.7540699999999999E-2</v>
      </c>
      <c r="AB51" s="63">
        <v>1.7606900000000002E-2</v>
      </c>
      <c r="AC51" s="63">
        <v>1.7891600000000001E-2</v>
      </c>
      <c r="AD51" s="63">
        <v>1.7979499999999999E-2</v>
      </c>
      <c r="AE51" s="63">
        <v>1.8043900000000002E-2</v>
      </c>
      <c r="AF51" s="63">
        <v>1.73653E-2</v>
      </c>
      <c r="AG51" s="418">
        <v>1.76714E-2</v>
      </c>
      <c r="AH51" s="63">
        <v>1.78262E-2</v>
      </c>
      <c r="AI51" s="63">
        <v>1.7925099999999999E-2</v>
      </c>
      <c r="AJ51" s="63">
        <v>1.7898500000000001E-2</v>
      </c>
      <c r="AK51" s="63">
        <v>1.7302999999999999E-2</v>
      </c>
      <c r="AL51" s="63">
        <v>1.7824400000000001E-2</v>
      </c>
      <c r="AM51" s="63">
        <v>1.8027100000000001E-2</v>
      </c>
      <c r="AN51" s="63">
        <v>1.8191800000000001E-2</v>
      </c>
      <c r="AO51" s="63">
        <v>1.8196500000000001E-2</v>
      </c>
      <c r="AP51" s="63">
        <v>1.7543E-2</v>
      </c>
      <c r="AQ51" s="63">
        <v>1.8285900000000001E-2</v>
      </c>
      <c r="AR51" s="63">
        <v>1.8708700000000002E-2</v>
      </c>
      <c r="AS51" s="63">
        <v>1.88638E-2</v>
      </c>
      <c r="AT51" s="63">
        <v>1.85232E-2</v>
      </c>
      <c r="AU51" s="63">
        <v>1.8510800000000001E-2</v>
      </c>
    </row>
    <row r="52" spans="1:47">
      <c r="A52" s="63"/>
      <c r="B52" s="63">
        <f t="shared" si="35"/>
        <v>1.9137999999999999E-2</v>
      </c>
      <c r="C52" s="63">
        <f t="shared" si="39"/>
        <v>1.7243019999999998E-2</v>
      </c>
      <c r="D52" s="63">
        <f t="shared" si="36"/>
        <v>1.746756E-2</v>
      </c>
      <c r="E52" s="63">
        <f t="shared" si="40"/>
        <v>1.7357640000000001E-2</v>
      </c>
      <c r="F52" s="63">
        <f t="shared" si="33"/>
        <v>1.7261500000000003E-2</v>
      </c>
      <c r="G52" s="63">
        <f t="shared" si="37"/>
        <v>1.7423699999999997E-2</v>
      </c>
      <c r="H52" s="63">
        <f t="shared" si="34"/>
        <v>1.7987099999999999E-2</v>
      </c>
      <c r="I52" s="63" t="str">
        <f t="shared" si="38"/>
        <v>0.0174,</v>
      </c>
      <c r="J52" s="63"/>
      <c r="L52" s="63"/>
      <c r="M52" s="63">
        <v>1.8703299999999999E-2</v>
      </c>
      <c r="N52" s="63">
        <v>1.9236E-2</v>
      </c>
      <c r="O52" s="63">
        <v>1.9345399999999999E-2</v>
      </c>
      <c r="P52" s="63">
        <v>1.9340199999999998E-2</v>
      </c>
      <c r="Q52" s="63">
        <v>1.9065100000000001E-2</v>
      </c>
      <c r="R52" s="63">
        <v>1.6889600000000001E-2</v>
      </c>
      <c r="S52" s="63">
        <v>1.7182099999999999E-2</v>
      </c>
      <c r="T52" s="63">
        <v>1.74676E-2</v>
      </c>
      <c r="U52" s="63">
        <v>1.7682799999999999E-2</v>
      </c>
      <c r="V52" s="63">
        <v>1.6993000000000001E-2</v>
      </c>
      <c r="W52" s="63">
        <v>1.7152899999999999E-2</v>
      </c>
      <c r="X52" s="63">
        <v>1.7424599999999998E-2</v>
      </c>
      <c r="Y52" s="63">
        <v>1.7647800000000002E-2</v>
      </c>
      <c r="Z52" s="63">
        <v>1.79133E-2</v>
      </c>
      <c r="AA52" s="63">
        <v>1.7199200000000001E-2</v>
      </c>
      <c r="AB52" s="63">
        <v>1.71766E-2</v>
      </c>
      <c r="AC52" s="63">
        <v>1.7253399999999999E-2</v>
      </c>
      <c r="AD52" s="63">
        <v>1.7498199999999998E-2</v>
      </c>
      <c r="AE52" s="63">
        <v>1.7811E-2</v>
      </c>
      <c r="AF52" s="63">
        <v>1.7049000000000002E-2</v>
      </c>
      <c r="AG52" s="418">
        <v>1.69236E-2</v>
      </c>
      <c r="AH52" s="63">
        <v>1.7200300000000002E-2</v>
      </c>
      <c r="AI52" s="63">
        <v>1.7459700000000002E-2</v>
      </c>
      <c r="AJ52" s="63">
        <v>1.76819E-2</v>
      </c>
      <c r="AK52" s="63">
        <v>1.7042000000000002E-2</v>
      </c>
      <c r="AL52" s="63">
        <v>1.7162299999999998E-2</v>
      </c>
      <c r="AM52" s="63">
        <v>1.7383099999999999E-2</v>
      </c>
      <c r="AN52" s="63">
        <v>1.7579600000000001E-2</v>
      </c>
      <c r="AO52" s="63">
        <v>1.7875499999999999E-2</v>
      </c>
      <c r="AP52" s="63">
        <v>1.7118000000000001E-2</v>
      </c>
      <c r="AQ52" s="63">
        <v>1.7562100000000001E-2</v>
      </c>
      <c r="AR52" s="63">
        <v>1.8121700000000001E-2</v>
      </c>
      <c r="AS52" s="63">
        <v>1.8229599999999999E-2</v>
      </c>
      <c r="AT52" s="63">
        <v>1.82118E-2</v>
      </c>
      <c r="AU52" s="63">
        <v>1.7810300000000001E-2</v>
      </c>
    </row>
    <row r="53" spans="1:47">
      <c r="A53" s="63"/>
      <c r="B53" s="63">
        <f t="shared" si="35"/>
        <v>1.8086919999999999E-2</v>
      </c>
      <c r="C53" s="63">
        <f t="shared" si="39"/>
        <v>1.6318319999999997E-2</v>
      </c>
      <c r="D53" s="63">
        <f t="shared" si="36"/>
        <v>1.6630260000000001E-2</v>
      </c>
      <c r="E53" s="63">
        <f t="shared" si="40"/>
        <v>1.6518339999999999E-2</v>
      </c>
      <c r="F53" s="63">
        <f t="shared" si="33"/>
        <v>1.6354460000000001E-2</v>
      </c>
      <c r="G53" s="63">
        <f t="shared" si="37"/>
        <v>1.6602019999999999E-2</v>
      </c>
      <c r="H53" s="63">
        <f t="shared" si="34"/>
        <v>1.7130180000000002E-2</v>
      </c>
      <c r="I53" s="63" t="str">
        <f t="shared" si="38"/>
        <v>0.0165,</v>
      </c>
      <c r="J53" s="63"/>
      <c r="L53" s="63"/>
      <c r="M53" s="63">
        <v>1.75681E-2</v>
      </c>
      <c r="N53" s="63">
        <v>1.8807500000000001E-2</v>
      </c>
      <c r="O53" s="63">
        <v>1.8347800000000001E-2</v>
      </c>
      <c r="P53" s="63">
        <v>1.7389399999999999E-2</v>
      </c>
      <c r="Q53" s="63">
        <v>1.8321799999999999E-2</v>
      </c>
      <c r="R53" s="63">
        <v>1.5912699999999998E-2</v>
      </c>
      <c r="S53" s="63">
        <v>1.6737100000000001E-2</v>
      </c>
      <c r="T53" s="63">
        <v>1.6409699999999999E-2</v>
      </c>
      <c r="U53" s="63">
        <v>1.5687199999999998E-2</v>
      </c>
      <c r="V53" s="63">
        <v>1.6844899999999999E-2</v>
      </c>
      <c r="W53" s="63">
        <v>1.6499699999999999E-2</v>
      </c>
      <c r="X53" s="63">
        <v>1.71188E-2</v>
      </c>
      <c r="Y53" s="63">
        <v>1.69003E-2</v>
      </c>
      <c r="Z53" s="63">
        <v>1.5812400000000001E-2</v>
      </c>
      <c r="AA53" s="63">
        <v>1.6820100000000001E-2</v>
      </c>
      <c r="AB53" s="63">
        <v>1.6417399999999999E-2</v>
      </c>
      <c r="AC53" s="63">
        <v>1.6932599999999999E-2</v>
      </c>
      <c r="AD53" s="63">
        <v>1.6716700000000001E-2</v>
      </c>
      <c r="AE53" s="63">
        <v>1.5694699999999999E-2</v>
      </c>
      <c r="AF53" s="63">
        <v>1.6830299999999999E-2</v>
      </c>
      <c r="AG53" s="418">
        <v>1.6037699999999998E-2</v>
      </c>
      <c r="AH53" s="63">
        <v>1.6791400000000001E-2</v>
      </c>
      <c r="AI53" s="63">
        <v>1.6432200000000001E-2</v>
      </c>
      <c r="AJ53" s="63">
        <v>1.5674E-2</v>
      </c>
      <c r="AK53" s="63">
        <v>1.6837000000000001E-2</v>
      </c>
      <c r="AL53" s="63">
        <v>1.6414499999999999E-2</v>
      </c>
      <c r="AM53" s="63">
        <v>1.7060200000000001E-2</v>
      </c>
      <c r="AN53" s="63">
        <v>1.6934000000000001E-2</v>
      </c>
      <c r="AO53" s="63">
        <v>1.5810100000000001E-2</v>
      </c>
      <c r="AP53" s="63">
        <v>1.6791299999999999E-2</v>
      </c>
      <c r="AQ53" s="63">
        <v>1.6761000000000002E-2</v>
      </c>
      <c r="AR53" s="63">
        <v>1.7767600000000001E-2</v>
      </c>
      <c r="AS53" s="63">
        <v>1.74571E-2</v>
      </c>
      <c r="AT53" s="63">
        <v>1.64113E-2</v>
      </c>
      <c r="AU53" s="63">
        <v>1.7253899999999999E-2</v>
      </c>
    </row>
    <row r="54" spans="1:47">
      <c r="A54" s="63"/>
      <c r="B54" s="63">
        <f t="shared" si="35"/>
        <v>1.729992E-2</v>
      </c>
      <c r="C54" s="63">
        <f t="shared" si="39"/>
        <v>1.5306620000000002E-2</v>
      </c>
      <c r="D54" s="63">
        <f t="shared" si="36"/>
        <v>1.5385560000000001E-2</v>
      </c>
      <c r="E54" s="63">
        <f t="shared" si="40"/>
        <v>1.528476E-2</v>
      </c>
      <c r="F54" s="63">
        <f t="shared" si="33"/>
        <v>1.5304080000000001E-2</v>
      </c>
      <c r="G54" s="63">
        <f t="shared" si="37"/>
        <v>1.53803E-2</v>
      </c>
      <c r="H54" s="63">
        <f t="shared" si="34"/>
        <v>1.61853E-2</v>
      </c>
      <c r="I54" s="63" t="str">
        <f t="shared" si="38"/>
        <v>0.0153,</v>
      </c>
      <c r="J54" s="63"/>
      <c r="L54" s="63"/>
      <c r="M54" s="63">
        <v>1.6950699999999999E-2</v>
      </c>
      <c r="N54" s="63">
        <v>1.8154699999999999E-2</v>
      </c>
      <c r="O54" s="63">
        <v>1.7408300000000002E-2</v>
      </c>
      <c r="P54" s="63">
        <v>1.6728400000000001E-2</v>
      </c>
      <c r="Q54" s="63">
        <v>1.7257499999999999E-2</v>
      </c>
      <c r="R54" s="63">
        <v>1.5095300000000001E-2</v>
      </c>
      <c r="S54" s="63">
        <v>1.6071800000000001E-2</v>
      </c>
      <c r="T54" s="63">
        <v>1.53667E-2</v>
      </c>
      <c r="U54" s="63">
        <v>1.48512E-2</v>
      </c>
      <c r="V54" s="63">
        <v>1.5148099999999999E-2</v>
      </c>
      <c r="W54" s="63">
        <v>1.5117200000000001E-2</v>
      </c>
      <c r="X54" s="63">
        <v>1.61198E-2</v>
      </c>
      <c r="Y54" s="63">
        <v>1.5580699999999999E-2</v>
      </c>
      <c r="Z54" s="63">
        <v>1.49727E-2</v>
      </c>
      <c r="AA54" s="63">
        <v>1.5137400000000001E-2</v>
      </c>
      <c r="AB54" s="63">
        <v>1.5076000000000001E-2</v>
      </c>
      <c r="AC54" s="63">
        <v>1.59918E-2</v>
      </c>
      <c r="AD54" s="63">
        <v>1.5431E-2</v>
      </c>
      <c r="AE54" s="63">
        <v>1.4888800000000001E-2</v>
      </c>
      <c r="AF54" s="63">
        <v>1.50362E-2</v>
      </c>
      <c r="AG54" s="418">
        <v>1.5141999999999999E-2</v>
      </c>
      <c r="AH54" s="63">
        <v>1.6086099999999999E-2</v>
      </c>
      <c r="AI54" s="63">
        <v>1.5365500000000001E-2</v>
      </c>
      <c r="AJ54" s="63">
        <v>1.4853399999999999E-2</v>
      </c>
      <c r="AK54" s="63">
        <v>1.5073400000000001E-2</v>
      </c>
      <c r="AL54" s="63">
        <v>1.51144E-2</v>
      </c>
      <c r="AM54" s="63">
        <v>1.60725E-2</v>
      </c>
      <c r="AN54" s="63">
        <v>1.5552E-2</v>
      </c>
      <c r="AO54" s="63">
        <v>1.5025800000000001E-2</v>
      </c>
      <c r="AP54" s="63">
        <v>1.5136800000000001E-2</v>
      </c>
      <c r="AQ54" s="63">
        <v>1.59171E-2</v>
      </c>
      <c r="AR54" s="63">
        <v>1.68256E-2</v>
      </c>
      <c r="AS54" s="63">
        <v>1.63915E-2</v>
      </c>
      <c r="AT54" s="63">
        <v>1.5663900000000001E-2</v>
      </c>
      <c r="AU54" s="63">
        <v>1.6128400000000001E-2</v>
      </c>
    </row>
    <row r="55" spans="1:47">
      <c r="A55" s="63"/>
      <c r="B55" s="63">
        <f t="shared" si="35"/>
        <v>1.6516960000000001E-2</v>
      </c>
      <c r="C55" s="63">
        <f t="shared" si="39"/>
        <v>1.461144E-2</v>
      </c>
      <c r="D55" s="63">
        <f t="shared" si="36"/>
        <v>1.473496E-2</v>
      </c>
      <c r="E55" s="63">
        <f t="shared" si="40"/>
        <v>1.4623939999999998E-2</v>
      </c>
      <c r="F55" s="63">
        <f t="shared" si="33"/>
        <v>1.461934E-2</v>
      </c>
      <c r="G55" s="63">
        <f t="shared" si="37"/>
        <v>1.4738879999999999E-2</v>
      </c>
      <c r="H55" s="63">
        <f t="shared" si="34"/>
        <v>1.548332E-2</v>
      </c>
      <c r="I55" s="63" t="str">
        <f t="shared" si="38"/>
        <v>0.0146,</v>
      </c>
      <c r="J55" s="63"/>
      <c r="L55" s="63"/>
      <c r="M55" s="63">
        <v>1.6016300000000001E-2</v>
      </c>
      <c r="N55" s="63">
        <v>1.70867E-2</v>
      </c>
      <c r="O55" s="63">
        <v>1.6686599999999999E-2</v>
      </c>
      <c r="P55" s="63">
        <v>1.5972900000000002E-2</v>
      </c>
      <c r="Q55" s="63">
        <v>1.6822299999999998E-2</v>
      </c>
      <c r="R55" s="63">
        <v>1.4287899999999999E-2</v>
      </c>
      <c r="S55" s="63">
        <v>1.5028400000000001E-2</v>
      </c>
      <c r="T55" s="63">
        <v>1.4527699999999999E-2</v>
      </c>
      <c r="U55" s="63">
        <v>1.4365899999999999E-2</v>
      </c>
      <c r="V55" s="63">
        <v>1.4847300000000001E-2</v>
      </c>
      <c r="W55" s="63">
        <v>1.4517800000000001E-2</v>
      </c>
      <c r="X55" s="63">
        <v>1.52961E-2</v>
      </c>
      <c r="Y55" s="63">
        <v>1.46502E-2</v>
      </c>
      <c r="Z55" s="63">
        <v>1.44879E-2</v>
      </c>
      <c r="AA55" s="63">
        <v>1.4722799999999999E-2</v>
      </c>
      <c r="AB55" s="63">
        <v>1.4392800000000001E-2</v>
      </c>
      <c r="AC55" s="63">
        <v>1.5155399999999999E-2</v>
      </c>
      <c r="AD55" s="63">
        <v>1.4552799999999999E-2</v>
      </c>
      <c r="AE55" s="63">
        <v>1.43789E-2</v>
      </c>
      <c r="AF55" s="63">
        <v>1.46398E-2</v>
      </c>
      <c r="AG55" s="418">
        <v>1.43429E-2</v>
      </c>
      <c r="AH55" s="63">
        <v>1.50136E-2</v>
      </c>
      <c r="AI55" s="63">
        <v>1.4544899999999999E-2</v>
      </c>
      <c r="AJ55" s="63">
        <v>1.4356799999999999E-2</v>
      </c>
      <c r="AK55" s="63">
        <v>1.4838499999999999E-2</v>
      </c>
      <c r="AL55" s="63">
        <v>1.45164E-2</v>
      </c>
      <c r="AM55" s="63">
        <v>1.53005E-2</v>
      </c>
      <c r="AN55" s="63">
        <v>1.4663799999999999E-2</v>
      </c>
      <c r="AO55" s="63">
        <v>1.4489200000000001E-2</v>
      </c>
      <c r="AP55" s="63">
        <v>1.47245E-2</v>
      </c>
      <c r="AQ55" s="63">
        <v>1.5193999999999999E-2</v>
      </c>
      <c r="AR55" s="63">
        <v>1.5963100000000001E-2</v>
      </c>
      <c r="AS55" s="63">
        <v>1.5624900000000001E-2</v>
      </c>
      <c r="AT55" s="63">
        <v>1.50913E-2</v>
      </c>
      <c r="AU55" s="63">
        <v>1.5543299999999999E-2</v>
      </c>
    </row>
    <row r="56" spans="1:47">
      <c r="A56" s="63"/>
      <c r="B56" s="63">
        <f t="shared" si="35"/>
        <v>1.5685060000000001E-2</v>
      </c>
      <c r="C56" s="63">
        <f t="shared" si="39"/>
        <v>1.375818E-2</v>
      </c>
      <c r="D56" s="63">
        <f t="shared" si="36"/>
        <v>1.386894E-2</v>
      </c>
      <c r="E56" s="63">
        <f t="shared" si="40"/>
        <v>1.3806600000000002E-2</v>
      </c>
      <c r="F56" s="63">
        <f t="shared" si="33"/>
        <v>1.375794E-2</v>
      </c>
      <c r="G56" s="63">
        <f t="shared" si="37"/>
        <v>1.386518E-2</v>
      </c>
      <c r="H56" s="63">
        <f t="shared" si="34"/>
        <v>1.4391060000000002E-2</v>
      </c>
      <c r="I56" s="63" t="str">
        <f t="shared" si="38"/>
        <v>0.0138,</v>
      </c>
      <c r="J56" s="63"/>
      <c r="L56" s="63"/>
      <c r="M56" s="63">
        <v>1.5119E-2</v>
      </c>
      <c r="N56" s="63">
        <v>1.65281E-2</v>
      </c>
      <c r="O56" s="63">
        <v>1.5773800000000001E-2</v>
      </c>
      <c r="P56" s="63">
        <v>1.5880100000000001E-2</v>
      </c>
      <c r="Q56" s="63">
        <v>1.51243E-2</v>
      </c>
      <c r="R56" s="63">
        <v>1.3622199999999999E-2</v>
      </c>
      <c r="S56" s="63">
        <v>1.4511E-2</v>
      </c>
      <c r="T56" s="63">
        <v>1.3605900000000001E-2</v>
      </c>
      <c r="U56" s="63">
        <v>1.38827E-2</v>
      </c>
      <c r="V56" s="63">
        <v>1.31691E-2</v>
      </c>
      <c r="W56" s="63">
        <v>1.35786E-2</v>
      </c>
      <c r="X56" s="63">
        <v>1.47323E-2</v>
      </c>
      <c r="Y56" s="63">
        <v>1.3615E-2</v>
      </c>
      <c r="Z56" s="63">
        <v>1.41846E-2</v>
      </c>
      <c r="AA56" s="63">
        <v>1.32342E-2</v>
      </c>
      <c r="AB56" s="63">
        <v>1.3629199999999999E-2</v>
      </c>
      <c r="AC56" s="63">
        <v>1.4592900000000001E-2</v>
      </c>
      <c r="AD56" s="63">
        <v>1.3552E-2</v>
      </c>
      <c r="AE56" s="63">
        <v>1.4110899999999999E-2</v>
      </c>
      <c r="AF56" s="63">
        <v>1.3148E-2</v>
      </c>
      <c r="AG56" s="418">
        <v>1.3652600000000001E-2</v>
      </c>
      <c r="AH56" s="63">
        <v>1.4461099999999999E-2</v>
      </c>
      <c r="AI56" s="63">
        <v>1.3616400000000001E-2</v>
      </c>
      <c r="AJ56" s="63">
        <v>1.38932E-2</v>
      </c>
      <c r="AK56" s="63">
        <v>1.31664E-2</v>
      </c>
      <c r="AL56" s="63">
        <v>1.34883E-2</v>
      </c>
      <c r="AM56" s="63">
        <v>1.4759E-2</v>
      </c>
      <c r="AN56" s="63">
        <v>1.3623E-2</v>
      </c>
      <c r="AO56" s="63">
        <v>1.42177E-2</v>
      </c>
      <c r="AP56" s="63">
        <v>1.32379E-2</v>
      </c>
      <c r="AQ56" s="63">
        <v>1.4044600000000001E-2</v>
      </c>
      <c r="AR56" s="63">
        <v>1.55248E-2</v>
      </c>
      <c r="AS56" s="63">
        <v>1.4198300000000001E-2</v>
      </c>
      <c r="AT56" s="63">
        <v>1.4325900000000001E-2</v>
      </c>
      <c r="AU56" s="63">
        <v>1.3861699999999999E-2</v>
      </c>
    </row>
    <row r="57" spans="1:47">
      <c r="A57" s="63"/>
      <c r="B57" s="63">
        <f t="shared" si="35"/>
        <v>1.4896599999999999E-2</v>
      </c>
      <c r="C57" s="63">
        <f t="shared" si="39"/>
        <v>1.2950980000000001E-2</v>
      </c>
      <c r="D57" s="63">
        <f t="shared" si="36"/>
        <v>1.2843799999999999E-2</v>
      </c>
      <c r="E57" s="63">
        <f t="shared" si="40"/>
        <v>1.2764580000000001E-2</v>
      </c>
      <c r="F57" s="63">
        <f t="shared" si="33"/>
        <v>1.294034E-2</v>
      </c>
      <c r="G57" s="63">
        <f t="shared" si="37"/>
        <v>1.2835239999999998E-2</v>
      </c>
      <c r="H57" s="63">
        <f t="shared" si="34"/>
        <v>1.3463639999999999E-2</v>
      </c>
      <c r="I57" s="63" t="str">
        <f t="shared" si="38"/>
        <v>0.0128,</v>
      </c>
      <c r="J57" s="63"/>
      <c r="L57" s="63"/>
      <c r="M57" s="63">
        <v>1.46134E-2</v>
      </c>
      <c r="N57" s="63">
        <v>1.5869000000000001E-2</v>
      </c>
      <c r="O57" s="63">
        <v>1.52021E-2</v>
      </c>
      <c r="P57" s="63">
        <v>1.48998E-2</v>
      </c>
      <c r="Q57" s="63">
        <v>1.38987E-2</v>
      </c>
      <c r="R57" s="63">
        <v>1.3094700000000001E-2</v>
      </c>
      <c r="S57" s="63">
        <v>1.34016E-2</v>
      </c>
      <c r="T57" s="63">
        <v>1.27026E-2</v>
      </c>
      <c r="U57" s="63">
        <v>1.3304699999999999E-2</v>
      </c>
      <c r="V57" s="63">
        <v>1.22513E-2</v>
      </c>
      <c r="W57" s="63">
        <v>1.25773E-2</v>
      </c>
      <c r="X57" s="63">
        <v>1.3259399999999999E-2</v>
      </c>
      <c r="Y57" s="63">
        <v>1.27046E-2</v>
      </c>
      <c r="Z57" s="63">
        <v>1.34111E-2</v>
      </c>
      <c r="AA57" s="63">
        <v>1.2266600000000001E-2</v>
      </c>
      <c r="AB57" s="63">
        <v>1.2524499999999999E-2</v>
      </c>
      <c r="AC57" s="63">
        <v>1.3147900000000001E-2</v>
      </c>
      <c r="AD57" s="63">
        <v>1.2619E-2</v>
      </c>
      <c r="AE57" s="63">
        <v>1.3317900000000001E-2</v>
      </c>
      <c r="AF57" s="63">
        <v>1.22136E-2</v>
      </c>
      <c r="AG57" s="418">
        <v>1.3074499999999999E-2</v>
      </c>
      <c r="AH57" s="63">
        <v>1.3396E-2</v>
      </c>
      <c r="AI57" s="63">
        <v>1.26932E-2</v>
      </c>
      <c r="AJ57" s="63">
        <v>1.32817E-2</v>
      </c>
      <c r="AK57" s="63">
        <v>1.2256299999999999E-2</v>
      </c>
      <c r="AL57" s="63">
        <v>1.25617E-2</v>
      </c>
      <c r="AM57" s="63">
        <v>1.32859E-2</v>
      </c>
      <c r="AN57" s="63">
        <v>1.26523E-2</v>
      </c>
      <c r="AO57" s="63">
        <v>1.3401100000000001E-2</v>
      </c>
      <c r="AP57" s="63">
        <v>1.22752E-2</v>
      </c>
      <c r="AQ57" s="63">
        <v>1.3241899999999999E-2</v>
      </c>
      <c r="AR57" s="63">
        <v>1.4103299999999999E-2</v>
      </c>
      <c r="AS57" s="63">
        <v>1.32862E-2</v>
      </c>
      <c r="AT57" s="63">
        <v>1.4116399999999999E-2</v>
      </c>
      <c r="AU57" s="63">
        <v>1.2570400000000001E-2</v>
      </c>
    </row>
    <row r="58" spans="1:47">
      <c r="A58" s="63"/>
      <c r="B58" s="63">
        <f t="shared" si="35"/>
        <v>1.3938879999999997E-2</v>
      </c>
      <c r="C58" s="63">
        <f t="shared" si="39"/>
        <v>1.2207539999999999E-2</v>
      </c>
      <c r="D58" s="63">
        <f t="shared" si="36"/>
        <v>1.2240499999999998E-2</v>
      </c>
      <c r="E58" s="63">
        <f t="shared" si="40"/>
        <v>1.218486E-2</v>
      </c>
      <c r="F58" s="63">
        <f t="shared" si="33"/>
        <v>1.2213439999999999E-2</v>
      </c>
      <c r="G58" s="63">
        <f t="shared" si="37"/>
        <v>1.22247E-2</v>
      </c>
      <c r="H58" s="63">
        <f t="shared" si="34"/>
        <v>1.2534099999999998E-2</v>
      </c>
      <c r="I58" s="63" t="str">
        <f t="shared" si="38"/>
        <v>0.0122,</v>
      </c>
      <c r="J58" s="63"/>
      <c r="L58" s="63"/>
      <c r="M58" s="63">
        <v>1.3886799999999999E-2</v>
      </c>
      <c r="N58" s="63">
        <v>1.4185E-2</v>
      </c>
      <c r="O58" s="63">
        <v>1.49398E-2</v>
      </c>
      <c r="P58" s="63">
        <v>1.3712800000000001E-2</v>
      </c>
      <c r="Q58" s="63">
        <v>1.2970000000000001E-2</v>
      </c>
      <c r="R58" s="63">
        <v>1.2382000000000001E-2</v>
      </c>
      <c r="S58" s="63">
        <v>1.19574E-2</v>
      </c>
      <c r="T58" s="63">
        <v>1.21987E-2</v>
      </c>
      <c r="U58" s="63">
        <v>1.2708000000000001E-2</v>
      </c>
      <c r="V58" s="63">
        <v>1.1791599999999999E-2</v>
      </c>
      <c r="W58" s="63">
        <v>1.23486E-2</v>
      </c>
      <c r="X58" s="63">
        <v>1.20736E-2</v>
      </c>
      <c r="Y58" s="63">
        <v>1.23255E-2</v>
      </c>
      <c r="Z58" s="63">
        <v>1.2777699999999999E-2</v>
      </c>
      <c r="AA58" s="63">
        <v>1.1677099999999999E-2</v>
      </c>
      <c r="AB58" s="63">
        <v>1.23442E-2</v>
      </c>
      <c r="AC58" s="63">
        <v>1.19866E-2</v>
      </c>
      <c r="AD58" s="63">
        <v>1.2263700000000001E-2</v>
      </c>
      <c r="AE58" s="63">
        <v>1.26926E-2</v>
      </c>
      <c r="AF58" s="63">
        <v>1.16372E-2</v>
      </c>
      <c r="AG58" s="418">
        <v>1.2395700000000001E-2</v>
      </c>
      <c r="AH58" s="63">
        <v>1.197E-2</v>
      </c>
      <c r="AI58" s="63">
        <v>1.22072E-2</v>
      </c>
      <c r="AJ58" s="63">
        <v>1.27198E-2</v>
      </c>
      <c r="AK58" s="63">
        <v>1.17745E-2</v>
      </c>
      <c r="AL58" s="63">
        <v>1.22846E-2</v>
      </c>
      <c r="AM58" s="63">
        <v>1.205E-2</v>
      </c>
      <c r="AN58" s="63">
        <v>1.23567E-2</v>
      </c>
      <c r="AO58" s="63">
        <v>1.27587E-2</v>
      </c>
      <c r="AP58" s="63">
        <v>1.16735E-2</v>
      </c>
      <c r="AQ58" s="63">
        <v>1.2831199999999999E-2</v>
      </c>
      <c r="AR58" s="63">
        <v>1.23228E-2</v>
      </c>
      <c r="AS58" s="63">
        <v>1.2921500000000001E-2</v>
      </c>
      <c r="AT58" s="63">
        <v>1.2644300000000001E-2</v>
      </c>
      <c r="AU58" s="63">
        <v>1.19507E-2</v>
      </c>
    </row>
    <row r="59" spans="1:47">
      <c r="A59" s="63"/>
      <c r="B59" s="63">
        <f t="shared" si="35"/>
        <v>1.290878E-2</v>
      </c>
      <c r="C59" s="63">
        <f t="shared" si="39"/>
        <v>1.1317299999999999E-2</v>
      </c>
      <c r="D59" s="63">
        <f t="shared" si="36"/>
        <v>1.129586E-2</v>
      </c>
      <c r="E59" s="63">
        <f t="shared" si="40"/>
        <v>1.1261780000000001E-2</v>
      </c>
      <c r="F59" s="63">
        <f t="shared" si="33"/>
        <v>1.1321599999999998E-2</v>
      </c>
      <c r="G59" s="63">
        <f t="shared" si="37"/>
        <v>1.1294720000000001E-2</v>
      </c>
      <c r="H59" s="63">
        <f t="shared" si="34"/>
        <v>1.165918E-2</v>
      </c>
      <c r="I59" s="63" t="str">
        <f t="shared" si="38"/>
        <v>0.0113,</v>
      </c>
      <c r="J59" s="63"/>
      <c r="L59" s="63"/>
      <c r="M59" s="63">
        <v>1.3146E-2</v>
      </c>
      <c r="N59" s="63">
        <v>1.2963000000000001E-2</v>
      </c>
      <c r="O59" s="63">
        <v>1.3020800000000001E-2</v>
      </c>
      <c r="P59" s="63">
        <v>1.32768E-2</v>
      </c>
      <c r="Q59" s="63">
        <v>1.21373E-2</v>
      </c>
      <c r="R59" s="63">
        <v>1.1708E-2</v>
      </c>
      <c r="S59" s="63">
        <v>1.07043E-2</v>
      </c>
      <c r="T59" s="63">
        <v>1.10756E-2</v>
      </c>
      <c r="U59" s="63">
        <v>1.2041E-2</v>
      </c>
      <c r="V59" s="63">
        <v>1.1057600000000001E-2</v>
      </c>
      <c r="W59" s="63">
        <v>1.1602100000000001E-2</v>
      </c>
      <c r="X59" s="63">
        <v>1.08475E-2</v>
      </c>
      <c r="Y59" s="63">
        <v>1.0886399999999999E-2</v>
      </c>
      <c r="Z59" s="63">
        <v>1.2139799999999999E-2</v>
      </c>
      <c r="AA59" s="63">
        <v>1.1003499999999999E-2</v>
      </c>
      <c r="AB59" s="63">
        <v>1.15943E-2</v>
      </c>
      <c r="AC59" s="63">
        <v>1.0787E-2</v>
      </c>
      <c r="AD59" s="63">
        <v>1.0885499999999999E-2</v>
      </c>
      <c r="AE59" s="63">
        <v>1.20962E-2</v>
      </c>
      <c r="AF59" s="63">
        <v>1.09459E-2</v>
      </c>
      <c r="AG59" s="418">
        <v>1.1730000000000001E-2</v>
      </c>
      <c r="AH59" s="63">
        <v>1.07466E-2</v>
      </c>
      <c r="AI59" s="63">
        <v>1.10667E-2</v>
      </c>
      <c r="AJ59" s="63">
        <v>1.2013299999999999E-2</v>
      </c>
      <c r="AK59" s="63">
        <v>1.1051399999999999E-2</v>
      </c>
      <c r="AL59" s="63">
        <v>1.15777E-2</v>
      </c>
      <c r="AM59" s="63">
        <v>1.0839700000000001E-2</v>
      </c>
      <c r="AN59" s="63">
        <v>1.09011E-2</v>
      </c>
      <c r="AO59" s="63">
        <v>1.21619E-2</v>
      </c>
      <c r="AP59" s="63">
        <v>1.09932E-2</v>
      </c>
      <c r="AQ59" s="63">
        <v>1.1953099999999999E-2</v>
      </c>
      <c r="AR59" s="63">
        <v>1.11746E-2</v>
      </c>
      <c r="AS59" s="63">
        <v>1.1474099999999999E-2</v>
      </c>
      <c r="AT59" s="63">
        <v>1.23803E-2</v>
      </c>
      <c r="AU59" s="63">
        <v>1.1313800000000001E-2</v>
      </c>
    </row>
    <row r="60" spans="1:47">
      <c r="A60" s="63"/>
      <c r="B60" s="63">
        <f t="shared" si="35"/>
        <v>1.1980399999999999E-2</v>
      </c>
      <c r="C60" s="63">
        <f t="shared" si="39"/>
        <v>1.0408884000000002E-2</v>
      </c>
      <c r="D60" s="63">
        <f t="shared" si="36"/>
        <v>1.0390477999999998E-2</v>
      </c>
      <c r="E60" s="63">
        <f t="shared" si="40"/>
        <v>1.0364795999999999E-2</v>
      </c>
      <c r="F60" s="63">
        <f t="shared" si="33"/>
        <v>1.0413423999999999E-2</v>
      </c>
      <c r="G60" s="63">
        <f t="shared" si="37"/>
        <v>1.038761E-2</v>
      </c>
      <c r="H60" s="63">
        <f t="shared" si="34"/>
        <v>1.069207E-2</v>
      </c>
      <c r="I60" s="63" t="str">
        <f t="shared" si="38"/>
        <v>0.0104,</v>
      </c>
      <c r="J60" s="63"/>
      <c r="L60" s="63"/>
      <c r="M60" s="63">
        <v>1.23733E-2</v>
      </c>
      <c r="N60" s="63">
        <v>1.19869E-2</v>
      </c>
      <c r="O60" s="63">
        <v>1.1285099999999999E-2</v>
      </c>
      <c r="P60" s="63">
        <v>1.26082E-2</v>
      </c>
      <c r="Q60" s="63">
        <v>1.1648499999999999E-2</v>
      </c>
      <c r="R60" s="63">
        <v>1.08006E-2</v>
      </c>
      <c r="S60" s="63">
        <v>1.0057399999999999E-2</v>
      </c>
      <c r="T60" s="63">
        <v>9.5478200000000003E-3</v>
      </c>
      <c r="U60" s="63">
        <v>1.1138800000000001E-2</v>
      </c>
      <c r="V60" s="63">
        <v>1.04998E-2</v>
      </c>
      <c r="W60" s="63">
        <v>1.0754E-2</v>
      </c>
      <c r="X60" s="63">
        <v>9.9942199999999998E-3</v>
      </c>
      <c r="Y60" s="63">
        <v>9.5412699999999993E-3</v>
      </c>
      <c r="Z60" s="63">
        <v>1.1226099999999999E-2</v>
      </c>
      <c r="AA60" s="63">
        <v>1.04368E-2</v>
      </c>
      <c r="AB60" s="63">
        <v>1.0744999999999999E-2</v>
      </c>
      <c r="AC60" s="63">
        <v>9.9577099999999998E-3</v>
      </c>
      <c r="AD60" s="63">
        <v>9.5272699999999991E-3</v>
      </c>
      <c r="AE60" s="63">
        <v>1.11731E-2</v>
      </c>
      <c r="AF60" s="63">
        <v>1.04209E-2</v>
      </c>
      <c r="AG60" s="418">
        <v>1.0797899999999999E-2</v>
      </c>
      <c r="AH60" s="63">
        <v>1.00578E-2</v>
      </c>
      <c r="AI60" s="63">
        <v>9.5541199999999993E-3</v>
      </c>
      <c r="AJ60" s="63">
        <v>1.1160099999999999E-2</v>
      </c>
      <c r="AK60" s="63">
        <v>1.04972E-2</v>
      </c>
      <c r="AL60" s="63">
        <v>1.0780700000000001E-2</v>
      </c>
      <c r="AM60" s="63">
        <v>9.9872199999999998E-3</v>
      </c>
      <c r="AN60" s="63">
        <v>9.5178299999999997E-3</v>
      </c>
      <c r="AO60" s="63">
        <v>1.12263E-2</v>
      </c>
      <c r="AP60" s="63">
        <v>1.0426E-2</v>
      </c>
      <c r="AQ60" s="63">
        <v>1.11986E-2</v>
      </c>
      <c r="AR60" s="63">
        <v>1.0421700000000001E-2</v>
      </c>
      <c r="AS60" s="63">
        <v>9.6574499999999997E-3</v>
      </c>
      <c r="AT60" s="63">
        <v>1.1436099999999999E-2</v>
      </c>
      <c r="AU60" s="63">
        <v>1.0746500000000001E-2</v>
      </c>
    </row>
    <row r="61" spans="1:47">
      <c r="A61" s="63"/>
      <c r="B61" s="63">
        <f t="shared" si="35"/>
        <v>1.0759302E-2</v>
      </c>
      <c r="C61" s="63">
        <f t="shared" si="39"/>
        <v>9.4834440000000006E-3</v>
      </c>
      <c r="D61" s="63">
        <f t="shared" si="36"/>
        <v>9.434884000000001E-3</v>
      </c>
      <c r="E61" s="63">
        <f t="shared" si="40"/>
        <v>9.4075319999999997E-3</v>
      </c>
      <c r="F61" s="63">
        <f t="shared" si="33"/>
        <v>9.4826560000000008E-3</v>
      </c>
      <c r="G61" s="63">
        <f t="shared" si="37"/>
        <v>9.4081460000000009E-3</v>
      </c>
      <c r="H61" s="63">
        <f t="shared" si="34"/>
        <v>9.7115380000000005E-3</v>
      </c>
      <c r="I61" s="63" t="str">
        <f t="shared" si="38"/>
        <v>0.0094,</v>
      </c>
      <c r="J61" s="63"/>
      <c r="L61" s="63"/>
      <c r="M61" s="63">
        <v>1.07397E-2</v>
      </c>
      <c r="N61" s="63">
        <v>1.0905099999999999E-2</v>
      </c>
      <c r="O61" s="63">
        <v>9.7651100000000005E-3</v>
      </c>
      <c r="P61" s="63">
        <v>1.1587200000000001E-2</v>
      </c>
      <c r="Q61" s="63">
        <v>1.0799400000000001E-2</v>
      </c>
      <c r="R61" s="63">
        <v>9.8725600000000007E-3</v>
      </c>
      <c r="S61" s="63">
        <v>9.2248399999999998E-3</v>
      </c>
      <c r="T61" s="63">
        <v>8.7429199999999995E-3</v>
      </c>
      <c r="U61" s="63">
        <v>9.9474699999999999E-3</v>
      </c>
      <c r="V61" s="63">
        <v>9.6294299999999996E-3</v>
      </c>
      <c r="W61" s="63">
        <v>9.8589400000000001E-3</v>
      </c>
      <c r="X61" s="63">
        <v>9.1695700000000002E-3</v>
      </c>
      <c r="Y61" s="63">
        <v>8.5956399999999999E-3</v>
      </c>
      <c r="Z61" s="63">
        <v>9.9891500000000005E-3</v>
      </c>
      <c r="AA61" s="63">
        <v>9.5611199999999993E-3</v>
      </c>
      <c r="AB61" s="63">
        <v>9.8347799999999996E-3</v>
      </c>
      <c r="AC61" s="63">
        <v>9.1045599999999994E-3</v>
      </c>
      <c r="AD61" s="63">
        <v>8.5803300000000006E-3</v>
      </c>
      <c r="AE61" s="63">
        <v>9.9463099999999999E-3</v>
      </c>
      <c r="AF61" s="63">
        <v>9.5716800000000008E-3</v>
      </c>
      <c r="AG61" s="418">
        <v>9.8781100000000007E-3</v>
      </c>
      <c r="AH61" s="63">
        <v>9.1976000000000002E-3</v>
      </c>
      <c r="AI61" s="63">
        <v>8.7250499999999998E-3</v>
      </c>
      <c r="AJ61" s="63">
        <v>9.9983899999999994E-3</v>
      </c>
      <c r="AK61" s="63">
        <v>9.6141300000000002E-3</v>
      </c>
      <c r="AL61" s="63">
        <v>9.7416199999999994E-3</v>
      </c>
      <c r="AM61" s="63">
        <v>9.1706400000000007E-3</v>
      </c>
      <c r="AN61" s="63">
        <v>8.5719100000000003E-3</v>
      </c>
      <c r="AO61" s="63">
        <v>9.9974799999999996E-3</v>
      </c>
      <c r="AP61" s="63">
        <v>9.5590799999999993E-3</v>
      </c>
      <c r="AQ61" s="63">
        <v>9.9222300000000006E-3</v>
      </c>
      <c r="AR61" s="63">
        <v>9.5958399999999996E-3</v>
      </c>
      <c r="AS61" s="63">
        <v>8.8809400000000004E-3</v>
      </c>
      <c r="AT61" s="63">
        <v>1.03541E-2</v>
      </c>
      <c r="AU61" s="63">
        <v>9.8045800000000002E-3</v>
      </c>
    </row>
    <row r="62" spans="1:47">
      <c r="A62" s="63"/>
      <c r="B62" s="63">
        <f t="shared" si="35"/>
        <v>9.7129800000000013E-3</v>
      </c>
      <c r="C62" s="63">
        <f t="shared" si="39"/>
        <v>8.6003939999999991E-3</v>
      </c>
      <c r="D62" s="63">
        <f t="shared" si="36"/>
        <v>8.5324700000000003E-3</v>
      </c>
      <c r="E62" s="63">
        <f t="shared" si="40"/>
        <v>8.5108660000000006E-3</v>
      </c>
      <c r="F62" s="63">
        <f t="shared" si="33"/>
        <v>8.5913280000000005E-3</v>
      </c>
      <c r="G62" s="63">
        <f t="shared" si="37"/>
        <v>8.527980000000001E-3</v>
      </c>
      <c r="H62" s="63">
        <f t="shared" si="34"/>
        <v>8.7489219999999993E-3</v>
      </c>
      <c r="I62" s="63" t="str">
        <f t="shared" si="38"/>
        <v>0.0085,</v>
      </c>
      <c r="J62" s="63"/>
      <c r="L62" s="63"/>
      <c r="M62" s="63">
        <v>9.5573900000000007E-3</v>
      </c>
      <c r="N62" s="63">
        <v>9.8327199999999997E-3</v>
      </c>
      <c r="O62" s="63">
        <v>8.8468899999999996E-3</v>
      </c>
      <c r="P62" s="63">
        <v>1.0535599999999999E-2</v>
      </c>
      <c r="Q62" s="63">
        <v>9.7923000000000003E-3</v>
      </c>
      <c r="R62" s="63">
        <v>8.5539599999999993E-3</v>
      </c>
      <c r="S62" s="63">
        <v>8.5953000000000002E-3</v>
      </c>
      <c r="T62" s="63">
        <v>7.8726200000000003E-3</v>
      </c>
      <c r="U62" s="63">
        <v>9.4340499999999994E-3</v>
      </c>
      <c r="V62" s="63">
        <v>8.5460399999999995E-3</v>
      </c>
      <c r="W62" s="63">
        <v>8.4847299999999994E-3</v>
      </c>
      <c r="X62" s="63">
        <v>8.5297800000000007E-3</v>
      </c>
      <c r="Y62" s="63">
        <v>7.8088400000000001E-3</v>
      </c>
      <c r="Z62" s="63">
        <v>9.3994500000000002E-3</v>
      </c>
      <c r="AA62" s="63">
        <v>8.4395500000000005E-3</v>
      </c>
      <c r="AB62" s="63">
        <v>8.4601099999999999E-3</v>
      </c>
      <c r="AC62" s="63">
        <v>8.5094000000000003E-3</v>
      </c>
      <c r="AD62" s="63">
        <v>7.8016600000000002E-3</v>
      </c>
      <c r="AE62" s="63">
        <v>9.3555300000000008E-3</v>
      </c>
      <c r="AF62" s="63">
        <v>8.4276300000000002E-3</v>
      </c>
      <c r="AG62" s="418">
        <v>8.5502200000000007E-3</v>
      </c>
      <c r="AH62" s="63">
        <v>8.5768800000000003E-3</v>
      </c>
      <c r="AI62" s="63">
        <v>7.8690600000000006E-3</v>
      </c>
      <c r="AJ62" s="63">
        <v>9.4295300000000002E-3</v>
      </c>
      <c r="AK62" s="63">
        <v>8.5309500000000007E-3</v>
      </c>
      <c r="AL62" s="63">
        <v>8.4693900000000003E-3</v>
      </c>
      <c r="AM62" s="63">
        <v>8.5307500000000001E-3</v>
      </c>
      <c r="AN62" s="63">
        <v>7.8168200000000004E-3</v>
      </c>
      <c r="AO62" s="63">
        <v>9.3889100000000003E-3</v>
      </c>
      <c r="AP62" s="63">
        <v>8.4340300000000003E-3</v>
      </c>
      <c r="AQ62" s="63">
        <v>8.6581399999999999E-3</v>
      </c>
      <c r="AR62" s="63">
        <v>8.7114400000000008E-3</v>
      </c>
      <c r="AS62" s="63">
        <v>8.0193599999999997E-3</v>
      </c>
      <c r="AT62" s="63">
        <v>9.7108899999999998E-3</v>
      </c>
      <c r="AU62" s="63">
        <v>8.6447799999999995E-3</v>
      </c>
    </row>
    <row r="63" spans="1:47">
      <c r="A63" s="63"/>
      <c r="B63" s="63">
        <f t="shared" si="35"/>
        <v>8.6738819999999991E-3</v>
      </c>
      <c r="C63" s="63">
        <f t="shared" si="39"/>
        <v>7.600852E-3</v>
      </c>
      <c r="D63" s="63">
        <f t="shared" si="36"/>
        <v>7.5239840000000001E-3</v>
      </c>
      <c r="E63" s="63">
        <f t="shared" si="40"/>
        <v>7.5137440000000002E-3</v>
      </c>
      <c r="F63" s="63">
        <f t="shared" si="33"/>
        <v>7.5957739999999996E-3</v>
      </c>
      <c r="G63" s="63">
        <f t="shared" si="37"/>
        <v>7.5212180000000005E-3</v>
      </c>
      <c r="H63" s="63">
        <f t="shared" si="34"/>
        <v>7.7309559999999998E-3</v>
      </c>
      <c r="I63" s="63" t="str">
        <f t="shared" si="38"/>
        <v>0.0075,</v>
      </c>
      <c r="J63" s="63"/>
      <c r="L63" s="63"/>
      <c r="M63" s="63">
        <v>8.4981399999999995E-3</v>
      </c>
      <c r="N63" s="63">
        <v>8.8532100000000002E-3</v>
      </c>
      <c r="O63" s="63">
        <v>8.0711299999999993E-3</v>
      </c>
      <c r="P63" s="63">
        <v>9.0765900000000007E-3</v>
      </c>
      <c r="Q63" s="63">
        <v>8.8703400000000009E-3</v>
      </c>
      <c r="R63" s="63">
        <v>7.5105099999999998E-3</v>
      </c>
      <c r="S63" s="63">
        <v>7.7489300000000002E-3</v>
      </c>
      <c r="T63" s="63">
        <v>7.1496800000000003E-3</v>
      </c>
      <c r="U63" s="63">
        <v>7.79833E-3</v>
      </c>
      <c r="V63" s="63">
        <v>7.7968100000000004E-3</v>
      </c>
      <c r="W63" s="63">
        <v>7.4494599999999998E-3</v>
      </c>
      <c r="X63" s="63">
        <v>7.6572799999999998E-3</v>
      </c>
      <c r="Y63" s="63">
        <v>7.0943200000000003E-3</v>
      </c>
      <c r="Z63" s="63">
        <v>7.7426200000000004E-3</v>
      </c>
      <c r="AA63" s="63">
        <v>7.67624E-3</v>
      </c>
      <c r="AB63" s="63">
        <v>7.4367599999999997E-3</v>
      </c>
      <c r="AC63" s="63">
        <v>7.6517E-3</v>
      </c>
      <c r="AD63" s="63">
        <v>7.0864300000000003E-3</v>
      </c>
      <c r="AE63" s="63">
        <v>7.7246700000000003E-3</v>
      </c>
      <c r="AF63" s="63">
        <v>7.6691600000000004E-3</v>
      </c>
      <c r="AG63" s="418">
        <v>7.5101200000000003E-3</v>
      </c>
      <c r="AH63" s="63">
        <v>7.7419699999999999E-3</v>
      </c>
      <c r="AI63" s="63">
        <v>7.14491E-3</v>
      </c>
      <c r="AJ63" s="63">
        <v>7.7989299999999999E-3</v>
      </c>
      <c r="AK63" s="63">
        <v>7.7829400000000003E-3</v>
      </c>
      <c r="AL63" s="63">
        <v>7.4236900000000001E-3</v>
      </c>
      <c r="AM63" s="63">
        <v>7.6545600000000004E-3</v>
      </c>
      <c r="AN63" s="63">
        <v>7.1046599999999996E-3</v>
      </c>
      <c r="AO63" s="63">
        <v>7.7504200000000001E-3</v>
      </c>
      <c r="AP63" s="63">
        <v>7.6727599999999998E-3</v>
      </c>
      <c r="AQ63" s="63">
        <v>7.6401999999999998E-3</v>
      </c>
      <c r="AR63" s="63">
        <v>7.7238200000000002E-3</v>
      </c>
      <c r="AS63" s="63">
        <v>7.3359699999999998E-3</v>
      </c>
      <c r="AT63" s="63">
        <v>8.0220799999999991E-3</v>
      </c>
      <c r="AU63" s="63">
        <v>7.9327100000000008E-3</v>
      </c>
    </row>
    <row r="64" spans="1:47">
      <c r="A64" s="63"/>
      <c r="B64" s="63">
        <f t="shared" si="35"/>
        <v>7.624856000000001E-3</v>
      </c>
      <c r="C64" s="63">
        <f t="shared" si="39"/>
        <v>6.7150739999999997E-3</v>
      </c>
      <c r="D64" s="63">
        <f t="shared" si="36"/>
        <v>6.6561840000000008E-3</v>
      </c>
      <c r="E64" s="63">
        <f t="shared" si="40"/>
        <v>6.6487160000000007E-3</v>
      </c>
      <c r="F64" s="63">
        <f t="shared" si="33"/>
        <v>6.7158080000000011E-3</v>
      </c>
      <c r="G64" s="63">
        <f t="shared" si="37"/>
        <v>6.6596240000000003E-3</v>
      </c>
      <c r="H64" s="63">
        <f t="shared" si="34"/>
        <v>6.8539480000000003E-3</v>
      </c>
      <c r="I64" s="63" t="str">
        <f t="shared" si="38"/>
        <v>0.0066,</v>
      </c>
      <c r="J64" s="63"/>
      <c r="L64" s="63"/>
      <c r="M64" s="63">
        <v>7.49178E-3</v>
      </c>
      <c r="N64" s="63">
        <v>7.7945100000000002E-3</v>
      </c>
      <c r="O64" s="63">
        <v>7.31972E-3</v>
      </c>
      <c r="P64" s="63">
        <v>8.0961999999999996E-3</v>
      </c>
      <c r="Q64" s="63">
        <v>7.4220700000000002E-3</v>
      </c>
      <c r="R64" s="63">
        <v>6.4427099999999999E-3</v>
      </c>
      <c r="S64" s="63">
        <v>6.8319399999999999E-3</v>
      </c>
      <c r="T64" s="63">
        <v>6.3900500000000004E-3</v>
      </c>
      <c r="U64" s="63">
        <v>7.08546E-3</v>
      </c>
      <c r="V64" s="63">
        <v>6.82521E-3</v>
      </c>
      <c r="W64" s="63">
        <v>6.34894E-3</v>
      </c>
      <c r="X64" s="63">
        <v>6.7702600000000002E-3</v>
      </c>
      <c r="Y64" s="63">
        <v>6.3464999999999997E-3</v>
      </c>
      <c r="Z64" s="63">
        <v>7.0614900000000001E-3</v>
      </c>
      <c r="AA64" s="63">
        <v>6.7537300000000003E-3</v>
      </c>
      <c r="AB64" s="63">
        <v>6.3445999999999997E-3</v>
      </c>
      <c r="AC64" s="63">
        <v>6.7544500000000004E-3</v>
      </c>
      <c r="AD64" s="63">
        <v>6.3510700000000003E-3</v>
      </c>
      <c r="AE64" s="63">
        <v>7.0508300000000001E-3</v>
      </c>
      <c r="AF64" s="63">
        <v>6.7426300000000003E-3</v>
      </c>
      <c r="AG64" s="418">
        <v>6.4387100000000003E-3</v>
      </c>
      <c r="AH64" s="63">
        <v>6.8261800000000003E-3</v>
      </c>
      <c r="AI64" s="63">
        <v>6.39684E-3</v>
      </c>
      <c r="AJ64" s="63">
        <v>7.0889200000000003E-3</v>
      </c>
      <c r="AK64" s="63">
        <v>6.8283900000000002E-3</v>
      </c>
      <c r="AL64" s="63">
        <v>6.3301299999999998E-3</v>
      </c>
      <c r="AM64" s="63">
        <v>6.7780499999999999E-3</v>
      </c>
      <c r="AN64" s="63">
        <v>6.3636700000000001E-3</v>
      </c>
      <c r="AO64" s="63">
        <v>7.06663E-3</v>
      </c>
      <c r="AP64" s="63">
        <v>6.7596399999999999E-3</v>
      </c>
      <c r="AQ64" s="63">
        <v>6.5331800000000004E-3</v>
      </c>
      <c r="AR64" s="63">
        <v>6.9536399999999996E-3</v>
      </c>
      <c r="AS64" s="63">
        <v>6.6439200000000002E-3</v>
      </c>
      <c r="AT64" s="63">
        <v>7.2816900000000004E-3</v>
      </c>
      <c r="AU64" s="63">
        <v>6.8573100000000001E-3</v>
      </c>
    </row>
    <row r="65" spans="1:47">
      <c r="A65" s="63"/>
      <c r="B65" s="63">
        <f t="shared" si="35"/>
        <v>6.5923539999999999E-3</v>
      </c>
      <c r="C65" s="63">
        <f t="shared" si="39"/>
        <v>5.739414E-3</v>
      </c>
      <c r="D65" s="63">
        <f t="shared" si="36"/>
        <v>5.6576680000000002E-3</v>
      </c>
      <c r="E65" s="63">
        <f t="shared" si="40"/>
        <v>5.6455259999999997E-3</v>
      </c>
      <c r="F65" s="63">
        <f t="shared" si="33"/>
        <v>5.7316420000000003E-3</v>
      </c>
      <c r="G65" s="63">
        <f t="shared" si="37"/>
        <v>5.6548060000000001E-3</v>
      </c>
      <c r="H65" s="63">
        <f t="shared" si="34"/>
        <v>5.8828580000000004E-3</v>
      </c>
      <c r="I65" s="63" t="str">
        <f t="shared" si="38"/>
        <v>0.0056,</v>
      </c>
      <c r="J65" s="63"/>
      <c r="L65" s="63"/>
      <c r="M65" s="63">
        <v>6.6271100000000003E-3</v>
      </c>
      <c r="N65" s="63">
        <v>6.8538100000000001E-3</v>
      </c>
      <c r="O65" s="63">
        <v>6.2482099999999997E-3</v>
      </c>
      <c r="P65" s="63">
        <v>6.4936100000000004E-3</v>
      </c>
      <c r="Q65" s="63">
        <v>6.73903E-3</v>
      </c>
      <c r="R65" s="63">
        <v>5.59444E-3</v>
      </c>
      <c r="S65" s="63">
        <v>6.0998199999999997E-3</v>
      </c>
      <c r="T65" s="63">
        <v>5.5421300000000001E-3</v>
      </c>
      <c r="U65" s="63">
        <v>5.7167099999999998E-3</v>
      </c>
      <c r="V65" s="63">
        <v>5.7439700000000002E-3</v>
      </c>
      <c r="W65" s="63">
        <v>5.4887599999999996E-3</v>
      </c>
      <c r="X65" s="63">
        <v>6.02996E-3</v>
      </c>
      <c r="Y65" s="63">
        <v>5.47833E-3</v>
      </c>
      <c r="Z65" s="63">
        <v>5.6640800000000002E-3</v>
      </c>
      <c r="AA65" s="63">
        <v>5.6272099999999997E-3</v>
      </c>
      <c r="AB65" s="63">
        <v>5.4837699999999998E-3</v>
      </c>
      <c r="AC65" s="63">
        <v>6.0221500000000004E-3</v>
      </c>
      <c r="AD65" s="63">
        <v>5.4678799999999996E-3</v>
      </c>
      <c r="AE65" s="63">
        <v>5.6441299999999998E-3</v>
      </c>
      <c r="AF65" s="63">
        <v>5.6096999999999996E-3</v>
      </c>
      <c r="AG65" s="418">
        <v>5.5702499999999997E-3</v>
      </c>
      <c r="AH65" s="63">
        <v>6.0971699999999998E-3</v>
      </c>
      <c r="AI65" s="63">
        <v>5.54625E-3</v>
      </c>
      <c r="AJ65" s="63">
        <v>5.6942199999999998E-3</v>
      </c>
      <c r="AK65" s="63">
        <v>5.7503199999999997E-3</v>
      </c>
      <c r="AL65" s="63">
        <v>5.4833099999999999E-3</v>
      </c>
      <c r="AM65" s="63">
        <v>6.0313199999999997E-3</v>
      </c>
      <c r="AN65" s="63">
        <v>5.4765600000000001E-3</v>
      </c>
      <c r="AO65" s="63">
        <v>5.6591499999999999E-3</v>
      </c>
      <c r="AP65" s="63">
        <v>5.6236899999999998E-3</v>
      </c>
      <c r="AQ65" s="63">
        <v>5.8287399999999998E-3</v>
      </c>
      <c r="AR65" s="63">
        <v>6.1542599999999999E-3</v>
      </c>
      <c r="AS65" s="63">
        <v>5.6752499999999997E-3</v>
      </c>
      <c r="AT65" s="63">
        <v>5.8310499999999999E-3</v>
      </c>
      <c r="AU65" s="63">
        <v>5.9249899999999998E-3</v>
      </c>
    </row>
    <row r="66" spans="1:47">
      <c r="A66" s="63"/>
      <c r="B66" s="63">
        <f t="shared" si="35"/>
        <v>5.8045360000000008E-3</v>
      </c>
      <c r="C66" s="63">
        <f t="shared" si="39"/>
        <v>5.1042240000000001E-3</v>
      </c>
      <c r="D66" s="63">
        <f t="shared" si="36"/>
        <v>5.0612500000000006E-3</v>
      </c>
      <c r="E66" s="63">
        <f t="shared" si="40"/>
        <v>5.0624959999999997E-3</v>
      </c>
      <c r="F66" s="63">
        <f t="shared" si="33"/>
        <v>5.1018259999999994E-3</v>
      </c>
      <c r="G66" s="63">
        <f t="shared" si="37"/>
        <v>5.0560980000000002E-3</v>
      </c>
      <c r="H66" s="63">
        <f t="shared" si="34"/>
        <v>5.1941619999999996E-3</v>
      </c>
      <c r="I66" s="63" t="str">
        <f t="shared" si="38"/>
        <v>0.0051,</v>
      </c>
      <c r="J66" s="63"/>
      <c r="L66" s="63"/>
      <c r="M66" s="63">
        <v>5.7883199999999996E-3</v>
      </c>
      <c r="N66" s="63">
        <v>6.0962100000000003E-3</v>
      </c>
      <c r="O66" s="63">
        <v>5.60305E-3</v>
      </c>
      <c r="P66" s="63">
        <v>5.6975300000000001E-3</v>
      </c>
      <c r="Q66" s="63">
        <v>5.8375700000000003E-3</v>
      </c>
      <c r="R66" s="63">
        <v>5.0205500000000004E-3</v>
      </c>
      <c r="S66" s="63">
        <v>5.3892100000000002E-3</v>
      </c>
      <c r="T66" s="63">
        <v>4.9696000000000002E-3</v>
      </c>
      <c r="U66" s="63">
        <v>4.9584800000000004E-3</v>
      </c>
      <c r="V66" s="63">
        <v>5.1832800000000002E-3</v>
      </c>
      <c r="W66" s="63">
        <v>4.9655100000000002E-3</v>
      </c>
      <c r="X66" s="63">
        <v>5.3189600000000002E-3</v>
      </c>
      <c r="Y66" s="63">
        <v>4.9526400000000003E-3</v>
      </c>
      <c r="Z66" s="63">
        <v>4.91604E-3</v>
      </c>
      <c r="AA66" s="63">
        <v>5.1530999999999999E-3</v>
      </c>
      <c r="AB66" s="63">
        <v>4.9655999999999997E-3</v>
      </c>
      <c r="AC66" s="63">
        <v>5.3289000000000001E-3</v>
      </c>
      <c r="AD66" s="63">
        <v>4.9497500000000002E-3</v>
      </c>
      <c r="AE66" s="63">
        <v>4.9367200000000003E-3</v>
      </c>
      <c r="AF66" s="63">
        <v>5.1315099999999997E-3</v>
      </c>
      <c r="AG66" s="418">
        <v>5.0265199999999996E-3</v>
      </c>
      <c r="AH66" s="63">
        <v>5.3876699999999998E-3</v>
      </c>
      <c r="AI66" s="63">
        <v>4.9693699999999999E-3</v>
      </c>
      <c r="AJ66" s="63">
        <v>4.9344999999999997E-3</v>
      </c>
      <c r="AK66" s="63">
        <v>5.1910699999999999E-3</v>
      </c>
      <c r="AL66" s="63">
        <v>4.95898E-3</v>
      </c>
      <c r="AM66" s="63">
        <v>5.2930399999999997E-3</v>
      </c>
      <c r="AN66" s="63">
        <v>4.9584199999999998E-3</v>
      </c>
      <c r="AO66" s="63">
        <v>4.9355199999999997E-3</v>
      </c>
      <c r="AP66" s="63">
        <v>5.13453E-3</v>
      </c>
      <c r="AQ66" s="63">
        <v>5.0479799999999997E-3</v>
      </c>
      <c r="AR66" s="63">
        <v>5.35243E-3</v>
      </c>
      <c r="AS66" s="63">
        <v>5.1175999999999999E-3</v>
      </c>
      <c r="AT66" s="63">
        <v>5.1618100000000002E-3</v>
      </c>
      <c r="AU66" s="63">
        <v>5.2909899999999998E-3</v>
      </c>
    </row>
    <row r="67" spans="1:47">
      <c r="A67" s="63"/>
      <c r="B67" s="63">
        <f t="shared" si="35"/>
        <v>5.1649340000000004E-3</v>
      </c>
      <c r="C67" s="63">
        <f t="shared" si="39"/>
        <v>4.6177519999999993E-3</v>
      </c>
      <c r="D67" s="63">
        <f t="shared" si="36"/>
        <v>4.6094739999999997E-3</v>
      </c>
      <c r="E67" s="63">
        <f t="shared" si="40"/>
        <v>4.6075140000000001E-3</v>
      </c>
      <c r="F67" s="63">
        <f t="shared" si="33"/>
        <v>4.6166479999999992E-3</v>
      </c>
      <c r="G67" s="63">
        <f t="shared" si="37"/>
        <v>4.6083800000000005E-3</v>
      </c>
      <c r="H67" s="63">
        <f t="shared" si="34"/>
        <v>4.6976959999999995E-3</v>
      </c>
      <c r="I67" s="63" t="str">
        <f t="shared" si="38"/>
        <v>0.0046,</v>
      </c>
      <c r="J67" s="63"/>
      <c r="L67" s="63"/>
      <c r="M67" s="63">
        <v>5.2750399999999999E-3</v>
      </c>
      <c r="N67" s="63">
        <v>5.1421799999999997E-3</v>
      </c>
      <c r="O67" s="63">
        <v>5.0197499999999999E-3</v>
      </c>
      <c r="P67" s="63">
        <v>5.1842299999999997E-3</v>
      </c>
      <c r="Q67" s="63">
        <v>5.20347E-3</v>
      </c>
      <c r="R67" s="63">
        <v>4.5905599999999996E-3</v>
      </c>
      <c r="S67" s="63">
        <v>4.6028099999999997E-3</v>
      </c>
      <c r="T67" s="63">
        <v>4.61532E-3</v>
      </c>
      <c r="U67" s="63">
        <v>4.6337499999999998E-3</v>
      </c>
      <c r="V67" s="63">
        <v>4.6463199999999998E-3</v>
      </c>
      <c r="W67" s="63">
        <v>4.5946800000000003E-3</v>
      </c>
      <c r="X67" s="63">
        <v>4.5917099999999997E-3</v>
      </c>
      <c r="Y67" s="63">
        <v>4.5980999999999999E-3</v>
      </c>
      <c r="Z67" s="63">
        <v>4.6205999999999999E-3</v>
      </c>
      <c r="AA67" s="63">
        <v>4.6422800000000004E-3</v>
      </c>
      <c r="AB67" s="63">
        <v>4.5876399999999996E-3</v>
      </c>
      <c r="AC67" s="63">
        <v>4.5878899999999999E-3</v>
      </c>
      <c r="AD67" s="63">
        <v>4.5989799999999999E-3</v>
      </c>
      <c r="AE67" s="63">
        <v>4.6223599999999998E-3</v>
      </c>
      <c r="AF67" s="63">
        <v>4.6407000000000002E-3</v>
      </c>
      <c r="AG67" s="418">
        <v>4.5917400000000004E-3</v>
      </c>
      <c r="AH67" s="63">
        <v>4.5941999999999997E-3</v>
      </c>
      <c r="AI67" s="63">
        <v>4.6158700000000002E-3</v>
      </c>
      <c r="AJ67" s="63">
        <v>4.6343699999999996E-3</v>
      </c>
      <c r="AK67" s="63">
        <v>4.6470599999999997E-3</v>
      </c>
      <c r="AL67" s="63">
        <v>4.5955199999999996E-3</v>
      </c>
      <c r="AM67" s="63">
        <v>4.58888E-3</v>
      </c>
      <c r="AN67" s="63">
        <v>4.5983100000000004E-3</v>
      </c>
      <c r="AO67" s="63">
        <v>4.6193900000000001E-3</v>
      </c>
      <c r="AP67" s="63">
        <v>4.6398000000000003E-3</v>
      </c>
      <c r="AQ67" s="63">
        <v>4.6908200000000001E-3</v>
      </c>
      <c r="AR67" s="63">
        <v>4.7024099999999997E-3</v>
      </c>
      <c r="AS67" s="63">
        <v>4.6627999999999999E-3</v>
      </c>
      <c r="AT67" s="63">
        <v>4.7025900000000004E-3</v>
      </c>
      <c r="AU67" s="63">
        <v>4.7298599999999998E-3</v>
      </c>
    </row>
    <row r="68" spans="1:47">
      <c r="A68" s="63"/>
      <c r="B68" s="63">
        <f t="shared" si="35"/>
        <v>4.6392600000000001E-3</v>
      </c>
      <c r="C68" s="63">
        <f t="shared" si="39"/>
        <v>4.3855160000000008E-3</v>
      </c>
      <c r="D68" s="63">
        <f t="shared" si="36"/>
        <v>4.3810000000000003E-3</v>
      </c>
      <c r="E68" s="63">
        <f t="shared" si="40"/>
        <v>4.3801719999999999E-3</v>
      </c>
      <c r="F68" s="63">
        <f t="shared" si="33"/>
        <v>4.3856579999999997E-3</v>
      </c>
      <c r="G68" s="63">
        <f t="shared" si="37"/>
        <v>4.3811099999999997E-3</v>
      </c>
      <c r="H68" s="63">
        <f t="shared" si="34"/>
        <v>4.4000840000000003E-3</v>
      </c>
      <c r="I68" s="63" t="str">
        <f t="shared" si="38"/>
        <v>0.0044,</v>
      </c>
      <c r="J68" s="63"/>
      <c r="L68" s="63"/>
      <c r="M68" s="63">
        <v>4.6378299999999999E-3</v>
      </c>
      <c r="N68" s="63">
        <v>4.6259600000000001E-3</v>
      </c>
      <c r="O68" s="63">
        <v>4.63154E-3</v>
      </c>
      <c r="P68" s="63">
        <v>4.6801200000000003E-3</v>
      </c>
      <c r="Q68" s="63">
        <v>4.6208500000000001E-3</v>
      </c>
      <c r="R68" s="63">
        <v>4.3683200000000002E-3</v>
      </c>
      <c r="S68" s="63">
        <v>4.3774299999999999E-3</v>
      </c>
      <c r="T68" s="63">
        <v>4.4091800000000004E-3</v>
      </c>
      <c r="U68" s="63">
        <v>4.3779300000000004E-3</v>
      </c>
      <c r="V68" s="63">
        <v>4.3947200000000004E-3</v>
      </c>
      <c r="W68" s="63">
        <v>4.3671600000000001E-3</v>
      </c>
      <c r="X68" s="63">
        <v>4.3715300000000002E-3</v>
      </c>
      <c r="Y68" s="63">
        <v>4.4023899999999999E-3</v>
      </c>
      <c r="Z68" s="63">
        <v>4.37347E-3</v>
      </c>
      <c r="AA68" s="63">
        <v>4.3904499999999997E-3</v>
      </c>
      <c r="AB68" s="63">
        <v>4.3673899999999996E-3</v>
      </c>
      <c r="AC68" s="63">
        <v>4.3687800000000001E-3</v>
      </c>
      <c r="AD68" s="63">
        <v>4.40325E-3</v>
      </c>
      <c r="AE68" s="63">
        <v>4.3720800000000004E-3</v>
      </c>
      <c r="AF68" s="63">
        <v>4.3893600000000001E-3</v>
      </c>
      <c r="AG68" s="418">
        <v>4.3690500000000002E-3</v>
      </c>
      <c r="AH68" s="63">
        <v>4.3769600000000001E-3</v>
      </c>
      <c r="AI68" s="63">
        <v>4.4089899999999998E-3</v>
      </c>
      <c r="AJ68" s="63">
        <v>4.3782099999999996E-3</v>
      </c>
      <c r="AK68" s="63">
        <v>4.39508E-3</v>
      </c>
      <c r="AL68" s="63">
        <v>4.36704E-3</v>
      </c>
      <c r="AM68" s="63">
        <v>4.3710700000000003E-3</v>
      </c>
      <c r="AN68" s="63">
        <v>4.4024299999999997E-3</v>
      </c>
      <c r="AO68" s="63">
        <v>4.3731999999999998E-3</v>
      </c>
      <c r="AP68" s="63">
        <v>4.3918100000000003E-3</v>
      </c>
      <c r="AQ68" s="63">
        <v>4.3846700000000002E-3</v>
      </c>
      <c r="AR68" s="63">
        <v>4.3949200000000001E-3</v>
      </c>
      <c r="AS68" s="63">
        <v>4.4051100000000003E-3</v>
      </c>
      <c r="AT68" s="63">
        <v>4.4032899999999998E-3</v>
      </c>
      <c r="AU68" s="63">
        <v>4.4124300000000002E-3</v>
      </c>
    </row>
    <row r="69" spans="1:47">
      <c r="A69" s="63"/>
      <c r="B69" s="63">
        <f t="shared" si="35"/>
        <v>4.3273140000000005E-3</v>
      </c>
      <c r="C69" s="63">
        <f t="shared" si="39"/>
        <v>4.2733599999999995E-3</v>
      </c>
      <c r="D69" s="63">
        <f t="shared" si="36"/>
        <v>4.2718679999999998E-3</v>
      </c>
      <c r="E69" s="63">
        <f t="shared" si="40"/>
        <v>4.271782E-3</v>
      </c>
      <c r="F69" s="63">
        <f t="shared" si="33"/>
        <v>4.2735200000000003E-3</v>
      </c>
      <c r="G69" s="63">
        <f t="shared" si="37"/>
        <v>4.2717740000000008E-3</v>
      </c>
      <c r="H69" s="63">
        <f t="shared" si="34"/>
        <v>4.2730520000000003E-3</v>
      </c>
      <c r="I69" s="63" t="str">
        <f t="shared" si="38"/>
        <v>0.0043,</v>
      </c>
      <c r="J69" s="63"/>
      <c r="L69" s="63"/>
      <c r="M69" s="63">
        <v>4.3432499999999999E-3</v>
      </c>
      <c r="N69" s="63">
        <v>4.3113500000000003E-3</v>
      </c>
      <c r="O69" s="63">
        <v>4.3393099999999999E-3</v>
      </c>
      <c r="P69" s="63">
        <v>4.3270399999999999E-3</v>
      </c>
      <c r="Q69" s="63">
        <v>4.31562E-3</v>
      </c>
      <c r="R69" s="63">
        <v>4.2829799999999996E-3</v>
      </c>
      <c r="S69" s="63">
        <v>4.2555800000000001E-3</v>
      </c>
      <c r="T69" s="63">
        <v>4.2892299999999998E-3</v>
      </c>
      <c r="U69" s="63">
        <v>4.2702800000000004E-3</v>
      </c>
      <c r="V69" s="63">
        <v>4.2687300000000001E-3</v>
      </c>
      <c r="W69" s="63">
        <v>4.2815400000000003E-3</v>
      </c>
      <c r="X69" s="63">
        <v>4.2537800000000004E-3</v>
      </c>
      <c r="Y69" s="63">
        <v>4.2870199999999999E-3</v>
      </c>
      <c r="Z69" s="63">
        <v>4.2693899999999996E-3</v>
      </c>
      <c r="AA69" s="63">
        <v>4.2676099999999998E-3</v>
      </c>
      <c r="AB69" s="63">
        <v>4.2812199999999996E-3</v>
      </c>
      <c r="AC69" s="63">
        <v>4.2535100000000003E-3</v>
      </c>
      <c r="AD69" s="63">
        <v>4.2873E-3</v>
      </c>
      <c r="AE69" s="63">
        <v>4.2694899999999999E-3</v>
      </c>
      <c r="AF69" s="63">
        <v>4.2673900000000002E-3</v>
      </c>
      <c r="AG69" s="418">
        <v>4.2826100000000001E-3</v>
      </c>
      <c r="AH69" s="63">
        <v>4.2558600000000002E-3</v>
      </c>
      <c r="AI69" s="63">
        <v>4.2896000000000002E-3</v>
      </c>
      <c r="AJ69" s="63">
        <v>4.2706300000000001E-3</v>
      </c>
      <c r="AK69" s="63">
        <v>4.2689E-3</v>
      </c>
      <c r="AL69" s="63">
        <v>4.2810299999999999E-3</v>
      </c>
      <c r="AM69" s="63">
        <v>4.2539500000000003E-3</v>
      </c>
      <c r="AN69" s="63">
        <v>4.2869300000000004E-3</v>
      </c>
      <c r="AO69" s="63">
        <v>4.2692600000000004E-3</v>
      </c>
      <c r="AP69" s="63">
        <v>4.2677000000000001E-3</v>
      </c>
      <c r="AQ69" s="63">
        <v>4.2813699999999996E-3</v>
      </c>
      <c r="AR69" s="63">
        <v>4.2556299999999998E-3</v>
      </c>
      <c r="AS69" s="63">
        <v>4.28817E-3</v>
      </c>
      <c r="AT69" s="63">
        <v>4.2701299999999996E-3</v>
      </c>
      <c r="AU69" s="63">
        <v>4.2699599999999997E-3</v>
      </c>
    </row>
    <row r="70" spans="1:47">
      <c r="A70" s="63"/>
      <c r="B70" s="63">
        <f t="shared" si="35"/>
        <v>4.2345819999999998E-3</v>
      </c>
      <c r="C70" s="63">
        <f t="shared" si="39"/>
        <v>4.2275380000000003E-3</v>
      </c>
      <c r="D70" s="63">
        <f t="shared" si="36"/>
        <v>4.227092E-3</v>
      </c>
      <c r="E70" s="63">
        <f t="shared" si="40"/>
        <v>4.2271399999999999E-3</v>
      </c>
      <c r="F70" s="63">
        <f t="shared" si="33"/>
        <v>4.2275480000000002E-3</v>
      </c>
      <c r="G70" s="63">
        <f t="shared" si="37"/>
        <v>4.2271499999999998E-3</v>
      </c>
      <c r="H70" s="63">
        <f t="shared" si="34"/>
        <v>4.2263939999999996E-3</v>
      </c>
      <c r="I70" s="63" t="str">
        <f t="shared" si="38"/>
        <v>0.0042,</v>
      </c>
      <c r="J70" s="63"/>
      <c r="L70" s="63"/>
      <c r="M70" s="63">
        <v>4.2463800000000001E-3</v>
      </c>
      <c r="N70" s="63">
        <v>4.2128499999999998E-3</v>
      </c>
      <c r="O70" s="63">
        <v>4.2528100000000001E-3</v>
      </c>
      <c r="P70" s="63">
        <v>4.22669E-3</v>
      </c>
      <c r="Q70" s="63">
        <v>4.2341799999999997E-3</v>
      </c>
      <c r="R70" s="63">
        <v>4.2391E-3</v>
      </c>
      <c r="S70" s="63">
        <v>4.2103399999999999E-3</v>
      </c>
      <c r="T70" s="63">
        <v>4.2401299999999999E-3</v>
      </c>
      <c r="U70" s="63">
        <v>4.2204599999999997E-3</v>
      </c>
      <c r="V70" s="63">
        <v>4.2276600000000003E-3</v>
      </c>
      <c r="W70" s="63">
        <v>4.2387900000000001E-3</v>
      </c>
      <c r="X70" s="63">
        <v>4.2094699999999999E-3</v>
      </c>
      <c r="Y70" s="63">
        <v>4.2400299999999997E-3</v>
      </c>
      <c r="Z70" s="63">
        <v>4.2200700000000002E-3</v>
      </c>
      <c r="AA70" s="63">
        <v>4.2271000000000001E-3</v>
      </c>
      <c r="AB70" s="63">
        <v>4.2388699999999996E-3</v>
      </c>
      <c r="AC70" s="63">
        <v>4.2095300000000004E-3</v>
      </c>
      <c r="AD70" s="63">
        <v>4.2400600000000004E-3</v>
      </c>
      <c r="AE70" s="63">
        <v>4.2200700000000002E-3</v>
      </c>
      <c r="AF70" s="63">
        <v>4.2271699999999997E-3</v>
      </c>
      <c r="AG70" s="418">
        <v>4.2392100000000002E-3</v>
      </c>
      <c r="AH70" s="63">
        <v>4.2102600000000004E-3</v>
      </c>
      <c r="AI70" s="63">
        <v>4.23998E-3</v>
      </c>
      <c r="AJ70" s="63">
        <v>4.2205699999999999E-3</v>
      </c>
      <c r="AK70" s="63">
        <v>4.2277199999999999E-3</v>
      </c>
      <c r="AL70" s="63">
        <v>4.2387400000000004E-3</v>
      </c>
      <c r="AM70" s="63">
        <v>4.2095600000000002E-3</v>
      </c>
      <c r="AN70" s="63">
        <v>4.2401799999999996E-3</v>
      </c>
      <c r="AO70" s="63">
        <v>4.2200800000000002E-3</v>
      </c>
      <c r="AP70" s="63">
        <v>4.2271899999999996E-3</v>
      </c>
      <c r="AQ70" s="63">
        <v>4.2368299999999996E-3</v>
      </c>
      <c r="AR70" s="63">
        <v>4.2072799999999999E-3</v>
      </c>
      <c r="AS70" s="63">
        <v>4.2430799999999998E-3</v>
      </c>
      <c r="AT70" s="63">
        <v>4.2190099999999996E-3</v>
      </c>
      <c r="AU70" s="63">
        <v>4.2257700000000002E-3</v>
      </c>
    </row>
    <row r="71" spans="1:47">
      <c r="A71" s="63"/>
      <c r="B71" s="63">
        <f t="shared" si="35"/>
        <v>4.2100139999999998E-3</v>
      </c>
      <c r="C71" s="63">
        <f t="shared" si="39"/>
        <v>4.2116499999999999E-3</v>
      </c>
      <c r="D71" s="63">
        <f t="shared" si="36"/>
        <v>4.2114280000000006E-3</v>
      </c>
      <c r="E71" s="63">
        <f t="shared" si="40"/>
        <v>4.2114760000000005E-3</v>
      </c>
      <c r="F71" s="63">
        <f t="shared" si="33"/>
        <v>4.2116879999999999E-3</v>
      </c>
      <c r="G71" s="63">
        <f t="shared" si="37"/>
        <v>4.2114299999999995E-3</v>
      </c>
      <c r="H71" s="63">
        <f t="shared" si="34"/>
        <v>4.210124E-3</v>
      </c>
      <c r="I71" s="63" t="str">
        <f t="shared" si="38"/>
        <v>0.0042,</v>
      </c>
      <c r="J71" s="63"/>
      <c r="L71" s="63"/>
      <c r="M71" s="63">
        <v>4.2217699999999997E-3</v>
      </c>
      <c r="N71" s="63">
        <v>4.1959900000000001E-3</v>
      </c>
      <c r="O71" s="63">
        <v>4.2164300000000002E-3</v>
      </c>
      <c r="P71" s="63">
        <v>4.2069100000000003E-3</v>
      </c>
      <c r="Q71" s="63">
        <v>4.2089700000000002E-3</v>
      </c>
      <c r="R71" s="63">
        <v>4.2227999999999996E-3</v>
      </c>
      <c r="S71" s="63">
        <v>4.1981099999999997E-3</v>
      </c>
      <c r="T71" s="63">
        <v>4.2187400000000003E-3</v>
      </c>
      <c r="U71" s="63">
        <v>4.2085500000000001E-3</v>
      </c>
      <c r="V71" s="63">
        <v>4.2100499999999999E-3</v>
      </c>
      <c r="W71" s="63">
        <v>4.2227499999999999E-3</v>
      </c>
      <c r="X71" s="63">
        <v>4.1979000000000001E-3</v>
      </c>
      <c r="Y71" s="63">
        <v>4.2184900000000001E-3</v>
      </c>
      <c r="Z71" s="63">
        <v>4.2082400000000002E-3</v>
      </c>
      <c r="AA71" s="63">
        <v>4.2097599999999999E-3</v>
      </c>
      <c r="AB71" s="63">
        <v>4.2227899999999997E-3</v>
      </c>
      <c r="AC71" s="63">
        <v>4.19792E-3</v>
      </c>
      <c r="AD71" s="63">
        <v>4.2185499999999997E-3</v>
      </c>
      <c r="AE71" s="63">
        <v>4.2083299999999997E-3</v>
      </c>
      <c r="AF71" s="63">
        <v>4.2097899999999997E-3</v>
      </c>
      <c r="AG71" s="418">
        <v>4.2230100000000001E-3</v>
      </c>
      <c r="AH71" s="63">
        <v>4.1980999999999997E-3</v>
      </c>
      <c r="AI71" s="63">
        <v>4.2186999999999997E-3</v>
      </c>
      <c r="AJ71" s="63">
        <v>4.2085899999999999E-3</v>
      </c>
      <c r="AK71" s="63">
        <v>4.21004E-3</v>
      </c>
      <c r="AL71" s="63">
        <v>4.2228099999999996E-3</v>
      </c>
      <c r="AM71" s="63">
        <v>4.1978700000000002E-3</v>
      </c>
      <c r="AN71" s="63">
        <v>4.2185699999999996E-3</v>
      </c>
      <c r="AO71" s="63">
        <v>4.2081699999999998E-3</v>
      </c>
      <c r="AP71" s="63">
        <v>4.2097300000000001E-3</v>
      </c>
      <c r="AQ71" s="63">
        <v>4.2214100000000001E-3</v>
      </c>
      <c r="AR71" s="63">
        <v>4.1964799999999998E-3</v>
      </c>
      <c r="AS71" s="63">
        <v>4.2166299999999999E-3</v>
      </c>
      <c r="AT71" s="63">
        <v>4.2070299999999996E-3</v>
      </c>
      <c r="AU71" s="63">
        <v>4.2090699999999997E-3</v>
      </c>
    </row>
    <row r="72" spans="1:47">
      <c r="A72" s="63"/>
      <c r="B72" s="63">
        <f t="shared" si="35"/>
        <v>4.20711E-3</v>
      </c>
      <c r="C72" s="63">
        <f t="shared" si="39"/>
        <v>4.2084979999999998E-3</v>
      </c>
      <c r="D72" s="63">
        <f t="shared" si="36"/>
        <v>4.2083540000000001E-3</v>
      </c>
      <c r="E72" s="63">
        <f t="shared" si="40"/>
        <v>4.2083599999999995E-3</v>
      </c>
      <c r="F72" s="63">
        <f t="shared" si="33"/>
        <v>4.2084880000000007E-3</v>
      </c>
      <c r="G72" s="63">
        <f t="shared" si="37"/>
        <v>4.2083139999999995E-3</v>
      </c>
      <c r="H72" s="63">
        <f t="shared" si="34"/>
        <v>4.2076660000000005E-3</v>
      </c>
      <c r="I72" s="63" t="str">
        <f t="shared" si="38"/>
        <v>0.0042,</v>
      </c>
      <c r="J72" s="63"/>
      <c r="L72" s="63"/>
      <c r="M72" s="63">
        <v>4.2177300000000003E-3</v>
      </c>
      <c r="N72" s="63">
        <v>4.1959299999999996E-3</v>
      </c>
      <c r="O72" s="63">
        <v>4.2124099999999998E-3</v>
      </c>
      <c r="P72" s="63">
        <v>4.20375E-3</v>
      </c>
      <c r="Q72" s="63">
        <v>4.2057300000000004E-3</v>
      </c>
      <c r="R72" s="63">
        <v>4.2183300000000002E-3</v>
      </c>
      <c r="S72" s="63">
        <v>4.19704E-3</v>
      </c>
      <c r="T72" s="63">
        <v>4.2140900000000002E-3</v>
      </c>
      <c r="U72" s="63">
        <v>4.20579E-3</v>
      </c>
      <c r="V72" s="63">
        <v>4.2072400000000001E-3</v>
      </c>
      <c r="W72" s="63">
        <v>4.2184600000000003E-3</v>
      </c>
      <c r="X72" s="63">
        <v>4.1970200000000001E-3</v>
      </c>
      <c r="Y72" s="63">
        <v>4.2139200000000003E-3</v>
      </c>
      <c r="Z72" s="63">
        <v>4.2051700000000003E-3</v>
      </c>
      <c r="AA72" s="63">
        <v>4.2072000000000003E-3</v>
      </c>
      <c r="AB72" s="63">
        <v>4.2184600000000003E-3</v>
      </c>
      <c r="AC72" s="63">
        <v>4.1970200000000001E-3</v>
      </c>
      <c r="AD72" s="63">
        <v>4.2139200000000003E-3</v>
      </c>
      <c r="AE72" s="63">
        <v>4.2051900000000001E-3</v>
      </c>
      <c r="AF72" s="63">
        <v>4.2072100000000003E-3</v>
      </c>
      <c r="AG72" s="418">
        <v>4.2183300000000002E-3</v>
      </c>
      <c r="AH72" s="63">
        <v>4.19704E-3</v>
      </c>
      <c r="AI72" s="63">
        <v>4.2141000000000001E-3</v>
      </c>
      <c r="AJ72" s="63">
        <v>4.2057300000000004E-3</v>
      </c>
      <c r="AK72" s="63">
        <v>4.2072400000000001E-3</v>
      </c>
      <c r="AL72" s="63">
        <v>4.2184900000000001E-3</v>
      </c>
      <c r="AM72" s="63">
        <v>4.1970100000000002E-3</v>
      </c>
      <c r="AN72" s="63">
        <v>4.2138200000000001E-3</v>
      </c>
      <c r="AO72" s="63">
        <v>4.20507E-3</v>
      </c>
      <c r="AP72" s="63">
        <v>4.2071799999999996E-3</v>
      </c>
      <c r="AQ72" s="63">
        <v>4.2184900000000001E-3</v>
      </c>
      <c r="AR72" s="63">
        <v>4.1964899999999998E-3</v>
      </c>
      <c r="AS72" s="63">
        <v>4.2126999999999998E-3</v>
      </c>
      <c r="AT72" s="63">
        <v>4.2042399999999997E-3</v>
      </c>
      <c r="AU72" s="63">
        <v>4.2064099999999998E-3</v>
      </c>
    </row>
    <row r="73" spans="1:47">
      <c r="A73" s="63"/>
      <c r="B73" s="63">
        <f t="shared" si="35"/>
        <v>4.2089939999999998E-3</v>
      </c>
      <c r="C73" s="63">
        <f t="shared" si="39"/>
        <v>4.2086120000000005E-3</v>
      </c>
      <c r="D73" s="63">
        <f t="shared" si="36"/>
        <v>4.2086920000000009E-3</v>
      </c>
      <c r="E73" s="63">
        <f t="shared" si="40"/>
        <v>4.2086960000000005E-3</v>
      </c>
      <c r="F73" s="63">
        <f t="shared" si="33"/>
        <v>4.2086179999999999E-3</v>
      </c>
      <c r="G73" s="63">
        <f t="shared" si="37"/>
        <v>4.208692E-3</v>
      </c>
      <c r="H73" s="63">
        <f t="shared" si="34"/>
        <v>4.208878000000001E-3</v>
      </c>
      <c r="I73" s="63" t="str">
        <f t="shared" si="38"/>
        <v>0.0042,</v>
      </c>
      <c r="J73" s="63"/>
      <c r="L73" s="63"/>
      <c r="M73" s="63">
        <v>4.2184700000000002E-3</v>
      </c>
      <c r="N73" s="63">
        <v>4.1971100000000004E-3</v>
      </c>
      <c r="O73" s="63">
        <v>4.2169099999999999E-3</v>
      </c>
      <c r="P73" s="63">
        <v>4.2052499999999998E-3</v>
      </c>
      <c r="Q73" s="63">
        <v>4.2072300000000002E-3</v>
      </c>
      <c r="R73" s="63">
        <v>4.2183200000000002E-3</v>
      </c>
      <c r="S73" s="63">
        <v>4.1970899999999997E-3</v>
      </c>
      <c r="T73" s="63">
        <v>4.2159900000000002E-3</v>
      </c>
      <c r="U73" s="63">
        <v>4.2050999999999998E-3</v>
      </c>
      <c r="V73" s="63">
        <v>4.2065599999999998E-3</v>
      </c>
      <c r="W73" s="63">
        <v>4.2184500000000003E-3</v>
      </c>
      <c r="X73" s="63">
        <v>4.1971200000000004E-3</v>
      </c>
      <c r="Y73" s="63">
        <v>4.2160399999999999E-3</v>
      </c>
      <c r="Z73" s="63">
        <v>4.2050899999999999E-3</v>
      </c>
      <c r="AA73" s="63">
        <v>4.2067600000000004E-3</v>
      </c>
      <c r="AB73" s="63">
        <v>4.2184700000000002E-3</v>
      </c>
      <c r="AC73" s="63">
        <v>4.1971200000000004E-3</v>
      </c>
      <c r="AD73" s="63">
        <v>4.2160499999999998E-3</v>
      </c>
      <c r="AE73" s="63">
        <v>4.2050899999999999E-3</v>
      </c>
      <c r="AF73" s="63">
        <v>4.2067500000000004E-3</v>
      </c>
      <c r="AG73" s="418">
        <v>4.2183400000000001E-3</v>
      </c>
      <c r="AH73" s="63">
        <v>4.1970899999999997E-3</v>
      </c>
      <c r="AI73" s="63">
        <v>4.2159800000000002E-3</v>
      </c>
      <c r="AJ73" s="63">
        <v>4.2050999999999998E-3</v>
      </c>
      <c r="AK73" s="63">
        <v>4.2065799999999997E-3</v>
      </c>
      <c r="AL73" s="63">
        <v>4.2184199999999996E-3</v>
      </c>
      <c r="AM73" s="63">
        <v>4.1971200000000004E-3</v>
      </c>
      <c r="AN73" s="63">
        <v>4.2160499999999998E-3</v>
      </c>
      <c r="AO73" s="63">
        <v>4.2050799999999999E-3</v>
      </c>
      <c r="AP73" s="63">
        <v>4.2067900000000002E-3</v>
      </c>
      <c r="AQ73" s="63">
        <v>4.2184600000000003E-3</v>
      </c>
      <c r="AR73" s="63">
        <v>4.1971300000000003E-3</v>
      </c>
      <c r="AS73" s="63">
        <v>4.2164799999999999E-3</v>
      </c>
      <c r="AT73" s="63">
        <v>4.2052599999999997E-3</v>
      </c>
      <c r="AU73" s="63">
        <v>4.2070600000000003E-3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DBB3-E040-C644-8C41-EB08FBD6C72D}">
  <sheetPr codeName="Sheet48"/>
  <dimension ref="A1:BK73"/>
  <sheetViews>
    <sheetView workbookViewId="0">
      <selection activeCell="B13" sqref="B13"/>
    </sheetView>
  </sheetViews>
  <sheetFormatPr baseColWidth="10" defaultRowHeight="16"/>
  <cols>
    <col min="2" max="2" width="17.33203125" bestFit="1" customWidth="1"/>
    <col min="3" max="3" width="15.6640625" bestFit="1" customWidth="1"/>
    <col min="4" max="4" width="17.33203125" bestFit="1" customWidth="1"/>
    <col min="5" max="6" width="17.33203125" customWidth="1"/>
    <col min="7" max="7" width="16.33203125" bestFit="1" customWidth="1"/>
    <col min="9" max="9" width="3.33203125" style="284" customWidth="1"/>
    <col min="11" max="11" width="19.6640625" style="415" bestFit="1" customWidth="1"/>
    <col min="13" max="13" width="13.83203125" bestFit="1" customWidth="1"/>
    <col min="39" max="39" width="9.83203125" customWidth="1"/>
    <col min="40" max="40" width="3.5" style="284" customWidth="1"/>
    <col min="42" max="42" width="15.83203125" bestFit="1" customWidth="1"/>
    <col min="48" max="48" width="15.83203125" bestFit="1" customWidth="1"/>
  </cols>
  <sheetData>
    <row r="1" spans="1:63">
      <c r="B1" s="381" t="s">
        <v>419</v>
      </c>
      <c r="C1" s="381" t="s">
        <v>422</v>
      </c>
      <c r="D1" s="381" t="s">
        <v>285</v>
      </c>
      <c r="E1" s="381" t="s">
        <v>286</v>
      </c>
      <c r="F1" s="381" t="s">
        <v>434</v>
      </c>
      <c r="K1" s="381" t="s">
        <v>419</v>
      </c>
      <c r="L1" s="381"/>
      <c r="M1" s="381"/>
      <c r="N1" s="381"/>
      <c r="O1" s="381"/>
      <c r="Q1" s="381" t="s">
        <v>422</v>
      </c>
      <c r="R1" s="381"/>
      <c r="S1" s="381"/>
      <c r="T1" s="381"/>
      <c r="U1" s="381"/>
      <c r="W1" s="381" t="s">
        <v>285</v>
      </c>
      <c r="X1" s="381"/>
      <c r="Y1" s="381"/>
      <c r="Z1" s="381"/>
      <c r="AA1" s="381"/>
      <c r="AC1" s="381" t="s">
        <v>286</v>
      </c>
      <c r="AD1" s="381"/>
      <c r="AE1" s="381"/>
      <c r="AF1" s="381"/>
      <c r="AG1" s="381"/>
      <c r="AI1" s="381" t="s">
        <v>434</v>
      </c>
      <c r="AJ1" s="381"/>
      <c r="AK1" s="381"/>
      <c r="AL1" s="381"/>
      <c r="AM1" s="381"/>
      <c r="AO1" s="381" t="s">
        <v>419</v>
      </c>
      <c r="AP1" s="381" t="s">
        <v>422</v>
      </c>
      <c r="AQ1" s="381" t="s">
        <v>285</v>
      </c>
      <c r="AR1" s="381" t="s">
        <v>286</v>
      </c>
      <c r="AS1" s="381" t="s">
        <v>434</v>
      </c>
      <c r="AT1" s="381"/>
      <c r="AU1" s="381" t="s">
        <v>419</v>
      </c>
      <c r="AV1" s="381" t="s">
        <v>422</v>
      </c>
      <c r="AW1" s="381" t="s">
        <v>285</v>
      </c>
      <c r="AX1" s="381" t="s">
        <v>286</v>
      </c>
      <c r="AY1" s="381" t="s">
        <v>434</v>
      </c>
      <c r="BA1" s="381" t="s">
        <v>419</v>
      </c>
      <c r="BB1" s="381" t="s">
        <v>422</v>
      </c>
      <c r="BC1" s="381" t="s">
        <v>285</v>
      </c>
      <c r="BD1" s="381" t="s">
        <v>286</v>
      </c>
      <c r="BE1" s="381" t="s">
        <v>434</v>
      </c>
      <c r="BG1" s="381" t="s">
        <v>419</v>
      </c>
      <c r="BH1" s="381" t="s">
        <v>422</v>
      </c>
      <c r="BI1" s="381" t="s">
        <v>285</v>
      </c>
      <c r="BJ1" s="381" t="s">
        <v>286</v>
      </c>
      <c r="BK1" s="381" t="s">
        <v>434</v>
      </c>
    </row>
    <row r="2" spans="1:63" ht="17">
      <c r="A2" t="s">
        <v>415</v>
      </c>
      <c r="B2" s="391">
        <f>O3</f>
        <v>5.3107600000000001</v>
      </c>
      <c r="C2" s="396">
        <f>U3</f>
        <v>5.6106680000000004</v>
      </c>
      <c r="D2" s="391">
        <f>AA3</f>
        <v>5.8066009999999997</v>
      </c>
      <c r="E2" s="391">
        <f>AG3</f>
        <v>6.4686250000000003</v>
      </c>
      <c r="F2" s="391">
        <f>AM3</f>
        <v>7.2799269999999998</v>
      </c>
      <c r="G2" s="396"/>
      <c r="H2" s="391"/>
      <c r="K2" s="198"/>
      <c r="L2" s="391" t="s">
        <v>190</v>
      </c>
      <c r="M2" s="391" t="s">
        <v>281</v>
      </c>
      <c r="N2" s="391" t="s">
        <v>282</v>
      </c>
      <c r="O2" s="391" t="s">
        <v>492</v>
      </c>
      <c r="P2" s="396"/>
      <c r="Q2" s="404"/>
      <c r="R2" s="391" t="s">
        <v>190</v>
      </c>
      <c r="S2" s="391" t="s">
        <v>281</v>
      </c>
      <c r="T2" s="391" t="s">
        <v>282</v>
      </c>
      <c r="U2" s="391" t="s">
        <v>492</v>
      </c>
      <c r="V2" s="396"/>
      <c r="W2" s="198"/>
      <c r="X2" s="391" t="s">
        <v>190</v>
      </c>
      <c r="Y2" s="391" t="s">
        <v>281</v>
      </c>
      <c r="Z2" s="391" t="s">
        <v>282</v>
      </c>
      <c r="AA2" s="391" t="s">
        <v>492</v>
      </c>
      <c r="AC2" s="198"/>
      <c r="AD2" s="391" t="s">
        <v>190</v>
      </c>
      <c r="AE2" s="391" t="s">
        <v>281</v>
      </c>
      <c r="AF2" s="391" t="s">
        <v>282</v>
      </c>
      <c r="AG2" s="391" t="s">
        <v>492</v>
      </c>
      <c r="AI2" s="198"/>
      <c r="AJ2" s="391" t="s">
        <v>190</v>
      </c>
      <c r="AK2" s="391" t="s">
        <v>281</v>
      </c>
      <c r="AL2" s="391" t="s">
        <v>282</v>
      </c>
      <c r="AM2" s="391" t="s">
        <v>492</v>
      </c>
      <c r="AO2" s="391" t="s">
        <v>190</v>
      </c>
      <c r="AU2" s="391" t="s">
        <v>492</v>
      </c>
      <c r="BA2" s="391" t="s">
        <v>281</v>
      </c>
      <c r="BG2" s="391" t="s">
        <v>282</v>
      </c>
    </row>
    <row r="3" spans="1:63" ht="17">
      <c r="A3" t="s">
        <v>278</v>
      </c>
      <c r="B3" s="391">
        <f t="shared" ref="B3:B5" si="0">O4</f>
        <v>4.3969129999999996</v>
      </c>
      <c r="C3" s="396">
        <f t="shared" ref="C3:C5" si="1">U4</f>
        <v>4.5139250000000004</v>
      </c>
      <c r="D3" s="391">
        <f t="shared" ref="D3:D5" si="2">AA4</f>
        <v>4.589232</v>
      </c>
      <c r="E3" s="391">
        <f t="shared" ref="E3:E5" si="3">AG4</f>
        <v>4.8465309999999997</v>
      </c>
      <c r="F3" s="391">
        <f t="shared" ref="F3:F5" si="4">AM4</f>
        <v>5.1596229999999998</v>
      </c>
      <c r="G3" s="396"/>
      <c r="H3" s="391"/>
      <c r="K3" s="198" t="s">
        <v>415</v>
      </c>
      <c r="L3" s="391">
        <v>10.940643</v>
      </c>
      <c r="M3" s="391">
        <v>8.7403580000000005</v>
      </c>
      <c r="N3" s="391">
        <v>6.0345649999999997</v>
      </c>
      <c r="O3" s="391">
        <v>5.3107600000000001</v>
      </c>
      <c r="P3" s="396"/>
      <c r="Q3" s="404"/>
      <c r="R3" s="391">
        <v>11.616842</v>
      </c>
      <c r="S3" s="391">
        <v>9.2494650000000007</v>
      </c>
      <c r="T3" s="391">
        <v>6.374409</v>
      </c>
      <c r="U3" s="391">
        <v>5.6106680000000004</v>
      </c>
      <c r="V3" s="396"/>
      <c r="W3" s="198"/>
      <c r="X3" s="391">
        <v>12.050969</v>
      </c>
      <c r="Y3" s="391">
        <v>9.5797159999999995</v>
      </c>
      <c r="Z3" s="391">
        <v>6.5958769999999998</v>
      </c>
      <c r="AA3" s="391">
        <v>5.8066009999999997</v>
      </c>
      <c r="AC3" s="198"/>
      <c r="AD3" s="391">
        <v>13.475227</v>
      </c>
      <c r="AE3" s="391">
        <v>10.682995999999999</v>
      </c>
      <c r="AF3" s="391">
        <v>7.3421099999999999</v>
      </c>
      <c r="AG3" s="391">
        <v>6.4686250000000003</v>
      </c>
      <c r="AI3" s="198"/>
      <c r="AJ3" s="391">
        <v>15.131705</v>
      </c>
      <c r="AK3" s="391">
        <v>12.006399</v>
      </c>
      <c r="AL3" s="391">
        <v>8.2511700000000001</v>
      </c>
      <c r="AM3" s="391">
        <v>7.2799269999999998</v>
      </c>
      <c r="AO3" s="423">
        <f>L3</f>
        <v>10.940643</v>
      </c>
      <c r="AP3" s="423">
        <f>R3</f>
        <v>11.616842</v>
      </c>
      <c r="AQ3" s="423">
        <f>X3</f>
        <v>12.050969</v>
      </c>
      <c r="AR3" s="423">
        <f>AD3</f>
        <v>13.475227</v>
      </c>
      <c r="AS3" s="423">
        <f>AJ3</f>
        <v>15.131705</v>
      </c>
      <c r="AT3" s="423"/>
      <c r="AU3" s="423">
        <f>O3</f>
        <v>5.3107600000000001</v>
      </c>
      <c r="AV3" s="423">
        <f>U3</f>
        <v>5.6106680000000004</v>
      </c>
      <c r="AW3" s="423">
        <f>AA3</f>
        <v>5.8066009999999997</v>
      </c>
      <c r="AX3" s="423">
        <f>AG3</f>
        <v>6.4686250000000003</v>
      </c>
      <c r="AY3" s="423">
        <f>AM3</f>
        <v>7.2799269999999998</v>
      </c>
      <c r="BA3" s="423">
        <f>M3</f>
        <v>8.7403580000000005</v>
      </c>
      <c r="BB3" s="423">
        <f>S3</f>
        <v>9.2494650000000007</v>
      </c>
      <c r="BC3" s="423">
        <f>Y3</f>
        <v>9.5797159999999995</v>
      </c>
      <c r="BD3" s="423">
        <f>AE3</f>
        <v>10.682995999999999</v>
      </c>
      <c r="BE3" s="423">
        <f>AK3</f>
        <v>12.006399</v>
      </c>
      <c r="BG3" s="423">
        <f>N3</f>
        <v>6.0345649999999997</v>
      </c>
      <c r="BH3" s="423">
        <f>T3</f>
        <v>6.374409</v>
      </c>
      <c r="BI3" s="423">
        <f>Z3</f>
        <v>6.5958769999999998</v>
      </c>
      <c r="BJ3" s="423">
        <f>AF3</f>
        <v>7.3421099999999999</v>
      </c>
      <c r="BK3" s="423">
        <f>AL3</f>
        <v>8.2511700000000001</v>
      </c>
    </row>
    <row r="4" spans="1:63" ht="17">
      <c r="A4" t="s">
        <v>416</v>
      </c>
      <c r="B4" s="391">
        <f t="shared" si="0"/>
        <v>27.280967</v>
      </c>
      <c r="C4" s="396">
        <f t="shared" si="1"/>
        <v>28.924866999999999</v>
      </c>
      <c r="D4" s="391">
        <f t="shared" si="2"/>
        <v>29.997592999999998</v>
      </c>
      <c r="E4" s="391">
        <f t="shared" si="3"/>
        <v>33.619444000000001</v>
      </c>
      <c r="F4" s="391">
        <f t="shared" si="4"/>
        <v>38.052017999999997</v>
      </c>
      <c r="G4" s="396"/>
      <c r="H4" s="391"/>
      <c r="K4" s="198" t="s">
        <v>278</v>
      </c>
      <c r="L4" s="391">
        <v>2.5753089999999998</v>
      </c>
      <c r="M4" s="391">
        <v>2.9438360000000001</v>
      </c>
      <c r="N4" s="391">
        <v>3.8545669999999999</v>
      </c>
      <c r="O4" s="391">
        <v>4.3969129999999996</v>
      </c>
      <c r="P4" s="396"/>
      <c r="Q4" s="404"/>
      <c r="R4" s="391">
        <v>2.7574879999999999</v>
      </c>
      <c r="S4" s="391">
        <v>3.0778560000000001</v>
      </c>
      <c r="T4" s="391">
        <v>3.979546</v>
      </c>
      <c r="U4" s="391">
        <v>4.5139250000000004</v>
      </c>
      <c r="V4" s="396"/>
      <c r="W4" s="198"/>
      <c r="X4" s="391">
        <v>2.8748290000000001</v>
      </c>
      <c r="Y4" s="391">
        <v>3.1649910000000001</v>
      </c>
      <c r="Z4" s="391">
        <v>4.0610169999999997</v>
      </c>
      <c r="AA4" s="391">
        <v>4.589232</v>
      </c>
      <c r="AC4" s="198"/>
      <c r="AD4" s="391">
        <v>3.2617609999999999</v>
      </c>
      <c r="AE4" s="391">
        <v>3.4572509999999999</v>
      </c>
      <c r="AF4" s="391">
        <v>4.3357340000000004</v>
      </c>
      <c r="AG4" s="391">
        <v>4.8465309999999997</v>
      </c>
      <c r="AI4" s="198"/>
      <c r="AJ4" s="391">
        <v>3.7152850000000002</v>
      </c>
      <c r="AK4" s="391">
        <v>3.8102680000000002</v>
      </c>
      <c r="AL4" s="391">
        <v>4.6709959999999997</v>
      </c>
      <c r="AM4" s="391">
        <v>5.1596229999999998</v>
      </c>
      <c r="AO4" s="423">
        <f t="shared" ref="AO4:AO6" si="5">L4</f>
        <v>2.5753089999999998</v>
      </c>
      <c r="AP4" s="423">
        <f t="shared" ref="AP4:AP6" si="6">R4</f>
        <v>2.7574879999999999</v>
      </c>
      <c r="AQ4" s="423">
        <f t="shared" ref="AQ4:AQ6" si="7">X4</f>
        <v>2.8748290000000001</v>
      </c>
      <c r="AR4" s="423">
        <f t="shared" ref="AR4:AR6" si="8">AD4</f>
        <v>3.2617609999999999</v>
      </c>
      <c r="AS4" s="423">
        <f t="shared" ref="AS4:AS6" si="9">AJ4</f>
        <v>3.7152850000000002</v>
      </c>
      <c r="AT4" s="423"/>
      <c r="AU4" s="423">
        <f t="shared" ref="AU4:AU6" si="10">O4</f>
        <v>4.3969129999999996</v>
      </c>
      <c r="AV4" s="423">
        <f t="shared" ref="AV4:AV6" si="11">U4</f>
        <v>4.5139250000000004</v>
      </c>
      <c r="AW4" s="423">
        <f t="shared" ref="AW4:AW6" si="12">AA4</f>
        <v>4.589232</v>
      </c>
      <c r="AX4" s="423">
        <f t="shared" ref="AX4:AX6" si="13">AG4</f>
        <v>4.8465309999999997</v>
      </c>
      <c r="AY4" s="423">
        <f t="shared" ref="AY4:AY6" si="14">AM4</f>
        <v>5.1596229999999998</v>
      </c>
      <c r="BA4" s="423">
        <f t="shared" ref="BA4:BA6" si="15">M4</f>
        <v>2.9438360000000001</v>
      </c>
      <c r="BB4" s="423">
        <f t="shared" ref="BB4:BB6" si="16">S4</f>
        <v>3.0778560000000001</v>
      </c>
      <c r="BC4" s="423">
        <f t="shared" ref="BC4:BC6" si="17">Y4</f>
        <v>3.1649910000000001</v>
      </c>
      <c r="BD4" s="423">
        <f t="shared" ref="BD4:BD6" si="18">AE4</f>
        <v>3.4572509999999999</v>
      </c>
      <c r="BE4" s="423">
        <f t="shared" ref="BE4:BE6" si="19">AK4</f>
        <v>3.8102680000000002</v>
      </c>
      <c r="BG4" s="423">
        <f t="shared" ref="BG4:BG6" si="20">N4</f>
        <v>3.8545669999999999</v>
      </c>
      <c r="BH4" s="423">
        <f t="shared" ref="BH4:BH6" si="21">T4</f>
        <v>3.979546</v>
      </c>
      <c r="BI4" s="423">
        <f t="shared" ref="BI4:BI6" si="22">Z4</f>
        <v>4.0610169999999997</v>
      </c>
      <c r="BJ4" s="423">
        <f t="shared" ref="BJ4:BJ6" si="23">AF4</f>
        <v>4.3357340000000004</v>
      </c>
      <c r="BK4" s="423">
        <f t="shared" ref="BK4:BK6" si="24">AL4</f>
        <v>4.6709959999999997</v>
      </c>
    </row>
    <row r="5" spans="1:63" ht="17">
      <c r="A5" s="395" t="s">
        <v>417</v>
      </c>
      <c r="B5" s="398">
        <f t="shared" si="0"/>
        <v>36.988639999999997</v>
      </c>
      <c r="C5" s="397">
        <f t="shared" si="1"/>
        <v>39.049458999999999</v>
      </c>
      <c r="D5" s="398">
        <f t="shared" si="2"/>
        <v>40.393427000000003</v>
      </c>
      <c r="E5" s="398">
        <f t="shared" si="3"/>
        <v>44.934600000000003</v>
      </c>
      <c r="F5" s="398">
        <f t="shared" si="4"/>
        <v>50.491568999999998</v>
      </c>
      <c r="G5" s="397"/>
      <c r="H5" s="391"/>
      <c r="K5" s="198" t="s">
        <v>416</v>
      </c>
      <c r="L5" s="391">
        <v>40.252690999999999</v>
      </c>
      <c r="M5" s="391">
        <v>31.667052000000002</v>
      </c>
      <c r="N5" s="391">
        <v>30.006240999999999</v>
      </c>
      <c r="O5" s="391">
        <v>27.280967</v>
      </c>
      <c r="P5" s="396"/>
      <c r="Q5" s="404"/>
      <c r="R5" s="391">
        <v>42.917935</v>
      </c>
      <c r="S5" s="391">
        <v>33.642296000000002</v>
      </c>
      <c r="T5" s="391">
        <v>31.839379999999998</v>
      </c>
      <c r="U5" s="391">
        <v>28.924866999999999</v>
      </c>
      <c r="V5" s="396"/>
      <c r="W5" s="198"/>
      <c r="X5" s="391">
        <v>44.632784000000001</v>
      </c>
      <c r="Y5" s="391">
        <v>34.925524000000003</v>
      </c>
      <c r="Z5" s="391">
        <v>33.033693</v>
      </c>
      <c r="AA5" s="391">
        <v>29.997592999999998</v>
      </c>
      <c r="AC5" s="198"/>
      <c r="AD5" s="391">
        <v>50.278131000000002</v>
      </c>
      <c r="AE5" s="391">
        <v>39.223821000000001</v>
      </c>
      <c r="AF5" s="391">
        <v>37.056809999999999</v>
      </c>
      <c r="AG5" s="391">
        <v>33.619444000000001</v>
      </c>
      <c r="AI5" s="198"/>
      <c r="AJ5" s="391">
        <v>56.878483000000003</v>
      </c>
      <c r="AK5" s="391">
        <v>44.403799999999997</v>
      </c>
      <c r="AL5" s="391">
        <v>41.957662999999997</v>
      </c>
      <c r="AM5" s="391">
        <v>38.052017999999997</v>
      </c>
      <c r="AO5" s="423">
        <f t="shared" si="5"/>
        <v>40.252690999999999</v>
      </c>
      <c r="AP5" s="423">
        <f t="shared" si="6"/>
        <v>42.917935</v>
      </c>
      <c r="AQ5" s="423">
        <f t="shared" si="7"/>
        <v>44.632784000000001</v>
      </c>
      <c r="AR5" s="423">
        <f t="shared" si="8"/>
        <v>50.278131000000002</v>
      </c>
      <c r="AS5" s="423">
        <f t="shared" si="9"/>
        <v>56.878483000000003</v>
      </c>
      <c r="AT5" s="423"/>
      <c r="AU5" s="423">
        <f t="shared" si="10"/>
        <v>27.280967</v>
      </c>
      <c r="AV5" s="423">
        <f t="shared" si="11"/>
        <v>28.924866999999999</v>
      </c>
      <c r="AW5" s="423">
        <f t="shared" si="12"/>
        <v>29.997592999999998</v>
      </c>
      <c r="AX5" s="423">
        <f t="shared" si="13"/>
        <v>33.619444000000001</v>
      </c>
      <c r="AY5" s="423">
        <f t="shared" si="14"/>
        <v>38.052017999999997</v>
      </c>
      <c r="BA5" s="423">
        <f t="shared" si="15"/>
        <v>31.667052000000002</v>
      </c>
      <c r="BB5" s="423">
        <f t="shared" si="16"/>
        <v>33.642296000000002</v>
      </c>
      <c r="BC5" s="423">
        <f t="shared" si="17"/>
        <v>34.925524000000003</v>
      </c>
      <c r="BD5" s="423">
        <f t="shared" si="18"/>
        <v>39.223821000000001</v>
      </c>
      <c r="BE5" s="423">
        <f t="shared" si="19"/>
        <v>44.403799999999997</v>
      </c>
      <c r="BG5" s="423">
        <f t="shared" si="20"/>
        <v>30.006240999999999</v>
      </c>
      <c r="BH5" s="423">
        <f t="shared" si="21"/>
        <v>31.839379999999998</v>
      </c>
      <c r="BI5" s="423">
        <f t="shared" si="22"/>
        <v>33.033693</v>
      </c>
      <c r="BJ5" s="423">
        <f t="shared" si="23"/>
        <v>37.056809999999999</v>
      </c>
      <c r="BK5" s="423">
        <f t="shared" si="24"/>
        <v>41.957662999999997</v>
      </c>
    </row>
    <row r="6" spans="1:63" ht="17">
      <c r="K6" s="198" t="s">
        <v>417</v>
      </c>
      <c r="L6" s="406">
        <v>53.768642999999997</v>
      </c>
      <c r="M6" s="406">
        <v>43.351246000000003</v>
      </c>
      <c r="N6" s="406">
        <v>39.895373999999997</v>
      </c>
      <c r="O6" s="406">
        <v>36.988639999999997</v>
      </c>
      <c r="P6" s="420"/>
      <c r="Q6" s="405"/>
      <c r="R6" s="406">
        <v>57.292265</v>
      </c>
      <c r="S6" s="406">
        <v>45.969617</v>
      </c>
      <c r="T6" s="406">
        <v>42.193334999999998</v>
      </c>
      <c r="U6" s="406">
        <v>39.049458999999999</v>
      </c>
      <c r="V6" s="420"/>
      <c r="W6" s="198"/>
      <c r="X6" s="406">
        <v>59.558582000000001</v>
      </c>
      <c r="Y6" s="406">
        <v>47.670231000000001</v>
      </c>
      <c r="Z6" s="406">
        <v>43.690587000000001</v>
      </c>
      <c r="AA6" s="406">
        <v>40.393427000000003</v>
      </c>
      <c r="AC6" s="198"/>
      <c r="AD6" s="406">
        <v>67.015118999999999</v>
      </c>
      <c r="AE6" s="406">
        <v>53.364069000000001</v>
      </c>
      <c r="AF6" s="406">
        <v>48.734653999999999</v>
      </c>
      <c r="AG6" s="406">
        <v>44.934600000000003</v>
      </c>
      <c r="AI6" s="198"/>
      <c r="AJ6" s="406">
        <v>75.725472999999994</v>
      </c>
      <c r="AK6" s="406">
        <v>60.220466999999999</v>
      </c>
      <c r="AL6" s="406">
        <v>54.879829000000001</v>
      </c>
      <c r="AM6" s="406">
        <v>50.491568999999998</v>
      </c>
      <c r="AO6" s="423">
        <f t="shared" si="5"/>
        <v>53.768642999999997</v>
      </c>
      <c r="AP6" s="423">
        <f t="shared" si="6"/>
        <v>57.292265</v>
      </c>
      <c r="AQ6" s="423">
        <f t="shared" si="7"/>
        <v>59.558582000000001</v>
      </c>
      <c r="AR6" s="423">
        <f t="shared" si="8"/>
        <v>67.015118999999999</v>
      </c>
      <c r="AS6" s="423">
        <f t="shared" si="9"/>
        <v>75.725472999999994</v>
      </c>
      <c r="AT6" s="423"/>
      <c r="AU6" s="423">
        <f t="shared" si="10"/>
        <v>36.988639999999997</v>
      </c>
      <c r="AV6" s="423">
        <f t="shared" si="11"/>
        <v>39.049458999999999</v>
      </c>
      <c r="AW6" s="423">
        <f t="shared" si="12"/>
        <v>40.393427000000003</v>
      </c>
      <c r="AX6" s="423">
        <f t="shared" si="13"/>
        <v>44.934600000000003</v>
      </c>
      <c r="AY6" s="423">
        <f t="shared" si="14"/>
        <v>50.491568999999998</v>
      </c>
      <c r="BA6" s="423">
        <f t="shared" si="15"/>
        <v>43.351246000000003</v>
      </c>
      <c r="BB6" s="423">
        <f t="shared" si="16"/>
        <v>45.969617</v>
      </c>
      <c r="BC6" s="423">
        <f t="shared" si="17"/>
        <v>47.670231000000001</v>
      </c>
      <c r="BD6" s="423">
        <f t="shared" si="18"/>
        <v>53.364069000000001</v>
      </c>
      <c r="BE6" s="423">
        <f t="shared" si="19"/>
        <v>60.220466999999999</v>
      </c>
      <c r="BG6" s="423">
        <f t="shared" si="20"/>
        <v>39.895373999999997</v>
      </c>
      <c r="BH6" s="423">
        <f t="shared" si="21"/>
        <v>42.193334999999998</v>
      </c>
      <c r="BI6" s="423">
        <f t="shared" si="22"/>
        <v>43.690587000000001</v>
      </c>
      <c r="BJ6" s="423">
        <f t="shared" si="23"/>
        <v>48.734653999999999</v>
      </c>
      <c r="BK6" s="423">
        <f t="shared" si="24"/>
        <v>54.879829000000001</v>
      </c>
    </row>
    <row r="7" spans="1:63" ht="17">
      <c r="K7" s="416"/>
      <c r="L7" s="406"/>
      <c r="M7" s="406"/>
      <c r="N7" s="406"/>
      <c r="O7" s="406"/>
      <c r="P7" s="420"/>
      <c r="Q7" s="405"/>
      <c r="R7" s="406"/>
      <c r="S7" s="406"/>
      <c r="T7" s="406"/>
      <c r="U7" s="406"/>
      <c r="V7" s="420"/>
      <c r="W7" s="405"/>
      <c r="X7" s="406"/>
      <c r="Y7" s="406"/>
      <c r="Z7" s="406"/>
      <c r="AA7" s="406"/>
      <c r="AC7" s="405"/>
      <c r="AD7" s="406"/>
      <c r="AE7" s="406"/>
      <c r="AF7" s="406"/>
      <c r="AG7" s="406"/>
      <c r="AI7" s="405"/>
      <c r="AJ7" s="406"/>
      <c r="AK7" s="406"/>
      <c r="AL7" s="406"/>
      <c r="AM7" s="406"/>
    </row>
    <row r="8" spans="1:63" ht="17">
      <c r="K8" s="414" t="s">
        <v>496</v>
      </c>
      <c r="L8" s="410">
        <f t="shared" ref="L8:N11" si="25">1-$O3/L3</f>
        <v>0.51458428905869602</v>
      </c>
      <c r="M8" s="410">
        <f t="shared" si="25"/>
        <v>0.39238644458270477</v>
      </c>
      <c r="N8" s="410">
        <f t="shared" si="25"/>
        <v>0.11994319391704289</v>
      </c>
      <c r="O8" s="406"/>
      <c r="P8" s="420"/>
      <c r="Q8" s="405"/>
      <c r="R8" s="410">
        <f t="shared" ref="R8:T11" si="26">1-$U3/R3</f>
        <v>0.51702295684145483</v>
      </c>
      <c r="S8" s="410">
        <f t="shared" si="26"/>
        <v>0.39340621322422431</v>
      </c>
      <c r="T8" s="410">
        <f t="shared" si="26"/>
        <v>0.11981361723102479</v>
      </c>
      <c r="U8" s="406"/>
      <c r="V8" s="420"/>
      <c r="W8" s="405"/>
      <c r="X8" s="410">
        <f t="shared" ref="X8:Z11" si="27">1-$AA3/X3</f>
        <v>0.51816314522093621</v>
      </c>
      <c r="Y8" s="410">
        <f t="shared" si="27"/>
        <v>0.39386501645769034</v>
      </c>
      <c r="Z8" s="410">
        <f t="shared" si="27"/>
        <v>0.1196620252318229</v>
      </c>
      <c r="AA8" s="406"/>
      <c r="AC8" s="405"/>
      <c r="AD8" s="410">
        <f t="shared" ref="AD8:AF8" si="28">1-$AA3/AD3</f>
        <v>0.5690906728324503</v>
      </c>
      <c r="AE8" s="410">
        <f t="shared" si="28"/>
        <v>0.45646324308274566</v>
      </c>
      <c r="AF8" s="410">
        <f t="shared" si="28"/>
        <v>0.20913729159601258</v>
      </c>
      <c r="AG8" s="406"/>
      <c r="AI8" s="405"/>
      <c r="AJ8" s="410">
        <f t="shared" ref="AJ8:AL8" si="29">1-$AA3/AJ3</f>
        <v>0.61626260887322348</v>
      </c>
      <c r="AK8" s="410">
        <f t="shared" si="29"/>
        <v>0.51637447664366309</v>
      </c>
      <c r="AL8" s="410">
        <f t="shared" si="29"/>
        <v>0.29626937755494076</v>
      </c>
      <c r="AM8" s="406"/>
      <c r="AO8" s="402">
        <f>L8</f>
        <v>0.51458428905869602</v>
      </c>
      <c r="AP8" s="402">
        <f>R8</f>
        <v>0.51702295684145483</v>
      </c>
      <c r="AQ8" s="402">
        <f>X8</f>
        <v>0.51816314522093621</v>
      </c>
      <c r="AR8" s="402">
        <f>AD8</f>
        <v>0.5690906728324503</v>
      </c>
      <c r="AS8" s="402">
        <f>AJ8</f>
        <v>0.61626260887322348</v>
      </c>
      <c r="AT8" s="402"/>
      <c r="AU8" s="428"/>
      <c r="AV8" s="402"/>
      <c r="AW8" s="402"/>
      <c r="AX8" s="402"/>
      <c r="AY8" s="402"/>
      <c r="AZ8" s="402"/>
      <c r="BA8" s="402">
        <f>M8</f>
        <v>0.39238644458270477</v>
      </c>
      <c r="BB8" s="402">
        <f>S8</f>
        <v>0.39340621322422431</v>
      </c>
      <c r="BC8" s="402">
        <f>Y8</f>
        <v>0.39386501645769034</v>
      </c>
      <c r="BD8" s="402">
        <f>AE8</f>
        <v>0.45646324308274566</v>
      </c>
      <c r="BE8" s="402">
        <f>AK8</f>
        <v>0.51637447664366309</v>
      </c>
      <c r="BF8" s="402"/>
      <c r="BG8" s="402">
        <f>N8</f>
        <v>0.11994319391704289</v>
      </c>
      <c r="BH8" s="402">
        <f>T8</f>
        <v>0.11981361723102479</v>
      </c>
      <c r="BI8" s="402">
        <f>Z8</f>
        <v>0.1196620252318229</v>
      </c>
      <c r="BJ8" s="402">
        <f>AF8</f>
        <v>0.20913729159601258</v>
      </c>
      <c r="BK8" s="402">
        <f>AL8</f>
        <v>0.29626937755494076</v>
      </c>
    </row>
    <row r="9" spans="1:63" ht="17">
      <c r="K9" s="414" t="s">
        <v>497</v>
      </c>
      <c r="L9" s="410">
        <f t="shared" si="25"/>
        <v>-0.70733414902833025</v>
      </c>
      <c r="M9" s="410">
        <f t="shared" si="25"/>
        <v>-0.49359984727410078</v>
      </c>
      <c r="N9" s="410">
        <f t="shared" si="25"/>
        <v>-0.14070218522599287</v>
      </c>
      <c r="O9" s="406"/>
      <c r="P9" s="420"/>
      <c r="Q9" s="405"/>
      <c r="R9" s="410">
        <f t="shared" si="26"/>
        <v>-0.63696995236244014</v>
      </c>
      <c r="S9" s="410">
        <f t="shared" si="26"/>
        <v>-0.46658095765363949</v>
      </c>
      <c r="T9" s="410">
        <f t="shared" si="26"/>
        <v>-0.1342813979283064</v>
      </c>
      <c r="U9" s="406"/>
      <c r="V9" s="420"/>
      <c r="W9" s="405"/>
      <c r="X9" s="410">
        <f t="shared" si="27"/>
        <v>-0.59634955679102997</v>
      </c>
      <c r="Y9" s="410">
        <f t="shared" si="27"/>
        <v>-0.44999843601450995</v>
      </c>
      <c r="Z9" s="410">
        <f t="shared" si="27"/>
        <v>-0.13006963526624005</v>
      </c>
      <c r="AA9" s="406"/>
      <c r="AC9" s="405"/>
      <c r="AD9" s="410">
        <f t="shared" ref="AD9:AF9" si="30">1-$AA4/AD4</f>
        <v>-0.40697984922868358</v>
      </c>
      <c r="AE9" s="410">
        <f t="shared" si="30"/>
        <v>-0.32742227856756712</v>
      </c>
      <c r="AF9" s="410">
        <f t="shared" si="30"/>
        <v>-5.8467147661733776E-2</v>
      </c>
      <c r="AG9" s="406"/>
      <c r="AI9" s="405"/>
      <c r="AJ9" s="410">
        <f t="shared" ref="AJ9:AL9" si="31">1-$AA4/AJ4</f>
        <v>-0.23523013712272411</v>
      </c>
      <c r="AK9" s="410">
        <f t="shared" si="31"/>
        <v>-0.20443811301462245</v>
      </c>
      <c r="AL9" s="410">
        <f t="shared" si="31"/>
        <v>1.7504617858803528E-2</v>
      </c>
      <c r="AM9" s="406"/>
      <c r="AO9" s="402">
        <f t="shared" ref="AO9:AO11" si="32">L9</f>
        <v>-0.70733414902833025</v>
      </c>
      <c r="AP9" s="402">
        <f t="shared" ref="AP9:AP11" si="33">R9</f>
        <v>-0.63696995236244014</v>
      </c>
      <c r="AQ9" s="402">
        <f t="shared" ref="AQ9:AQ11" si="34">X9</f>
        <v>-0.59634955679102997</v>
      </c>
      <c r="AR9" s="402">
        <f t="shared" ref="AR9:AR11" si="35">AD9</f>
        <v>-0.40697984922868358</v>
      </c>
      <c r="AS9" s="402">
        <f t="shared" ref="AS9:AS11" si="36">AJ9</f>
        <v>-0.23523013712272411</v>
      </c>
      <c r="AT9" s="402"/>
      <c r="AU9" s="428"/>
      <c r="AV9" s="402"/>
      <c r="AW9" s="402"/>
      <c r="AX9" s="402"/>
      <c r="AY9" s="402"/>
      <c r="AZ9" s="402"/>
      <c r="BA9" s="402">
        <f t="shared" ref="BA9:BA11" si="37">M9</f>
        <v>-0.49359984727410078</v>
      </c>
      <c r="BB9" s="402">
        <f t="shared" ref="BB9:BB11" si="38">S9</f>
        <v>-0.46658095765363949</v>
      </c>
      <c r="BC9" s="402">
        <f t="shared" ref="BC9:BC11" si="39">Y9</f>
        <v>-0.44999843601450995</v>
      </c>
      <c r="BD9" s="402">
        <f t="shared" ref="BD9:BD11" si="40">AE9</f>
        <v>-0.32742227856756712</v>
      </c>
      <c r="BE9" s="402">
        <f t="shared" ref="BE9:BE11" si="41">AK9</f>
        <v>-0.20443811301462245</v>
      </c>
      <c r="BF9" s="402"/>
      <c r="BG9" s="402">
        <f t="shared" ref="BG9:BG11" si="42">N9</f>
        <v>-0.14070218522599287</v>
      </c>
      <c r="BH9" s="402">
        <f t="shared" ref="BH9:BH11" si="43">T9</f>
        <v>-0.1342813979283064</v>
      </c>
      <c r="BI9" s="402">
        <f t="shared" ref="BI9:BI11" si="44">Z9</f>
        <v>-0.13006963526624005</v>
      </c>
      <c r="BJ9" s="402">
        <f t="shared" ref="BJ9:BJ11" si="45">AF9</f>
        <v>-5.8467147661733776E-2</v>
      </c>
      <c r="BK9" s="402">
        <f t="shared" ref="BK9:BK11" si="46">AL9</f>
        <v>1.7504617858803528E-2</v>
      </c>
    </row>
    <row r="10" spans="1:63" ht="17">
      <c r="K10" s="414" t="s">
        <v>498</v>
      </c>
      <c r="L10" s="410">
        <f t="shared" si="25"/>
        <v>0.32225731193971596</v>
      </c>
      <c r="M10" s="410">
        <f t="shared" si="25"/>
        <v>0.1385062619659071</v>
      </c>
      <c r="N10" s="410">
        <f t="shared" si="25"/>
        <v>9.0823572336168334E-2</v>
      </c>
      <c r="O10" s="406"/>
      <c r="P10" s="420"/>
      <c r="Q10" s="405"/>
      <c r="R10" s="410">
        <f t="shared" si="26"/>
        <v>0.3260424342410696</v>
      </c>
      <c r="S10" s="410">
        <f t="shared" si="26"/>
        <v>0.14022315837183064</v>
      </c>
      <c r="T10" s="410">
        <f t="shared" si="26"/>
        <v>9.1537994772511233E-2</v>
      </c>
      <c r="U10" s="406"/>
      <c r="V10" s="420"/>
      <c r="W10" s="405"/>
      <c r="X10" s="410">
        <f t="shared" si="27"/>
        <v>0.32790226574259862</v>
      </c>
      <c r="Y10" s="410">
        <f t="shared" si="27"/>
        <v>0.14109826956354343</v>
      </c>
      <c r="Z10" s="410">
        <f t="shared" si="27"/>
        <v>9.1909191018999969E-2</v>
      </c>
      <c r="AA10" s="406"/>
      <c r="AC10" s="405"/>
      <c r="AD10" s="410">
        <f t="shared" ref="AD10:AF10" si="47">1-$AA5/AD5</f>
        <v>0.40336698275439087</v>
      </c>
      <c r="AE10" s="410">
        <f t="shared" si="47"/>
        <v>0.23522002101733031</v>
      </c>
      <c r="AF10" s="410">
        <f t="shared" si="47"/>
        <v>0.19049715828210789</v>
      </c>
      <c r="AG10" s="406"/>
      <c r="AI10" s="405"/>
      <c r="AJ10" s="410">
        <f t="shared" ref="AJ10:AL10" si="48">1-$AA5/AJ5</f>
        <v>0.472602091022716</v>
      </c>
      <c r="AK10" s="410">
        <f t="shared" si="48"/>
        <v>0.32443635454623254</v>
      </c>
      <c r="AL10" s="410">
        <f t="shared" si="48"/>
        <v>0.28505090953230638</v>
      </c>
      <c r="AM10" s="406"/>
      <c r="AO10" s="402">
        <f t="shared" si="32"/>
        <v>0.32225731193971596</v>
      </c>
      <c r="AP10" s="402">
        <f t="shared" si="33"/>
        <v>0.3260424342410696</v>
      </c>
      <c r="AQ10" s="402">
        <f t="shared" si="34"/>
        <v>0.32790226574259862</v>
      </c>
      <c r="AR10" s="402">
        <f t="shared" si="35"/>
        <v>0.40336698275439087</v>
      </c>
      <c r="AS10" s="402">
        <f t="shared" si="36"/>
        <v>0.472602091022716</v>
      </c>
      <c r="AT10" s="402"/>
      <c r="AU10" s="428"/>
      <c r="AV10" s="402"/>
      <c r="AW10" s="402"/>
      <c r="AX10" s="402"/>
      <c r="AY10" s="402"/>
      <c r="AZ10" s="402"/>
      <c r="BA10" s="402">
        <f t="shared" si="37"/>
        <v>0.1385062619659071</v>
      </c>
      <c r="BB10" s="402">
        <f t="shared" si="38"/>
        <v>0.14022315837183064</v>
      </c>
      <c r="BC10" s="402">
        <f t="shared" si="39"/>
        <v>0.14109826956354343</v>
      </c>
      <c r="BD10" s="402">
        <f t="shared" si="40"/>
        <v>0.23522002101733031</v>
      </c>
      <c r="BE10" s="402">
        <f t="shared" si="41"/>
        <v>0.32443635454623254</v>
      </c>
      <c r="BF10" s="402"/>
      <c r="BG10" s="402">
        <f t="shared" si="42"/>
        <v>9.0823572336168334E-2</v>
      </c>
      <c r="BH10" s="402">
        <f t="shared" si="43"/>
        <v>9.1537994772511233E-2</v>
      </c>
      <c r="BI10" s="402">
        <f t="shared" si="44"/>
        <v>9.1909191018999969E-2</v>
      </c>
      <c r="BJ10" s="402">
        <f t="shared" si="45"/>
        <v>0.19049715828210789</v>
      </c>
      <c r="BK10" s="402">
        <f t="shared" si="46"/>
        <v>0.28505090953230638</v>
      </c>
    </row>
    <row r="11" spans="1:63" ht="17">
      <c r="K11" s="416" t="s">
        <v>499</v>
      </c>
      <c r="L11" s="412">
        <f t="shared" si="25"/>
        <v>0.31207785920875852</v>
      </c>
      <c r="M11" s="412">
        <f t="shared" si="25"/>
        <v>0.14676869956632865</v>
      </c>
      <c r="N11" s="412">
        <f>1-$O6/N6</f>
        <v>7.2858923443103962E-2</v>
      </c>
      <c r="O11" s="412"/>
      <c r="P11" s="421"/>
      <c r="Q11" s="413"/>
      <c r="R11" s="412">
        <f t="shared" si="26"/>
        <v>0.31841656111867811</v>
      </c>
      <c r="S11" s="412">
        <f t="shared" si="26"/>
        <v>0.15053764750748311</v>
      </c>
      <c r="T11" s="412">
        <f>1-$U6/T6</f>
        <v>7.4511199458397903E-2</v>
      </c>
      <c r="U11" s="412"/>
      <c r="V11" s="421"/>
      <c r="W11" s="413"/>
      <c r="X11" s="412">
        <f t="shared" si="27"/>
        <v>0.32178662346259346</v>
      </c>
      <c r="Y11" s="412">
        <f t="shared" si="27"/>
        <v>0.15264880927470226</v>
      </c>
      <c r="Z11" s="412">
        <f>1-$AA6/Z6</f>
        <v>7.5466141024839062E-2</v>
      </c>
      <c r="AA11" s="410"/>
      <c r="AC11" s="413"/>
      <c r="AD11" s="412">
        <f t="shared" ref="AD11:AE11" si="49">1-$AA6/AD6</f>
        <v>0.39724904465214772</v>
      </c>
      <c r="AE11" s="412">
        <f t="shared" si="49"/>
        <v>0.2430594638501048</v>
      </c>
      <c r="AF11" s="412">
        <f>1-$AA6/AF6</f>
        <v>0.17115597045174458</v>
      </c>
      <c r="AG11" s="410"/>
      <c r="AI11" s="413"/>
      <c r="AJ11" s="412">
        <f t="shared" ref="AJ11:AK11" si="50">1-$AA6/AJ6</f>
        <v>0.46658072376781312</v>
      </c>
      <c r="AK11" s="412">
        <f t="shared" si="50"/>
        <v>0.32924088748763769</v>
      </c>
      <c r="AL11" s="412">
        <f>1-$AA6/AL6</f>
        <v>0.26396587350882594</v>
      </c>
      <c r="AM11" s="410"/>
      <c r="AO11" s="402">
        <f t="shared" si="32"/>
        <v>0.31207785920875852</v>
      </c>
      <c r="AP11" s="402">
        <f t="shared" si="33"/>
        <v>0.31841656111867811</v>
      </c>
      <c r="AQ11" s="402">
        <f t="shared" si="34"/>
        <v>0.32178662346259346</v>
      </c>
      <c r="AR11" s="402">
        <f t="shared" si="35"/>
        <v>0.39724904465214772</v>
      </c>
      <c r="AS11" s="402">
        <f t="shared" si="36"/>
        <v>0.46658072376781312</v>
      </c>
      <c r="AT11" s="402"/>
      <c r="AU11" s="428"/>
      <c r="AV11" s="402"/>
      <c r="AW11" s="402"/>
      <c r="AX11" s="402"/>
      <c r="AY11" s="402"/>
      <c r="AZ11" s="402"/>
      <c r="BA11" s="431">
        <f t="shared" si="37"/>
        <v>0.14676869956632865</v>
      </c>
      <c r="BB11" s="431">
        <f t="shared" si="38"/>
        <v>0.15053764750748311</v>
      </c>
      <c r="BC11" s="431">
        <f t="shared" si="39"/>
        <v>0.15264880927470226</v>
      </c>
      <c r="BD11" s="431">
        <f t="shared" si="40"/>
        <v>0.2430594638501048</v>
      </c>
      <c r="BE11" s="431">
        <f t="shared" si="41"/>
        <v>0.32924088748763769</v>
      </c>
      <c r="BF11" s="402"/>
      <c r="BG11" s="402">
        <f t="shared" si="42"/>
        <v>7.2858923443103962E-2</v>
      </c>
      <c r="BH11" s="402">
        <f t="shared" si="43"/>
        <v>7.4511199458397903E-2</v>
      </c>
      <c r="BI11" s="402">
        <f t="shared" si="44"/>
        <v>7.5466141024839062E-2</v>
      </c>
      <c r="BJ11" s="402">
        <f t="shared" si="45"/>
        <v>0.17115597045174458</v>
      </c>
      <c r="BK11" s="402">
        <f t="shared" si="46"/>
        <v>0.26396587350882594</v>
      </c>
    </row>
    <row r="12" spans="1:63" ht="17">
      <c r="K12" s="414"/>
      <c r="L12" s="410"/>
      <c r="M12" s="410"/>
      <c r="N12" s="410"/>
      <c r="O12" s="410"/>
      <c r="P12" s="422"/>
      <c r="Q12" s="411"/>
      <c r="R12" s="410"/>
      <c r="S12" s="410"/>
      <c r="T12" s="410"/>
      <c r="U12" s="410"/>
      <c r="V12" s="422"/>
      <c r="W12" s="411"/>
      <c r="X12" s="410"/>
      <c r="Y12" s="410"/>
      <c r="Z12" s="410"/>
      <c r="AA12" s="410"/>
      <c r="AC12" s="411"/>
      <c r="AD12" s="410"/>
      <c r="AE12" s="410"/>
      <c r="AF12" s="410"/>
      <c r="AG12" s="410"/>
      <c r="AI12" s="411"/>
      <c r="AJ12" s="410"/>
      <c r="AK12" s="410"/>
      <c r="AL12" s="410"/>
      <c r="AM12" s="410"/>
      <c r="AO12" s="402"/>
      <c r="AP12" s="402"/>
      <c r="AQ12" s="402"/>
      <c r="AR12" s="402"/>
      <c r="AS12" s="402"/>
      <c r="AT12" s="402"/>
      <c r="AU12" s="428"/>
      <c r="AV12" s="402"/>
      <c r="AW12" s="402"/>
      <c r="AX12" s="402"/>
      <c r="AY12" s="402"/>
      <c r="AZ12" s="402"/>
      <c r="BA12" s="402"/>
      <c r="BB12" s="402"/>
      <c r="BC12" s="402"/>
      <c r="BD12" s="402"/>
      <c r="BE12" s="402"/>
      <c r="BF12" s="402"/>
      <c r="BG12" s="402"/>
      <c r="BH12" s="402"/>
      <c r="BI12" s="402"/>
      <c r="BJ12" s="402"/>
      <c r="BK12" s="402"/>
    </row>
    <row r="13" spans="1:63">
      <c r="B13" s="381" t="s">
        <v>419</v>
      </c>
      <c r="C13" s="381" t="s">
        <v>422</v>
      </c>
      <c r="D13" s="381" t="s">
        <v>285</v>
      </c>
      <c r="E13" s="381" t="s">
        <v>286</v>
      </c>
      <c r="F13" s="381" t="s">
        <v>434</v>
      </c>
      <c r="K13" s="381" t="s">
        <v>419</v>
      </c>
      <c r="L13" s="381"/>
      <c r="M13" s="381"/>
      <c r="N13" s="381"/>
      <c r="O13" s="381"/>
      <c r="Q13" s="381" t="s">
        <v>490</v>
      </c>
      <c r="R13" s="381"/>
      <c r="S13" s="381"/>
      <c r="T13" s="381"/>
      <c r="U13" s="381"/>
      <c r="W13" s="381" t="s">
        <v>285</v>
      </c>
      <c r="X13" s="381"/>
      <c r="Y13" s="381"/>
      <c r="Z13" s="381"/>
      <c r="AA13" s="381"/>
      <c r="AC13" s="381" t="s">
        <v>286</v>
      </c>
      <c r="AD13" s="381"/>
      <c r="AE13" s="381"/>
      <c r="AF13" s="381"/>
      <c r="AG13" s="381"/>
      <c r="AI13" s="381" t="s">
        <v>434</v>
      </c>
      <c r="AJ13" s="381"/>
      <c r="AK13" s="381"/>
      <c r="AL13" s="381"/>
      <c r="AM13" s="381"/>
    </row>
    <row r="14" spans="1:63">
      <c r="A14" s="63"/>
      <c r="B14" s="63">
        <f t="shared" ref="B14:B45" si="51">AVERAGE(K14:O14)</f>
        <v>2.7784999999999997E-2</v>
      </c>
      <c r="C14" s="63">
        <f>AVERAGE(Q14:U14)</f>
        <v>2.778504E-2</v>
      </c>
      <c r="D14" s="63">
        <f t="shared" ref="D14:D45" si="52">AVERAGE(W14:AA14)</f>
        <v>2.778504E-2</v>
      </c>
      <c r="E14" s="63">
        <f>AVERAGE(AC14:AG14)</f>
        <v>2.778518E-2</v>
      </c>
      <c r="F14" s="63">
        <f>AVERAGE(AI14:AM14)</f>
        <v>2.7785360000000002E-2</v>
      </c>
      <c r="G14" s="63" t="str">
        <f>ROUND(E14,4)&amp;","</f>
        <v>0.0278,</v>
      </c>
      <c r="H14" s="63"/>
      <c r="J14" s="63"/>
      <c r="K14" s="63">
        <v>2.77945E-2</v>
      </c>
      <c r="L14" s="63">
        <v>2.7768500000000002E-2</v>
      </c>
      <c r="M14" s="63">
        <v>2.7792399999999998E-2</v>
      </c>
      <c r="N14" s="63">
        <v>2.7779700000000001E-2</v>
      </c>
      <c r="O14" s="63">
        <v>2.7789899999999999E-2</v>
      </c>
      <c r="P14" s="63"/>
      <c r="Q14" s="63">
        <v>2.7794599999999999E-2</v>
      </c>
      <c r="R14" s="63">
        <v>2.7768600000000001E-2</v>
      </c>
      <c r="S14" s="63">
        <v>2.7792399999999998E-2</v>
      </c>
      <c r="T14" s="63">
        <v>2.7779700000000001E-2</v>
      </c>
      <c r="U14" s="63">
        <v>2.7789899999999999E-2</v>
      </c>
      <c r="V14" s="63"/>
      <c r="W14" s="63">
        <v>2.7794599999999999E-2</v>
      </c>
      <c r="X14" s="63">
        <v>2.7768600000000001E-2</v>
      </c>
      <c r="Y14" s="63">
        <v>2.7792399999999998E-2</v>
      </c>
      <c r="Z14" s="63">
        <v>2.7779700000000001E-2</v>
      </c>
      <c r="AA14" s="63">
        <v>2.7789899999999999E-2</v>
      </c>
      <c r="AC14" s="63">
        <v>2.7794699999999999E-2</v>
      </c>
      <c r="AD14" s="63">
        <v>2.77687E-2</v>
      </c>
      <c r="AE14" s="63">
        <v>2.7792600000000001E-2</v>
      </c>
      <c r="AF14" s="63">
        <v>2.77799E-2</v>
      </c>
      <c r="AG14" s="63">
        <v>2.7789999999999999E-2</v>
      </c>
      <c r="AI14" s="63">
        <v>2.7794900000000001E-2</v>
      </c>
      <c r="AJ14" s="63">
        <v>2.7768899999999999E-2</v>
      </c>
      <c r="AK14" s="63">
        <v>2.7792799999999999E-2</v>
      </c>
      <c r="AL14" s="63">
        <v>2.7779999999999999E-2</v>
      </c>
      <c r="AM14" s="63">
        <v>2.7790200000000001E-2</v>
      </c>
    </row>
    <row r="15" spans="1:63">
      <c r="A15" s="63"/>
      <c r="B15" s="63">
        <f t="shared" si="51"/>
        <v>2.7787719999999998E-2</v>
      </c>
      <c r="C15" s="63">
        <f t="shared" ref="C15:C73" si="53">AVERAGE(Q15:U15)</f>
        <v>2.7787739999999998E-2</v>
      </c>
      <c r="D15" s="63">
        <f t="shared" si="52"/>
        <v>2.7787800000000001E-2</v>
      </c>
      <c r="E15" s="63">
        <f t="shared" ref="E15:E73" si="54">AVERAGE(AC15:AG15)</f>
        <v>2.7787920000000001E-2</v>
      </c>
      <c r="F15" s="63">
        <f t="shared" ref="F15:F73" si="55">AVERAGE(AI15:AM15)</f>
        <v>2.7788060000000003E-2</v>
      </c>
      <c r="G15" s="63" t="str">
        <f t="shared" ref="G15:G73" si="56">ROUND(E15,4)&amp;","</f>
        <v>0.0278,</v>
      </c>
      <c r="H15" s="63"/>
      <c r="J15" s="63"/>
      <c r="K15" s="63">
        <v>2.7798199999999999E-2</v>
      </c>
      <c r="L15" s="63">
        <v>2.77665E-2</v>
      </c>
      <c r="M15" s="63">
        <v>2.78003E-2</v>
      </c>
      <c r="N15" s="63">
        <v>2.7780800000000001E-2</v>
      </c>
      <c r="O15" s="63">
        <v>2.7792799999999999E-2</v>
      </c>
      <c r="P15" s="63"/>
      <c r="Q15" s="63">
        <v>2.7798199999999999E-2</v>
      </c>
      <c r="R15" s="63">
        <v>2.7766599999999999E-2</v>
      </c>
      <c r="S15" s="63">
        <v>2.78003E-2</v>
      </c>
      <c r="T15" s="63">
        <v>2.7780800000000001E-2</v>
      </c>
      <c r="U15" s="63">
        <v>2.7792799999999999E-2</v>
      </c>
      <c r="V15" s="63"/>
      <c r="W15" s="63">
        <v>2.7798300000000001E-2</v>
      </c>
      <c r="X15" s="63">
        <v>2.7766599999999999E-2</v>
      </c>
      <c r="Y15" s="63">
        <v>2.7800399999999999E-2</v>
      </c>
      <c r="Z15" s="63">
        <v>2.7780800000000001E-2</v>
      </c>
      <c r="AA15" s="63">
        <v>2.7792899999999999E-2</v>
      </c>
      <c r="AC15" s="63">
        <v>2.7798400000000001E-2</v>
      </c>
      <c r="AD15" s="63">
        <v>2.7766699999999998E-2</v>
      </c>
      <c r="AE15" s="63">
        <v>2.7800600000000002E-2</v>
      </c>
      <c r="AF15" s="63">
        <v>2.7780900000000001E-2</v>
      </c>
      <c r="AG15" s="63">
        <v>2.7793000000000002E-2</v>
      </c>
      <c r="AI15" s="63">
        <v>2.77986E-2</v>
      </c>
      <c r="AJ15" s="63">
        <v>2.7766900000000001E-2</v>
      </c>
      <c r="AK15" s="63">
        <v>2.7800700000000001E-2</v>
      </c>
      <c r="AL15" s="63">
        <v>2.7781E-2</v>
      </c>
      <c r="AM15" s="63">
        <v>2.7793100000000001E-2</v>
      </c>
    </row>
    <row r="16" spans="1:63">
      <c r="A16" s="63"/>
      <c r="B16" s="63">
        <f t="shared" si="51"/>
        <v>2.777756E-2</v>
      </c>
      <c r="C16" s="63">
        <f t="shared" si="53"/>
        <v>2.7777639999999999E-2</v>
      </c>
      <c r="D16" s="63">
        <f t="shared" si="52"/>
        <v>2.7777639999999999E-2</v>
      </c>
      <c r="E16" s="63">
        <f t="shared" si="54"/>
        <v>2.7777780000000002E-2</v>
      </c>
      <c r="F16" s="63">
        <f t="shared" si="55"/>
        <v>2.7777980000000001E-2</v>
      </c>
      <c r="G16" s="63" t="str">
        <f t="shared" si="56"/>
        <v>0.0278,</v>
      </c>
      <c r="H16" s="63"/>
      <c r="J16" s="63"/>
      <c r="K16" s="63">
        <v>2.77863E-2</v>
      </c>
      <c r="L16" s="63">
        <v>2.77576E-2</v>
      </c>
      <c r="M16" s="63">
        <v>2.7791E-2</v>
      </c>
      <c r="N16" s="63">
        <v>2.7771299999999999E-2</v>
      </c>
      <c r="O16" s="63">
        <v>2.77816E-2</v>
      </c>
      <c r="P16" s="63"/>
      <c r="Q16" s="63">
        <v>2.7786399999999999E-2</v>
      </c>
      <c r="R16" s="63">
        <v>2.77577E-2</v>
      </c>
      <c r="S16" s="63">
        <v>2.7791099999999999E-2</v>
      </c>
      <c r="T16" s="63">
        <v>2.7771400000000002E-2</v>
      </c>
      <c r="U16" s="63">
        <v>2.77816E-2</v>
      </c>
      <c r="V16" s="63"/>
      <c r="W16" s="63">
        <v>2.7786399999999999E-2</v>
      </c>
      <c r="X16" s="63">
        <v>2.77577E-2</v>
      </c>
      <c r="Y16" s="63">
        <v>2.7791099999999999E-2</v>
      </c>
      <c r="Z16" s="63">
        <v>2.7771400000000002E-2</v>
      </c>
      <c r="AA16" s="63">
        <v>2.77816E-2</v>
      </c>
      <c r="AC16" s="63">
        <v>2.7786499999999999E-2</v>
      </c>
      <c r="AD16" s="63">
        <v>2.7757899999999999E-2</v>
      </c>
      <c r="AE16" s="63">
        <v>2.7791300000000001E-2</v>
      </c>
      <c r="AF16" s="63">
        <v>2.7771500000000001E-2</v>
      </c>
      <c r="AG16" s="63">
        <v>2.7781699999999999E-2</v>
      </c>
      <c r="AI16" s="63">
        <v>2.77868E-2</v>
      </c>
      <c r="AJ16" s="63">
        <v>2.7758100000000001E-2</v>
      </c>
      <c r="AK16" s="63">
        <v>2.77915E-2</v>
      </c>
      <c r="AL16" s="63">
        <v>2.77717E-2</v>
      </c>
      <c r="AM16" s="63">
        <v>2.7781799999999999E-2</v>
      </c>
    </row>
    <row r="17" spans="1:39">
      <c r="A17" s="63"/>
      <c r="B17" s="63">
        <f t="shared" si="51"/>
        <v>2.7767999999999998E-2</v>
      </c>
      <c r="C17" s="63">
        <f t="shared" si="53"/>
        <v>2.7768060000000001E-2</v>
      </c>
      <c r="D17" s="63">
        <f t="shared" si="52"/>
        <v>2.77681E-2</v>
      </c>
      <c r="E17" s="63">
        <f t="shared" si="54"/>
        <v>2.776824E-2</v>
      </c>
      <c r="F17" s="63">
        <f t="shared" si="55"/>
        <v>2.7768439999999998E-2</v>
      </c>
      <c r="G17" s="63" t="str">
        <f t="shared" si="56"/>
        <v>0.0278,</v>
      </c>
      <c r="H17" s="63"/>
      <c r="J17" s="63"/>
      <c r="K17" s="63">
        <v>2.7777099999999999E-2</v>
      </c>
      <c r="L17" s="63">
        <v>2.7745700000000002E-2</v>
      </c>
      <c r="M17" s="63">
        <v>2.77834E-2</v>
      </c>
      <c r="N17" s="63">
        <v>2.77589E-2</v>
      </c>
      <c r="O17" s="63">
        <v>2.7774900000000002E-2</v>
      </c>
      <c r="P17" s="63"/>
      <c r="Q17" s="63">
        <v>2.7777199999999998E-2</v>
      </c>
      <c r="R17" s="63">
        <v>2.7745700000000002E-2</v>
      </c>
      <c r="S17" s="63">
        <v>2.7783499999999999E-2</v>
      </c>
      <c r="T17" s="63">
        <v>2.77589E-2</v>
      </c>
      <c r="U17" s="63">
        <v>2.7775000000000001E-2</v>
      </c>
      <c r="V17" s="63"/>
      <c r="W17" s="63">
        <v>2.7777199999999998E-2</v>
      </c>
      <c r="X17" s="63">
        <v>2.7745800000000001E-2</v>
      </c>
      <c r="Y17" s="63">
        <v>2.7783499999999999E-2</v>
      </c>
      <c r="Z17" s="63">
        <v>2.7758999999999999E-2</v>
      </c>
      <c r="AA17" s="63">
        <v>2.7775000000000001E-2</v>
      </c>
      <c r="AC17" s="63">
        <v>2.7777400000000001E-2</v>
      </c>
      <c r="AD17" s="63">
        <v>2.77459E-2</v>
      </c>
      <c r="AE17" s="63">
        <v>2.7783700000000001E-2</v>
      </c>
      <c r="AF17" s="63">
        <v>2.7759099999999998E-2</v>
      </c>
      <c r="AG17" s="63">
        <v>2.77751E-2</v>
      </c>
      <c r="AI17" s="63">
        <v>2.77776E-2</v>
      </c>
      <c r="AJ17" s="63">
        <v>2.7746099999999999E-2</v>
      </c>
      <c r="AK17" s="63">
        <v>2.77839E-2</v>
      </c>
      <c r="AL17" s="63">
        <v>2.7759300000000001E-2</v>
      </c>
      <c r="AM17" s="63">
        <v>2.7775299999999999E-2</v>
      </c>
    </row>
    <row r="18" spans="1:39">
      <c r="A18" s="63"/>
      <c r="B18" s="63">
        <f t="shared" si="51"/>
        <v>2.7754839999999996E-2</v>
      </c>
      <c r="C18" s="63">
        <f t="shared" si="53"/>
        <v>2.7754919999999999E-2</v>
      </c>
      <c r="D18" s="63">
        <f t="shared" si="52"/>
        <v>2.7754960000000002E-2</v>
      </c>
      <c r="E18" s="63">
        <f t="shared" si="54"/>
        <v>2.7755079999999998E-2</v>
      </c>
      <c r="F18" s="63">
        <f t="shared" si="55"/>
        <v>2.7755259999999997E-2</v>
      </c>
      <c r="G18" s="63" t="str">
        <f t="shared" si="56"/>
        <v>0.0278,</v>
      </c>
      <c r="H18" s="63"/>
      <c r="J18" s="63"/>
      <c r="K18" s="63">
        <v>2.7763699999999999E-2</v>
      </c>
      <c r="L18" s="63">
        <v>2.7735200000000002E-2</v>
      </c>
      <c r="M18" s="63">
        <v>2.77716E-2</v>
      </c>
      <c r="N18" s="63">
        <v>2.7742300000000001E-2</v>
      </c>
      <c r="O18" s="63">
        <v>2.7761399999999999E-2</v>
      </c>
      <c r="P18" s="63"/>
      <c r="Q18" s="63">
        <v>2.7763800000000002E-2</v>
      </c>
      <c r="R18" s="63">
        <v>2.7735300000000001E-2</v>
      </c>
      <c r="S18" s="63">
        <v>2.77716E-2</v>
      </c>
      <c r="T18" s="63">
        <v>2.77424E-2</v>
      </c>
      <c r="U18" s="63">
        <v>2.7761500000000001E-2</v>
      </c>
      <c r="V18" s="63"/>
      <c r="W18" s="63">
        <v>2.7763900000000001E-2</v>
      </c>
      <c r="X18" s="63">
        <v>2.7735300000000001E-2</v>
      </c>
      <c r="Y18" s="63">
        <v>2.77717E-2</v>
      </c>
      <c r="Z18" s="63">
        <v>2.77424E-2</v>
      </c>
      <c r="AA18" s="63">
        <v>2.7761500000000001E-2</v>
      </c>
      <c r="AC18" s="63">
        <v>2.7763900000000001E-2</v>
      </c>
      <c r="AD18" s="63">
        <v>2.77355E-2</v>
      </c>
      <c r="AE18" s="63">
        <v>2.7771799999999999E-2</v>
      </c>
      <c r="AF18" s="63">
        <v>2.7742599999999999E-2</v>
      </c>
      <c r="AG18" s="63">
        <v>2.7761600000000001E-2</v>
      </c>
      <c r="AI18" s="63">
        <v>2.7764199999999999E-2</v>
      </c>
      <c r="AJ18" s="63">
        <v>2.7735599999999999E-2</v>
      </c>
      <c r="AK18" s="63">
        <v>2.7772000000000002E-2</v>
      </c>
      <c r="AL18" s="63">
        <v>2.7742699999999999E-2</v>
      </c>
      <c r="AM18" s="63">
        <v>2.77618E-2</v>
      </c>
    </row>
    <row r="19" spans="1:39">
      <c r="A19" s="63"/>
      <c r="B19" s="63">
        <f t="shared" si="51"/>
        <v>2.773834E-2</v>
      </c>
      <c r="C19" s="63">
        <f t="shared" si="53"/>
        <v>2.7738420000000003E-2</v>
      </c>
      <c r="D19" s="63">
        <f t="shared" si="52"/>
        <v>2.773846E-2</v>
      </c>
      <c r="E19" s="63">
        <f t="shared" si="54"/>
        <v>2.7738659999999998E-2</v>
      </c>
      <c r="F19" s="63">
        <f t="shared" si="55"/>
        <v>2.7738820000000004E-2</v>
      </c>
      <c r="G19" s="63" t="str">
        <f t="shared" si="56"/>
        <v>0.0277,</v>
      </c>
      <c r="H19" s="63"/>
      <c r="J19" s="63"/>
      <c r="K19" s="63">
        <v>2.7751700000000001E-2</v>
      </c>
      <c r="L19" s="63">
        <v>2.77121E-2</v>
      </c>
      <c r="M19" s="63">
        <v>2.7759900000000001E-2</v>
      </c>
      <c r="N19" s="63">
        <v>2.7724599999999999E-2</v>
      </c>
      <c r="O19" s="63">
        <v>2.7743400000000001E-2</v>
      </c>
      <c r="P19" s="63"/>
      <c r="Q19" s="63">
        <v>2.77518E-2</v>
      </c>
      <c r="R19" s="63">
        <v>2.7712299999999999E-2</v>
      </c>
      <c r="S19" s="63">
        <v>2.7759900000000001E-2</v>
      </c>
      <c r="T19" s="63">
        <v>2.7724700000000001E-2</v>
      </c>
      <c r="U19" s="63">
        <v>2.7743400000000001E-2</v>
      </c>
      <c r="V19" s="63"/>
      <c r="W19" s="63">
        <v>2.77518E-2</v>
      </c>
      <c r="X19" s="63">
        <v>2.7712299999999999E-2</v>
      </c>
      <c r="Y19" s="63">
        <v>2.776E-2</v>
      </c>
      <c r="Z19" s="63">
        <v>2.7724700000000001E-2</v>
      </c>
      <c r="AA19" s="63">
        <v>2.7743500000000001E-2</v>
      </c>
      <c r="AC19" s="63">
        <v>2.7751999999999999E-2</v>
      </c>
      <c r="AD19" s="63">
        <v>2.77126E-2</v>
      </c>
      <c r="AE19" s="63">
        <v>2.7760300000000002E-2</v>
      </c>
      <c r="AF19" s="63">
        <v>2.77249E-2</v>
      </c>
      <c r="AG19" s="63">
        <v>2.7743500000000001E-2</v>
      </c>
      <c r="AI19" s="63">
        <v>2.7752200000000001E-2</v>
      </c>
      <c r="AJ19" s="63">
        <v>2.7712799999999999E-2</v>
      </c>
      <c r="AK19" s="63">
        <v>2.77605E-2</v>
      </c>
      <c r="AL19" s="63">
        <v>2.7725E-2</v>
      </c>
      <c r="AM19" s="63">
        <v>2.77436E-2</v>
      </c>
    </row>
    <row r="20" spans="1:39">
      <c r="A20" s="63"/>
      <c r="B20" s="63">
        <f t="shared" si="51"/>
        <v>2.7717740000000001E-2</v>
      </c>
      <c r="C20" s="63">
        <f t="shared" si="53"/>
        <v>2.7717840000000004E-2</v>
      </c>
      <c r="D20" s="63">
        <f t="shared" si="52"/>
        <v>2.7717899999999997E-2</v>
      </c>
      <c r="E20" s="63">
        <f t="shared" si="54"/>
        <v>2.7718140000000002E-2</v>
      </c>
      <c r="F20" s="63">
        <f t="shared" si="55"/>
        <v>2.7718300000000001E-2</v>
      </c>
      <c r="G20" s="63" t="str">
        <f t="shared" si="56"/>
        <v>0.0277,</v>
      </c>
      <c r="H20" s="63"/>
      <c r="J20" s="63"/>
      <c r="K20" s="63">
        <v>2.7728699999999998E-2</v>
      </c>
      <c r="L20" s="63">
        <v>2.76951E-2</v>
      </c>
      <c r="M20" s="63">
        <v>2.77366E-2</v>
      </c>
      <c r="N20" s="63">
        <v>2.7701799999999999E-2</v>
      </c>
      <c r="O20" s="63">
        <v>2.7726500000000001E-2</v>
      </c>
      <c r="P20" s="63"/>
      <c r="Q20" s="63">
        <v>2.7728800000000001E-2</v>
      </c>
      <c r="R20" s="63">
        <v>2.7695299999999999E-2</v>
      </c>
      <c r="S20" s="63">
        <v>2.77367E-2</v>
      </c>
      <c r="T20" s="63">
        <v>2.7702000000000001E-2</v>
      </c>
      <c r="U20" s="63">
        <v>2.7726399999999998E-2</v>
      </c>
      <c r="V20" s="63"/>
      <c r="W20" s="63">
        <v>2.7728900000000001E-2</v>
      </c>
      <c r="X20" s="63">
        <v>2.7695399999999998E-2</v>
      </c>
      <c r="Y20" s="63">
        <v>2.7736799999999999E-2</v>
      </c>
      <c r="Z20" s="63">
        <v>2.7702000000000001E-2</v>
      </c>
      <c r="AA20" s="63">
        <v>2.7726399999999998E-2</v>
      </c>
      <c r="AC20" s="63">
        <v>2.77291E-2</v>
      </c>
      <c r="AD20" s="63">
        <v>2.76958E-2</v>
      </c>
      <c r="AE20" s="63">
        <v>2.77372E-2</v>
      </c>
      <c r="AF20" s="63">
        <v>2.7702299999999999E-2</v>
      </c>
      <c r="AG20" s="63">
        <v>2.7726299999999999E-2</v>
      </c>
      <c r="AI20" s="63">
        <v>2.7729299999999998E-2</v>
      </c>
      <c r="AJ20" s="63">
        <v>2.7695999999999998E-2</v>
      </c>
      <c r="AK20" s="63">
        <v>2.7737499999999998E-2</v>
      </c>
      <c r="AL20" s="63">
        <v>2.7702500000000001E-2</v>
      </c>
      <c r="AM20" s="63">
        <v>2.7726199999999999E-2</v>
      </c>
    </row>
    <row r="21" spans="1:39">
      <c r="A21" s="63"/>
      <c r="B21" s="63">
        <f t="shared" si="51"/>
        <v>2.7694360000000001E-2</v>
      </c>
      <c r="C21" s="63">
        <f t="shared" si="53"/>
        <v>2.76945E-2</v>
      </c>
      <c r="D21" s="63">
        <f t="shared" si="52"/>
        <v>2.7694580000000003E-2</v>
      </c>
      <c r="E21" s="63">
        <f t="shared" si="54"/>
        <v>2.7694920000000001E-2</v>
      </c>
      <c r="F21" s="63">
        <f t="shared" si="55"/>
        <v>2.769514E-2</v>
      </c>
      <c r="G21" s="63" t="str">
        <f t="shared" si="56"/>
        <v>0.0277,</v>
      </c>
      <c r="H21" s="63"/>
      <c r="J21" s="63"/>
      <c r="K21" s="63">
        <v>2.7701400000000001E-2</v>
      </c>
      <c r="L21" s="63">
        <v>2.7670500000000001E-2</v>
      </c>
      <c r="M21" s="63">
        <v>2.7723299999999999E-2</v>
      </c>
      <c r="N21" s="63">
        <v>2.76776E-2</v>
      </c>
      <c r="O21" s="63">
        <v>2.7699000000000001E-2</v>
      </c>
      <c r="P21" s="63"/>
      <c r="Q21" s="63">
        <v>2.77015E-2</v>
      </c>
      <c r="R21" s="63">
        <v>2.7670699999999999E-2</v>
      </c>
      <c r="S21" s="63">
        <v>2.7723500000000002E-2</v>
      </c>
      <c r="T21" s="63">
        <v>2.7677799999999999E-2</v>
      </c>
      <c r="U21" s="63">
        <v>2.7699000000000001E-2</v>
      </c>
      <c r="V21" s="63"/>
      <c r="W21" s="63">
        <v>2.77016E-2</v>
      </c>
      <c r="X21" s="63">
        <v>2.7670799999999999E-2</v>
      </c>
      <c r="Y21" s="63">
        <v>2.7723600000000001E-2</v>
      </c>
      <c r="Z21" s="63">
        <v>2.7677899999999998E-2</v>
      </c>
      <c r="AA21" s="63">
        <v>2.7699000000000001E-2</v>
      </c>
      <c r="AC21" s="63">
        <v>2.7701900000000002E-2</v>
      </c>
      <c r="AD21" s="63">
        <v>2.7671299999999999E-2</v>
      </c>
      <c r="AE21" s="63">
        <v>2.7723999999999999E-2</v>
      </c>
      <c r="AF21" s="63">
        <v>2.7678399999999999E-2</v>
      </c>
      <c r="AG21" s="63">
        <v>2.7699000000000001E-2</v>
      </c>
      <c r="AI21" s="63">
        <v>2.7702000000000001E-2</v>
      </c>
      <c r="AJ21" s="63">
        <v>2.7671600000000001E-2</v>
      </c>
      <c r="AK21" s="63">
        <v>2.7724499999999999E-2</v>
      </c>
      <c r="AL21" s="63">
        <v>2.7678600000000001E-2</v>
      </c>
      <c r="AM21" s="63">
        <v>2.7699000000000001E-2</v>
      </c>
    </row>
    <row r="22" spans="1:39">
      <c r="A22" s="63"/>
      <c r="B22" s="63">
        <f t="shared" si="51"/>
        <v>2.766534E-2</v>
      </c>
      <c r="C22" s="63">
        <f t="shared" si="53"/>
        <v>2.7665699999999998E-2</v>
      </c>
      <c r="D22" s="63">
        <f t="shared" si="52"/>
        <v>2.7665879999999997E-2</v>
      </c>
      <c r="E22" s="63">
        <f t="shared" si="54"/>
        <v>2.766654E-2</v>
      </c>
      <c r="F22" s="63">
        <f t="shared" si="55"/>
        <v>2.7666979999999997E-2</v>
      </c>
      <c r="G22" s="63" t="str">
        <f t="shared" si="56"/>
        <v>0.0277,</v>
      </c>
      <c r="H22" s="63"/>
      <c r="J22" s="63"/>
      <c r="K22" s="63">
        <v>2.7660000000000001E-2</v>
      </c>
      <c r="L22" s="63">
        <v>2.7655300000000001E-2</v>
      </c>
      <c r="M22" s="63">
        <v>2.7704400000000001E-2</v>
      </c>
      <c r="N22" s="63">
        <v>2.76444E-2</v>
      </c>
      <c r="O22" s="63">
        <v>2.7662599999999999E-2</v>
      </c>
      <c r="P22" s="63"/>
      <c r="Q22" s="63">
        <v>2.7660400000000002E-2</v>
      </c>
      <c r="R22" s="63">
        <v>2.7655599999999999E-2</v>
      </c>
      <c r="S22" s="63">
        <v>2.7704699999999999E-2</v>
      </c>
      <c r="T22" s="63">
        <v>2.7644800000000001E-2</v>
      </c>
      <c r="U22" s="63">
        <v>2.7663E-2</v>
      </c>
      <c r="V22" s="63"/>
      <c r="W22" s="63">
        <v>2.76606E-2</v>
      </c>
      <c r="X22" s="63">
        <v>2.7655699999999998E-2</v>
      </c>
      <c r="Y22" s="63">
        <v>2.7704800000000002E-2</v>
      </c>
      <c r="Z22" s="63">
        <v>2.7645099999999999E-2</v>
      </c>
      <c r="AA22" s="63">
        <v>2.7663199999999999E-2</v>
      </c>
      <c r="AC22" s="63">
        <v>2.76612E-2</v>
      </c>
      <c r="AD22" s="63">
        <v>2.7656400000000001E-2</v>
      </c>
      <c r="AE22" s="63">
        <v>2.7705400000000002E-2</v>
      </c>
      <c r="AF22" s="63">
        <v>2.7645900000000001E-2</v>
      </c>
      <c r="AG22" s="63">
        <v>2.7663799999999999E-2</v>
      </c>
      <c r="AI22" s="63">
        <v>2.7661499999999999E-2</v>
      </c>
      <c r="AJ22" s="63">
        <v>2.7656699999999999E-2</v>
      </c>
      <c r="AK22" s="63">
        <v>2.7705899999999999E-2</v>
      </c>
      <c r="AL22" s="63">
        <v>2.76466E-2</v>
      </c>
      <c r="AM22" s="63">
        <v>2.76642E-2</v>
      </c>
    </row>
    <row r="23" spans="1:39">
      <c r="A23" s="63"/>
      <c r="B23" s="63">
        <f t="shared" si="51"/>
        <v>2.7615359999999999E-2</v>
      </c>
      <c r="C23" s="63">
        <f t="shared" si="53"/>
        <v>2.761574E-2</v>
      </c>
      <c r="D23" s="63">
        <f t="shared" si="52"/>
        <v>2.7615900000000006E-2</v>
      </c>
      <c r="E23" s="63">
        <f t="shared" si="54"/>
        <v>2.7616479999999999E-2</v>
      </c>
      <c r="F23" s="63">
        <f t="shared" si="55"/>
        <v>2.761686E-2</v>
      </c>
      <c r="G23" s="63" t="str">
        <f t="shared" si="56"/>
        <v>0.0276,</v>
      </c>
      <c r="H23" s="63"/>
      <c r="J23" s="63"/>
      <c r="K23" s="63">
        <v>2.76385E-2</v>
      </c>
      <c r="L23" s="63">
        <v>2.76052E-2</v>
      </c>
      <c r="M23" s="63">
        <v>2.76566E-2</v>
      </c>
      <c r="N23" s="63">
        <v>2.7582200000000001E-2</v>
      </c>
      <c r="O23" s="63">
        <v>2.7594299999999999E-2</v>
      </c>
      <c r="P23" s="63"/>
      <c r="Q23" s="63">
        <v>2.7638800000000002E-2</v>
      </c>
      <c r="R23" s="63">
        <v>2.76058E-2</v>
      </c>
      <c r="S23" s="63">
        <v>2.7656900000000002E-2</v>
      </c>
      <c r="T23" s="63">
        <v>2.7582599999999999E-2</v>
      </c>
      <c r="U23" s="63">
        <v>2.75946E-2</v>
      </c>
      <c r="V23" s="63"/>
      <c r="W23" s="63">
        <v>2.7639E-2</v>
      </c>
      <c r="X23" s="63">
        <v>2.7605999999999999E-2</v>
      </c>
      <c r="Y23" s="63">
        <v>2.76571E-2</v>
      </c>
      <c r="Z23" s="63">
        <v>2.7582700000000002E-2</v>
      </c>
      <c r="AA23" s="63">
        <v>2.75947E-2</v>
      </c>
      <c r="AC23" s="63">
        <v>2.7639400000000001E-2</v>
      </c>
      <c r="AD23" s="63">
        <v>2.7607E-2</v>
      </c>
      <c r="AE23" s="63">
        <v>2.7657899999999999E-2</v>
      </c>
      <c r="AF23" s="63">
        <v>2.7583300000000002E-2</v>
      </c>
      <c r="AG23" s="63">
        <v>2.7594799999999999E-2</v>
      </c>
      <c r="AI23" s="63">
        <v>2.7639899999999998E-2</v>
      </c>
      <c r="AJ23" s="63">
        <v>2.76076E-2</v>
      </c>
      <c r="AK23" s="63">
        <v>2.7658800000000001E-2</v>
      </c>
      <c r="AL23" s="63">
        <v>2.7583400000000001E-2</v>
      </c>
      <c r="AM23" s="63">
        <v>2.75946E-2</v>
      </c>
    </row>
    <row r="24" spans="1:39">
      <c r="A24" s="63"/>
      <c r="B24" s="63">
        <f t="shared" si="51"/>
        <v>2.7547239999999994E-2</v>
      </c>
      <c r="C24" s="63">
        <f t="shared" si="53"/>
        <v>2.7547800000000001E-2</v>
      </c>
      <c r="D24" s="63">
        <f t="shared" si="52"/>
        <v>2.7548220000000002E-2</v>
      </c>
      <c r="E24" s="63">
        <f t="shared" si="54"/>
        <v>2.7549280000000002E-2</v>
      </c>
      <c r="F24" s="63">
        <f t="shared" si="55"/>
        <v>2.7549899999999999E-2</v>
      </c>
      <c r="G24" s="63" t="str">
        <f t="shared" si="56"/>
        <v>0.0275,</v>
      </c>
      <c r="H24" s="63"/>
      <c r="J24" s="63"/>
      <c r="K24" s="63">
        <v>2.75631E-2</v>
      </c>
      <c r="L24" s="63">
        <v>2.75386E-2</v>
      </c>
      <c r="M24" s="63">
        <v>2.7539399999999999E-2</v>
      </c>
      <c r="N24" s="63">
        <v>2.7539500000000001E-2</v>
      </c>
      <c r="O24" s="63">
        <v>2.75556E-2</v>
      </c>
      <c r="P24" s="63"/>
      <c r="Q24" s="63">
        <v>2.75643E-2</v>
      </c>
      <c r="R24" s="63">
        <v>2.75391E-2</v>
      </c>
      <c r="S24" s="63">
        <v>2.7539999999999999E-2</v>
      </c>
      <c r="T24" s="63">
        <v>2.7539999999999999E-2</v>
      </c>
      <c r="U24" s="63">
        <v>2.75556E-2</v>
      </c>
      <c r="V24" s="63"/>
      <c r="W24" s="63">
        <v>2.7565099999999999E-2</v>
      </c>
      <c r="X24" s="63">
        <v>2.7539399999999999E-2</v>
      </c>
      <c r="Y24" s="63">
        <v>2.7540700000000001E-2</v>
      </c>
      <c r="Z24" s="63">
        <v>2.7540100000000001E-2</v>
      </c>
      <c r="AA24" s="63">
        <v>2.7555799999999998E-2</v>
      </c>
      <c r="AC24" s="63">
        <v>2.75666E-2</v>
      </c>
      <c r="AD24" s="63">
        <v>2.75403E-2</v>
      </c>
      <c r="AE24" s="63">
        <v>2.7542299999999999E-2</v>
      </c>
      <c r="AF24" s="63">
        <v>2.7540800000000001E-2</v>
      </c>
      <c r="AG24" s="63">
        <v>2.7556400000000002E-2</v>
      </c>
      <c r="AI24" s="63">
        <v>2.75684E-2</v>
      </c>
      <c r="AJ24" s="63">
        <v>2.75404E-2</v>
      </c>
      <c r="AK24" s="63">
        <v>2.7543600000000001E-2</v>
      </c>
      <c r="AL24" s="63">
        <v>2.7540499999999999E-2</v>
      </c>
      <c r="AM24" s="63">
        <v>2.7556600000000001E-2</v>
      </c>
    </row>
    <row r="25" spans="1:39">
      <c r="A25" s="63"/>
      <c r="B25" s="63">
        <f t="shared" si="51"/>
        <v>2.7493360000000001E-2</v>
      </c>
      <c r="C25" s="63">
        <f t="shared" si="53"/>
        <v>2.7492800000000001E-2</v>
      </c>
      <c r="D25" s="63">
        <f t="shared" si="52"/>
        <v>2.7493E-2</v>
      </c>
      <c r="E25" s="63">
        <f t="shared" si="54"/>
        <v>2.7495499999999999E-2</v>
      </c>
      <c r="F25" s="63">
        <f t="shared" si="55"/>
        <v>2.7496659999999999E-2</v>
      </c>
      <c r="G25" s="63" t="str">
        <f t="shared" si="56"/>
        <v>0.0275,</v>
      </c>
      <c r="H25" s="63"/>
      <c r="J25" s="63"/>
      <c r="K25" s="63">
        <v>2.7537300000000001E-2</v>
      </c>
      <c r="L25" s="63">
        <v>2.7450499999999999E-2</v>
      </c>
      <c r="M25" s="63">
        <v>2.75626E-2</v>
      </c>
      <c r="N25" s="63">
        <v>2.7461200000000002E-2</v>
      </c>
      <c r="O25" s="63">
        <v>2.7455199999999999E-2</v>
      </c>
      <c r="P25" s="63"/>
      <c r="Q25" s="63">
        <v>2.7538099999999999E-2</v>
      </c>
      <c r="R25" s="63">
        <v>2.74522E-2</v>
      </c>
      <c r="S25" s="63">
        <v>2.7563299999999999E-2</v>
      </c>
      <c r="T25" s="63">
        <v>2.74556E-2</v>
      </c>
      <c r="U25" s="63">
        <v>2.7454800000000001E-2</v>
      </c>
      <c r="V25" s="63"/>
      <c r="W25" s="63">
        <v>2.7538300000000002E-2</v>
      </c>
      <c r="X25" s="63">
        <v>2.7452899999999999E-2</v>
      </c>
      <c r="Y25" s="63">
        <v>2.7563899999999999E-2</v>
      </c>
      <c r="Z25" s="63">
        <v>2.7455500000000001E-2</v>
      </c>
      <c r="AA25" s="63">
        <v>2.74544E-2</v>
      </c>
      <c r="AC25" s="63">
        <v>2.7539299999999999E-2</v>
      </c>
      <c r="AD25" s="63">
        <v>2.7455799999999999E-2</v>
      </c>
      <c r="AE25" s="63">
        <v>2.75654E-2</v>
      </c>
      <c r="AF25" s="63">
        <v>2.7463499999999998E-2</v>
      </c>
      <c r="AG25" s="63">
        <v>2.7453499999999999E-2</v>
      </c>
      <c r="AI25" s="63">
        <v>2.75404E-2</v>
      </c>
      <c r="AJ25" s="63">
        <v>2.7456600000000001E-2</v>
      </c>
      <c r="AK25" s="63">
        <v>2.7566899999999998E-2</v>
      </c>
      <c r="AL25" s="63">
        <v>2.74668E-2</v>
      </c>
      <c r="AM25" s="63">
        <v>2.7452600000000001E-2</v>
      </c>
    </row>
    <row r="26" spans="1:39">
      <c r="A26" s="63"/>
      <c r="B26" s="63">
        <f t="shared" si="51"/>
        <v>2.7410219999999996E-2</v>
      </c>
      <c r="C26" s="63">
        <f t="shared" si="53"/>
        <v>2.7411360000000003E-2</v>
      </c>
      <c r="D26" s="63">
        <f t="shared" si="52"/>
        <v>2.7412200000000005E-2</v>
      </c>
      <c r="E26" s="63">
        <f t="shared" si="54"/>
        <v>2.7413880000000002E-2</v>
      </c>
      <c r="F26" s="63">
        <f t="shared" si="55"/>
        <v>2.741476E-2</v>
      </c>
      <c r="G26" s="63" t="str">
        <f t="shared" si="56"/>
        <v>0.0274,</v>
      </c>
      <c r="H26" s="63"/>
      <c r="J26" s="63"/>
      <c r="K26" s="63">
        <v>2.7520800000000002E-2</v>
      </c>
      <c r="L26" s="63">
        <v>2.7304599999999998E-2</v>
      </c>
      <c r="M26" s="63">
        <v>2.7382699999999999E-2</v>
      </c>
      <c r="N26" s="63">
        <v>2.7421500000000001E-2</v>
      </c>
      <c r="O26" s="63">
        <v>2.7421500000000001E-2</v>
      </c>
      <c r="P26" s="63"/>
      <c r="Q26" s="63">
        <v>2.7521799999999999E-2</v>
      </c>
      <c r="R26" s="63">
        <v>2.73073E-2</v>
      </c>
      <c r="S26" s="63">
        <v>2.7383600000000001E-2</v>
      </c>
      <c r="T26" s="63">
        <v>2.7420799999999999E-2</v>
      </c>
      <c r="U26" s="63">
        <v>2.7423300000000001E-2</v>
      </c>
      <c r="V26" s="63"/>
      <c r="W26" s="63">
        <v>2.7522600000000001E-2</v>
      </c>
      <c r="X26" s="63">
        <v>2.7309E-2</v>
      </c>
      <c r="Y26" s="63">
        <v>2.73843E-2</v>
      </c>
      <c r="Z26" s="63">
        <v>2.7420300000000002E-2</v>
      </c>
      <c r="AA26" s="63">
        <v>2.7424799999999999E-2</v>
      </c>
      <c r="AC26" s="63">
        <v>2.7524400000000001E-2</v>
      </c>
      <c r="AD26" s="63">
        <v>2.7313500000000001E-2</v>
      </c>
      <c r="AE26" s="63">
        <v>2.7385E-2</v>
      </c>
      <c r="AF26" s="63">
        <v>2.7417799999999999E-2</v>
      </c>
      <c r="AG26" s="63">
        <v>2.74287E-2</v>
      </c>
      <c r="AI26" s="63">
        <v>2.7526599999999998E-2</v>
      </c>
      <c r="AJ26" s="63">
        <v>2.7316400000000001E-2</v>
      </c>
      <c r="AK26" s="63">
        <v>2.7384100000000001E-2</v>
      </c>
      <c r="AL26" s="63">
        <v>2.74147E-2</v>
      </c>
      <c r="AM26" s="63">
        <v>2.7432000000000002E-2</v>
      </c>
    </row>
    <row r="27" spans="1:39">
      <c r="A27" s="63"/>
      <c r="B27" s="63">
        <f t="shared" si="51"/>
        <v>2.7283400000000003E-2</v>
      </c>
      <c r="C27" s="63">
        <f t="shared" si="53"/>
        <v>2.7286419999999999E-2</v>
      </c>
      <c r="D27" s="63">
        <f t="shared" si="52"/>
        <v>2.728794E-2</v>
      </c>
      <c r="E27" s="63">
        <f t="shared" si="54"/>
        <v>2.729144E-2</v>
      </c>
      <c r="F27" s="63">
        <f t="shared" si="55"/>
        <v>2.729148E-2</v>
      </c>
      <c r="G27" s="63" t="str">
        <f t="shared" si="56"/>
        <v>0.0273,</v>
      </c>
      <c r="H27" s="63"/>
      <c r="J27" s="63"/>
      <c r="K27" s="63">
        <v>2.7306E-2</v>
      </c>
      <c r="L27" s="63">
        <v>2.7212500000000001E-2</v>
      </c>
      <c r="M27" s="63">
        <v>2.7440300000000001E-2</v>
      </c>
      <c r="N27" s="63">
        <v>2.70893E-2</v>
      </c>
      <c r="O27" s="63">
        <v>2.7368900000000002E-2</v>
      </c>
      <c r="P27" s="63"/>
      <c r="Q27" s="63">
        <v>2.73113E-2</v>
      </c>
      <c r="R27" s="63">
        <v>2.7214100000000001E-2</v>
      </c>
      <c r="S27" s="63">
        <v>2.7441900000000002E-2</v>
      </c>
      <c r="T27" s="63">
        <v>2.7093699999999998E-2</v>
      </c>
      <c r="U27" s="63">
        <v>2.7371099999999999E-2</v>
      </c>
      <c r="V27" s="63"/>
      <c r="W27" s="63">
        <v>2.7314600000000001E-2</v>
      </c>
      <c r="X27" s="63">
        <v>2.72149E-2</v>
      </c>
      <c r="Y27" s="63">
        <v>2.7442999999999999E-2</v>
      </c>
      <c r="Z27" s="63">
        <v>2.7095000000000001E-2</v>
      </c>
      <c r="AA27" s="63">
        <v>2.7372199999999999E-2</v>
      </c>
      <c r="AC27" s="63">
        <v>2.73248E-2</v>
      </c>
      <c r="AD27" s="63">
        <v>2.7216899999999999E-2</v>
      </c>
      <c r="AE27" s="63">
        <v>2.74463E-2</v>
      </c>
      <c r="AF27" s="63">
        <v>2.7094199999999999E-2</v>
      </c>
      <c r="AG27" s="63">
        <v>2.7375E-2</v>
      </c>
      <c r="AI27" s="63">
        <v>2.7332200000000001E-2</v>
      </c>
      <c r="AJ27" s="63">
        <v>2.7217499999999999E-2</v>
      </c>
      <c r="AK27" s="63">
        <v>2.7450200000000001E-2</v>
      </c>
      <c r="AL27" s="63">
        <v>2.7080799999999999E-2</v>
      </c>
      <c r="AM27" s="63">
        <v>2.73767E-2</v>
      </c>
    </row>
    <row r="28" spans="1:39">
      <c r="A28" s="63"/>
      <c r="B28" s="63">
        <f t="shared" si="51"/>
        <v>2.7156940000000001E-2</v>
      </c>
      <c r="C28" s="63">
        <f t="shared" si="53"/>
        <v>2.7160200000000002E-2</v>
      </c>
      <c r="D28" s="63">
        <f t="shared" si="52"/>
        <v>2.7162100000000002E-2</v>
      </c>
      <c r="E28" s="63">
        <f t="shared" si="54"/>
        <v>2.7167960000000001E-2</v>
      </c>
      <c r="F28" s="63">
        <f t="shared" si="55"/>
        <v>2.7172980000000003E-2</v>
      </c>
      <c r="G28" s="63" t="str">
        <f t="shared" si="56"/>
        <v>0.0272,</v>
      </c>
      <c r="H28" s="63"/>
      <c r="J28" s="63"/>
      <c r="K28" s="63">
        <v>2.72839E-2</v>
      </c>
      <c r="L28" s="63">
        <v>2.6894000000000001E-2</v>
      </c>
      <c r="M28" s="63">
        <v>2.7268400000000002E-2</v>
      </c>
      <c r="N28" s="63">
        <v>2.7022000000000001E-2</v>
      </c>
      <c r="O28" s="63">
        <v>2.7316400000000001E-2</v>
      </c>
      <c r="P28" s="63"/>
      <c r="Q28" s="63">
        <v>2.7285E-2</v>
      </c>
      <c r="R28" s="63">
        <v>2.6898499999999999E-2</v>
      </c>
      <c r="S28" s="63">
        <v>2.7274900000000001E-2</v>
      </c>
      <c r="T28" s="63">
        <v>2.70251E-2</v>
      </c>
      <c r="U28" s="63">
        <v>2.7317500000000002E-2</v>
      </c>
      <c r="V28" s="63"/>
      <c r="W28" s="63">
        <v>2.7286000000000001E-2</v>
      </c>
      <c r="X28" s="63">
        <v>2.69013E-2</v>
      </c>
      <c r="Y28" s="63">
        <v>2.72775E-2</v>
      </c>
      <c r="Z28" s="63">
        <v>2.7027499999999999E-2</v>
      </c>
      <c r="AA28" s="63">
        <v>2.7318200000000001E-2</v>
      </c>
      <c r="AC28" s="63">
        <v>2.72879E-2</v>
      </c>
      <c r="AD28" s="63">
        <v>2.6908899999999999E-2</v>
      </c>
      <c r="AE28" s="63">
        <v>2.7285799999999999E-2</v>
      </c>
      <c r="AF28" s="63">
        <v>2.70356E-2</v>
      </c>
      <c r="AG28" s="63">
        <v>2.7321600000000001E-2</v>
      </c>
      <c r="AI28" s="63">
        <v>2.72874E-2</v>
      </c>
      <c r="AJ28" s="63">
        <v>2.6914799999999999E-2</v>
      </c>
      <c r="AK28" s="63">
        <v>2.7294499999999999E-2</v>
      </c>
      <c r="AL28" s="63">
        <v>2.70431E-2</v>
      </c>
      <c r="AM28" s="63">
        <v>2.7325100000000001E-2</v>
      </c>
    </row>
    <row r="29" spans="1:39">
      <c r="A29" s="63"/>
      <c r="B29" s="63">
        <f t="shared" si="51"/>
        <v>2.7100679999999999E-2</v>
      </c>
      <c r="C29" s="63">
        <f t="shared" si="53"/>
        <v>2.7105079999999997E-2</v>
      </c>
      <c r="D29" s="63">
        <f t="shared" si="52"/>
        <v>2.71063E-2</v>
      </c>
      <c r="E29" s="63">
        <f t="shared" si="54"/>
        <v>2.7108160000000003E-2</v>
      </c>
      <c r="F29" s="63">
        <f t="shared" si="55"/>
        <v>2.7113179999999997E-2</v>
      </c>
      <c r="G29" s="63" t="str">
        <f t="shared" si="56"/>
        <v>0.0271,</v>
      </c>
      <c r="H29" s="63"/>
      <c r="J29" s="63"/>
      <c r="K29" s="63">
        <v>2.70689E-2</v>
      </c>
      <c r="L29" s="63">
        <v>2.6904399999999998E-2</v>
      </c>
      <c r="M29" s="63">
        <v>2.7273800000000001E-2</v>
      </c>
      <c r="N29" s="63">
        <v>2.69772E-2</v>
      </c>
      <c r="O29" s="63">
        <v>2.7279100000000001E-2</v>
      </c>
      <c r="P29" s="63"/>
      <c r="Q29" s="63">
        <v>2.70742E-2</v>
      </c>
      <c r="R29" s="63">
        <v>2.6906900000000001E-2</v>
      </c>
      <c r="S29" s="63">
        <v>2.7283700000000001E-2</v>
      </c>
      <c r="T29" s="63">
        <v>2.6979900000000001E-2</v>
      </c>
      <c r="U29" s="63">
        <v>2.7280700000000001E-2</v>
      </c>
      <c r="V29" s="63"/>
      <c r="W29" s="63">
        <v>2.70783E-2</v>
      </c>
      <c r="X29" s="63">
        <v>2.6907899999999998E-2</v>
      </c>
      <c r="Y29" s="63">
        <v>2.7283100000000001E-2</v>
      </c>
      <c r="Z29" s="63">
        <v>2.6981600000000001E-2</v>
      </c>
      <c r="AA29" s="63">
        <v>2.7280599999999999E-2</v>
      </c>
      <c r="AC29" s="63">
        <v>2.7089100000000001E-2</v>
      </c>
      <c r="AD29" s="63">
        <v>2.69105E-2</v>
      </c>
      <c r="AE29" s="63">
        <v>2.7267799999999998E-2</v>
      </c>
      <c r="AF29" s="63">
        <v>2.6992200000000001E-2</v>
      </c>
      <c r="AG29" s="63">
        <v>2.7281199999999999E-2</v>
      </c>
      <c r="AI29" s="63">
        <v>2.70958E-2</v>
      </c>
      <c r="AJ29" s="63">
        <v>2.6920199999999998E-2</v>
      </c>
      <c r="AK29" s="63">
        <v>2.7269499999999999E-2</v>
      </c>
      <c r="AL29" s="63">
        <v>2.6998399999999999E-2</v>
      </c>
      <c r="AM29" s="63">
        <v>2.7282000000000001E-2</v>
      </c>
    </row>
    <row r="30" spans="1:39">
      <c r="A30" s="63"/>
      <c r="B30" s="63">
        <f t="shared" si="51"/>
        <v>2.6969120000000003E-2</v>
      </c>
      <c r="C30" s="63">
        <f t="shared" si="53"/>
        <v>2.6971459999999996E-2</v>
      </c>
      <c r="D30" s="63">
        <f t="shared" si="52"/>
        <v>2.697366E-2</v>
      </c>
      <c r="E30" s="63">
        <f t="shared" si="54"/>
        <v>2.697952E-2</v>
      </c>
      <c r="F30" s="63">
        <f t="shared" si="55"/>
        <v>2.6985639999999998E-2</v>
      </c>
      <c r="G30" s="63" t="str">
        <f t="shared" si="56"/>
        <v>0.027,</v>
      </c>
      <c r="H30" s="63"/>
      <c r="J30" s="63"/>
      <c r="K30" s="63">
        <v>2.6785199999999999E-2</v>
      </c>
      <c r="L30" s="63">
        <v>2.69006E-2</v>
      </c>
      <c r="M30" s="63">
        <v>2.7074399999999998E-2</v>
      </c>
      <c r="N30" s="63">
        <v>2.6927099999999999E-2</v>
      </c>
      <c r="O30" s="63">
        <v>2.71583E-2</v>
      </c>
      <c r="P30" s="63"/>
      <c r="Q30" s="63">
        <v>2.6785E-2</v>
      </c>
      <c r="R30" s="63">
        <v>2.6905200000000001E-2</v>
      </c>
      <c r="S30" s="63">
        <v>2.7077299999999999E-2</v>
      </c>
      <c r="T30" s="63">
        <v>2.69305E-2</v>
      </c>
      <c r="U30" s="63">
        <v>2.7159300000000001E-2</v>
      </c>
      <c r="V30" s="63"/>
      <c r="W30" s="63">
        <v>2.6786600000000001E-2</v>
      </c>
      <c r="X30" s="63">
        <v>2.6908399999999999E-2</v>
      </c>
      <c r="Y30" s="63">
        <v>2.7079800000000001E-2</v>
      </c>
      <c r="Z30" s="63">
        <v>2.6933200000000001E-2</v>
      </c>
      <c r="AA30" s="63">
        <v>2.7160299999999998E-2</v>
      </c>
      <c r="AC30" s="63">
        <v>2.6790600000000001E-2</v>
      </c>
      <c r="AD30" s="63">
        <v>2.69147E-2</v>
      </c>
      <c r="AE30" s="63">
        <v>2.7091799999999999E-2</v>
      </c>
      <c r="AF30" s="63">
        <v>2.69363E-2</v>
      </c>
      <c r="AG30" s="63">
        <v>2.7164199999999999E-2</v>
      </c>
      <c r="AI30" s="63">
        <v>2.67926E-2</v>
      </c>
      <c r="AJ30" s="63">
        <v>2.6921400000000002E-2</v>
      </c>
      <c r="AK30" s="63">
        <v>2.7100699999999998E-2</v>
      </c>
      <c r="AL30" s="63">
        <v>2.69457E-2</v>
      </c>
      <c r="AM30" s="63">
        <v>2.7167799999999999E-2</v>
      </c>
    </row>
    <row r="31" spans="1:39">
      <c r="A31" s="63"/>
      <c r="B31" s="63">
        <f t="shared" si="51"/>
        <v>2.6761340000000002E-2</v>
      </c>
      <c r="C31" s="63">
        <f t="shared" si="53"/>
        <v>2.6764639999999996E-2</v>
      </c>
      <c r="D31" s="63">
        <f t="shared" si="52"/>
        <v>2.676736E-2</v>
      </c>
      <c r="E31" s="63">
        <f t="shared" si="54"/>
        <v>2.6774199999999998E-2</v>
      </c>
      <c r="F31" s="63">
        <f t="shared" si="55"/>
        <v>2.6778340000000001E-2</v>
      </c>
      <c r="G31" s="63" t="str">
        <f t="shared" si="56"/>
        <v>0.0268,</v>
      </c>
      <c r="H31" s="63"/>
      <c r="J31" s="63"/>
      <c r="K31" s="63">
        <v>2.7003599999999999E-2</v>
      </c>
      <c r="L31" s="63">
        <v>2.6504900000000001E-2</v>
      </c>
      <c r="M31" s="63">
        <v>2.6871800000000001E-2</v>
      </c>
      <c r="N31" s="63">
        <v>2.67084E-2</v>
      </c>
      <c r="O31" s="63">
        <v>2.6717999999999999E-2</v>
      </c>
      <c r="P31" s="63"/>
      <c r="Q31" s="63">
        <v>2.70076E-2</v>
      </c>
      <c r="R31" s="63">
        <v>2.6512600000000001E-2</v>
      </c>
      <c r="S31" s="63">
        <v>2.6870999999999999E-2</v>
      </c>
      <c r="T31" s="63">
        <v>2.67026E-2</v>
      </c>
      <c r="U31" s="63">
        <v>2.67294E-2</v>
      </c>
      <c r="V31" s="63"/>
      <c r="W31" s="63">
        <v>2.7011299999999999E-2</v>
      </c>
      <c r="X31" s="63">
        <v>2.6519000000000001E-2</v>
      </c>
      <c r="Y31" s="63">
        <v>2.6870999999999999E-2</v>
      </c>
      <c r="Z31" s="63">
        <v>2.6700100000000001E-2</v>
      </c>
      <c r="AA31" s="63">
        <v>2.6735399999999999E-2</v>
      </c>
      <c r="AC31" s="63">
        <v>2.7020499999999999E-2</v>
      </c>
      <c r="AD31" s="63">
        <v>2.6529299999999999E-2</v>
      </c>
      <c r="AE31" s="63">
        <v>2.6872099999999999E-2</v>
      </c>
      <c r="AF31" s="63">
        <v>2.6696000000000001E-2</v>
      </c>
      <c r="AG31" s="63">
        <v>2.6753099999999998E-2</v>
      </c>
      <c r="AI31" s="63">
        <v>2.7030200000000001E-2</v>
      </c>
      <c r="AJ31" s="63">
        <v>2.6531300000000001E-2</v>
      </c>
      <c r="AK31" s="63">
        <v>2.6869299999999999E-2</v>
      </c>
      <c r="AL31" s="63">
        <v>2.66956E-2</v>
      </c>
      <c r="AM31" s="63">
        <v>2.6765299999999999E-2</v>
      </c>
    </row>
    <row r="32" spans="1:39">
      <c r="A32" s="63"/>
      <c r="B32" s="63">
        <f t="shared" si="51"/>
        <v>2.6541840000000001E-2</v>
      </c>
      <c r="C32" s="63">
        <f t="shared" si="53"/>
        <v>2.6543840000000003E-2</v>
      </c>
      <c r="D32" s="63">
        <f t="shared" si="52"/>
        <v>2.6545340000000001E-2</v>
      </c>
      <c r="E32" s="63">
        <f t="shared" si="54"/>
        <v>2.6550560000000001E-2</v>
      </c>
      <c r="F32" s="63">
        <f t="shared" si="55"/>
        <v>2.6555519999999999E-2</v>
      </c>
      <c r="G32" s="63" t="str">
        <f t="shared" si="56"/>
        <v>0.0266,</v>
      </c>
      <c r="H32" s="63"/>
      <c r="J32" s="63"/>
      <c r="K32" s="63">
        <v>2.67307E-2</v>
      </c>
      <c r="L32" s="63">
        <v>2.6497400000000001E-2</v>
      </c>
      <c r="M32" s="63">
        <v>2.6266100000000001E-2</v>
      </c>
      <c r="N32" s="63">
        <v>2.6563099999999999E-2</v>
      </c>
      <c r="O32" s="63">
        <v>2.6651899999999999E-2</v>
      </c>
      <c r="P32" s="63"/>
      <c r="Q32" s="63">
        <v>2.6732100000000002E-2</v>
      </c>
      <c r="R32" s="63">
        <v>2.6503100000000002E-2</v>
      </c>
      <c r="S32" s="63">
        <v>2.6268799999999998E-2</v>
      </c>
      <c r="T32" s="63">
        <v>2.65688E-2</v>
      </c>
      <c r="U32" s="63">
        <v>2.6646400000000001E-2</v>
      </c>
      <c r="V32" s="63"/>
      <c r="W32" s="63">
        <v>2.67348E-2</v>
      </c>
      <c r="X32" s="63">
        <v>2.6505600000000001E-2</v>
      </c>
      <c r="Y32" s="63">
        <v>2.6271099999999999E-2</v>
      </c>
      <c r="Z32" s="63">
        <v>2.6572599999999998E-2</v>
      </c>
      <c r="AA32" s="63">
        <v>2.6642599999999999E-2</v>
      </c>
      <c r="AC32" s="63">
        <v>2.67342E-2</v>
      </c>
      <c r="AD32" s="63">
        <v>2.6514800000000002E-2</v>
      </c>
      <c r="AE32" s="63">
        <v>2.62837E-2</v>
      </c>
      <c r="AF32" s="63">
        <v>2.65822E-2</v>
      </c>
      <c r="AG32" s="63">
        <v>2.6637899999999999E-2</v>
      </c>
      <c r="AI32" s="63">
        <v>2.67365E-2</v>
      </c>
      <c r="AJ32" s="63">
        <v>2.65274E-2</v>
      </c>
      <c r="AK32" s="63">
        <v>2.6288800000000001E-2</v>
      </c>
      <c r="AL32" s="63">
        <v>2.6589600000000001E-2</v>
      </c>
      <c r="AM32" s="63">
        <v>2.6635300000000001E-2</v>
      </c>
    </row>
    <row r="33" spans="1:39">
      <c r="A33" s="63"/>
      <c r="B33" s="63">
        <f t="shared" si="51"/>
        <v>2.6321020000000001E-2</v>
      </c>
      <c r="C33" s="63">
        <f t="shared" si="53"/>
        <v>2.6326319999999997E-2</v>
      </c>
      <c r="D33" s="63">
        <f t="shared" si="52"/>
        <v>2.6331079999999996E-2</v>
      </c>
      <c r="E33" s="63">
        <f t="shared" si="54"/>
        <v>2.6347300000000001E-2</v>
      </c>
      <c r="F33" s="63">
        <f t="shared" si="55"/>
        <v>2.6364279999999997E-2</v>
      </c>
      <c r="G33" s="63" t="str">
        <f t="shared" si="56"/>
        <v>0.0263,</v>
      </c>
      <c r="H33" s="63"/>
      <c r="J33" s="63"/>
      <c r="K33" s="63">
        <v>2.65179E-2</v>
      </c>
      <c r="L33" s="63">
        <v>2.6447700000000001E-2</v>
      </c>
      <c r="M33" s="63">
        <v>2.6201700000000001E-2</v>
      </c>
      <c r="N33" s="63">
        <v>2.6114600000000002E-2</v>
      </c>
      <c r="O33" s="63">
        <v>2.6323200000000001E-2</v>
      </c>
      <c r="P33" s="63"/>
      <c r="Q33" s="63">
        <v>2.6521900000000001E-2</v>
      </c>
      <c r="R33" s="63">
        <v>2.6455699999999999E-2</v>
      </c>
      <c r="S33" s="63">
        <v>2.6210799999999999E-2</v>
      </c>
      <c r="T33" s="63">
        <v>2.6119799999999999E-2</v>
      </c>
      <c r="U33" s="63">
        <v>2.63234E-2</v>
      </c>
      <c r="V33" s="63"/>
      <c r="W33" s="63">
        <v>2.6526000000000001E-2</v>
      </c>
      <c r="X33" s="63">
        <v>2.64613E-2</v>
      </c>
      <c r="Y33" s="63">
        <v>2.6217600000000001E-2</v>
      </c>
      <c r="Z33" s="63">
        <v>2.6124100000000001E-2</v>
      </c>
      <c r="AA33" s="63">
        <v>2.63264E-2</v>
      </c>
      <c r="AC33" s="63">
        <v>2.6535900000000001E-2</v>
      </c>
      <c r="AD33" s="63">
        <v>2.64713E-2</v>
      </c>
      <c r="AE33" s="63">
        <v>2.6251900000000002E-2</v>
      </c>
      <c r="AF33" s="63">
        <v>2.6135700000000001E-2</v>
      </c>
      <c r="AG33" s="63">
        <v>2.6341699999999999E-2</v>
      </c>
      <c r="AI33" s="63">
        <v>2.6547299999999999E-2</v>
      </c>
      <c r="AJ33" s="63">
        <v>2.6475700000000001E-2</v>
      </c>
      <c r="AK33" s="63">
        <v>2.6287100000000001E-2</v>
      </c>
      <c r="AL33" s="63">
        <v>2.6154299999999998E-2</v>
      </c>
      <c r="AM33" s="63">
        <v>2.6356999999999998E-2</v>
      </c>
    </row>
    <row r="34" spans="1:39">
      <c r="A34" s="63"/>
      <c r="B34" s="63">
        <f t="shared" si="51"/>
        <v>2.6066579999999999E-2</v>
      </c>
      <c r="C34" s="63">
        <f t="shared" si="53"/>
        <v>2.6075880000000003E-2</v>
      </c>
      <c r="D34" s="63">
        <f t="shared" si="52"/>
        <v>2.6084079999999999E-2</v>
      </c>
      <c r="E34" s="63">
        <f t="shared" si="54"/>
        <v>2.6104760000000005E-2</v>
      </c>
      <c r="F34" s="63">
        <f t="shared" si="55"/>
        <v>2.6123400000000001E-2</v>
      </c>
      <c r="G34" s="63" t="str">
        <f t="shared" si="56"/>
        <v>0.0261,</v>
      </c>
      <c r="H34" s="63"/>
      <c r="J34" s="63"/>
      <c r="K34" s="63">
        <v>2.6458499999999999E-2</v>
      </c>
      <c r="L34" s="63">
        <v>2.6250699999999998E-2</v>
      </c>
      <c r="M34" s="63">
        <v>2.58964E-2</v>
      </c>
      <c r="N34" s="63">
        <v>2.58619E-2</v>
      </c>
      <c r="O34" s="63">
        <v>2.58654E-2</v>
      </c>
      <c r="P34" s="63"/>
      <c r="Q34" s="63">
        <v>2.64601E-2</v>
      </c>
      <c r="R34" s="63">
        <v>2.6264699999999998E-2</v>
      </c>
      <c r="S34" s="63">
        <v>2.59075E-2</v>
      </c>
      <c r="T34" s="63">
        <v>2.5871399999999999E-2</v>
      </c>
      <c r="U34" s="63">
        <v>2.5875700000000001E-2</v>
      </c>
      <c r="V34" s="63"/>
      <c r="W34" s="63">
        <v>2.64636E-2</v>
      </c>
      <c r="X34" s="63">
        <v>2.6270999999999999E-2</v>
      </c>
      <c r="Y34" s="63">
        <v>2.5919600000000001E-2</v>
      </c>
      <c r="Z34" s="63">
        <v>2.5878499999999999E-2</v>
      </c>
      <c r="AA34" s="63">
        <v>2.58877E-2</v>
      </c>
      <c r="AC34" s="63">
        <v>2.6468200000000001E-2</v>
      </c>
      <c r="AD34" s="63">
        <v>2.62919E-2</v>
      </c>
      <c r="AE34" s="63">
        <v>2.5951999999999999E-2</v>
      </c>
      <c r="AF34" s="63">
        <v>2.5900400000000001E-2</v>
      </c>
      <c r="AG34" s="63">
        <v>2.5911300000000002E-2</v>
      </c>
      <c r="AI34" s="63">
        <v>2.6469699999999999E-2</v>
      </c>
      <c r="AJ34" s="63">
        <v>2.63159E-2</v>
      </c>
      <c r="AK34" s="63">
        <v>2.59764E-2</v>
      </c>
      <c r="AL34" s="63">
        <v>2.5916399999999999E-2</v>
      </c>
      <c r="AM34" s="63">
        <v>2.5938599999999999E-2</v>
      </c>
    </row>
    <row r="35" spans="1:39">
      <c r="A35" s="63"/>
      <c r="B35" s="63">
        <f t="shared" si="51"/>
        <v>2.6144840000000003E-2</v>
      </c>
      <c r="C35" s="63">
        <f t="shared" si="53"/>
        <v>2.6151139999999996E-2</v>
      </c>
      <c r="D35" s="63">
        <f t="shared" si="52"/>
        <v>2.615578E-2</v>
      </c>
      <c r="E35" s="63">
        <f t="shared" si="54"/>
        <v>2.6170119999999998E-2</v>
      </c>
      <c r="F35" s="63">
        <f t="shared" si="55"/>
        <v>2.6183560000000002E-2</v>
      </c>
      <c r="G35" s="63" t="str">
        <f t="shared" si="56"/>
        <v>0.0262,</v>
      </c>
      <c r="H35" s="63"/>
      <c r="J35" s="63"/>
      <c r="K35" s="63">
        <v>2.6517700000000002E-2</v>
      </c>
      <c r="L35" s="63">
        <v>2.6292200000000002E-2</v>
      </c>
      <c r="M35" s="63">
        <v>2.5898600000000001E-2</v>
      </c>
      <c r="N35" s="63">
        <v>2.60261E-2</v>
      </c>
      <c r="O35" s="63">
        <v>2.5989600000000002E-2</v>
      </c>
      <c r="P35" s="63"/>
      <c r="Q35" s="63">
        <v>2.6525199999999999E-2</v>
      </c>
      <c r="R35" s="63">
        <v>2.6296799999999999E-2</v>
      </c>
      <c r="S35" s="63">
        <v>2.5903599999999999E-2</v>
      </c>
      <c r="T35" s="63">
        <v>2.60361E-2</v>
      </c>
      <c r="U35" s="63">
        <v>2.5994E-2</v>
      </c>
      <c r="V35" s="63"/>
      <c r="W35" s="63">
        <v>2.6531800000000001E-2</v>
      </c>
      <c r="X35" s="63">
        <v>2.63001E-2</v>
      </c>
      <c r="Y35" s="63">
        <v>2.5907699999999999E-2</v>
      </c>
      <c r="Z35" s="63">
        <v>2.6043799999999999E-2</v>
      </c>
      <c r="AA35" s="63">
        <v>2.5995500000000001E-2</v>
      </c>
      <c r="AC35" s="63">
        <v>2.6548200000000001E-2</v>
      </c>
      <c r="AD35" s="63">
        <v>2.6311399999999999E-2</v>
      </c>
      <c r="AE35" s="63">
        <v>2.5920499999999999E-2</v>
      </c>
      <c r="AF35" s="63">
        <v>2.6071400000000002E-2</v>
      </c>
      <c r="AG35" s="63">
        <v>2.5999100000000001E-2</v>
      </c>
      <c r="AI35" s="63">
        <v>2.6563699999999999E-2</v>
      </c>
      <c r="AJ35" s="63">
        <v>2.6324400000000001E-2</v>
      </c>
      <c r="AK35" s="63">
        <v>2.5936399999999998E-2</v>
      </c>
      <c r="AL35" s="63">
        <v>2.6095299999999998E-2</v>
      </c>
      <c r="AM35" s="63">
        <v>2.5998E-2</v>
      </c>
    </row>
    <row r="36" spans="1:39">
      <c r="A36" s="63"/>
      <c r="B36" s="63">
        <f t="shared" si="51"/>
        <v>2.5897720000000003E-2</v>
      </c>
      <c r="C36" s="63">
        <f t="shared" si="53"/>
        <v>2.5904720000000003E-2</v>
      </c>
      <c r="D36" s="63">
        <f t="shared" si="52"/>
        <v>2.5909019999999998E-2</v>
      </c>
      <c r="E36" s="63">
        <f t="shared" si="54"/>
        <v>2.5920840000000001E-2</v>
      </c>
      <c r="F36" s="63">
        <f t="shared" si="55"/>
        <v>2.594026E-2</v>
      </c>
      <c r="G36" s="63" t="str">
        <f t="shared" si="56"/>
        <v>0.0259,</v>
      </c>
      <c r="H36" s="63"/>
      <c r="J36" s="63"/>
      <c r="K36" s="63">
        <v>2.6196400000000002E-2</v>
      </c>
      <c r="L36" s="63">
        <v>2.5824099999999999E-2</v>
      </c>
      <c r="M36" s="63">
        <v>2.5966900000000001E-2</v>
      </c>
      <c r="N36" s="63">
        <v>2.5892700000000001E-2</v>
      </c>
      <c r="O36" s="63">
        <v>2.5608499999999999E-2</v>
      </c>
      <c r="P36" s="63"/>
      <c r="Q36" s="63">
        <v>2.6219599999999999E-2</v>
      </c>
      <c r="R36" s="63">
        <v>2.5832399999999998E-2</v>
      </c>
      <c r="S36" s="63">
        <v>2.5963300000000002E-2</v>
      </c>
      <c r="T36" s="63">
        <v>2.5899499999999999E-2</v>
      </c>
      <c r="U36" s="63">
        <v>2.5608800000000001E-2</v>
      </c>
      <c r="V36" s="63"/>
      <c r="W36" s="63">
        <v>2.6237E-2</v>
      </c>
      <c r="X36" s="63">
        <v>2.5838E-2</v>
      </c>
      <c r="Y36" s="63">
        <v>2.5961999999999999E-2</v>
      </c>
      <c r="Z36" s="63">
        <v>2.5904300000000002E-2</v>
      </c>
      <c r="AA36" s="63">
        <v>2.5603799999999999E-2</v>
      </c>
      <c r="AC36" s="63">
        <v>2.6282E-2</v>
      </c>
      <c r="AD36" s="63">
        <v>2.5850499999999998E-2</v>
      </c>
      <c r="AE36" s="63">
        <v>2.59641E-2</v>
      </c>
      <c r="AF36" s="63">
        <v>2.5897799999999999E-2</v>
      </c>
      <c r="AG36" s="63">
        <v>2.5609799999999999E-2</v>
      </c>
      <c r="AI36" s="63">
        <v>2.6315600000000001E-2</v>
      </c>
      <c r="AJ36" s="63">
        <v>2.5868700000000001E-2</v>
      </c>
      <c r="AK36" s="63">
        <v>2.59706E-2</v>
      </c>
      <c r="AL36" s="63">
        <v>2.59256E-2</v>
      </c>
      <c r="AM36" s="63">
        <v>2.5620799999999999E-2</v>
      </c>
    </row>
    <row r="37" spans="1:39">
      <c r="A37" s="63"/>
      <c r="B37" s="63">
        <f t="shared" si="51"/>
        <v>2.5416099999999997E-2</v>
      </c>
      <c r="C37" s="63">
        <f t="shared" si="53"/>
        <v>2.5424800000000004E-2</v>
      </c>
      <c r="D37" s="63">
        <f t="shared" si="52"/>
        <v>2.5431559999999999E-2</v>
      </c>
      <c r="E37" s="63">
        <f t="shared" si="54"/>
        <v>2.5443899999999998E-2</v>
      </c>
      <c r="F37" s="63">
        <f t="shared" si="55"/>
        <v>2.5460520000000004E-2</v>
      </c>
      <c r="G37" s="63" t="str">
        <f t="shared" si="56"/>
        <v>0.0254,</v>
      </c>
      <c r="H37" s="63"/>
      <c r="J37" s="63"/>
      <c r="K37" s="63">
        <v>2.5711000000000001E-2</v>
      </c>
      <c r="L37" s="63">
        <v>2.5601200000000001E-2</v>
      </c>
      <c r="M37" s="63">
        <v>2.53706E-2</v>
      </c>
      <c r="N37" s="63">
        <v>2.4840500000000001E-2</v>
      </c>
      <c r="O37" s="63">
        <v>2.5557199999999999E-2</v>
      </c>
      <c r="P37" s="63"/>
      <c r="Q37" s="63">
        <v>2.5723099999999999E-2</v>
      </c>
      <c r="R37" s="63">
        <v>2.56224E-2</v>
      </c>
      <c r="S37" s="63">
        <v>2.5368600000000002E-2</v>
      </c>
      <c r="T37" s="63">
        <v>2.4839E-2</v>
      </c>
      <c r="U37" s="63">
        <v>2.5570900000000001E-2</v>
      </c>
      <c r="V37" s="63"/>
      <c r="W37" s="63">
        <v>2.5733900000000001E-2</v>
      </c>
      <c r="X37" s="63">
        <v>2.56365E-2</v>
      </c>
      <c r="Y37" s="63">
        <v>2.5370799999999999E-2</v>
      </c>
      <c r="Z37" s="63">
        <v>2.4842400000000001E-2</v>
      </c>
      <c r="AA37" s="63">
        <v>2.5574199999999998E-2</v>
      </c>
      <c r="AC37" s="63">
        <v>2.5755699999999999E-2</v>
      </c>
      <c r="AD37" s="63">
        <v>2.5673700000000001E-2</v>
      </c>
      <c r="AE37" s="63">
        <v>2.5403100000000001E-2</v>
      </c>
      <c r="AF37" s="63">
        <v>2.4867799999999999E-2</v>
      </c>
      <c r="AG37" s="63">
        <v>2.5519199999999999E-2</v>
      </c>
      <c r="AI37" s="63">
        <v>2.57842E-2</v>
      </c>
      <c r="AJ37" s="63">
        <v>2.5713300000000001E-2</v>
      </c>
      <c r="AK37" s="63">
        <v>2.5440600000000001E-2</v>
      </c>
      <c r="AL37" s="63">
        <v>2.4887300000000001E-2</v>
      </c>
      <c r="AM37" s="63">
        <v>2.5477199999999998E-2</v>
      </c>
    </row>
    <row r="38" spans="1:39">
      <c r="A38" s="63"/>
      <c r="B38" s="63">
        <f t="shared" si="51"/>
        <v>2.5443979999999998E-2</v>
      </c>
      <c r="C38" s="63">
        <f t="shared" si="53"/>
        <v>2.5462400000000003E-2</v>
      </c>
      <c r="D38" s="63">
        <f t="shared" si="52"/>
        <v>2.5473840000000005E-2</v>
      </c>
      <c r="E38" s="63">
        <f t="shared" si="54"/>
        <v>2.5504260000000001E-2</v>
      </c>
      <c r="F38" s="63">
        <f t="shared" si="55"/>
        <v>2.5531480000000002E-2</v>
      </c>
      <c r="G38" s="63" t="str">
        <f t="shared" si="56"/>
        <v>0.0255,</v>
      </c>
      <c r="H38" s="63"/>
      <c r="J38" s="63"/>
      <c r="K38" s="63">
        <v>2.6006000000000001E-2</v>
      </c>
      <c r="L38" s="63">
        <v>2.5520600000000001E-2</v>
      </c>
      <c r="M38" s="63">
        <v>2.5171700000000002E-2</v>
      </c>
      <c r="N38" s="63">
        <v>2.5172199999999999E-2</v>
      </c>
      <c r="O38" s="63">
        <v>2.5349400000000001E-2</v>
      </c>
      <c r="P38" s="63"/>
      <c r="Q38" s="63">
        <v>2.60418E-2</v>
      </c>
      <c r="R38" s="63">
        <v>2.5520399999999999E-2</v>
      </c>
      <c r="S38" s="63">
        <v>2.51883E-2</v>
      </c>
      <c r="T38" s="63">
        <v>2.5180899999999999E-2</v>
      </c>
      <c r="U38" s="63">
        <v>2.53806E-2</v>
      </c>
      <c r="V38" s="63"/>
      <c r="W38" s="63">
        <v>2.6060099999999999E-2</v>
      </c>
      <c r="X38" s="63">
        <v>2.5521100000000001E-2</v>
      </c>
      <c r="Y38" s="63">
        <v>2.5200799999999999E-2</v>
      </c>
      <c r="Z38" s="63">
        <v>2.5189E-2</v>
      </c>
      <c r="AA38" s="63">
        <v>2.5398199999999999E-2</v>
      </c>
      <c r="AC38" s="63">
        <v>2.6094300000000001E-2</v>
      </c>
      <c r="AD38" s="63">
        <v>2.5532800000000001E-2</v>
      </c>
      <c r="AE38" s="63">
        <v>2.52432E-2</v>
      </c>
      <c r="AF38" s="63">
        <v>2.52123E-2</v>
      </c>
      <c r="AG38" s="63">
        <v>2.5438700000000002E-2</v>
      </c>
      <c r="AI38" s="63">
        <v>2.6120899999999999E-2</v>
      </c>
      <c r="AJ38" s="63">
        <v>2.5551899999999999E-2</v>
      </c>
      <c r="AK38" s="63">
        <v>2.5291999999999999E-2</v>
      </c>
      <c r="AL38" s="63">
        <v>2.5235799999999999E-2</v>
      </c>
      <c r="AM38" s="63">
        <v>2.5456800000000002E-2</v>
      </c>
    </row>
    <row r="39" spans="1:39">
      <c r="A39" s="63"/>
      <c r="B39" s="63">
        <f t="shared" si="51"/>
        <v>2.5036900000000001E-2</v>
      </c>
      <c r="C39" s="63">
        <f t="shared" si="53"/>
        <v>2.5042719999999997E-2</v>
      </c>
      <c r="D39" s="63">
        <f t="shared" si="52"/>
        <v>2.5045499999999998E-2</v>
      </c>
      <c r="E39" s="63">
        <f t="shared" si="54"/>
        <v>2.5062580000000001E-2</v>
      </c>
      <c r="F39" s="63">
        <f t="shared" si="55"/>
        <v>2.5081960000000004E-2</v>
      </c>
      <c r="G39" s="63" t="str">
        <f t="shared" si="56"/>
        <v>0.0251,</v>
      </c>
      <c r="H39" s="63"/>
      <c r="J39" s="63"/>
      <c r="K39" s="63">
        <v>2.5394900000000001E-2</v>
      </c>
      <c r="L39" s="63">
        <v>2.5512699999999999E-2</v>
      </c>
      <c r="M39" s="63">
        <v>2.4901400000000001E-2</v>
      </c>
      <c r="N39" s="63">
        <v>2.44031E-2</v>
      </c>
      <c r="O39" s="63">
        <v>2.4972399999999999E-2</v>
      </c>
      <c r="P39" s="63"/>
      <c r="Q39" s="63">
        <v>2.5388999999999998E-2</v>
      </c>
      <c r="R39" s="63">
        <v>2.5506500000000001E-2</v>
      </c>
      <c r="S39" s="63">
        <v>2.4923399999999998E-2</v>
      </c>
      <c r="T39" s="63">
        <v>2.4405E-2</v>
      </c>
      <c r="U39" s="63">
        <v>2.49897E-2</v>
      </c>
      <c r="V39" s="63"/>
      <c r="W39" s="63">
        <v>2.53799E-2</v>
      </c>
      <c r="X39" s="63">
        <v>2.5503700000000001E-2</v>
      </c>
      <c r="Y39" s="63">
        <v>2.4936E-2</v>
      </c>
      <c r="Z39" s="63">
        <v>2.4407100000000001E-2</v>
      </c>
      <c r="AA39" s="63">
        <v>2.50008E-2</v>
      </c>
      <c r="AC39" s="63">
        <v>2.5367600000000001E-2</v>
      </c>
      <c r="AD39" s="63">
        <v>2.5515800000000002E-2</v>
      </c>
      <c r="AE39" s="63">
        <v>2.4978500000000001E-2</v>
      </c>
      <c r="AF39" s="63">
        <v>2.44178E-2</v>
      </c>
      <c r="AG39" s="63">
        <v>2.5033199999999999E-2</v>
      </c>
      <c r="AI39" s="63">
        <v>2.5370799999999999E-2</v>
      </c>
      <c r="AJ39" s="63">
        <v>2.5514499999999999E-2</v>
      </c>
      <c r="AK39" s="63">
        <v>2.5023400000000001E-2</v>
      </c>
      <c r="AL39" s="63">
        <v>2.4431899999999999E-2</v>
      </c>
      <c r="AM39" s="63">
        <v>2.50692E-2</v>
      </c>
    </row>
    <row r="40" spans="1:39">
      <c r="A40" s="63"/>
      <c r="B40" s="63">
        <f t="shared" si="51"/>
        <v>2.4245260000000001E-2</v>
      </c>
      <c r="C40" s="63">
        <f t="shared" si="53"/>
        <v>2.427414E-2</v>
      </c>
      <c r="D40" s="63">
        <f t="shared" si="52"/>
        <v>2.4290679999999999E-2</v>
      </c>
      <c r="E40" s="63">
        <f t="shared" si="54"/>
        <v>2.4381759999999999E-2</v>
      </c>
      <c r="F40" s="63">
        <f t="shared" si="55"/>
        <v>2.4422640000000002E-2</v>
      </c>
      <c r="G40" s="63" t="str">
        <f t="shared" si="56"/>
        <v>0.0244,</v>
      </c>
      <c r="H40" s="63"/>
      <c r="J40" s="63"/>
      <c r="K40" s="63">
        <v>2.44926E-2</v>
      </c>
      <c r="L40" s="63">
        <v>2.4645799999999999E-2</v>
      </c>
      <c r="M40" s="63">
        <v>2.43354E-2</v>
      </c>
      <c r="N40" s="63">
        <v>2.3147899999999999E-2</v>
      </c>
      <c r="O40" s="63">
        <v>2.4604600000000001E-2</v>
      </c>
      <c r="P40" s="63"/>
      <c r="Q40" s="63">
        <v>2.4509199999999998E-2</v>
      </c>
      <c r="R40" s="63">
        <v>2.46801E-2</v>
      </c>
      <c r="S40" s="63">
        <v>2.4385500000000001E-2</v>
      </c>
      <c r="T40" s="63">
        <v>2.3179999999999999E-2</v>
      </c>
      <c r="U40" s="63">
        <v>2.46159E-2</v>
      </c>
      <c r="V40" s="63"/>
      <c r="W40" s="63">
        <v>2.4535499999999998E-2</v>
      </c>
      <c r="X40" s="63">
        <v>2.47017E-2</v>
      </c>
      <c r="Y40" s="63">
        <v>2.4411800000000001E-2</v>
      </c>
      <c r="Z40" s="63">
        <v>2.3180300000000001E-2</v>
      </c>
      <c r="AA40" s="63">
        <v>2.4624099999999999E-2</v>
      </c>
      <c r="AC40" s="63">
        <v>2.4617099999999999E-2</v>
      </c>
      <c r="AD40" s="63">
        <v>2.47671E-2</v>
      </c>
      <c r="AE40" s="63">
        <v>2.4444500000000001E-2</v>
      </c>
      <c r="AF40" s="63">
        <v>2.34322E-2</v>
      </c>
      <c r="AG40" s="63">
        <v>2.46479E-2</v>
      </c>
      <c r="AI40" s="63">
        <v>2.4676500000000001E-2</v>
      </c>
      <c r="AJ40" s="63">
        <v>2.4822899999999998E-2</v>
      </c>
      <c r="AK40" s="63">
        <v>2.4448899999999999E-2</v>
      </c>
      <c r="AL40" s="63">
        <v>2.3491700000000001E-2</v>
      </c>
      <c r="AM40" s="63">
        <v>2.4673199999999999E-2</v>
      </c>
    </row>
    <row r="41" spans="1:39">
      <c r="A41" s="63"/>
      <c r="B41" s="63">
        <f t="shared" si="51"/>
        <v>2.4256100000000003E-2</v>
      </c>
      <c r="C41" s="63">
        <f t="shared" si="53"/>
        <v>2.4296839999999997E-2</v>
      </c>
      <c r="D41" s="63">
        <f t="shared" si="52"/>
        <v>2.4327659999999997E-2</v>
      </c>
      <c r="E41" s="63">
        <f t="shared" si="54"/>
        <v>2.437508E-2</v>
      </c>
      <c r="F41" s="63">
        <f t="shared" si="55"/>
        <v>2.4431059999999998E-2</v>
      </c>
      <c r="G41" s="63" t="str">
        <f t="shared" si="56"/>
        <v>0.0244,</v>
      </c>
      <c r="H41" s="63"/>
      <c r="J41" s="63"/>
      <c r="K41" s="63">
        <v>2.461E-2</v>
      </c>
      <c r="L41" s="63">
        <v>2.4727099999999998E-2</v>
      </c>
      <c r="M41" s="63">
        <v>2.4320899999999999E-2</v>
      </c>
      <c r="N41" s="63">
        <v>2.32389E-2</v>
      </c>
      <c r="O41" s="63">
        <v>2.4383599999999998E-2</v>
      </c>
      <c r="P41" s="63"/>
      <c r="Q41" s="63">
        <v>2.46473E-2</v>
      </c>
      <c r="R41" s="63">
        <v>2.47526E-2</v>
      </c>
      <c r="S41" s="63">
        <v>2.43973E-2</v>
      </c>
      <c r="T41" s="63">
        <v>2.3272899999999999E-2</v>
      </c>
      <c r="U41" s="63">
        <v>2.4414100000000001E-2</v>
      </c>
      <c r="V41" s="63"/>
      <c r="W41" s="63">
        <v>2.4673E-2</v>
      </c>
      <c r="X41" s="63">
        <v>2.4766699999999999E-2</v>
      </c>
      <c r="Y41" s="63">
        <v>2.44716E-2</v>
      </c>
      <c r="Z41" s="63">
        <v>2.32949E-2</v>
      </c>
      <c r="AA41" s="63">
        <v>2.4432100000000002E-2</v>
      </c>
      <c r="AC41" s="63">
        <v>2.4762200000000002E-2</v>
      </c>
      <c r="AD41" s="63">
        <v>2.4820800000000001E-2</v>
      </c>
      <c r="AE41" s="63">
        <v>2.4461199999999999E-2</v>
      </c>
      <c r="AF41" s="63">
        <v>2.3366999999999999E-2</v>
      </c>
      <c r="AG41" s="63">
        <v>2.4464199999999998E-2</v>
      </c>
      <c r="AI41" s="63">
        <v>2.4892500000000001E-2</v>
      </c>
      <c r="AJ41" s="63">
        <v>2.48712E-2</v>
      </c>
      <c r="AK41" s="63">
        <v>2.4448500000000001E-2</v>
      </c>
      <c r="AL41" s="63">
        <v>2.34363E-2</v>
      </c>
      <c r="AM41" s="63">
        <v>2.4506799999999999E-2</v>
      </c>
    </row>
    <row r="42" spans="1:39">
      <c r="A42" s="63"/>
      <c r="B42" s="63">
        <f t="shared" si="51"/>
        <v>2.3956559999999998E-2</v>
      </c>
      <c r="C42" s="63">
        <f t="shared" si="53"/>
        <v>2.3985860000000001E-2</v>
      </c>
      <c r="D42" s="63">
        <f t="shared" si="52"/>
        <v>2.400416E-2</v>
      </c>
      <c r="E42" s="63">
        <f t="shared" si="54"/>
        <v>2.4058360000000001E-2</v>
      </c>
      <c r="F42" s="63">
        <f t="shared" si="55"/>
        <v>2.4110699999999999E-2</v>
      </c>
      <c r="G42" s="63" t="str">
        <f t="shared" si="56"/>
        <v>0.0241,</v>
      </c>
      <c r="H42" s="63"/>
      <c r="J42" s="63"/>
      <c r="K42" s="63">
        <v>2.4131900000000001E-2</v>
      </c>
      <c r="L42" s="63">
        <v>2.4578900000000001E-2</v>
      </c>
      <c r="M42" s="63">
        <v>2.3761999999999998E-2</v>
      </c>
      <c r="N42" s="63">
        <v>2.2938400000000001E-2</v>
      </c>
      <c r="O42" s="63">
        <v>2.43716E-2</v>
      </c>
      <c r="P42" s="63"/>
      <c r="Q42" s="63">
        <v>2.4168800000000001E-2</v>
      </c>
      <c r="R42" s="63">
        <v>2.4622399999999999E-2</v>
      </c>
      <c r="S42" s="63">
        <v>2.3785199999999999E-2</v>
      </c>
      <c r="T42" s="63">
        <v>2.2964100000000001E-2</v>
      </c>
      <c r="U42" s="63">
        <v>2.4388799999999999E-2</v>
      </c>
      <c r="V42" s="63"/>
      <c r="W42" s="63">
        <v>2.4193200000000002E-2</v>
      </c>
      <c r="X42" s="63">
        <v>2.4645899999999998E-2</v>
      </c>
      <c r="Y42" s="63">
        <v>2.38009E-2</v>
      </c>
      <c r="Z42" s="63">
        <v>2.2980400000000002E-2</v>
      </c>
      <c r="AA42" s="63">
        <v>2.4400399999999999E-2</v>
      </c>
      <c r="AC42" s="63">
        <v>2.4264999999999998E-2</v>
      </c>
      <c r="AD42" s="63">
        <v>2.4710800000000002E-2</v>
      </c>
      <c r="AE42" s="63">
        <v>2.3857400000000001E-2</v>
      </c>
      <c r="AF42" s="63">
        <v>2.3014799999999998E-2</v>
      </c>
      <c r="AG42" s="63">
        <v>2.4443800000000002E-2</v>
      </c>
      <c r="AI42" s="63">
        <v>2.4351600000000001E-2</v>
      </c>
      <c r="AJ42" s="63">
        <v>2.4747100000000001E-2</v>
      </c>
      <c r="AK42" s="63">
        <v>2.3908800000000001E-2</v>
      </c>
      <c r="AL42" s="63">
        <v>2.3049300000000002E-2</v>
      </c>
      <c r="AM42" s="63">
        <v>2.44967E-2</v>
      </c>
    </row>
    <row r="43" spans="1:39">
      <c r="A43" s="63"/>
      <c r="B43" s="63">
        <f t="shared" si="51"/>
        <v>2.3530300000000001E-2</v>
      </c>
      <c r="C43" s="63">
        <f t="shared" si="53"/>
        <v>2.3566259999999999E-2</v>
      </c>
      <c r="D43" s="63">
        <f t="shared" si="52"/>
        <v>2.3584040000000001E-2</v>
      </c>
      <c r="E43" s="63">
        <f t="shared" si="54"/>
        <v>2.3640499999999998E-2</v>
      </c>
      <c r="F43" s="63">
        <f t="shared" si="55"/>
        <v>2.3717339999999996E-2</v>
      </c>
      <c r="G43" s="63" t="str">
        <f t="shared" si="56"/>
        <v>0.0236,</v>
      </c>
      <c r="H43" s="63"/>
      <c r="J43" s="63"/>
      <c r="K43" s="63">
        <v>2.37051E-2</v>
      </c>
      <c r="L43" s="63">
        <v>2.3451400000000001E-2</v>
      </c>
      <c r="M43" s="63">
        <v>2.36513E-2</v>
      </c>
      <c r="N43" s="63">
        <v>2.2830300000000001E-2</v>
      </c>
      <c r="O43" s="63">
        <v>2.4013400000000001E-2</v>
      </c>
      <c r="P43" s="63"/>
      <c r="Q43" s="63">
        <v>2.3740000000000001E-2</v>
      </c>
      <c r="R43" s="63">
        <v>2.3473999999999998E-2</v>
      </c>
      <c r="S43" s="63">
        <v>2.36724E-2</v>
      </c>
      <c r="T43" s="63">
        <v>2.2872900000000002E-2</v>
      </c>
      <c r="U43" s="63">
        <v>2.4072E-2</v>
      </c>
      <c r="V43" s="63"/>
      <c r="W43" s="63">
        <v>2.3762499999999999E-2</v>
      </c>
      <c r="X43" s="63">
        <v>2.3493E-2</v>
      </c>
      <c r="Y43" s="63">
        <v>2.3652599999999999E-2</v>
      </c>
      <c r="Z43" s="63">
        <v>2.2903400000000001E-2</v>
      </c>
      <c r="AA43" s="63">
        <v>2.41087E-2</v>
      </c>
      <c r="AC43" s="63">
        <v>2.3811700000000002E-2</v>
      </c>
      <c r="AD43" s="63">
        <v>2.3548400000000001E-2</v>
      </c>
      <c r="AE43" s="63">
        <v>2.3687900000000001E-2</v>
      </c>
      <c r="AF43" s="63">
        <v>2.2993300000000001E-2</v>
      </c>
      <c r="AG43" s="63">
        <v>2.4161200000000001E-2</v>
      </c>
      <c r="AI43" s="63">
        <v>2.3869399999999999E-2</v>
      </c>
      <c r="AJ43" s="63">
        <v>2.3616399999999999E-2</v>
      </c>
      <c r="AK43" s="63">
        <v>2.3770900000000001E-2</v>
      </c>
      <c r="AL43" s="63">
        <v>2.3127999999999999E-2</v>
      </c>
      <c r="AM43" s="63">
        <v>2.4202000000000001E-2</v>
      </c>
    </row>
    <row r="44" spans="1:39">
      <c r="A44" s="63"/>
      <c r="B44" s="63">
        <f t="shared" si="51"/>
        <v>2.2808660000000001E-2</v>
      </c>
      <c r="C44" s="63">
        <f t="shared" si="53"/>
        <v>2.2845879999999999E-2</v>
      </c>
      <c r="D44" s="63">
        <f t="shared" si="52"/>
        <v>2.2869659999999997E-2</v>
      </c>
      <c r="E44" s="63">
        <f t="shared" si="54"/>
        <v>2.2928399999999998E-2</v>
      </c>
      <c r="F44" s="63">
        <f t="shared" si="55"/>
        <v>2.3010699999999999E-2</v>
      </c>
      <c r="G44" s="63" t="str">
        <f t="shared" si="56"/>
        <v>0.0229,</v>
      </c>
      <c r="H44" s="63"/>
      <c r="J44" s="63"/>
      <c r="K44" s="63">
        <v>2.27978E-2</v>
      </c>
      <c r="L44" s="63">
        <v>2.28492E-2</v>
      </c>
      <c r="M44" s="63">
        <v>2.31611E-2</v>
      </c>
      <c r="N44" s="63">
        <v>2.1973300000000001E-2</v>
      </c>
      <c r="O44" s="63">
        <v>2.3261899999999999E-2</v>
      </c>
      <c r="P44" s="63"/>
      <c r="Q44" s="63">
        <v>2.28516E-2</v>
      </c>
      <c r="R44" s="63">
        <v>2.2908399999999999E-2</v>
      </c>
      <c r="S44" s="63">
        <v>2.3163900000000001E-2</v>
      </c>
      <c r="T44" s="63">
        <v>2.20091E-2</v>
      </c>
      <c r="U44" s="63">
        <v>2.3296399999999998E-2</v>
      </c>
      <c r="V44" s="63"/>
      <c r="W44" s="63">
        <v>2.2874499999999999E-2</v>
      </c>
      <c r="X44" s="63">
        <v>2.29391E-2</v>
      </c>
      <c r="Y44" s="63">
        <v>2.31729E-2</v>
      </c>
      <c r="Z44" s="63">
        <v>2.2036900000000002E-2</v>
      </c>
      <c r="AA44" s="63">
        <v>2.3324899999999999E-2</v>
      </c>
      <c r="AC44" s="63">
        <v>2.2956600000000001E-2</v>
      </c>
      <c r="AD44" s="63">
        <v>2.2971100000000001E-2</v>
      </c>
      <c r="AE44" s="63">
        <v>2.3254199999999999E-2</v>
      </c>
      <c r="AF44" s="63">
        <v>2.20774E-2</v>
      </c>
      <c r="AG44" s="63">
        <v>2.3382699999999999E-2</v>
      </c>
      <c r="AI44" s="63">
        <v>2.3071500000000002E-2</v>
      </c>
      <c r="AJ44" s="63">
        <v>2.3010900000000001E-2</v>
      </c>
      <c r="AK44" s="63">
        <v>2.3337199999999999E-2</v>
      </c>
      <c r="AL44" s="63">
        <v>2.21564E-2</v>
      </c>
      <c r="AM44" s="63">
        <v>2.3477499999999998E-2</v>
      </c>
    </row>
    <row r="45" spans="1:39">
      <c r="A45" s="63"/>
      <c r="B45" s="63">
        <f t="shared" si="51"/>
        <v>2.2276999999999998E-2</v>
      </c>
      <c r="C45" s="63">
        <f t="shared" si="53"/>
        <v>2.2309139999999998E-2</v>
      </c>
      <c r="D45" s="63">
        <f t="shared" si="52"/>
        <v>2.2323380000000004E-2</v>
      </c>
      <c r="E45" s="63">
        <f t="shared" si="54"/>
        <v>2.237136E-2</v>
      </c>
      <c r="F45" s="63">
        <f t="shared" si="55"/>
        <v>2.2427580000000003E-2</v>
      </c>
      <c r="G45" s="63" t="str">
        <f t="shared" si="56"/>
        <v>0.0224,</v>
      </c>
      <c r="H45" s="63"/>
      <c r="J45" s="63"/>
      <c r="K45" s="63">
        <v>2.2565700000000001E-2</v>
      </c>
      <c r="L45" s="63">
        <v>2.2318000000000001E-2</v>
      </c>
      <c r="M45" s="63">
        <v>2.20489E-2</v>
      </c>
      <c r="N45" s="63">
        <v>2.1575799999999999E-2</v>
      </c>
      <c r="O45" s="63">
        <v>2.28766E-2</v>
      </c>
      <c r="P45" s="63"/>
      <c r="Q45" s="63">
        <v>2.2620899999999999E-2</v>
      </c>
      <c r="R45" s="63">
        <v>2.23509E-2</v>
      </c>
      <c r="S45" s="63">
        <v>2.2087900000000001E-2</v>
      </c>
      <c r="T45" s="63">
        <v>2.1587200000000001E-2</v>
      </c>
      <c r="U45" s="63">
        <v>2.28988E-2</v>
      </c>
      <c r="V45" s="63"/>
      <c r="W45" s="63">
        <v>2.26272E-2</v>
      </c>
      <c r="X45" s="63">
        <v>2.23749E-2</v>
      </c>
      <c r="Y45" s="63">
        <v>2.21172E-2</v>
      </c>
      <c r="Z45" s="63">
        <v>2.1598900000000001E-2</v>
      </c>
      <c r="AA45" s="63">
        <v>2.2898700000000001E-2</v>
      </c>
      <c r="AC45" s="63">
        <v>2.2613000000000001E-2</v>
      </c>
      <c r="AD45" s="63">
        <v>2.2486900000000001E-2</v>
      </c>
      <c r="AE45" s="63">
        <v>2.21914E-2</v>
      </c>
      <c r="AF45" s="63">
        <v>2.16458E-2</v>
      </c>
      <c r="AG45" s="63">
        <v>2.2919700000000001E-2</v>
      </c>
      <c r="AI45" s="63">
        <v>2.2645999999999999E-2</v>
      </c>
      <c r="AJ45" s="63">
        <v>2.2507300000000001E-2</v>
      </c>
      <c r="AK45" s="63">
        <v>2.2285300000000001E-2</v>
      </c>
      <c r="AL45" s="63">
        <v>2.17089E-2</v>
      </c>
      <c r="AM45" s="63">
        <v>2.2990400000000001E-2</v>
      </c>
    </row>
    <row r="46" spans="1:39">
      <c r="A46" s="63"/>
      <c r="B46" s="63">
        <f t="shared" ref="B46:B73" si="57">AVERAGE(K46:O46)</f>
        <v>2.1491879999999998E-2</v>
      </c>
      <c r="C46" s="63">
        <f t="shared" si="53"/>
        <v>2.152312E-2</v>
      </c>
      <c r="D46" s="63">
        <f t="shared" ref="D46:D73" si="58">AVERAGE(W46:AA46)</f>
        <v>2.154298E-2</v>
      </c>
      <c r="E46" s="63">
        <f t="shared" si="54"/>
        <v>2.1629739999999998E-2</v>
      </c>
      <c r="F46" s="63">
        <f t="shared" si="55"/>
        <v>2.1737739999999998E-2</v>
      </c>
      <c r="G46" s="63" t="str">
        <f t="shared" si="56"/>
        <v>0.0216,</v>
      </c>
      <c r="H46" s="63"/>
      <c r="J46" s="63"/>
      <c r="K46" s="63">
        <v>2.1778700000000002E-2</v>
      </c>
      <c r="L46" s="63">
        <v>2.16359E-2</v>
      </c>
      <c r="M46" s="63">
        <v>2.1208500000000002E-2</v>
      </c>
      <c r="N46" s="63">
        <v>2.11421E-2</v>
      </c>
      <c r="O46" s="63">
        <v>2.16942E-2</v>
      </c>
      <c r="P46" s="63"/>
      <c r="Q46" s="63">
        <v>2.1847399999999999E-2</v>
      </c>
      <c r="R46" s="63">
        <v>2.1653700000000001E-2</v>
      </c>
      <c r="S46" s="63">
        <v>2.1243600000000001E-2</v>
      </c>
      <c r="T46" s="63">
        <v>2.1192800000000001E-2</v>
      </c>
      <c r="U46" s="63">
        <v>2.1678099999999999E-2</v>
      </c>
      <c r="V46" s="63"/>
      <c r="W46" s="63">
        <v>2.1891500000000001E-2</v>
      </c>
      <c r="X46" s="63">
        <v>2.1667700000000002E-2</v>
      </c>
      <c r="Y46" s="63">
        <v>2.12702E-2</v>
      </c>
      <c r="Z46" s="63">
        <v>2.11889E-2</v>
      </c>
      <c r="AA46" s="63">
        <v>2.16966E-2</v>
      </c>
      <c r="AC46" s="63">
        <v>2.2028200000000001E-2</v>
      </c>
      <c r="AD46" s="63">
        <v>2.1740900000000001E-2</v>
      </c>
      <c r="AE46" s="63">
        <v>2.13514E-2</v>
      </c>
      <c r="AF46" s="63">
        <v>2.1277999999999998E-2</v>
      </c>
      <c r="AG46" s="63">
        <v>2.1750200000000001E-2</v>
      </c>
      <c r="AI46" s="63">
        <v>2.2144199999999999E-2</v>
      </c>
      <c r="AJ46" s="63">
        <v>2.1836999999999999E-2</v>
      </c>
      <c r="AK46" s="63">
        <v>2.1446099999999999E-2</v>
      </c>
      <c r="AL46" s="63">
        <v>2.1409899999999999E-2</v>
      </c>
      <c r="AM46" s="63">
        <v>2.1851499999999999E-2</v>
      </c>
    </row>
    <row r="47" spans="1:39">
      <c r="A47" s="63"/>
      <c r="B47" s="63">
        <f t="shared" si="57"/>
        <v>2.0925659999999995E-2</v>
      </c>
      <c r="C47" s="63">
        <f t="shared" si="53"/>
        <v>2.1001959999999997E-2</v>
      </c>
      <c r="D47" s="63">
        <f t="shared" si="58"/>
        <v>2.1035699999999997E-2</v>
      </c>
      <c r="E47" s="63">
        <f t="shared" si="54"/>
        <v>2.115216E-2</v>
      </c>
      <c r="F47" s="63">
        <f t="shared" si="55"/>
        <v>2.1296260000000001E-2</v>
      </c>
      <c r="G47" s="63" t="str">
        <f t="shared" si="56"/>
        <v>0.0212,</v>
      </c>
      <c r="H47" s="63"/>
      <c r="J47" s="63"/>
      <c r="K47" s="63">
        <v>2.12947E-2</v>
      </c>
      <c r="L47" s="63">
        <v>2.1230499999999999E-2</v>
      </c>
      <c r="M47" s="63">
        <v>2.08617E-2</v>
      </c>
      <c r="N47" s="63">
        <v>2.0376499999999999E-2</v>
      </c>
      <c r="O47" s="63">
        <v>2.0864899999999999E-2</v>
      </c>
      <c r="P47" s="63"/>
      <c r="Q47" s="63">
        <v>2.1343999999999998E-2</v>
      </c>
      <c r="R47" s="63">
        <v>2.12642E-2</v>
      </c>
      <c r="S47" s="63">
        <v>2.0960900000000001E-2</v>
      </c>
      <c r="T47" s="63">
        <v>2.0448399999999999E-2</v>
      </c>
      <c r="U47" s="63">
        <v>2.0992299999999998E-2</v>
      </c>
      <c r="V47" s="63"/>
      <c r="W47" s="63">
        <v>2.1305399999999999E-2</v>
      </c>
      <c r="X47" s="63">
        <v>2.1285599999999998E-2</v>
      </c>
      <c r="Y47" s="63">
        <v>2.0992400000000001E-2</v>
      </c>
      <c r="Z47" s="63">
        <v>2.0507899999999999E-2</v>
      </c>
      <c r="AA47" s="63">
        <v>2.10872E-2</v>
      </c>
      <c r="AC47" s="63">
        <v>2.1278399999999999E-2</v>
      </c>
      <c r="AD47" s="63">
        <v>2.1349400000000001E-2</v>
      </c>
      <c r="AE47" s="63">
        <v>2.1076600000000001E-2</v>
      </c>
      <c r="AF47" s="63">
        <v>2.06573E-2</v>
      </c>
      <c r="AG47" s="63">
        <v>2.1399100000000001E-2</v>
      </c>
      <c r="AI47" s="63">
        <v>2.14582E-2</v>
      </c>
      <c r="AJ47" s="63">
        <v>2.1407099999999998E-2</v>
      </c>
      <c r="AK47" s="63">
        <v>2.1159799999999999E-2</v>
      </c>
      <c r="AL47" s="63">
        <v>2.08162E-2</v>
      </c>
      <c r="AM47" s="63">
        <v>2.164E-2</v>
      </c>
    </row>
    <row r="48" spans="1:39">
      <c r="A48" s="63"/>
      <c r="B48" s="63">
        <f t="shared" si="57"/>
        <v>2.0323239999999999E-2</v>
      </c>
      <c r="C48" s="63">
        <f t="shared" si="53"/>
        <v>2.0474239999999998E-2</v>
      </c>
      <c r="D48" s="63">
        <f t="shared" si="58"/>
        <v>2.0510460000000001E-2</v>
      </c>
      <c r="E48" s="63">
        <f t="shared" si="54"/>
        <v>2.061406E-2</v>
      </c>
      <c r="F48" s="63">
        <f t="shared" si="55"/>
        <v>2.0723800000000001E-2</v>
      </c>
      <c r="G48" s="63" t="str">
        <f t="shared" si="56"/>
        <v>0.0206,</v>
      </c>
      <c r="H48" s="63"/>
      <c r="J48" s="63"/>
      <c r="K48" s="63">
        <v>2.0202399999999999E-2</v>
      </c>
      <c r="L48" s="63">
        <v>2.0880099999999999E-2</v>
      </c>
      <c r="M48" s="63">
        <v>2.0129899999999999E-2</v>
      </c>
      <c r="N48" s="63">
        <v>2.0410299999999999E-2</v>
      </c>
      <c r="O48" s="63">
        <v>1.9993500000000001E-2</v>
      </c>
      <c r="P48" s="63"/>
      <c r="Q48" s="63">
        <v>2.0661700000000002E-2</v>
      </c>
      <c r="R48" s="63">
        <v>2.09944E-2</v>
      </c>
      <c r="S48" s="63">
        <v>2.01865E-2</v>
      </c>
      <c r="T48" s="63">
        <v>2.0468400000000001E-2</v>
      </c>
      <c r="U48" s="63">
        <v>2.00602E-2</v>
      </c>
      <c r="V48" s="63"/>
      <c r="W48" s="63">
        <v>2.0674999999999999E-2</v>
      </c>
      <c r="X48" s="63">
        <v>2.10481E-2</v>
      </c>
      <c r="Y48" s="63">
        <v>2.02267E-2</v>
      </c>
      <c r="Z48" s="63">
        <v>2.05141E-2</v>
      </c>
      <c r="AA48" s="63">
        <v>2.0088399999999999E-2</v>
      </c>
      <c r="AC48" s="63">
        <v>2.07297E-2</v>
      </c>
      <c r="AD48" s="63">
        <v>2.1138400000000002E-2</v>
      </c>
      <c r="AE48" s="63">
        <v>2.0291799999999999E-2</v>
      </c>
      <c r="AF48" s="63">
        <v>2.0641099999999999E-2</v>
      </c>
      <c r="AG48" s="63">
        <v>2.0269300000000001E-2</v>
      </c>
      <c r="AI48" s="63">
        <v>2.08436E-2</v>
      </c>
      <c r="AJ48" s="63">
        <v>2.1241699999999999E-2</v>
      </c>
      <c r="AK48" s="63">
        <v>2.0382000000000001E-2</v>
      </c>
      <c r="AL48" s="63">
        <v>2.07479E-2</v>
      </c>
      <c r="AM48" s="63">
        <v>2.04038E-2</v>
      </c>
    </row>
    <row r="49" spans="1:39">
      <c r="A49" s="63"/>
      <c r="B49" s="63">
        <f t="shared" si="57"/>
        <v>1.9578779999999997E-2</v>
      </c>
      <c r="C49" s="63">
        <f t="shared" si="53"/>
        <v>1.9638200000000001E-2</v>
      </c>
      <c r="D49" s="63">
        <f t="shared" si="58"/>
        <v>1.9684840000000002E-2</v>
      </c>
      <c r="E49" s="63">
        <f t="shared" si="54"/>
        <v>1.9831999999999999E-2</v>
      </c>
      <c r="F49" s="63">
        <f t="shared" si="55"/>
        <v>1.9967600000000002E-2</v>
      </c>
      <c r="G49" s="63" t="str">
        <f t="shared" si="56"/>
        <v>0.0198,</v>
      </c>
      <c r="H49" s="63"/>
      <c r="J49" s="63"/>
      <c r="K49" s="63">
        <v>2.0016699999999998E-2</v>
      </c>
      <c r="L49" s="63">
        <v>1.9853099999999999E-2</v>
      </c>
      <c r="M49" s="63">
        <v>1.9202899999999998E-2</v>
      </c>
      <c r="N49" s="63">
        <v>1.9436700000000001E-2</v>
      </c>
      <c r="O49" s="63">
        <v>1.9384499999999999E-2</v>
      </c>
      <c r="P49" s="63"/>
      <c r="Q49" s="63">
        <v>2.01234E-2</v>
      </c>
      <c r="R49" s="63">
        <v>1.9908100000000001E-2</v>
      </c>
      <c r="S49" s="63">
        <v>1.9250400000000001E-2</v>
      </c>
      <c r="T49" s="63">
        <v>1.9440599999999999E-2</v>
      </c>
      <c r="U49" s="63">
        <v>1.94685E-2</v>
      </c>
      <c r="V49" s="63"/>
      <c r="W49" s="63">
        <v>2.01642E-2</v>
      </c>
      <c r="X49" s="63">
        <v>1.9941400000000001E-2</v>
      </c>
      <c r="Y49" s="63">
        <v>1.9283000000000002E-2</v>
      </c>
      <c r="Z49" s="63">
        <v>1.9508000000000001E-2</v>
      </c>
      <c r="AA49" s="63">
        <v>1.9527599999999999E-2</v>
      </c>
      <c r="AC49" s="63">
        <v>2.03476E-2</v>
      </c>
      <c r="AD49" s="63">
        <v>2.00456E-2</v>
      </c>
      <c r="AE49" s="63">
        <v>1.93919E-2</v>
      </c>
      <c r="AF49" s="63">
        <v>1.9630499999999999E-2</v>
      </c>
      <c r="AG49" s="63">
        <v>1.9744399999999999E-2</v>
      </c>
      <c r="AI49" s="63">
        <v>2.0436699999999999E-2</v>
      </c>
      <c r="AJ49" s="63">
        <v>2.01648E-2</v>
      </c>
      <c r="AK49" s="63">
        <v>1.9540600000000002E-2</v>
      </c>
      <c r="AL49" s="63">
        <v>1.9677199999999999E-2</v>
      </c>
      <c r="AM49" s="63">
        <v>2.00187E-2</v>
      </c>
    </row>
    <row r="50" spans="1:39">
      <c r="A50" s="63"/>
      <c r="B50" s="63">
        <f t="shared" si="57"/>
        <v>1.8844139999999999E-2</v>
      </c>
      <c r="C50" s="63">
        <f t="shared" si="53"/>
        <v>1.8935360000000002E-2</v>
      </c>
      <c r="D50" s="63">
        <f t="shared" si="58"/>
        <v>1.8994860000000002E-2</v>
      </c>
      <c r="E50" s="63">
        <f t="shared" si="54"/>
        <v>1.913132E-2</v>
      </c>
      <c r="F50" s="63">
        <f t="shared" si="55"/>
        <v>1.9280559999999999E-2</v>
      </c>
      <c r="G50" s="63" t="str">
        <f t="shared" si="56"/>
        <v>0.0191,</v>
      </c>
      <c r="H50" s="63"/>
      <c r="J50" s="63"/>
      <c r="K50" s="63">
        <v>1.88212E-2</v>
      </c>
      <c r="L50" s="63">
        <v>1.9191E-2</v>
      </c>
      <c r="M50" s="63">
        <v>1.8915399999999999E-2</v>
      </c>
      <c r="N50" s="63">
        <v>1.8748799999999999E-2</v>
      </c>
      <c r="O50" s="63">
        <v>1.85443E-2</v>
      </c>
      <c r="P50" s="63"/>
      <c r="Q50" s="63">
        <v>1.8920200000000002E-2</v>
      </c>
      <c r="R50" s="63">
        <v>1.9273599999999998E-2</v>
      </c>
      <c r="S50" s="63">
        <v>1.9050899999999999E-2</v>
      </c>
      <c r="T50" s="63">
        <v>1.8804600000000001E-2</v>
      </c>
      <c r="U50" s="63">
        <v>1.8627500000000002E-2</v>
      </c>
      <c r="V50" s="63"/>
      <c r="W50" s="63">
        <v>1.8991500000000001E-2</v>
      </c>
      <c r="X50" s="63">
        <v>1.93797E-2</v>
      </c>
      <c r="Y50" s="63">
        <v>1.91034E-2</v>
      </c>
      <c r="Z50" s="63">
        <v>1.8853399999999999E-2</v>
      </c>
      <c r="AA50" s="63">
        <v>1.8646300000000001E-2</v>
      </c>
      <c r="AC50" s="63">
        <v>1.91308E-2</v>
      </c>
      <c r="AD50" s="63">
        <v>1.95771E-2</v>
      </c>
      <c r="AE50" s="63">
        <v>1.9308599999999999E-2</v>
      </c>
      <c r="AF50" s="63">
        <v>1.89549E-2</v>
      </c>
      <c r="AG50" s="63">
        <v>1.8685199999999999E-2</v>
      </c>
      <c r="AI50" s="63">
        <v>1.93212E-2</v>
      </c>
      <c r="AJ50" s="63">
        <v>1.97897E-2</v>
      </c>
      <c r="AK50" s="63">
        <v>1.94778E-2</v>
      </c>
      <c r="AL50" s="63">
        <v>1.9051800000000001E-2</v>
      </c>
      <c r="AM50" s="63">
        <v>1.8762299999999999E-2</v>
      </c>
    </row>
    <row r="51" spans="1:39">
      <c r="A51" s="63"/>
      <c r="B51" s="63">
        <f t="shared" si="57"/>
        <v>1.7828279999999998E-2</v>
      </c>
      <c r="C51" s="63">
        <f t="shared" si="53"/>
        <v>1.7956560000000003E-2</v>
      </c>
      <c r="D51" s="63">
        <f t="shared" si="58"/>
        <v>1.8006860000000003E-2</v>
      </c>
      <c r="E51" s="63">
        <f t="shared" si="54"/>
        <v>1.8211359999999999E-2</v>
      </c>
      <c r="F51" s="63">
        <f t="shared" si="55"/>
        <v>1.8324299999999998E-2</v>
      </c>
      <c r="G51" s="63" t="str">
        <f t="shared" si="56"/>
        <v>0.0182,</v>
      </c>
      <c r="H51" s="63"/>
      <c r="J51" s="63"/>
      <c r="K51" s="63">
        <v>1.7622800000000001E-2</v>
      </c>
      <c r="L51" s="63">
        <v>1.7959699999999999E-2</v>
      </c>
      <c r="M51" s="63">
        <v>1.80412E-2</v>
      </c>
      <c r="N51" s="63">
        <v>1.80921E-2</v>
      </c>
      <c r="O51" s="63">
        <v>1.7425599999999999E-2</v>
      </c>
      <c r="P51" s="63"/>
      <c r="Q51" s="63">
        <v>1.7824400000000001E-2</v>
      </c>
      <c r="R51" s="63">
        <v>1.8027100000000001E-2</v>
      </c>
      <c r="S51" s="63">
        <v>1.8191800000000001E-2</v>
      </c>
      <c r="T51" s="63">
        <v>1.8196500000000001E-2</v>
      </c>
      <c r="U51" s="63">
        <v>1.7543E-2</v>
      </c>
      <c r="V51" s="63"/>
      <c r="W51" s="63">
        <v>1.7792800000000001E-2</v>
      </c>
      <c r="X51" s="63">
        <v>1.8058999999999999E-2</v>
      </c>
      <c r="Y51" s="63">
        <v>1.82807E-2</v>
      </c>
      <c r="Z51" s="63">
        <v>1.8262199999999999E-2</v>
      </c>
      <c r="AA51" s="63">
        <v>1.7639599999999998E-2</v>
      </c>
      <c r="AC51" s="63">
        <v>1.8046900000000001E-2</v>
      </c>
      <c r="AD51" s="63">
        <v>1.8178099999999999E-2</v>
      </c>
      <c r="AE51" s="63">
        <v>1.84806E-2</v>
      </c>
      <c r="AF51" s="63">
        <v>1.84659E-2</v>
      </c>
      <c r="AG51" s="63">
        <v>1.78853E-2</v>
      </c>
      <c r="AI51" s="63">
        <v>1.81131E-2</v>
      </c>
      <c r="AJ51" s="63">
        <v>1.8339399999999999E-2</v>
      </c>
      <c r="AK51" s="63">
        <v>1.8597900000000001E-2</v>
      </c>
      <c r="AL51" s="63">
        <v>1.8631600000000002E-2</v>
      </c>
      <c r="AM51" s="63">
        <v>1.7939500000000001E-2</v>
      </c>
    </row>
    <row r="52" spans="1:39">
      <c r="A52" s="63"/>
      <c r="B52" s="63">
        <f t="shared" si="57"/>
        <v>1.739694E-2</v>
      </c>
      <c r="C52" s="63">
        <f t="shared" si="53"/>
        <v>1.7423699999999997E-2</v>
      </c>
      <c r="D52" s="63">
        <f t="shared" si="58"/>
        <v>1.744834E-2</v>
      </c>
      <c r="E52" s="63">
        <f t="shared" si="54"/>
        <v>1.7583660000000001E-2</v>
      </c>
      <c r="F52" s="63">
        <f t="shared" si="55"/>
        <v>1.7776699999999999E-2</v>
      </c>
      <c r="G52" s="63" t="str">
        <f t="shared" si="56"/>
        <v>0.0176,</v>
      </c>
      <c r="H52" s="63"/>
      <c r="J52" s="63"/>
      <c r="K52" s="63">
        <v>1.7150200000000001E-2</v>
      </c>
      <c r="L52" s="63">
        <v>1.7319999999999999E-2</v>
      </c>
      <c r="M52" s="63">
        <v>1.7554500000000001E-2</v>
      </c>
      <c r="N52" s="63">
        <v>1.7850700000000001E-2</v>
      </c>
      <c r="O52" s="63">
        <v>1.7109300000000001E-2</v>
      </c>
      <c r="P52" s="63"/>
      <c r="Q52" s="63">
        <v>1.7162299999999998E-2</v>
      </c>
      <c r="R52" s="63">
        <v>1.7383099999999999E-2</v>
      </c>
      <c r="S52" s="63">
        <v>1.7579600000000001E-2</v>
      </c>
      <c r="T52" s="63">
        <v>1.7875499999999999E-2</v>
      </c>
      <c r="U52" s="63">
        <v>1.7118000000000001E-2</v>
      </c>
      <c r="V52" s="63"/>
      <c r="W52" s="63">
        <v>1.7163100000000001E-2</v>
      </c>
      <c r="X52" s="63">
        <v>1.7434999999999999E-2</v>
      </c>
      <c r="Y52" s="63">
        <v>1.7600000000000001E-2</v>
      </c>
      <c r="Z52" s="63">
        <v>1.7909899999999999E-2</v>
      </c>
      <c r="AA52" s="63">
        <v>1.7133700000000002E-2</v>
      </c>
      <c r="AC52" s="63">
        <v>1.7278999999999999E-2</v>
      </c>
      <c r="AD52" s="63">
        <v>1.76481E-2</v>
      </c>
      <c r="AE52" s="63">
        <v>1.7683600000000001E-2</v>
      </c>
      <c r="AF52" s="63">
        <v>1.8059599999999999E-2</v>
      </c>
      <c r="AG52" s="63">
        <v>1.7247999999999999E-2</v>
      </c>
      <c r="AI52" s="63">
        <v>1.74483E-2</v>
      </c>
      <c r="AJ52" s="63">
        <v>1.7854499999999999E-2</v>
      </c>
      <c r="AK52" s="63">
        <v>1.78421E-2</v>
      </c>
      <c r="AL52" s="63">
        <v>1.8344200000000001E-2</v>
      </c>
      <c r="AM52" s="63">
        <v>1.7394400000000001E-2</v>
      </c>
    </row>
    <row r="53" spans="1:39">
      <c r="A53" s="63"/>
      <c r="B53" s="63">
        <f t="shared" si="57"/>
        <v>1.6575079999999999E-2</v>
      </c>
      <c r="C53" s="63">
        <f t="shared" si="53"/>
        <v>1.6602019999999999E-2</v>
      </c>
      <c r="D53" s="63">
        <f t="shared" si="58"/>
        <v>1.6666019999999997E-2</v>
      </c>
      <c r="E53" s="63">
        <f t="shared" si="54"/>
        <v>1.6879619999999998E-2</v>
      </c>
      <c r="F53" s="63">
        <f t="shared" si="55"/>
        <v>1.7069800000000003E-2</v>
      </c>
      <c r="G53" s="63" t="str">
        <f t="shared" si="56"/>
        <v>0.0169,</v>
      </c>
      <c r="H53" s="63"/>
      <c r="J53" s="63"/>
      <c r="K53" s="63">
        <v>1.6423799999999999E-2</v>
      </c>
      <c r="L53" s="63">
        <v>1.7006E-2</v>
      </c>
      <c r="M53" s="63">
        <v>1.6764500000000002E-2</v>
      </c>
      <c r="N53" s="63">
        <v>1.5752499999999999E-2</v>
      </c>
      <c r="O53" s="63">
        <v>1.6928599999999999E-2</v>
      </c>
      <c r="P53" s="63"/>
      <c r="Q53" s="63">
        <v>1.6414499999999999E-2</v>
      </c>
      <c r="R53" s="63">
        <v>1.7060200000000001E-2</v>
      </c>
      <c r="S53" s="63">
        <v>1.6934000000000001E-2</v>
      </c>
      <c r="T53" s="63">
        <v>1.5810100000000001E-2</v>
      </c>
      <c r="U53" s="63">
        <v>1.6791299999999999E-2</v>
      </c>
      <c r="V53" s="63"/>
      <c r="W53" s="63">
        <v>1.6490299999999999E-2</v>
      </c>
      <c r="X53" s="63">
        <v>1.7108700000000001E-2</v>
      </c>
      <c r="Y53" s="63">
        <v>1.70171E-2</v>
      </c>
      <c r="Z53" s="63">
        <v>1.5856599999999998E-2</v>
      </c>
      <c r="AA53" s="63">
        <v>1.6857400000000002E-2</v>
      </c>
      <c r="AC53" s="63">
        <v>1.6590299999999999E-2</v>
      </c>
      <c r="AD53" s="63">
        <v>1.73197E-2</v>
      </c>
      <c r="AE53" s="63">
        <v>1.7299499999999999E-2</v>
      </c>
      <c r="AF53" s="63">
        <v>1.6127800000000001E-2</v>
      </c>
      <c r="AG53" s="63">
        <v>1.7060800000000001E-2</v>
      </c>
      <c r="AI53" s="63">
        <v>1.67443E-2</v>
      </c>
      <c r="AJ53" s="63">
        <v>1.7522300000000001E-2</v>
      </c>
      <c r="AK53" s="63">
        <v>1.7696900000000002E-2</v>
      </c>
      <c r="AL53" s="63">
        <v>1.62922E-2</v>
      </c>
      <c r="AM53" s="63">
        <v>1.7093299999999999E-2</v>
      </c>
    </row>
    <row r="54" spans="1:39">
      <c r="A54" s="63"/>
      <c r="B54" s="63">
        <f t="shared" si="57"/>
        <v>1.532566E-2</v>
      </c>
      <c r="C54" s="63">
        <f t="shared" si="53"/>
        <v>1.53803E-2</v>
      </c>
      <c r="D54" s="63">
        <f t="shared" si="58"/>
        <v>1.5414420000000002E-2</v>
      </c>
      <c r="E54" s="63">
        <f t="shared" si="54"/>
        <v>1.5588800000000003E-2</v>
      </c>
      <c r="F54" s="63">
        <f t="shared" si="55"/>
        <v>1.582248E-2</v>
      </c>
      <c r="G54" s="63" t="str">
        <f t="shared" si="56"/>
        <v>0.0156,</v>
      </c>
      <c r="H54" s="63"/>
      <c r="J54" s="63"/>
      <c r="K54" s="63">
        <v>1.5094099999999999E-2</v>
      </c>
      <c r="L54" s="63">
        <v>1.6042299999999999E-2</v>
      </c>
      <c r="M54" s="63">
        <v>1.5483800000000001E-2</v>
      </c>
      <c r="N54" s="63">
        <v>1.49309E-2</v>
      </c>
      <c r="O54" s="63">
        <v>1.5077200000000001E-2</v>
      </c>
      <c r="P54" s="63"/>
      <c r="Q54" s="63">
        <v>1.51144E-2</v>
      </c>
      <c r="R54" s="63">
        <v>1.60725E-2</v>
      </c>
      <c r="S54" s="63">
        <v>1.5552E-2</v>
      </c>
      <c r="T54" s="63">
        <v>1.5025800000000001E-2</v>
      </c>
      <c r="U54" s="63">
        <v>1.5136800000000001E-2</v>
      </c>
      <c r="V54" s="63"/>
      <c r="W54" s="63">
        <v>1.5171799999999999E-2</v>
      </c>
      <c r="X54" s="63">
        <v>1.6096099999999999E-2</v>
      </c>
      <c r="Y54" s="63">
        <v>1.5595599999999999E-2</v>
      </c>
      <c r="Z54" s="63">
        <v>1.5047700000000001E-2</v>
      </c>
      <c r="AA54" s="63">
        <v>1.51609E-2</v>
      </c>
      <c r="AC54" s="63">
        <v>1.5285699999999999E-2</v>
      </c>
      <c r="AD54" s="63">
        <v>1.6189200000000001E-2</v>
      </c>
      <c r="AE54" s="63">
        <v>1.5777300000000001E-2</v>
      </c>
      <c r="AF54" s="63">
        <v>1.5362900000000001E-2</v>
      </c>
      <c r="AG54" s="63">
        <v>1.5328899999999999E-2</v>
      </c>
      <c r="AI54" s="63">
        <v>1.5576400000000001E-2</v>
      </c>
      <c r="AJ54" s="63">
        <v>1.64055E-2</v>
      </c>
      <c r="AK54" s="63">
        <v>1.6066400000000002E-2</v>
      </c>
      <c r="AL54" s="63">
        <v>1.5547200000000001E-2</v>
      </c>
      <c r="AM54" s="63">
        <v>1.55169E-2</v>
      </c>
    </row>
    <row r="55" spans="1:39">
      <c r="A55" s="63"/>
      <c r="B55" s="63">
        <f t="shared" si="57"/>
        <v>1.4665839999999999E-2</v>
      </c>
      <c r="C55" s="63">
        <f t="shared" si="53"/>
        <v>1.4738879999999999E-2</v>
      </c>
      <c r="D55" s="63">
        <f t="shared" si="58"/>
        <v>1.476014E-2</v>
      </c>
      <c r="E55" s="63">
        <f t="shared" si="54"/>
        <v>1.4951539999999999E-2</v>
      </c>
      <c r="F55" s="63">
        <f t="shared" si="55"/>
        <v>1.514718E-2</v>
      </c>
      <c r="G55" s="63" t="str">
        <f t="shared" si="56"/>
        <v>0.015,</v>
      </c>
      <c r="H55" s="63"/>
      <c r="J55" s="63"/>
      <c r="K55" s="63">
        <v>1.44297E-2</v>
      </c>
      <c r="L55" s="63">
        <v>1.52161E-2</v>
      </c>
      <c r="M55" s="63">
        <v>1.4589700000000001E-2</v>
      </c>
      <c r="N55" s="63">
        <v>1.44228E-2</v>
      </c>
      <c r="O55" s="63">
        <v>1.4670900000000001E-2</v>
      </c>
      <c r="P55" s="63"/>
      <c r="Q55" s="63">
        <v>1.45164E-2</v>
      </c>
      <c r="R55" s="63">
        <v>1.53005E-2</v>
      </c>
      <c r="S55" s="63">
        <v>1.4663799999999999E-2</v>
      </c>
      <c r="T55" s="63">
        <v>1.4489200000000001E-2</v>
      </c>
      <c r="U55" s="63">
        <v>1.47245E-2</v>
      </c>
      <c r="V55" s="63"/>
      <c r="W55" s="63">
        <v>1.45793E-2</v>
      </c>
      <c r="X55" s="63">
        <v>1.52058E-2</v>
      </c>
      <c r="Y55" s="63">
        <v>1.47131E-2</v>
      </c>
      <c r="Z55" s="63">
        <v>1.4542599999999999E-2</v>
      </c>
      <c r="AA55" s="63">
        <v>1.4759899999999999E-2</v>
      </c>
      <c r="AC55" s="63">
        <v>1.47644E-2</v>
      </c>
      <c r="AD55" s="63">
        <v>1.54179E-2</v>
      </c>
      <c r="AE55" s="63">
        <v>1.4907999999999999E-2</v>
      </c>
      <c r="AF55" s="63">
        <v>1.47111E-2</v>
      </c>
      <c r="AG55" s="63">
        <v>1.49563E-2</v>
      </c>
      <c r="AI55" s="63">
        <v>1.5020199999999999E-2</v>
      </c>
      <c r="AJ55" s="63">
        <v>1.55348E-2</v>
      </c>
      <c r="AK55" s="63">
        <v>1.51824E-2</v>
      </c>
      <c r="AL55" s="63">
        <v>1.49163E-2</v>
      </c>
      <c r="AM55" s="63">
        <v>1.50822E-2</v>
      </c>
    </row>
    <row r="56" spans="1:39">
      <c r="A56" s="63"/>
      <c r="B56" s="63">
        <f t="shared" si="57"/>
        <v>1.383742E-2</v>
      </c>
      <c r="C56" s="63">
        <f t="shared" si="53"/>
        <v>1.386518E-2</v>
      </c>
      <c r="D56" s="63">
        <f t="shared" si="58"/>
        <v>1.389254E-2</v>
      </c>
      <c r="E56" s="63">
        <f t="shared" si="54"/>
        <v>1.4020340000000001E-2</v>
      </c>
      <c r="F56" s="63">
        <f t="shared" si="55"/>
        <v>1.4185400000000001E-2</v>
      </c>
      <c r="G56" s="63" t="str">
        <f t="shared" si="56"/>
        <v>0.014,</v>
      </c>
      <c r="H56" s="63"/>
      <c r="J56" s="63"/>
      <c r="K56" s="63">
        <v>1.36209E-2</v>
      </c>
      <c r="L56" s="63">
        <v>1.4663900000000001E-2</v>
      </c>
      <c r="M56" s="63">
        <v>1.35727E-2</v>
      </c>
      <c r="N56" s="63">
        <v>1.41473E-2</v>
      </c>
      <c r="O56" s="63">
        <v>1.3182299999999999E-2</v>
      </c>
      <c r="P56" s="63"/>
      <c r="Q56" s="63">
        <v>1.34883E-2</v>
      </c>
      <c r="R56" s="63">
        <v>1.4759E-2</v>
      </c>
      <c r="S56" s="63">
        <v>1.3623E-2</v>
      </c>
      <c r="T56" s="63">
        <v>1.42177E-2</v>
      </c>
      <c r="U56" s="63">
        <v>1.32379E-2</v>
      </c>
      <c r="V56" s="63"/>
      <c r="W56" s="63">
        <v>1.34967E-2</v>
      </c>
      <c r="X56" s="63">
        <v>1.4789E-2</v>
      </c>
      <c r="Y56" s="63">
        <v>1.36531E-2</v>
      </c>
      <c r="Z56" s="63">
        <v>1.426E-2</v>
      </c>
      <c r="AA56" s="63">
        <v>1.32639E-2</v>
      </c>
      <c r="AC56" s="63">
        <v>1.36092E-2</v>
      </c>
      <c r="AD56" s="63">
        <v>1.50134E-2</v>
      </c>
      <c r="AE56" s="63">
        <v>1.37649E-2</v>
      </c>
      <c r="AF56" s="63">
        <v>1.4360700000000001E-2</v>
      </c>
      <c r="AG56" s="63">
        <v>1.3353500000000001E-2</v>
      </c>
      <c r="AI56" s="63">
        <v>1.37751E-2</v>
      </c>
      <c r="AJ56" s="63">
        <v>1.5270199999999999E-2</v>
      </c>
      <c r="AK56" s="63">
        <v>1.3946099999999999E-2</v>
      </c>
      <c r="AL56" s="63">
        <v>1.4455000000000001E-2</v>
      </c>
      <c r="AM56" s="63">
        <v>1.3480600000000001E-2</v>
      </c>
    </row>
    <row r="57" spans="1:39">
      <c r="A57" s="63"/>
      <c r="B57" s="63">
        <f t="shared" si="57"/>
        <v>1.2794679999999999E-2</v>
      </c>
      <c r="C57" s="63">
        <f t="shared" si="53"/>
        <v>1.2835239999999998E-2</v>
      </c>
      <c r="D57" s="63">
        <f t="shared" si="58"/>
        <v>1.286968E-2</v>
      </c>
      <c r="E57" s="63">
        <f t="shared" si="54"/>
        <v>1.300832E-2</v>
      </c>
      <c r="F57" s="63">
        <f t="shared" si="55"/>
        <v>1.3193939999999998E-2</v>
      </c>
      <c r="G57" s="63" t="str">
        <f t="shared" si="56"/>
        <v>0.013,</v>
      </c>
      <c r="H57" s="63"/>
      <c r="J57" s="63"/>
      <c r="K57" s="63">
        <v>1.25436E-2</v>
      </c>
      <c r="L57" s="63">
        <v>1.32017E-2</v>
      </c>
      <c r="M57" s="63">
        <v>1.26435E-2</v>
      </c>
      <c r="N57" s="63">
        <v>1.33498E-2</v>
      </c>
      <c r="O57" s="63">
        <v>1.2234800000000001E-2</v>
      </c>
      <c r="P57" s="63"/>
      <c r="Q57" s="63">
        <v>1.25617E-2</v>
      </c>
      <c r="R57" s="63">
        <v>1.32859E-2</v>
      </c>
      <c r="S57" s="63">
        <v>1.26523E-2</v>
      </c>
      <c r="T57" s="63">
        <v>1.3401100000000001E-2</v>
      </c>
      <c r="U57" s="63">
        <v>1.22752E-2</v>
      </c>
      <c r="V57" s="63"/>
      <c r="W57" s="63">
        <v>1.26097E-2</v>
      </c>
      <c r="X57" s="63">
        <v>1.3335E-2</v>
      </c>
      <c r="Y57" s="63">
        <v>1.26657E-2</v>
      </c>
      <c r="Z57" s="63">
        <v>1.3443699999999999E-2</v>
      </c>
      <c r="AA57" s="63">
        <v>1.2294299999999999E-2</v>
      </c>
      <c r="AC57" s="63">
        <v>1.2755000000000001E-2</v>
      </c>
      <c r="AD57" s="63">
        <v>1.3576599999999999E-2</v>
      </c>
      <c r="AE57" s="63">
        <v>1.2754700000000001E-2</v>
      </c>
      <c r="AF57" s="63">
        <v>1.35882E-2</v>
      </c>
      <c r="AG57" s="63">
        <v>1.2367100000000001E-2</v>
      </c>
      <c r="AI57" s="63">
        <v>1.3099E-2</v>
      </c>
      <c r="AJ57" s="63">
        <v>1.37003E-2</v>
      </c>
      <c r="AK57" s="63">
        <v>1.28859E-2</v>
      </c>
      <c r="AL57" s="63">
        <v>1.37965E-2</v>
      </c>
      <c r="AM57" s="63">
        <v>1.2488000000000001E-2</v>
      </c>
    </row>
    <row r="58" spans="1:39">
      <c r="A58" s="63"/>
      <c r="B58" s="63">
        <f t="shared" si="57"/>
        <v>1.221558E-2</v>
      </c>
      <c r="C58" s="63">
        <f t="shared" si="53"/>
        <v>1.22247E-2</v>
      </c>
      <c r="D58" s="63">
        <f t="shared" si="58"/>
        <v>1.22262E-2</v>
      </c>
      <c r="E58" s="63">
        <f t="shared" si="54"/>
        <v>1.2329679999999999E-2</v>
      </c>
      <c r="F58" s="63">
        <f t="shared" si="55"/>
        <v>1.243406E-2</v>
      </c>
      <c r="G58" s="63" t="str">
        <f t="shared" si="56"/>
        <v>0.0123,</v>
      </c>
      <c r="H58" s="63"/>
      <c r="J58" s="63"/>
      <c r="K58" s="63">
        <v>1.23479E-2</v>
      </c>
      <c r="L58" s="63">
        <v>1.2027299999999999E-2</v>
      </c>
      <c r="M58" s="63">
        <v>1.2294899999999999E-2</v>
      </c>
      <c r="N58" s="63">
        <v>1.2752100000000001E-2</v>
      </c>
      <c r="O58" s="63">
        <v>1.16557E-2</v>
      </c>
      <c r="P58" s="63"/>
      <c r="Q58" s="63">
        <v>1.22846E-2</v>
      </c>
      <c r="R58" s="63">
        <v>1.205E-2</v>
      </c>
      <c r="S58" s="63">
        <v>1.23567E-2</v>
      </c>
      <c r="T58" s="63">
        <v>1.27587E-2</v>
      </c>
      <c r="U58" s="63">
        <v>1.16735E-2</v>
      </c>
      <c r="V58" s="63"/>
      <c r="W58" s="63">
        <v>1.22855E-2</v>
      </c>
      <c r="X58" s="63">
        <v>1.20795E-2</v>
      </c>
      <c r="Y58" s="63">
        <v>1.2385699999999999E-2</v>
      </c>
      <c r="Z58" s="63">
        <v>1.2702E-2</v>
      </c>
      <c r="AA58" s="63">
        <v>1.1678300000000001E-2</v>
      </c>
      <c r="AC58" s="63">
        <v>1.2492700000000001E-2</v>
      </c>
      <c r="AD58" s="63">
        <v>1.2173399999999999E-2</v>
      </c>
      <c r="AE58" s="63">
        <v>1.25042E-2</v>
      </c>
      <c r="AF58" s="63">
        <v>1.27423E-2</v>
      </c>
      <c r="AG58" s="63">
        <v>1.1735799999999999E-2</v>
      </c>
      <c r="AI58" s="63">
        <v>1.2685699999999999E-2</v>
      </c>
      <c r="AJ58" s="63">
        <v>1.21943E-2</v>
      </c>
      <c r="AK58" s="63">
        <v>1.2818400000000001E-2</v>
      </c>
      <c r="AL58" s="63">
        <v>1.2652E-2</v>
      </c>
      <c r="AM58" s="63">
        <v>1.18199E-2</v>
      </c>
    </row>
    <row r="59" spans="1:39">
      <c r="A59" s="63"/>
      <c r="B59" s="63">
        <f t="shared" si="57"/>
        <v>1.12792E-2</v>
      </c>
      <c r="C59" s="63">
        <f t="shared" si="53"/>
        <v>1.1294720000000001E-2</v>
      </c>
      <c r="D59" s="63">
        <f t="shared" si="58"/>
        <v>1.1312260000000001E-2</v>
      </c>
      <c r="E59" s="63">
        <f t="shared" si="54"/>
        <v>1.1402120000000002E-2</v>
      </c>
      <c r="F59" s="63">
        <f t="shared" si="55"/>
        <v>1.158678E-2</v>
      </c>
      <c r="G59" s="63" t="str">
        <f t="shared" si="56"/>
        <v>0.0114,</v>
      </c>
      <c r="H59" s="63"/>
      <c r="J59" s="63"/>
      <c r="K59" s="63">
        <v>1.1597100000000001E-2</v>
      </c>
      <c r="L59" s="63">
        <v>1.0817800000000001E-2</v>
      </c>
      <c r="M59" s="63">
        <v>1.0893399999999999E-2</v>
      </c>
      <c r="N59" s="63">
        <v>1.21032E-2</v>
      </c>
      <c r="O59" s="63">
        <v>1.0984499999999999E-2</v>
      </c>
      <c r="P59" s="63"/>
      <c r="Q59" s="63">
        <v>1.15777E-2</v>
      </c>
      <c r="R59" s="63">
        <v>1.0839700000000001E-2</v>
      </c>
      <c r="S59" s="63">
        <v>1.09011E-2</v>
      </c>
      <c r="T59" s="63">
        <v>1.21619E-2</v>
      </c>
      <c r="U59" s="63">
        <v>1.09932E-2</v>
      </c>
      <c r="V59" s="63"/>
      <c r="W59" s="63">
        <v>1.1597700000000001E-2</v>
      </c>
      <c r="X59" s="63">
        <v>1.08573E-2</v>
      </c>
      <c r="Y59" s="63">
        <v>1.0895999999999999E-2</v>
      </c>
      <c r="Z59" s="63">
        <v>1.22144E-2</v>
      </c>
      <c r="AA59" s="63">
        <v>1.0995899999999999E-2</v>
      </c>
      <c r="AC59" s="63">
        <v>1.1705800000000001E-2</v>
      </c>
      <c r="AD59" s="63">
        <v>1.09189E-2</v>
      </c>
      <c r="AE59" s="63">
        <v>1.09671E-2</v>
      </c>
      <c r="AF59" s="63">
        <v>1.2385800000000001E-2</v>
      </c>
      <c r="AG59" s="63">
        <v>1.1032999999999999E-2</v>
      </c>
      <c r="AI59" s="63">
        <v>1.1866E-2</v>
      </c>
      <c r="AJ59" s="63">
        <v>1.10472E-2</v>
      </c>
      <c r="AK59" s="63">
        <v>1.1169500000000001E-2</v>
      </c>
      <c r="AL59" s="63">
        <v>1.26926E-2</v>
      </c>
      <c r="AM59" s="63">
        <v>1.1158599999999999E-2</v>
      </c>
    </row>
    <row r="60" spans="1:39">
      <c r="A60" s="63"/>
      <c r="B60" s="63">
        <f t="shared" si="57"/>
        <v>1.0369253999999998E-2</v>
      </c>
      <c r="C60" s="63">
        <f t="shared" si="53"/>
        <v>1.038761E-2</v>
      </c>
      <c r="D60" s="63">
        <f t="shared" si="58"/>
        <v>1.0397114000000001E-2</v>
      </c>
      <c r="E60" s="63">
        <f t="shared" si="54"/>
        <v>1.0437213999999998E-2</v>
      </c>
      <c r="F60" s="63">
        <f t="shared" si="55"/>
        <v>1.0532764E-2</v>
      </c>
      <c r="G60" s="63" t="str">
        <f t="shared" si="56"/>
        <v>0.0104,</v>
      </c>
      <c r="H60" s="63"/>
      <c r="J60" s="63"/>
      <c r="K60" s="63">
        <v>1.0766100000000001E-2</v>
      </c>
      <c r="L60" s="63">
        <v>9.9755699999999996E-3</v>
      </c>
      <c r="M60" s="63">
        <v>9.4836E-3</v>
      </c>
      <c r="N60" s="63">
        <v>1.11921E-2</v>
      </c>
      <c r="O60" s="63">
        <v>1.04289E-2</v>
      </c>
      <c r="P60" s="63"/>
      <c r="Q60" s="63">
        <v>1.0780700000000001E-2</v>
      </c>
      <c r="R60" s="63">
        <v>9.9872199999999998E-3</v>
      </c>
      <c r="S60" s="63">
        <v>9.5178299999999997E-3</v>
      </c>
      <c r="T60" s="63">
        <v>1.12263E-2</v>
      </c>
      <c r="U60" s="63">
        <v>1.0426E-2</v>
      </c>
      <c r="V60" s="63"/>
      <c r="W60" s="63">
        <v>1.07981E-2</v>
      </c>
      <c r="X60" s="63">
        <v>1.00027E-2</v>
      </c>
      <c r="Y60" s="63">
        <v>9.4751699999999998E-3</v>
      </c>
      <c r="Z60" s="63">
        <v>1.12806E-2</v>
      </c>
      <c r="AA60" s="63">
        <v>1.0429000000000001E-2</v>
      </c>
      <c r="AC60" s="63">
        <v>1.07195E-2</v>
      </c>
      <c r="AD60" s="63">
        <v>1.0045500000000001E-2</v>
      </c>
      <c r="AE60" s="63">
        <v>9.5096699999999996E-3</v>
      </c>
      <c r="AF60" s="63">
        <v>1.1438800000000001E-2</v>
      </c>
      <c r="AG60" s="63">
        <v>1.04726E-2</v>
      </c>
      <c r="AI60" s="63">
        <v>1.0840300000000001E-2</v>
      </c>
      <c r="AJ60" s="63">
        <v>1.01423E-2</v>
      </c>
      <c r="AK60" s="63">
        <v>9.5882199999999997E-3</v>
      </c>
      <c r="AL60" s="63">
        <v>1.15809E-2</v>
      </c>
      <c r="AM60" s="63">
        <v>1.05121E-2</v>
      </c>
    </row>
    <row r="61" spans="1:39">
      <c r="A61" s="63"/>
      <c r="B61" s="63">
        <f t="shared" si="57"/>
        <v>9.4062240000000012E-3</v>
      </c>
      <c r="C61" s="63">
        <f t="shared" si="53"/>
        <v>9.4081460000000009E-3</v>
      </c>
      <c r="D61" s="63">
        <f t="shared" si="58"/>
        <v>9.4331339999999993E-3</v>
      </c>
      <c r="E61" s="63">
        <f t="shared" si="54"/>
        <v>9.4819559999999997E-3</v>
      </c>
      <c r="F61" s="63">
        <f t="shared" si="55"/>
        <v>9.5797520000000004E-3</v>
      </c>
      <c r="G61" s="63" t="str">
        <f t="shared" si="56"/>
        <v>0.0095,</v>
      </c>
      <c r="H61" s="63"/>
      <c r="J61" s="63"/>
      <c r="K61" s="63">
        <v>9.77716E-3</v>
      </c>
      <c r="L61" s="63">
        <v>9.1233500000000006E-3</v>
      </c>
      <c r="M61" s="63">
        <v>8.5880499999999999E-3</v>
      </c>
      <c r="N61" s="63">
        <v>9.9632899999999996E-3</v>
      </c>
      <c r="O61" s="63">
        <v>9.5792700000000008E-3</v>
      </c>
      <c r="P61" s="63"/>
      <c r="Q61" s="63">
        <v>9.7416199999999994E-3</v>
      </c>
      <c r="R61" s="63">
        <v>9.1706400000000007E-3</v>
      </c>
      <c r="S61" s="63">
        <v>8.5719100000000003E-3</v>
      </c>
      <c r="T61" s="63">
        <v>9.9974799999999996E-3</v>
      </c>
      <c r="U61" s="63">
        <v>9.5590799999999993E-3</v>
      </c>
      <c r="V61" s="63"/>
      <c r="W61" s="63">
        <v>9.7251799999999999E-3</v>
      </c>
      <c r="X61" s="63">
        <v>9.2178599999999996E-3</v>
      </c>
      <c r="Y61" s="63">
        <v>8.5673099999999999E-3</v>
      </c>
      <c r="Z61" s="63">
        <v>1.0069099999999999E-2</v>
      </c>
      <c r="AA61" s="63">
        <v>9.5862199999999995E-3</v>
      </c>
      <c r="AC61" s="63">
        <v>9.8102799999999993E-3</v>
      </c>
      <c r="AD61" s="63">
        <v>9.2511199999999998E-3</v>
      </c>
      <c r="AE61" s="63">
        <v>8.5846599999999992E-3</v>
      </c>
      <c r="AF61" s="63">
        <v>1.0120199999999999E-2</v>
      </c>
      <c r="AG61" s="63">
        <v>9.6435199999999992E-3</v>
      </c>
      <c r="AI61" s="63">
        <v>9.9191000000000001E-3</v>
      </c>
      <c r="AJ61" s="63">
        <v>9.3321800000000007E-3</v>
      </c>
      <c r="AK61" s="63">
        <v>8.69377E-3</v>
      </c>
      <c r="AL61" s="63">
        <v>1.02352E-2</v>
      </c>
      <c r="AM61" s="63">
        <v>9.7185099999999996E-3</v>
      </c>
    </row>
    <row r="62" spans="1:39">
      <c r="A62" s="63"/>
      <c r="B62" s="63">
        <f t="shared" si="57"/>
        <v>8.5225560000000006E-3</v>
      </c>
      <c r="C62" s="63">
        <f t="shared" si="53"/>
        <v>8.527980000000001E-3</v>
      </c>
      <c r="D62" s="63">
        <f t="shared" si="58"/>
        <v>8.5348060000000007E-3</v>
      </c>
      <c r="E62" s="63">
        <f t="shared" si="54"/>
        <v>8.5578500000000005E-3</v>
      </c>
      <c r="F62" s="63">
        <f t="shared" si="55"/>
        <v>8.6446679999999994E-3</v>
      </c>
      <c r="G62" s="63" t="str">
        <f t="shared" si="56"/>
        <v>0.0086,</v>
      </c>
      <c r="H62" s="63"/>
      <c r="J62" s="63"/>
      <c r="K62" s="63">
        <v>8.4733199999999995E-3</v>
      </c>
      <c r="L62" s="63">
        <v>8.5213200000000006E-3</v>
      </c>
      <c r="M62" s="63">
        <v>7.8076500000000002E-3</v>
      </c>
      <c r="N62" s="63">
        <v>9.3761299999999999E-3</v>
      </c>
      <c r="O62" s="63">
        <v>8.4343600000000001E-3</v>
      </c>
      <c r="P62" s="63"/>
      <c r="Q62" s="63">
        <v>8.4693900000000003E-3</v>
      </c>
      <c r="R62" s="63">
        <v>8.5307500000000001E-3</v>
      </c>
      <c r="S62" s="63">
        <v>7.8168200000000004E-3</v>
      </c>
      <c r="T62" s="63">
        <v>9.3889100000000003E-3</v>
      </c>
      <c r="U62" s="63">
        <v>8.4340300000000003E-3</v>
      </c>
      <c r="V62" s="63"/>
      <c r="W62" s="63">
        <v>8.4748099999999993E-3</v>
      </c>
      <c r="X62" s="63">
        <v>8.5414199999999992E-3</v>
      </c>
      <c r="Y62" s="63">
        <v>7.8256000000000003E-3</v>
      </c>
      <c r="Z62" s="63">
        <v>9.3988700000000001E-3</v>
      </c>
      <c r="AA62" s="63">
        <v>8.4333299999999993E-3</v>
      </c>
      <c r="AC62" s="63">
        <v>8.5144999999999995E-3</v>
      </c>
      <c r="AD62" s="63">
        <v>8.5473300000000006E-3</v>
      </c>
      <c r="AE62" s="63">
        <v>7.8661400000000006E-3</v>
      </c>
      <c r="AF62" s="63">
        <v>9.4611000000000001E-3</v>
      </c>
      <c r="AG62" s="63">
        <v>8.4001800000000001E-3</v>
      </c>
      <c r="AI62" s="63">
        <v>8.6266699999999995E-3</v>
      </c>
      <c r="AJ62" s="63">
        <v>8.6053399999999995E-3</v>
      </c>
      <c r="AK62" s="63">
        <v>7.9330500000000005E-3</v>
      </c>
      <c r="AL62" s="63">
        <v>9.5586999999999998E-3</v>
      </c>
      <c r="AM62" s="63">
        <v>8.4995799999999996E-3</v>
      </c>
    </row>
    <row r="63" spans="1:39">
      <c r="A63" s="63"/>
      <c r="B63" s="63">
        <f t="shared" si="57"/>
        <v>7.5205660000000011E-3</v>
      </c>
      <c r="C63" s="63">
        <f t="shared" si="53"/>
        <v>7.5212180000000005E-3</v>
      </c>
      <c r="D63" s="63">
        <f t="shared" si="58"/>
        <v>7.5249900000000005E-3</v>
      </c>
      <c r="E63" s="63">
        <f t="shared" si="54"/>
        <v>7.5482979999999993E-3</v>
      </c>
      <c r="F63" s="63">
        <f t="shared" si="55"/>
        <v>7.6062740000000005E-3</v>
      </c>
      <c r="G63" s="63" t="str">
        <f t="shared" si="56"/>
        <v>0.0075,</v>
      </c>
      <c r="H63" s="63"/>
      <c r="J63" s="63"/>
      <c r="K63" s="63">
        <v>7.4454999999999999E-3</v>
      </c>
      <c r="L63" s="63">
        <v>7.65652E-3</v>
      </c>
      <c r="M63" s="63">
        <v>7.0926000000000001E-3</v>
      </c>
      <c r="N63" s="63">
        <v>7.7347600000000002E-3</v>
      </c>
      <c r="O63" s="63">
        <v>7.6734500000000001E-3</v>
      </c>
      <c r="P63" s="63"/>
      <c r="Q63" s="63">
        <v>7.4236900000000001E-3</v>
      </c>
      <c r="R63" s="63">
        <v>7.6545600000000004E-3</v>
      </c>
      <c r="S63" s="63">
        <v>7.1046599999999996E-3</v>
      </c>
      <c r="T63" s="63">
        <v>7.7504200000000001E-3</v>
      </c>
      <c r="U63" s="63">
        <v>7.6727599999999998E-3</v>
      </c>
      <c r="V63" s="63"/>
      <c r="W63" s="63">
        <v>7.4226800000000001E-3</v>
      </c>
      <c r="X63" s="63">
        <v>7.6552499999999997E-3</v>
      </c>
      <c r="Y63" s="63">
        <v>7.10898E-3</v>
      </c>
      <c r="Z63" s="63">
        <v>7.7624299999999999E-3</v>
      </c>
      <c r="AA63" s="63">
        <v>7.6756100000000002E-3</v>
      </c>
      <c r="AC63" s="63">
        <v>7.4406000000000003E-3</v>
      </c>
      <c r="AD63" s="63">
        <v>7.6551199999999996E-3</v>
      </c>
      <c r="AE63" s="63">
        <v>7.1472799999999998E-3</v>
      </c>
      <c r="AF63" s="63">
        <v>7.8012300000000001E-3</v>
      </c>
      <c r="AG63" s="63">
        <v>7.69726E-3</v>
      </c>
      <c r="AI63" s="63">
        <v>7.4966900000000003E-3</v>
      </c>
      <c r="AJ63" s="63">
        <v>7.7001400000000003E-3</v>
      </c>
      <c r="AK63" s="63">
        <v>7.2150199999999999E-3</v>
      </c>
      <c r="AL63" s="63">
        <v>7.8601299999999999E-3</v>
      </c>
      <c r="AM63" s="63">
        <v>7.7593899999999997E-3</v>
      </c>
    </row>
    <row r="64" spans="1:39">
      <c r="A64" s="63"/>
      <c r="B64" s="63">
        <f t="shared" si="57"/>
        <v>6.6542299999999997E-3</v>
      </c>
      <c r="C64" s="63">
        <f t="shared" si="53"/>
        <v>6.6596240000000003E-3</v>
      </c>
      <c r="D64" s="63">
        <f t="shared" si="58"/>
        <v>6.6607380000000011E-3</v>
      </c>
      <c r="E64" s="63">
        <f t="shared" si="54"/>
        <v>6.6735840000000006E-3</v>
      </c>
      <c r="F64" s="63">
        <f t="shared" si="55"/>
        <v>6.7050959999999989E-3</v>
      </c>
      <c r="G64" s="63" t="str">
        <f t="shared" si="56"/>
        <v>0.0067,</v>
      </c>
      <c r="H64" s="63"/>
      <c r="J64" s="63"/>
      <c r="K64" s="63">
        <v>6.3478800000000002E-3</v>
      </c>
      <c r="L64" s="63">
        <v>6.7647499999999999E-3</v>
      </c>
      <c r="M64" s="63">
        <v>6.3536299999999999E-3</v>
      </c>
      <c r="N64" s="63">
        <v>7.0561599999999997E-3</v>
      </c>
      <c r="O64" s="63">
        <v>6.7487299999999997E-3</v>
      </c>
      <c r="P64" s="63"/>
      <c r="Q64" s="63">
        <v>6.3301299999999998E-3</v>
      </c>
      <c r="R64" s="63">
        <v>6.7780499999999999E-3</v>
      </c>
      <c r="S64" s="63">
        <v>6.3636700000000001E-3</v>
      </c>
      <c r="T64" s="63">
        <v>7.06663E-3</v>
      </c>
      <c r="U64" s="63">
        <v>6.7596399999999999E-3</v>
      </c>
      <c r="V64" s="63"/>
      <c r="W64" s="63">
        <v>6.3195100000000004E-3</v>
      </c>
      <c r="X64" s="63">
        <v>6.7889200000000004E-3</v>
      </c>
      <c r="Y64" s="63">
        <v>6.3635799999999998E-3</v>
      </c>
      <c r="Z64" s="63">
        <v>7.0744500000000004E-3</v>
      </c>
      <c r="AA64" s="63">
        <v>6.7572300000000004E-3</v>
      </c>
      <c r="AC64" s="63">
        <v>6.2902699999999997E-3</v>
      </c>
      <c r="AD64" s="63">
        <v>6.8011E-3</v>
      </c>
      <c r="AE64" s="63">
        <v>6.3766600000000001E-3</v>
      </c>
      <c r="AF64" s="63">
        <v>7.10474E-3</v>
      </c>
      <c r="AG64" s="63">
        <v>6.7951499999999998E-3</v>
      </c>
      <c r="AI64" s="63">
        <v>6.2942099999999997E-3</v>
      </c>
      <c r="AJ64" s="63">
        <v>6.8498300000000003E-3</v>
      </c>
      <c r="AK64" s="63">
        <v>6.3938500000000004E-3</v>
      </c>
      <c r="AL64" s="63">
        <v>7.1736899999999999E-3</v>
      </c>
      <c r="AM64" s="63">
        <v>6.8139000000000003E-3</v>
      </c>
    </row>
    <row r="65" spans="1:39">
      <c r="A65" s="63"/>
      <c r="B65" s="63">
        <f t="shared" si="57"/>
        <v>5.6511380000000017E-3</v>
      </c>
      <c r="C65" s="63">
        <f t="shared" si="53"/>
        <v>5.6548060000000001E-3</v>
      </c>
      <c r="D65" s="63">
        <f t="shared" si="58"/>
        <v>5.6566240000000007E-3</v>
      </c>
      <c r="E65" s="63">
        <f t="shared" si="54"/>
        <v>5.6486420000000006E-3</v>
      </c>
      <c r="F65" s="63">
        <f t="shared" si="55"/>
        <v>5.7067720000000006E-3</v>
      </c>
      <c r="G65" s="63" t="str">
        <f t="shared" si="56"/>
        <v>0.0056,</v>
      </c>
      <c r="H65" s="63"/>
      <c r="J65" s="63"/>
      <c r="K65" s="63">
        <v>5.4859000000000002E-3</v>
      </c>
      <c r="L65" s="63">
        <v>6.0281500000000003E-3</v>
      </c>
      <c r="M65" s="63">
        <v>5.47511E-3</v>
      </c>
      <c r="N65" s="63">
        <v>5.6462300000000003E-3</v>
      </c>
      <c r="O65" s="63">
        <v>5.6202999999999999E-3</v>
      </c>
      <c r="P65" s="63"/>
      <c r="Q65" s="63">
        <v>5.4833099999999999E-3</v>
      </c>
      <c r="R65" s="63">
        <v>6.0313199999999997E-3</v>
      </c>
      <c r="S65" s="63">
        <v>5.4765600000000001E-3</v>
      </c>
      <c r="T65" s="63">
        <v>5.6591499999999999E-3</v>
      </c>
      <c r="U65" s="63">
        <v>5.6236899999999998E-3</v>
      </c>
      <c r="V65" s="63"/>
      <c r="W65" s="63">
        <v>5.4853999999999997E-3</v>
      </c>
      <c r="X65" s="63">
        <v>6.0356300000000002E-3</v>
      </c>
      <c r="Y65" s="63">
        <v>5.4778600000000002E-3</v>
      </c>
      <c r="Z65" s="63">
        <v>5.6577800000000003E-3</v>
      </c>
      <c r="AA65" s="63">
        <v>5.6264499999999999E-3</v>
      </c>
      <c r="AC65" s="63">
        <v>5.4938000000000001E-3</v>
      </c>
      <c r="AD65" s="63">
        <v>6.0348499999999996E-3</v>
      </c>
      <c r="AE65" s="63">
        <v>5.4950399999999996E-3</v>
      </c>
      <c r="AF65" s="63">
        <v>5.5439599999999997E-3</v>
      </c>
      <c r="AG65" s="63">
        <v>5.6755599999999996E-3</v>
      </c>
      <c r="AI65" s="63">
        <v>5.5971399999999996E-3</v>
      </c>
      <c r="AJ65" s="63">
        <v>6.0697900000000003E-3</v>
      </c>
      <c r="AK65" s="63">
        <v>5.5305199999999997E-3</v>
      </c>
      <c r="AL65" s="63">
        <v>5.5941799999999998E-3</v>
      </c>
      <c r="AM65" s="63">
        <v>5.7422300000000001E-3</v>
      </c>
    </row>
    <row r="66" spans="1:39">
      <c r="A66" s="63"/>
      <c r="B66" s="63">
        <f t="shared" si="57"/>
        <v>5.0634660000000008E-3</v>
      </c>
      <c r="C66" s="63">
        <f t="shared" si="53"/>
        <v>5.0560980000000002E-3</v>
      </c>
      <c r="D66" s="63">
        <f t="shared" si="58"/>
        <v>5.0568600000000007E-3</v>
      </c>
      <c r="E66" s="63">
        <f t="shared" si="54"/>
        <v>5.0564340000000003E-3</v>
      </c>
      <c r="F66" s="63">
        <f t="shared" si="55"/>
        <v>5.0845400000000002E-3</v>
      </c>
      <c r="G66" s="63" t="str">
        <f t="shared" si="56"/>
        <v>0.0051,</v>
      </c>
      <c r="H66" s="63"/>
      <c r="J66" s="63"/>
      <c r="K66" s="63">
        <v>4.96569E-3</v>
      </c>
      <c r="L66" s="63">
        <v>5.3294800000000002E-3</v>
      </c>
      <c r="M66" s="63">
        <v>4.9515200000000001E-3</v>
      </c>
      <c r="N66" s="63">
        <v>4.9281000000000004E-3</v>
      </c>
      <c r="O66" s="63">
        <v>5.1425400000000001E-3</v>
      </c>
      <c r="P66" s="63"/>
      <c r="Q66" s="63">
        <v>4.95898E-3</v>
      </c>
      <c r="R66" s="63">
        <v>5.2930399999999997E-3</v>
      </c>
      <c r="S66" s="63">
        <v>4.9584199999999998E-3</v>
      </c>
      <c r="T66" s="63">
        <v>4.9355199999999997E-3</v>
      </c>
      <c r="U66" s="63">
        <v>5.13453E-3</v>
      </c>
      <c r="V66" s="63"/>
      <c r="W66" s="63">
        <v>4.9583500000000003E-3</v>
      </c>
      <c r="X66" s="63">
        <v>5.2955600000000004E-3</v>
      </c>
      <c r="Y66" s="63">
        <v>4.9611000000000004E-3</v>
      </c>
      <c r="Z66" s="63">
        <v>4.9366100000000001E-3</v>
      </c>
      <c r="AA66" s="63">
        <v>5.1326799999999997E-3</v>
      </c>
      <c r="AC66" s="63">
        <v>4.9366200000000001E-3</v>
      </c>
      <c r="AD66" s="63">
        <v>5.2933800000000003E-3</v>
      </c>
      <c r="AE66" s="63">
        <v>4.96877E-3</v>
      </c>
      <c r="AF66" s="63">
        <v>4.9331799999999997E-3</v>
      </c>
      <c r="AG66" s="63">
        <v>5.1502199999999996E-3</v>
      </c>
      <c r="AI66" s="63">
        <v>4.9827700000000001E-3</v>
      </c>
      <c r="AJ66" s="63">
        <v>5.3141799999999999E-3</v>
      </c>
      <c r="AK66" s="63">
        <v>5.0019599999999997E-3</v>
      </c>
      <c r="AL66" s="63">
        <v>4.9531100000000002E-3</v>
      </c>
      <c r="AM66" s="63">
        <v>5.1706800000000004E-3</v>
      </c>
    </row>
    <row r="67" spans="1:39">
      <c r="A67" s="63"/>
      <c r="B67" s="63">
        <f t="shared" si="57"/>
        <v>4.6087680000000001E-3</v>
      </c>
      <c r="C67" s="63">
        <f t="shared" si="53"/>
        <v>4.6083800000000005E-3</v>
      </c>
      <c r="D67" s="63">
        <f t="shared" si="58"/>
        <v>4.6106339999999997E-3</v>
      </c>
      <c r="E67" s="63">
        <f t="shared" si="54"/>
        <v>4.6237199999999996E-3</v>
      </c>
      <c r="F67" s="63">
        <f t="shared" si="55"/>
        <v>4.6438879999999988E-3</v>
      </c>
      <c r="G67" s="63" t="str">
        <f t="shared" si="56"/>
        <v>0.0046,</v>
      </c>
      <c r="H67" s="63"/>
      <c r="J67" s="63"/>
      <c r="K67" s="63">
        <v>4.5918399999999998E-3</v>
      </c>
      <c r="L67" s="63">
        <v>4.5901600000000002E-3</v>
      </c>
      <c r="M67" s="63">
        <v>4.59926E-3</v>
      </c>
      <c r="N67" s="63">
        <v>4.6214899999999998E-3</v>
      </c>
      <c r="O67" s="63">
        <v>4.6410899999999996E-3</v>
      </c>
      <c r="P67" s="63"/>
      <c r="Q67" s="63">
        <v>4.5955199999999996E-3</v>
      </c>
      <c r="R67" s="63">
        <v>4.58888E-3</v>
      </c>
      <c r="S67" s="63">
        <v>4.5983100000000004E-3</v>
      </c>
      <c r="T67" s="63">
        <v>4.6193900000000001E-3</v>
      </c>
      <c r="U67" s="63">
        <v>4.6398000000000003E-3</v>
      </c>
      <c r="V67" s="63"/>
      <c r="W67" s="63">
        <v>4.5959E-3</v>
      </c>
      <c r="X67" s="63">
        <v>4.5906999999999996E-3</v>
      </c>
      <c r="Y67" s="63">
        <v>4.6019900000000002E-3</v>
      </c>
      <c r="Z67" s="63">
        <v>4.6244900000000002E-3</v>
      </c>
      <c r="AA67" s="63">
        <v>4.6400900000000004E-3</v>
      </c>
      <c r="AC67" s="63">
        <v>4.60991E-3</v>
      </c>
      <c r="AD67" s="63">
        <v>4.6013E-3</v>
      </c>
      <c r="AE67" s="63">
        <v>4.6131599999999998E-3</v>
      </c>
      <c r="AF67" s="63">
        <v>4.64219E-3</v>
      </c>
      <c r="AG67" s="63">
        <v>4.6520399999999996E-3</v>
      </c>
      <c r="AI67" s="63">
        <v>4.6352399999999997E-3</v>
      </c>
      <c r="AJ67" s="63">
        <v>4.6257E-3</v>
      </c>
      <c r="AK67" s="63">
        <v>4.6250099999999997E-3</v>
      </c>
      <c r="AL67" s="63">
        <v>4.6677699999999999E-3</v>
      </c>
      <c r="AM67" s="63">
        <v>4.6657199999999999E-3</v>
      </c>
    </row>
    <row r="68" spans="1:39">
      <c r="A68" s="63"/>
      <c r="B68" s="63">
        <f t="shared" si="57"/>
        <v>4.3806660000000001E-3</v>
      </c>
      <c r="C68" s="63">
        <f t="shared" si="53"/>
        <v>4.3811099999999997E-3</v>
      </c>
      <c r="D68" s="63">
        <f t="shared" si="58"/>
        <v>4.3814479999999996E-3</v>
      </c>
      <c r="E68" s="63">
        <f t="shared" si="54"/>
        <v>4.384036E-3</v>
      </c>
      <c r="F68" s="63">
        <f t="shared" si="55"/>
        <v>4.3891620000000003E-3</v>
      </c>
      <c r="G68" s="63" t="str">
        <f t="shared" si="56"/>
        <v>0.0044,</v>
      </c>
      <c r="H68" s="63"/>
      <c r="J68" s="63"/>
      <c r="K68" s="63">
        <v>4.3674200000000003E-3</v>
      </c>
      <c r="L68" s="63">
        <v>4.3704199999999999E-3</v>
      </c>
      <c r="M68" s="63">
        <v>4.4030800000000002E-3</v>
      </c>
      <c r="N68" s="63">
        <v>4.3726399999999997E-3</v>
      </c>
      <c r="O68" s="63">
        <v>4.3897700000000003E-3</v>
      </c>
      <c r="P68" s="63"/>
      <c r="Q68" s="63">
        <v>4.36704E-3</v>
      </c>
      <c r="R68" s="63">
        <v>4.3710700000000003E-3</v>
      </c>
      <c r="S68" s="63">
        <v>4.4024299999999997E-3</v>
      </c>
      <c r="T68" s="63">
        <v>4.3731999999999998E-3</v>
      </c>
      <c r="U68" s="63">
        <v>4.3918100000000003E-3</v>
      </c>
      <c r="V68" s="63"/>
      <c r="W68" s="63">
        <v>4.3667200000000002E-3</v>
      </c>
      <c r="X68" s="63">
        <v>4.3714799999999996E-3</v>
      </c>
      <c r="Y68" s="63">
        <v>4.4022599999999999E-3</v>
      </c>
      <c r="Z68" s="63">
        <v>4.3738900000000001E-3</v>
      </c>
      <c r="AA68" s="63">
        <v>4.39289E-3</v>
      </c>
      <c r="AC68" s="63">
        <v>4.3691600000000004E-3</v>
      </c>
      <c r="AD68" s="63">
        <v>4.372E-3</v>
      </c>
      <c r="AE68" s="63">
        <v>4.4033700000000002E-3</v>
      </c>
      <c r="AF68" s="63">
        <v>4.3788200000000003E-3</v>
      </c>
      <c r="AG68" s="63">
        <v>4.39683E-3</v>
      </c>
      <c r="AI68" s="63">
        <v>4.3736599999999997E-3</v>
      </c>
      <c r="AJ68" s="63">
        <v>4.37741E-3</v>
      </c>
      <c r="AK68" s="63">
        <v>4.4016200000000002E-3</v>
      </c>
      <c r="AL68" s="63">
        <v>4.3900500000000004E-3</v>
      </c>
      <c r="AM68" s="63">
        <v>4.4030700000000002E-3</v>
      </c>
    </row>
    <row r="69" spans="1:39">
      <c r="A69" s="63"/>
      <c r="B69" s="63">
        <f t="shared" si="57"/>
        <v>4.2718800000000005E-3</v>
      </c>
      <c r="C69" s="63">
        <f t="shared" si="53"/>
        <v>4.2717740000000008E-3</v>
      </c>
      <c r="D69" s="63">
        <f t="shared" si="58"/>
        <v>4.2717580000000005E-3</v>
      </c>
      <c r="E69" s="63">
        <f t="shared" si="54"/>
        <v>4.2723700000000002E-3</v>
      </c>
      <c r="F69" s="63">
        <f t="shared" si="55"/>
        <v>4.2736960000000004E-3</v>
      </c>
      <c r="G69" s="63" t="str">
        <f t="shared" si="56"/>
        <v>0.0043,</v>
      </c>
      <c r="H69" s="63"/>
      <c r="J69" s="63"/>
      <c r="K69" s="63">
        <v>4.28146E-3</v>
      </c>
      <c r="L69" s="63">
        <v>4.2537399999999998E-3</v>
      </c>
      <c r="M69" s="63">
        <v>4.2872600000000002E-3</v>
      </c>
      <c r="N69" s="63">
        <v>4.2694400000000002E-3</v>
      </c>
      <c r="O69" s="63">
        <v>4.2674999999999996E-3</v>
      </c>
      <c r="P69" s="63"/>
      <c r="Q69" s="63">
        <v>4.2810299999999999E-3</v>
      </c>
      <c r="R69" s="63">
        <v>4.2539500000000003E-3</v>
      </c>
      <c r="S69" s="63">
        <v>4.2869300000000004E-3</v>
      </c>
      <c r="T69" s="63">
        <v>4.2692600000000004E-3</v>
      </c>
      <c r="U69" s="63">
        <v>4.2677000000000001E-3</v>
      </c>
      <c r="V69" s="63"/>
      <c r="W69" s="63">
        <v>4.2811500000000001E-3</v>
      </c>
      <c r="X69" s="63">
        <v>4.2538599999999999E-3</v>
      </c>
      <c r="Y69" s="63">
        <v>4.2867599999999997E-3</v>
      </c>
      <c r="Z69" s="63">
        <v>4.2693499999999999E-3</v>
      </c>
      <c r="AA69" s="63">
        <v>4.2676700000000003E-3</v>
      </c>
      <c r="AC69" s="63">
        <v>4.2817899999999997E-3</v>
      </c>
      <c r="AD69" s="63">
        <v>4.2543399999999997E-3</v>
      </c>
      <c r="AE69" s="63">
        <v>4.2868400000000001E-3</v>
      </c>
      <c r="AF69" s="63">
        <v>4.2703200000000002E-3</v>
      </c>
      <c r="AG69" s="63">
        <v>4.2685600000000002E-3</v>
      </c>
      <c r="AI69" s="63">
        <v>4.2832800000000004E-3</v>
      </c>
      <c r="AJ69" s="63">
        <v>4.25574E-3</v>
      </c>
      <c r="AK69" s="63">
        <v>4.2874899999999997E-3</v>
      </c>
      <c r="AL69" s="63">
        <v>4.2722300000000001E-3</v>
      </c>
      <c r="AM69" s="63">
        <v>4.2697400000000002E-3</v>
      </c>
    </row>
    <row r="70" spans="1:39">
      <c r="A70" s="63"/>
      <c r="B70" s="63">
        <f t="shared" si="57"/>
        <v>4.2271259999999995E-3</v>
      </c>
      <c r="C70" s="63">
        <f t="shared" si="53"/>
        <v>4.2271499999999998E-3</v>
      </c>
      <c r="D70" s="63">
        <f t="shared" si="58"/>
        <v>4.2271060000000004E-3</v>
      </c>
      <c r="E70" s="63">
        <f t="shared" si="54"/>
        <v>4.2271940000000001E-3</v>
      </c>
      <c r="F70" s="63">
        <f t="shared" si="55"/>
        <v>4.2276199999999996E-3</v>
      </c>
      <c r="G70" s="63" t="str">
        <f t="shared" si="56"/>
        <v>0.0042,</v>
      </c>
      <c r="H70" s="63"/>
      <c r="J70" s="63"/>
      <c r="K70" s="63">
        <v>4.2388599999999997E-3</v>
      </c>
      <c r="L70" s="63">
        <v>4.2094699999999999E-3</v>
      </c>
      <c r="M70" s="63">
        <v>4.2400900000000002E-3</v>
      </c>
      <c r="N70" s="63">
        <v>4.2200800000000002E-3</v>
      </c>
      <c r="O70" s="63">
        <v>4.2271299999999999E-3</v>
      </c>
      <c r="P70" s="63"/>
      <c r="Q70" s="63">
        <v>4.2387400000000004E-3</v>
      </c>
      <c r="R70" s="63">
        <v>4.2095600000000002E-3</v>
      </c>
      <c r="S70" s="63">
        <v>4.2401799999999996E-3</v>
      </c>
      <c r="T70" s="63">
        <v>4.2200800000000002E-3</v>
      </c>
      <c r="U70" s="63">
        <v>4.2271899999999996E-3</v>
      </c>
      <c r="V70" s="63"/>
      <c r="W70" s="63">
        <v>4.2386100000000003E-3</v>
      </c>
      <c r="X70" s="63">
        <v>4.20945E-3</v>
      </c>
      <c r="Y70" s="63">
        <v>4.24027E-3</v>
      </c>
      <c r="Z70" s="63">
        <v>4.2200400000000004E-3</v>
      </c>
      <c r="AA70" s="63">
        <v>4.2271599999999998E-3</v>
      </c>
      <c r="AC70" s="63">
        <v>4.2385399999999998E-3</v>
      </c>
      <c r="AD70" s="63">
        <v>4.2091100000000003E-3</v>
      </c>
      <c r="AE70" s="63">
        <v>4.2408899999999998E-3</v>
      </c>
      <c r="AF70" s="63">
        <v>4.2199999999999998E-3</v>
      </c>
      <c r="AG70" s="63">
        <v>4.2274299999999999E-3</v>
      </c>
      <c r="AI70" s="63">
        <v>4.2388299999999999E-3</v>
      </c>
      <c r="AJ70" s="63">
        <v>4.20916E-3</v>
      </c>
      <c r="AK70" s="63">
        <v>4.2418600000000001E-3</v>
      </c>
      <c r="AL70" s="63">
        <v>4.2205400000000001E-3</v>
      </c>
      <c r="AM70" s="63">
        <v>4.22771E-3</v>
      </c>
    </row>
    <row r="71" spans="1:39">
      <c r="A71" s="63"/>
      <c r="B71" s="63">
        <f t="shared" si="57"/>
        <v>4.2114600000000002E-3</v>
      </c>
      <c r="C71" s="63">
        <f t="shared" si="53"/>
        <v>4.2114299999999995E-3</v>
      </c>
      <c r="D71" s="63">
        <f t="shared" si="58"/>
        <v>4.2114020000000004E-3</v>
      </c>
      <c r="E71" s="63">
        <f t="shared" si="54"/>
        <v>4.2112859999999998E-3</v>
      </c>
      <c r="F71" s="63">
        <f t="shared" si="55"/>
        <v>4.2113359999999996E-3</v>
      </c>
      <c r="G71" s="63" t="str">
        <f t="shared" si="56"/>
        <v>0.0042,</v>
      </c>
      <c r="H71" s="63"/>
      <c r="J71" s="63"/>
      <c r="K71" s="63">
        <v>4.2227799999999998E-3</v>
      </c>
      <c r="L71" s="63">
        <v>4.1978900000000001E-3</v>
      </c>
      <c r="M71" s="63">
        <v>4.2185299999999998E-3</v>
      </c>
      <c r="N71" s="63">
        <v>4.2083099999999998E-3</v>
      </c>
      <c r="O71" s="63">
        <v>4.2097899999999997E-3</v>
      </c>
      <c r="P71" s="63"/>
      <c r="Q71" s="63">
        <v>4.2228099999999996E-3</v>
      </c>
      <c r="R71" s="63">
        <v>4.1978700000000002E-3</v>
      </c>
      <c r="S71" s="63">
        <v>4.2185699999999996E-3</v>
      </c>
      <c r="T71" s="63">
        <v>4.2081699999999998E-3</v>
      </c>
      <c r="U71" s="63">
        <v>4.2097300000000001E-3</v>
      </c>
      <c r="V71" s="63"/>
      <c r="W71" s="63">
        <v>4.2227699999999998E-3</v>
      </c>
      <c r="X71" s="63">
        <v>4.1978099999999997E-3</v>
      </c>
      <c r="Y71" s="63">
        <v>4.2186000000000003E-3</v>
      </c>
      <c r="Z71" s="63">
        <v>4.2080900000000003E-3</v>
      </c>
      <c r="AA71" s="63">
        <v>4.20974E-3</v>
      </c>
      <c r="AC71" s="63">
        <v>4.2227300000000001E-3</v>
      </c>
      <c r="AD71" s="63">
        <v>4.1977500000000001E-3</v>
      </c>
      <c r="AE71" s="63">
        <v>4.2181600000000003E-3</v>
      </c>
      <c r="AF71" s="63">
        <v>4.2079700000000001E-3</v>
      </c>
      <c r="AG71" s="63">
        <v>4.2098200000000004E-3</v>
      </c>
      <c r="AI71" s="63">
        <v>4.2227799999999998E-3</v>
      </c>
      <c r="AJ71" s="63">
        <v>4.1978099999999997E-3</v>
      </c>
      <c r="AK71" s="63">
        <v>4.2183000000000003E-3</v>
      </c>
      <c r="AL71" s="63">
        <v>4.2079300000000004E-3</v>
      </c>
      <c r="AM71" s="63">
        <v>4.2098600000000002E-3</v>
      </c>
    </row>
    <row r="72" spans="1:39">
      <c r="A72" s="63"/>
      <c r="B72" s="63">
        <f t="shared" si="57"/>
        <v>4.2083559999999999E-3</v>
      </c>
      <c r="C72" s="63">
        <f t="shared" si="53"/>
        <v>4.2083139999999995E-3</v>
      </c>
      <c r="D72" s="63">
        <f t="shared" si="58"/>
        <v>4.2082819999999998E-3</v>
      </c>
      <c r="E72" s="63">
        <f t="shared" si="54"/>
        <v>4.2081579999999992E-3</v>
      </c>
      <c r="F72" s="63">
        <f t="shared" si="55"/>
        <v>4.2080859999999998E-3</v>
      </c>
      <c r="G72" s="63" t="str">
        <f t="shared" si="56"/>
        <v>0.0042,</v>
      </c>
      <c r="H72" s="63"/>
      <c r="J72" s="63"/>
      <c r="K72" s="63">
        <v>4.2184600000000003E-3</v>
      </c>
      <c r="L72" s="63">
        <v>4.1970200000000001E-3</v>
      </c>
      <c r="M72" s="63">
        <v>4.2139200000000003E-3</v>
      </c>
      <c r="N72" s="63">
        <v>4.2051800000000002E-3</v>
      </c>
      <c r="O72" s="63">
        <v>4.2072000000000003E-3</v>
      </c>
      <c r="P72" s="63"/>
      <c r="Q72" s="63">
        <v>4.2184900000000001E-3</v>
      </c>
      <c r="R72" s="63">
        <v>4.1970100000000002E-3</v>
      </c>
      <c r="S72" s="63">
        <v>4.2138200000000001E-3</v>
      </c>
      <c r="T72" s="63">
        <v>4.20507E-3</v>
      </c>
      <c r="U72" s="63">
        <v>4.2071799999999996E-3</v>
      </c>
      <c r="V72" s="63"/>
      <c r="W72" s="63">
        <v>4.2185199999999999E-3</v>
      </c>
      <c r="X72" s="63">
        <v>4.1970000000000002E-3</v>
      </c>
      <c r="Y72" s="63">
        <v>4.2137399999999997E-3</v>
      </c>
      <c r="Z72" s="63">
        <v>4.2050000000000004E-3</v>
      </c>
      <c r="AA72" s="63">
        <v>4.2071499999999998E-3</v>
      </c>
      <c r="AC72" s="63">
        <v>4.2185800000000004E-3</v>
      </c>
      <c r="AD72" s="63">
        <v>4.1969599999999996E-3</v>
      </c>
      <c r="AE72" s="63">
        <v>4.2134199999999998E-3</v>
      </c>
      <c r="AF72" s="63">
        <v>4.2047899999999999E-3</v>
      </c>
      <c r="AG72" s="63">
        <v>4.2070400000000004E-3</v>
      </c>
      <c r="AI72" s="63">
        <v>4.2188099999999999E-3</v>
      </c>
      <c r="AJ72" s="63">
        <v>4.1969299999999998E-3</v>
      </c>
      <c r="AK72" s="63">
        <v>4.2131900000000003E-3</v>
      </c>
      <c r="AL72" s="63">
        <v>4.2045800000000003E-3</v>
      </c>
      <c r="AM72" s="63">
        <v>4.2069200000000003E-3</v>
      </c>
    </row>
    <row r="73" spans="1:39">
      <c r="A73" s="63"/>
      <c r="B73" s="63">
        <f t="shared" si="57"/>
        <v>4.2086940000000007E-3</v>
      </c>
      <c r="C73" s="63">
        <f t="shared" si="53"/>
        <v>4.208692E-3</v>
      </c>
      <c r="D73" s="63">
        <f t="shared" si="58"/>
        <v>4.2087040000000006E-3</v>
      </c>
      <c r="E73" s="63">
        <f t="shared" si="54"/>
        <v>4.2087140000000006E-3</v>
      </c>
      <c r="F73" s="63">
        <f t="shared" si="55"/>
        <v>4.2088260000000006E-3</v>
      </c>
      <c r="G73" s="63" t="str">
        <f t="shared" si="56"/>
        <v>0.0042,</v>
      </c>
      <c r="H73" s="63"/>
      <c r="J73" s="63"/>
      <c r="K73" s="63">
        <v>4.2184600000000003E-3</v>
      </c>
      <c r="L73" s="63">
        <v>4.1971200000000004E-3</v>
      </c>
      <c r="M73" s="63">
        <v>4.2160499999999998E-3</v>
      </c>
      <c r="N73" s="63">
        <v>4.2050899999999999E-3</v>
      </c>
      <c r="O73" s="63">
        <v>4.2067500000000004E-3</v>
      </c>
      <c r="P73" s="63"/>
      <c r="Q73" s="63">
        <v>4.2184199999999996E-3</v>
      </c>
      <c r="R73" s="63">
        <v>4.1971200000000004E-3</v>
      </c>
      <c r="S73" s="63">
        <v>4.2160499999999998E-3</v>
      </c>
      <c r="T73" s="63">
        <v>4.2050799999999999E-3</v>
      </c>
      <c r="U73" s="63">
        <v>4.2067900000000002E-3</v>
      </c>
      <c r="V73" s="63"/>
      <c r="W73" s="63">
        <v>4.2184299999999996E-3</v>
      </c>
      <c r="X73" s="63">
        <v>4.1971200000000004E-3</v>
      </c>
      <c r="Y73" s="63">
        <v>4.2160599999999998E-3</v>
      </c>
      <c r="Z73" s="63">
        <v>4.2050899999999999E-3</v>
      </c>
      <c r="AA73" s="63">
        <v>4.20682E-3</v>
      </c>
      <c r="AC73" s="63">
        <v>4.2184400000000004E-3</v>
      </c>
      <c r="AD73" s="63">
        <v>4.1971200000000004E-3</v>
      </c>
      <c r="AE73" s="63">
        <v>4.2159399999999996E-3</v>
      </c>
      <c r="AF73" s="63">
        <v>4.2051600000000003E-3</v>
      </c>
      <c r="AG73" s="63">
        <v>4.2069100000000003E-3</v>
      </c>
      <c r="AI73" s="63">
        <v>4.2184400000000004E-3</v>
      </c>
      <c r="AJ73" s="63">
        <v>4.1971200000000004E-3</v>
      </c>
      <c r="AK73" s="63">
        <v>4.2162399999999996E-3</v>
      </c>
      <c r="AL73" s="63">
        <v>4.2053200000000002E-3</v>
      </c>
      <c r="AM73" s="63">
        <v>4.2070099999999997E-3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977B-7BD6-434D-9A61-65E400A29991}">
  <sheetPr>
    <tabColor theme="5"/>
  </sheetPr>
  <dimension ref="A1:BR73"/>
  <sheetViews>
    <sheetView workbookViewId="0">
      <selection activeCell="D6" sqref="D6"/>
    </sheetView>
  </sheetViews>
  <sheetFormatPr baseColWidth="10" defaultRowHeight="16"/>
  <cols>
    <col min="2" max="3" width="17.33203125" bestFit="1" customWidth="1"/>
    <col min="4" max="4" width="17.33203125" customWidth="1"/>
    <col min="5" max="5" width="15.6640625" bestFit="1" customWidth="1"/>
    <col min="6" max="7" width="17.33203125" customWidth="1"/>
    <col min="8" max="8" width="16.33203125" bestFit="1" customWidth="1"/>
    <col min="10" max="10" width="3.33203125" style="284" customWidth="1"/>
    <col min="12" max="12" width="19.6640625" style="415" bestFit="1" customWidth="1"/>
    <col min="14" max="14" width="13.83203125" bestFit="1" customWidth="1"/>
    <col min="51" max="51" width="13" bestFit="1" customWidth="1"/>
  </cols>
  <sheetData>
    <row r="1" spans="1:70">
      <c r="B1" s="381" t="s">
        <v>523</v>
      </c>
      <c r="C1" s="514" t="s">
        <v>524</v>
      </c>
      <c r="D1" s="514" t="s">
        <v>526</v>
      </c>
      <c r="E1" s="514" t="s">
        <v>525</v>
      </c>
      <c r="F1" s="539" t="s">
        <v>527</v>
      </c>
      <c r="G1" s="514" t="s">
        <v>567</v>
      </c>
      <c r="L1" s="381" t="s">
        <v>523</v>
      </c>
      <c r="M1" s="381"/>
      <c r="N1" s="381"/>
      <c r="O1" s="381"/>
      <c r="P1" s="381"/>
      <c r="R1" s="514" t="s">
        <v>524</v>
      </c>
      <c r="S1" s="381"/>
      <c r="T1" s="381"/>
      <c r="U1" s="381"/>
      <c r="V1" s="381"/>
      <c r="X1" s="514" t="s">
        <v>526</v>
      </c>
      <c r="Y1" s="381"/>
      <c r="Z1" s="381"/>
      <c r="AA1" s="381"/>
      <c r="AB1" s="381"/>
      <c r="AD1" s="381" t="s">
        <v>528</v>
      </c>
      <c r="AE1" s="381"/>
      <c r="AF1" s="381"/>
      <c r="AG1" s="381"/>
      <c r="AH1" s="381"/>
      <c r="AJ1" s="514" t="s">
        <v>527</v>
      </c>
      <c r="AK1" s="381"/>
      <c r="AL1" s="381"/>
      <c r="AM1" s="381"/>
      <c r="AN1" s="381"/>
      <c r="AP1" s="381" t="s">
        <v>567</v>
      </c>
      <c r="AQ1" s="381"/>
      <c r="AR1" s="381"/>
      <c r="AS1" s="381"/>
      <c r="AT1" s="381"/>
      <c r="AV1" s="381" t="s">
        <v>523</v>
      </c>
      <c r="AW1" s="381" t="s">
        <v>524</v>
      </c>
      <c r="AX1" s="381" t="s">
        <v>526</v>
      </c>
      <c r="AY1" s="381" t="s">
        <v>525</v>
      </c>
      <c r="AZ1" s="381" t="s">
        <v>527</v>
      </c>
      <c r="BA1" s="381"/>
      <c r="BB1" s="381" t="s">
        <v>523</v>
      </c>
      <c r="BC1" s="381" t="s">
        <v>524</v>
      </c>
      <c r="BD1" s="381" t="s">
        <v>526</v>
      </c>
      <c r="BE1" s="381" t="s">
        <v>525</v>
      </c>
      <c r="BF1" s="381" t="s">
        <v>527</v>
      </c>
      <c r="BH1" s="381" t="s">
        <v>523</v>
      </c>
      <c r="BI1" s="381" t="s">
        <v>524</v>
      </c>
      <c r="BJ1" s="381" t="s">
        <v>526</v>
      </c>
      <c r="BK1" s="381" t="s">
        <v>525</v>
      </c>
      <c r="BL1" s="381" t="s">
        <v>527</v>
      </c>
      <c r="BN1" s="381" t="s">
        <v>523</v>
      </c>
      <c r="BO1" s="381" t="s">
        <v>524</v>
      </c>
      <c r="BP1" s="381" t="s">
        <v>526</v>
      </c>
      <c r="BQ1" s="381" t="s">
        <v>525</v>
      </c>
      <c r="BR1" s="381" t="s">
        <v>527</v>
      </c>
    </row>
    <row r="2" spans="1:70" ht="17">
      <c r="A2" s="198" t="s">
        <v>1044</v>
      </c>
      <c r="B2" s="391"/>
      <c r="C2" s="391">
        <f>V3</f>
        <v>1.98</v>
      </c>
      <c r="D2" s="391">
        <f>AB3</f>
        <v>2.56</v>
      </c>
      <c r="E2" s="396">
        <f>AH3</f>
        <v>2.4500000000000002</v>
      </c>
      <c r="F2" s="541">
        <f>AN3</f>
        <v>2.61</v>
      </c>
      <c r="G2" s="445">
        <f>AT3</f>
        <v>2.73</v>
      </c>
      <c r="H2" s="396"/>
      <c r="I2" s="391"/>
      <c r="L2" s="198" t="s">
        <v>493</v>
      </c>
      <c r="M2" s="391" t="s">
        <v>190</v>
      </c>
      <c r="N2" s="391" t="s">
        <v>281</v>
      </c>
      <c r="O2" s="391" t="s">
        <v>282</v>
      </c>
      <c r="P2" s="391" t="s">
        <v>492</v>
      </c>
      <c r="Q2" s="396"/>
      <c r="R2" s="198"/>
      <c r="S2" s="391" t="s">
        <v>1049</v>
      </c>
      <c r="T2" s="391" t="s">
        <v>1050</v>
      </c>
      <c r="U2" s="391" t="s">
        <v>203</v>
      </c>
      <c r="V2" s="391" t="s">
        <v>1051</v>
      </c>
      <c r="X2" s="198"/>
      <c r="Y2" s="391" t="s">
        <v>1049</v>
      </c>
      <c r="Z2" s="391" t="s">
        <v>1050</v>
      </c>
      <c r="AA2" s="391" t="s">
        <v>203</v>
      </c>
      <c r="AB2" s="391" t="s">
        <v>1051</v>
      </c>
      <c r="AD2" s="404"/>
      <c r="AE2" s="391" t="s">
        <v>190</v>
      </c>
      <c r="AF2" s="391" t="s">
        <v>281</v>
      </c>
      <c r="AG2" s="391" t="s">
        <v>282</v>
      </c>
      <c r="AH2" s="391" t="s">
        <v>492</v>
      </c>
      <c r="AI2" s="396"/>
      <c r="AJ2" s="198"/>
      <c r="AK2" s="391" t="s">
        <v>1049</v>
      </c>
      <c r="AL2" s="391" t="s">
        <v>1050</v>
      </c>
      <c r="AM2" s="391" t="s">
        <v>203</v>
      </c>
      <c r="AN2" s="391" t="s">
        <v>1051</v>
      </c>
      <c r="AP2" s="434" t="s">
        <v>598</v>
      </c>
      <c r="AQ2" s="391"/>
      <c r="AR2" s="391"/>
      <c r="AS2" s="391"/>
      <c r="AT2" s="391"/>
      <c r="AV2" s="391" t="s">
        <v>190</v>
      </c>
      <c r="BB2" s="391" t="s">
        <v>492</v>
      </c>
      <c r="BH2" s="391" t="s">
        <v>281</v>
      </c>
      <c r="BN2" s="391" t="s">
        <v>282</v>
      </c>
    </row>
    <row r="3" spans="1:70" ht="17">
      <c r="A3" s="198" t="s">
        <v>1045</v>
      </c>
      <c r="B3" s="391"/>
      <c r="C3" s="391">
        <f t="shared" ref="C3:C5" si="0">V4</f>
        <v>1.26</v>
      </c>
      <c r="D3" s="391">
        <f t="shared" ref="D3:D5" si="1">AB4</f>
        <v>1.26</v>
      </c>
      <c r="E3" s="396">
        <f>AH4</f>
        <v>1.3</v>
      </c>
      <c r="F3" s="541">
        <f t="shared" ref="F3:F5" si="2">AN4</f>
        <v>1.32</v>
      </c>
      <c r="G3" s="445">
        <f t="shared" ref="G3:G6" si="3">AT4</f>
        <v>1.31</v>
      </c>
      <c r="H3" s="396"/>
      <c r="I3" s="391"/>
      <c r="L3" s="198" t="s">
        <v>415</v>
      </c>
      <c r="M3" s="537">
        <v>8.2106630000000003</v>
      </c>
      <c r="N3" s="537">
        <v>7.3173459999999997</v>
      </c>
      <c r="O3" s="537">
        <v>5.121327</v>
      </c>
      <c r="P3" s="537">
        <v>4.8282550000000004</v>
      </c>
      <c r="Q3" s="396"/>
      <c r="R3" s="198" t="s">
        <v>1044</v>
      </c>
      <c r="S3" s="391">
        <v>0</v>
      </c>
      <c r="T3" s="391">
        <v>1.71</v>
      </c>
      <c r="U3" s="391">
        <v>1.96</v>
      </c>
      <c r="V3" s="391">
        <v>1.98</v>
      </c>
      <c r="X3" s="198" t="s">
        <v>1044</v>
      </c>
      <c r="Y3" s="391">
        <v>0</v>
      </c>
      <c r="Z3" s="391">
        <v>1.71</v>
      </c>
      <c r="AA3" s="391">
        <v>1.96</v>
      </c>
      <c r="AB3" s="391">
        <v>2.56</v>
      </c>
      <c r="AD3" s="404" t="s">
        <v>1044</v>
      </c>
      <c r="AE3" s="391">
        <v>0</v>
      </c>
      <c r="AF3" s="391">
        <v>1.71</v>
      </c>
      <c r="AG3" s="391">
        <v>1.96</v>
      </c>
      <c r="AH3" s="391">
        <v>2.4500000000000002</v>
      </c>
      <c r="AI3" s="396"/>
      <c r="AJ3" s="198" t="s">
        <v>1044</v>
      </c>
      <c r="AK3" s="391">
        <v>0</v>
      </c>
      <c r="AL3" s="391">
        <v>1.71</v>
      </c>
      <c r="AM3" s="391">
        <v>1.96</v>
      </c>
      <c r="AN3" s="391">
        <v>2.61</v>
      </c>
      <c r="AP3" s="434" t="s">
        <v>1044</v>
      </c>
      <c r="AQ3" s="391">
        <v>0</v>
      </c>
      <c r="AR3" s="391">
        <v>1.71</v>
      </c>
      <c r="AS3" s="391">
        <v>1.96</v>
      </c>
      <c r="AT3" s="391">
        <v>2.73</v>
      </c>
      <c r="AV3" s="423">
        <f>M3</f>
        <v>8.2106630000000003</v>
      </c>
      <c r="AW3" s="423">
        <f>S3</f>
        <v>0</v>
      </c>
      <c r="AX3" s="423">
        <f>Y3</f>
        <v>0</v>
      </c>
      <c r="AY3" s="423">
        <f>AE3</f>
        <v>0</v>
      </c>
      <c r="AZ3" s="423">
        <f>AK3</f>
        <v>0</v>
      </c>
      <c r="BA3" s="423"/>
      <c r="BB3" s="423">
        <f>P3</f>
        <v>4.8282550000000004</v>
      </c>
      <c r="BC3" s="423">
        <f>V3</f>
        <v>1.98</v>
      </c>
      <c r="BD3" s="423">
        <f>AB3</f>
        <v>2.56</v>
      </c>
      <c r="BE3" s="423">
        <f>AH3</f>
        <v>2.4500000000000002</v>
      </c>
      <c r="BF3" s="423">
        <f>AN3</f>
        <v>2.61</v>
      </c>
      <c r="BH3" s="423">
        <f>N3</f>
        <v>7.3173459999999997</v>
      </c>
      <c r="BI3" s="423">
        <f>T3</f>
        <v>1.71</v>
      </c>
      <c r="BJ3" s="423">
        <f>Z3</f>
        <v>1.71</v>
      </c>
      <c r="BK3" s="423">
        <f>AF3</f>
        <v>1.71</v>
      </c>
      <c r="BL3" s="423">
        <f>AL3</f>
        <v>1.71</v>
      </c>
      <c r="BN3" s="423">
        <f>O3</f>
        <v>5.121327</v>
      </c>
      <c r="BO3" s="423">
        <f>U3</f>
        <v>1.96</v>
      </c>
      <c r="BP3" s="423">
        <f>AA3</f>
        <v>1.96</v>
      </c>
      <c r="BQ3" s="423">
        <f>AG3</f>
        <v>1.96</v>
      </c>
      <c r="BR3" s="423">
        <f>AM3</f>
        <v>1.96</v>
      </c>
    </row>
    <row r="4" spans="1:70" ht="17">
      <c r="A4" s="198" t="s">
        <v>1046</v>
      </c>
      <c r="B4" s="391"/>
      <c r="C4" s="391">
        <f>V5</f>
        <v>4.62</v>
      </c>
      <c r="D4" s="391">
        <f t="shared" si="1"/>
        <v>4.62</v>
      </c>
      <c r="E4" s="396">
        <f>AH5</f>
        <v>4.72</v>
      </c>
      <c r="F4" s="541">
        <f t="shared" si="2"/>
        <v>4.8</v>
      </c>
      <c r="G4" s="445">
        <f t="shared" si="3"/>
        <v>4.75</v>
      </c>
      <c r="H4" s="396"/>
      <c r="I4" s="391"/>
      <c r="L4" s="198" t="s">
        <v>278</v>
      </c>
      <c r="M4" s="537">
        <v>1.8029409999999999</v>
      </c>
      <c r="N4" s="537">
        <v>2.52677</v>
      </c>
      <c r="O4" s="537">
        <v>3.5019290000000001</v>
      </c>
      <c r="P4" s="537">
        <v>2.694067</v>
      </c>
      <c r="Q4" s="396"/>
      <c r="R4" s="198" t="s">
        <v>1045</v>
      </c>
      <c r="S4" s="391">
        <v>1.56</v>
      </c>
      <c r="T4" s="391">
        <v>1.32</v>
      </c>
      <c r="U4" s="391">
        <v>1.34</v>
      </c>
      <c r="V4" s="391">
        <v>1.26</v>
      </c>
      <c r="X4" s="198" t="s">
        <v>1045</v>
      </c>
      <c r="Y4" s="391">
        <v>1.61</v>
      </c>
      <c r="Z4" s="391">
        <v>1.33</v>
      </c>
      <c r="AA4" s="391">
        <v>1.35</v>
      </c>
      <c r="AB4" s="391">
        <v>1.26</v>
      </c>
      <c r="AD4" s="404" t="s">
        <v>1045</v>
      </c>
      <c r="AE4" s="391">
        <v>1.66</v>
      </c>
      <c r="AF4" s="391">
        <v>1.37</v>
      </c>
      <c r="AG4" s="391">
        <v>1.39</v>
      </c>
      <c r="AH4" s="391">
        <v>1.3</v>
      </c>
      <c r="AI4" s="396"/>
      <c r="AJ4" s="198" t="s">
        <v>1045</v>
      </c>
      <c r="AK4" s="391">
        <v>1.61</v>
      </c>
      <c r="AL4" s="391">
        <v>1.39</v>
      </c>
      <c r="AM4" s="391">
        <v>1.41</v>
      </c>
      <c r="AN4" s="391">
        <v>1.32</v>
      </c>
      <c r="AP4" s="434" t="s">
        <v>1045</v>
      </c>
      <c r="AQ4" s="391">
        <v>1.51</v>
      </c>
      <c r="AR4" s="391">
        <v>1.36</v>
      </c>
      <c r="AS4" s="391">
        <v>1.38</v>
      </c>
      <c r="AT4" s="391">
        <v>1.31</v>
      </c>
      <c r="AV4" s="423">
        <f>M4</f>
        <v>1.8029409999999999</v>
      </c>
      <c r="AW4" s="423">
        <f t="shared" ref="AW4:AW6" si="4">S4</f>
        <v>1.56</v>
      </c>
      <c r="AX4" s="423">
        <f t="shared" ref="AX4:AX6" si="5">Y4</f>
        <v>1.61</v>
      </c>
      <c r="AY4" s="423">
        <f>AE4</f>
        <v>1.66</v>
      </c>
      <c r="AZ4" s="423">
        <f t="shared" ref="AZ4:AZ6" si="6">AK4</f>
        <v>1.61</v>
      </c>
      <c r="BA4" s="423"/>
      <c r="BB4" s="423">
        <f>P4</f>
        <v>2.694067</v>
      </c>
      <c r="BC4" s="423">
        <f t="shared" ref="BC4:BC6" si="7">V4</f>
        <v>1.26</v>
      </c>
      <c r="BD4" s="423">
        <f t="shared" ref="BD4:BD6" si="8">AB4</f>
        <v>1.26</v>
      </c>
      <c r="BE4" s="423">
        <f>AH4</f>
        <v>1.3</v>
      </c>
      <c r="BF4" s="423">
        <f t="shared" ref="BF4:BF6" si="9">AN4</f>
        <v>1.32</v>
      </c>
      <c r="BH4" s="423">
        <f>N4</f>
        <v>2.52677</v>
      </c>
      <c r="BI4" s="423">
        <f t="shared" ref="BI4:BI6" si="10">T4</f>
        <v>1.32</v>
      </c>
      <c r="BJ4" s="423">
        <f t="shared" ref="BJ4:BJ6" si="11">Z4</f>
        <v>1.33</v>
      </c>
      <c r="BK4" s="423">
        <f>AF4</f>
        <v>1.37</v>
      </c>
      <c r="BL4" s="423">
        <f t="shared" ref="BL4:BL6" si="12">AL4</f>
        <v>1.39</v>
      </c>
      <c r="BN4" s="423">
        <f>O4</f>
        <v>3.5019290000000001</v>
      </c>
      <c r="BO4" s="423">
        <f t="shared" ref="BO4:BO6" si="13">U4</f>
        <v>1.34</v>
      </c>
      <c r="BP4" s="423">
        <f t="shared" ref="BP4:BP6" si="14">AA4</f>
        <v>1.35</v>
      </c>
      <c r="BQ4" s="423">
        <f>AG4</f>
        <v>1.39</v>
      </c>
      <c r="BR4" s="423">
        <f t="shared" ref="BR4:BR6" si="15">AM4</f>
        <v>1.41</v>
      </c>
    </row>
    <row r="5" spans="1:70" ht="17">
      <c r="A5" s="198" t="s">
        <v>1047</v>
      </c>
      <c r="B5" s="391"/>
      <c r="C5" s="391">
        <f>V6</f>
        <v>21.07</v>
      </c>
      <c r="D5" s="391">
        <f t="shared" ref="D5" si="16">AB6</f>
        <v>21.14</v>
      </c>
      <c r="E5" s="396">
        <f>AH6</f>
        <v>21.62</v>
      </c>
      <c r="F5" s="541">
        <f t="shared" ref="F5" si="17">AN6</f>
        <v>22.03</v>
      </c>
      <c r="G5" s="445">
        <f t="shared" si="3"/>
        <v>21.82</v>
      </c>
      <c r="H5" s="397"/>
      <c r="I5" s="391"/>
      <c r="L5" s="198" t="s">
        <v>416</v>
      </c>
      <c r="M5" s="537">
        <v>29.206505</v>
      </c>
      <c r="N5" s="537">
        <v>25.819239</v>
      </c>
      <c r="O5" s="537">
        <v>25.133499</v>
      </c>
      <c r="P5" s="537">
        <v>24.047899000000001</v>
      </c>
      <c r="Q5" s="396"/>
      <c r="R5" s="198" t="s">
        <v>1046</v>
      </c>
      <c r="S5" s="391">
        <v>9.0500000000000007</v>
      </c>
      <c r="T5" s="391">
        <v>7.87</v>
      </c>
      <c r="U5" s="391">
        <v>5.05</v>
      </c>
      <c r="V5" s="391">
        <v>4.62</v>
      </c>
      <c r="X5" s="198" t="s">
        <v>1046</v>
      </c>
      <c r="Y5" s="391">
        <v>9.26</v>
      </c>
      <c r="Z5" s="391">
        <v>7.93</v>
      </c>
      <c r="AA5" s="391">
        <v>5.08</v>
      </c>
      <c r="AB5" s="391">
        <v>4.62</v>
      </c>
      <c r="AD5" s="404" t="s">
        <v>1046</v>
      </c>
      <c r="AE5" s="391">
        <v>9.5</v>
      </c>
      <c r="AF5" s="391">
        <v>8.1300000000000008</v>
      </c>
      <c r="AG5" s="391">
        <v>5.21</v>
      </c>
      <c r="AH5" s="391">
        <v>4.72</v>
      </c>
      <c r="AI5" s="396"/>
      <c r="AJ5" s="198" t="s">
        <v>1046</v>
      </c>
      <c r="AK5" s="391">
        <v>9.27</v>
      </c>
      <c r="AL5" s="391">
        <v>8.2100000000000009</v>
      </c>
      <c r="AM5" s="391">
        <v>5.26</v>
      </c>
      <c r="AN5" s="391">
        <v>4.8</v>
      </c>
      <c r="AP5" s="434" t="s">
        <v>1046</v>
      </c>
      <c r="AQ5" s="391">
        <v>8.83</v>
      </c>
      <c r="AR5" s="391">
        <v>8.06</v>
      </c>
      <c r="AS5" s="391">
        <v>5.17</v>
      </c>
      <c r="AT5" s="391">
        <v>4.75</v>
      </c>
      <c r="AV5" s="423">
        <f>M5</f>
        <v>29.206505</v>
      </c>
      <c r="AW5" s="423">
        <f t="shared" si="4"/>
        <v>9.0500000000000007</v>
      </c>
      <c r="AX5" s="423">
        <f t="shared" si="5"/>
        <v>9.26</v>
      </c>
      <c r="AY5" s="423">
        <f>AE5</f>
        <v>9.5</v>
      </c>
      <c r="AZ5" s="423">
        <f t="shared" si="6"/>
        <v>9.27</v>
      </c>
      <c r="BA5" s="423"/>
      <c r="BB5" s="423">
        <f>P5</f>
        <v>24.047899000000001</v>
      </c>
      <c r="BC5" s="423">
        <f t="shared" si="7"/>
        <v>4.62</v>
      </c>
      <c r="BD5" s="423">
        <f t="shared" si="8"/>
        <v>4.62</v>
      </c>
      <c r="BE5" s="423">
        <f>AH5</f>
        <v>4.72</v>
      </c>
      <c r="BF5" s="423">
        <f t="shared" si="9"/>
        <v>4.8</v>
      </c>
      <c r="BH5" s="423">
        <f>N5</f>
        <v>25.819239</v>
      </c>
      <c r="BI5" s="423">
        <f t="shared" si="10"/>
        <v>7.87</v>
      </c>
      <c r="BJ5" s="423">
        <f t="shared" si="11"/>
        <v>7.93</v>
      </c>
      <c r="BK5" s="423">
        <f>AF5</f>
        <v>8.1300000000000008</v>
      </c>
      <c r="BL5" s="423">
        <f t="shared" si="12"/>
        <v>8.2100000000000009</v>
      </c>
      <c r="BN5" s="423">
        <f>O5</f>
        <v>25.133499</v>
      </c>
      <c r="BO5" s="423">
        <f t="shared" si="13"/>
        <v>5.05</v>
      </c>
      <c r="BP5" s="423">
        <f t="shared" si="14"/>
        <v>5.08</v>
      </c>
      <c r="BQ5" s="423">
        <f>AG5</f>
        <v>5.21</v>
      </c>
      <c r="BR5" s="423">
        <f t="shared" si="15"/>
        <v>5.26</v>
      </c>
    </row>
    <row r="6" spans="1:70" s="424" customFormat="1" ht="17">
      <c r="A6" s="198" t="s">
        <v>1048</v>
      </c>
      <c r="C6" s="391">
        <f>V7</f>
        <v>28.93</v>
      </c>
      <c r="D6" s="391">
        <f t="shared" ref="D6" si="18">AB7</f>
        <v>29.58</v>
      </c>
      <c r="E6" s="396">
        <f>AH7</f>
        <v>30.08</v>
      </c>
      <c r="F6" s="541">
        <f t="shared" ref="F6" si="19">AN7</f>
        <v>30.76</v>
      </c>
      <c r="G6" s="445">
        <f>AT7</f>
        <v>30.61</v>
      </c>
      <c r="J6" s="425"/>
      <c r="L6" s="426" t="s">
        <v>417</v>
      </c>
      <c r="M6" s="538">
        <v>39.220109000000001</v>
      </c>
      <c r="N6" s="538">
        <v>35.663355000000003</v>
      </c>
      <c r="O6" s="538">
        <v>33.756754999999998</v>
      </c>
      <c r="P6" s="538">
        <v>31.570219999999999</v>
      </c>
      <c r="Q6" s="420"/>
      <c r="R6" s="198" t="s">
        <v>1047</v>
      </c>
      <c r="S6" s="406">
        <v>26.02</v>
      </c>
      <c r="T6" s="406">
        <v>22.23</v>
      </c>
      <c r="U6" s="406">
        <v>22.3</v>
      </c>
      <c r="V6" s="406">
        <v>21.07</v>
      </c>
      <c r="X6" s="426" t="s">
        <v>1047</v>
      </c>
      <c r="Y6" s="406">
        <v>26.76</v>
      </c>
      <c r="Z6" s="406">
        <v>22.41</v>
      </c>
      <c r="AA6" s="406">
        <v>22.46</v>
      </c>
      <c r="AB6" s="406">
        <v>21.14</v>
      </c>
      <c r="AD6" s="405" t="s">
        <v>1047</v>
      </c>
      <c r="AE6" s="406">
        <v>27.56</v>
      </c>
      <c r="AF6" s="406">
        <v>23.07</v>
      </c>
      <c r="AG6" s="406">
        <v>23.09</v>
      </c>
      <c r="AH6" s="406">
        <v>21.62</v>
      </c>
      <c r="AI6" s="420"/>
      <c r="AJ6" s="426" t="s">
        <v>1047</v>
      </c>
      <c r="AK6" s="406">
        <v>26.75</v>
      </c>
      <c r="AL6" s="406">
        <v>23.32</v>
      </c>
      <c r="AM6" s="406">
        <v>23.39</v>
      </c>
      <c r="AN6" s="406">
        <v>22.03</v>
      </c>
      <c r="AP6" s="434" t="s">
        <v>1047</v>
      </c>
      <c r="AQ6" s="406">
        <v>25.28</v>
      </c>
      <c r="AR6" s="406">
        <v>22.83</v>
      </c>
      <c r="AS6" s="406">
        <v>22.93</v>
      </c>
      <c r="AT6" s="406">
        <v>21.82</v>
      </c>
      <c r="AV6" s="427">
        <f>M6</f>
        <v>39.220109000000001</v>
      </c>
      <c r="AW6" s="427">
        <f t="shared" si="4"/>
        <v>26.02</v>
      </c>
      <c r="AX6" s="427">
        <f t="shared" si="5"/>
        <v>26.76</v>
      </c>
      <c r="AY6" s="427">
        <f>AE6</f>
        <v>27.56</v>
      </c>
      <c r="AZ6" s="427">
        <f t="shared" si="6"/>
        <v>26.75</v>
      </c>
      <c r="BA6" s="427"/>
      <c r="BB6" s="427">
        <f>P6</f>
        <v>31.570219999999999</v>
      </c>
      <c r="BC6" s="427">
        <f t="shared" si="7"/>
        <v>21.07</v>
      </c>
      <c r="BD6" s="427">
        <f t="shared" si="8"/>
        <v>21.14</v>
      </c>
      <c r="BE6" s="427">
        <f>AH6</f>
        <v>21.62</v>
      </c>
      <c r="BF6" s="427">
        <f t="shared" si="9"/>
        <v>22.03</v>
      </c>
      <c r="BH6" s="427">
        <f>N6</f>
        <v>35.663355000000003</v>
      </c>
      <c r="BI6" s="427">
        <f t="shared" si="10"/>
        <v>22.23</v>
      </c>
      <c r="BJ6" s="427">
        <f t="shared" si="11"/>
        <v>22.41</v>
      </c>
      <c r="BK6" s="427">
        <f>AF6</f>
        <v>23.07</v>
      </c>
      <c r="BL6" s="427">
        <f t="shared" si="12"/>
        <v>23.32</v>
      </c>
      <c r="BN6" s="427">
        <f>O6</f>
        <v>33.756754999999998</v>
      </c>
      <c r="BO6" s="427">
        <f t="shared" si="13"/>
        <v>22.3</v>
      </c>
      <c r="BP6" s="427">
        <f t="shared" si="14"/>
        <v>22.46</v>
      </c>
      <c r="BQ6" s="427">
        <f>AG6</f>
        <v>23.09</v>
      </c>
      <c r="BR6" s="427">
        <f t="shared" si="15"/>
        <v>23.39</v>
      </c>
    </row>
    <row r="7" spans="1:70" ht="17">
      <c r="L7" s="416"/>
      <c r="M7" s="406"/>
      <c r="N7" s="406"/>
      <c r="O7" s="406"/>
      <c r="P7" s="406"/>
      <c r="Q7" s="420"/>
      <c r="R7" s="198" t="s">
        <v>1048</v>
      </c>
      <c r="S7" s="406">
        <v>36.630000000000003</v>
      </c>
      <c r="T7" s="406">
        <v>33.130000000000003</v>
      </c>
      <c r="U7" s="406">
        <v>30.64</v>
      </c>
      <c r="V7" s="406">
        <v>28.93</v>
      </c>
      <c r="X7" s="405" t="s">
        <v>1048</v>
      </c>
      <c r="Y7" s="406">
        <v>37.630000000000003</v>
      </c>
      <c r="Z7" s="406">
        <v>33.380000000000003</v>
      </c>
      <c r="AA7" s="406">
        <v>30.85</v>
      </c>
      <c r="AB7" s="406">
        <v>29.58</v>
      </c>
      <c r="AD7" s="405" t="s">
        <v>1048</v>
      </c>
      <c r="AE7" s="406">
        <v>38.72</v>
      </c>
      <c r="AF7" s="406">
        <v>34.28</v>
      </c>
      <c r="AG7" s="406">
        <v>31.65</v>
      </c>
      <c r="AH7" s="406">
        <v>30.08</v>
      </c>
      <c r="AI7" s="420"/>
      <c r="AJ7" s="405" t="s">
        <v>1048</v>
      </c>
      <c r="AK7" s="406">
        <v>37.630000000000003</v>
      </c>
      <c r="AL7" s="406">
        <v>34.619999999999997</v>
      </c>
      <c r="AM7" s="406">
        <v>32.020000000000003</v>
      </c>
      <c r="AN7" s="406">
        <v>30.76</v>
      </c>
      <c r="AP7" s="406" t="s">
        <v>1048</v>
      </c>
      <c r="AQ7" s="406">
        <v>35.619999999999997</v>
      </c>
      <c r="AR7" s="406">
        <v>33.96</v>
      </c>
      <c r="AS7" s="406">
        <v>31.43</v>
      </c>
      <c r="AT7" s="406">
        <v>30.61</v>
      </c>
    </row>
    <row r="8" spans="1:70" ht="17">
      <c r="L8" s="414" t="s">
        <v>496</v>
      </c>
      <c r="M8" s="410">
        <f>1-$P3/M3</f>
        <v>0.41195309075527764</v>
      </c>
      <c r="N8" s="410">
        <f t="shared" ref="M8:P11" si="20">1-$P3/N3</f>
        <v>0.34016308645238302</v>
      </c>
      <c r="O8" s="410">
        <f t="shared" si="20"/>
        <v>5.7225793236791889E-2</v>
      </c>
      <c r="P8" s="406"/>
      <c r="Q8" s="420"/>
      <c r="R8" s="198"/>
      <c r="S8" s="410" t="e">
        <f>1-$V3/S3</f>
        <v>#DIV/0!</v>
      </c>
      <c r="T8" s="410">
        <f t="shared" ref="S8:V11" si="21">1-$V3/T3</f>
        <v>-0.15789473684210531</v>
      </c>
      <c r="U8" s="410">
        <f t="shared" si="21"/>
        <v>-1.0204081632652962E-2</v>
      </c>
      <c r="V8" s="406"/>
      <c r="X8" s="405"/>
      <c r="Y8" s="410" t="e">
        <f>1-$V3/Y3</f>
        <v>#DIV/0!</v>
      </c>
      <c r="Z8" s="410">
        <f t="shared" ref="Y8:AB11" si="22">1-$V3/Z3</f>
        <v>-0.15789473684210531</v>
      </c>
      <c r="AA8" s="410">
        <f t="shared" si="22"/>
        <v>-1.0204081632652962E-2</v>
      </c>
      <c r="AB8" s="406"/>
      <c r="AD8" s="405"/>
      <c r="AE8" s="410" t="e">
        <f t="shared" ref="AE8:AG11" si="23">1-$AH3/AE3</f>
        <v>#DIV/0!</v>
      </c>
      <c r="AF8" s="410">
        <f t="shared" si="23"/>
        <v>-0.43274853801169599</v>
      </c>
      <c r="AG8" s="410">
        <f t="shared" si="23"/>
        <v>-0.25000000000000022</v>
      </c>
      <c r="AH8" s="406"/>
      <c r="AI8" s="420"/>
      <c r="AJ8" s="405"/>
      <c r="AK8" s="410" t="e">
        <f t="shared" ref="AK8:AM11" si="24">1-$V3/AK3</f>
        <v>#DIV/0!</v>
      </c>
      <c r="AL8" s="410">
        <f t="shared" si="24"/>
        <v>-0.15789473684210531</v>
      </c>
      <c r="AM8" s="410">
        <f t="shared" si="24"/>
        <v>-1.0204081632652962E-2</v>
      </c>
      <c r="AN8" s="406"/>
    </row>
    <row r="9" spans="1:70" ht="17">
      <c r="L9" s="414" t="s">
        <v>497</v>
      </c>
      <c r="M9" s="410">
        <f t="shared" si="20"/>
        <v>-0.49426243010725268</v>
      </c>
      <c r="N9" s="410">
        <f t="shared" si="20"/>
        <v>-6.6209825191845706E-2</v>
      </c>
      <c r="O9" s="410">
        <f t="shared" si="20"/>
        <v>0.23069057082539368</v>
      </c>
      <c r="P9" s="406"/>
      <c r="Q9" s="420"/>
      <c r="R9" s="405"/>
      <c r="S9" s="410">
        <f t="shared" si="21"/>
        <v>0.19230769230769229</v>
      </c>
      <c r="T9" s="410">
        <f t="shared" si="21"/>
        <v>4.5454545454545525E-2</v>
      </c>
      <c r="U9" s="410">
        <f t="shared" si="21"/>
        <v>5.9701492537313494E-2</v>
      </c>
      <c r="V9" s="406"/>
      <c r="X9" s="405"/>
      <c r="Y9" s="410">
        <f t="shared" si="22"/>
        <v>0.21739130434782616</v>
      </c>
      <c r="Z9" s="410">
        <f t="shared" si="22"/>
        <v>5.2631578947368474E-2</v>
      </c>
      <c r="AA9" s="410">
        <f t="shared" si="22"/>
        <v>6.6666666666666763E-2</v>
      </c>
      <c r="AB9" s="406"/>
      <c r="AD9" s="405"/>
      <c r="AE9" s="410">
        <f t="shared" si="23"/>
        <v>0.21686746987951799</v>
      </c>
      <c r="AF9" s="410">
        <f t="shared" si="23"/>
        <v>5.1094890510948954E-2</v>
      </c>
      <c r="AG9" s="410">
        <f t="shared" si="23"/>
        <v>6.4748201438848851E-2</v>
      </c>
      <c r="AH9" s="406"/>
      <c r="AI9" s="420"/>
      <c r="AJ9" s="405"/>
      <c r="AK9" s="410">
        <f t="shared" si="24"/>
        <v>0.21739130434782616</v>
      </c>
      <c r="AL9" s="410">
        <f t="shared" si="24"/>
        <v>9.3525179856115082E-2</v>
      </c>
      <c r="AM9" s="410">
        <f t="shared" si="24"/>
        <v>0.10638297872340419</v>
      </c>
      <c r="AN9" s="406"/>
    </row>
    <row r="10" spans="1:70" ht="17">
      <c r="L10" s="414" t="s">
        <v>498</v>
      </c>
      <c r="M10" s="410">
        <f t="shared" si="20"/>
        <v>0.17662524153437731</v>
      </c>
      <c r="N10" s="410">
        <f t="shared" si="20"/>
        <v>6.8605430237506204E-2</v>
      </c>
      <c r="O10" s="410">
        <f t="shared" si="20"/>
        <v>4.3193349242777512E-2</v>
      </c>
      <c r="P10" s="406"/>
      <c r="Q10" s="420"/>
      <c r="R10" s="405"/>
      <c r="S10" s="410">
        <f t="shared" si="21"/>
        <v>0.48950276243093926</v>
      </c>
      <c r="T10" s="410">
        <f t="shared" si="21"/>
        <v>0.41296060991105465</v>
      </c>
      <c r="U10" s="410">
        <f t="shared" si="21"/>
        <v>8.5148514851485113E-2</v>
      </c>
      <c r="V10" s="406"/>
      <c r="X10" s="405"/>
      <c r="Y10" s="410">
        <f t="shared" si="22"/>
        <v>0.5010799136069114</v>
      </c>
      <c r="Z10" s="410">
        <f t="shared" si="22"/>
        <v>0.41740226986128626</v>
      </c>
      <c r="AA10" s="410">
        <f t="shared" si="22"/>
        <v>9.0551181102362155E-2</v>
      </c>
      <c r="AB10" s="406"/>
      <c r="AD10" s="405"/>
      <c r="AE10" s="410">
        <f t="shared" si="23"/>
        <v>0.50315789473684214</v>
      </c>
      <c r="AF10" s="410">
        <f t="shared" si="23"/>
        <v>0.41943419434194351</v>
      </c>
      <c r="AG10" s="410">
        <f t="shared" si="23"/>
        <v>9.404990403071023E-2</v>
      </c>
      <c r="AH10" s="406"/>
      <c r="AI10" s="420"/>
      <c r="AJ10" s="405"/>
      <c r="AK10" s="410">
        <f t="shared" si="24"/>
        <v>0.5016181229773462</v>
      </c>
      <c r="AL10" s="410">
        <f t="shared" si="24"/>
        <v>0.43727161997563946</v>
      </c>
      <c r="AM10" s="410">
        <f t="shared" si="24"/>
        <v>0.1216730038022813</v>
      </c>
      <c r="AN10" s="406"/>
    </row>
    <row r="11" spans="1:70" ht="17">
      <c r="L11" s="416" t="s">
        <v>499</v>
      </c>
      <c r="M11" s="412">
        <f t="shared" si="20"/>
        <v>0.19505017183914508</v>
      </c>
      <c r="N11" s="412">
        <f t="shared" si="20"/>
        <v>0.114771450975378</v>
      </c>
      <c r="O11" s="412">
        <f>1-$P6/O6</f>
        <v>6.4773257974589105E-2</v>
      </c>
      <c r="P11" s="412"/>
      <c r="Q11" s="421"/>
      <c r="R11" s="413"/>
      <c r="S11" s="412">
        <f t="shared" si="21"/>
        <v>0.19023827824750195</v>
      </c>
      <c r="T11" s="412">
        <f t="shared" si="21"/>
        <v>5.2181736392262756E-2</v>
      </c>
      <c r="U11" s="412">
        <f>1-$V6/U6</f>
        <v>5.515695067264581E-2</v>
      </c>
      <c r="V11" s="410"/>
      <c r="X11" s="413"/>
      <c r="Y11" s="412">
        <f t="shared" si="22"/>
        <v>0.21263079222720482</v>
      </c>
      <c r="Z11" s="412">
        <f t="shared" si="22"/>
        <v>5.9794734493529678E-2</v>
      </c>
      <c r="AA11" s="412">
        <f>1-$V6/AA6</f>
        <v>6.1887800534283222E-2</v>
      </c>
      <c r="AB11" s="410"/>
      <c r="AD11" s="413"/>
      <c r="AE11" s="412">
        <f t="shared" si="23"/>
        <v>0.2155297532656022</v>
      </c>
      <c r="AF11" s="412">
        <f t="shared" si="23"/>
        <v>6.2852188990030311E-2</v>
      </c>
      <c r="AG11" s="412">
        <f t="shared" si="23"/>
        <v>6.3663923776526632E-2</v>
      </c>
      <c r="AH11" s="412"/>
      <c r="AI11" s="421"/>
      <c r="AJ11" s="413"/>
      <c r="AK11" s="412">
        <f t="shared" si="24"/>
        <v>0.21233644859813083</v>
      </c>
      <c r="AL11" s="412">
        <f t="shared" si="24"/>
        <v>9.6483704974271056E-2</v>
      </c>
      <c r="AM11" s="412">
        <f>1-$V6/AM6</f>
        <v>9.9187687045746098E-2</v>
      </c>
      <c r="AN11" s="410"/>
    </row>
    <row r="12" spans="1:70" ht="17">
      <c r="L12" s="414"/>
      <c r="M12" s="410"/>
      <c r="N12" s="410"/>
      <c r="O12" s="410"/>
      <c r="P12" s="410"/>
      <c r="Q12" s="422"/>
      <c r="R12" s="411"/>
      <c r="S12" s="410"/>
      <c r="T12" s="410"/>
      <c r="U12" s="410"/>
      <c r="V12" s="410"/>
      <c r="X12" s="411"/>
      <c r="Y12" s="410"/>
      <c r="Z12" s="410"/>
      <c r="AA12" s="410"/>
      <c r="AB12" s="410"/>
      <c r="AD12" s="411"/>
      <c r="AE12" s="410"/>
      <c r="AF12" s="410"/>
      <c r="AG12" s="410"/>
      <c r="AH12" s="410"/>
      <c r="AI12" s="422"/>
      <c r="AJ12" s="411"/>
      <c r="AK12" s="410"/>
      <c r="AL12" s="410"/>
      <c r="AM12" s="410"/>
      <c r="AN12" s="410"/>
    </row>
    <row r="13" spans="1:70">
      <c r="B13" s="381" t="s">
        <v>523</v>
      </c>
      <c r="C13" s="514" t="s">
        <v>524</v>
      </c>
      <c r="D13" s="514" t="s">
        <v>526</v>
      </c>
      <c r="E13" s="381" t="s">
        <v>525</v>
      </c>
      <c r="F13" s="381" t="s">
        <v>527</v>
      </c>
      <c r="G13" s="514" t="s">
        <v>567</v>
      </c>
      <c r="L13" s="381" t="s">
        <v>523</v>
      </c>
      <c r="M13" s="381"/>
      <c r="N13" s="381"/>
      <c r="O13" s="381"/>
      <c r="P13" s="381"/>
      <c r="R13" s="381" t="s">
        <v>524</v>
      </c>
      <c r="S13" s="381"/>
      <c r="T13" s="381"/>
      <c r="U13" s="381"/>
      <c r="V13" s="381"/>
      <c r="X13" s="381" t="s">
        <v>526</v>
      </c>
      <c r="Y13" s="381"/>
      <c r="Z13" s="381"/>
      <c r="AA13" s="381"/>
      <c r="AB13" s="381"/>
      <c r="AD13" s="381" t="s">
        <v>528</v>
      </c>
      <c r="AE13" s="381"/>
      <c r="AF13" s="381"/>
      <c r="AG13" s="381"/>
      <c r="AH13" s="381"/>
      <c r="AJ13" s="381" t="s">
        <v>527</v>
      </c>
      <c r="AK13" s="381"/>
      <c r="AL13" s="381"/>
      <c r="AM13" s="381"/>
      <c r="AN13" s="381"/>
      <c r="AP13" s="381" t="s">
        <v>567</v>
      </c>
      <c r="AQ13" s="381"/>
      <c r="AR13" s="381"/>
      <c r="AS13" s="381"/>
      <c r="AT13" s="381"/>
    </row>
    <row r="14" spans="1:70">
      <c r="A14" s="63"/>
      <c r="B14" s="63">
        <f t="shared" ref="B14:B73" si="25">AVERAGE(L14:P14)</f>
        <v>2.779742E-2</v>
      </c>
      <c r="C14" s="63">
        <f t="shared" ref="C14:C73" si="26">AVERAGE(R14:V14)</f>
        <v>2.7774860000000002E-2</v>
      </c>
      <c r="D14" s="63">
        <f>AVERAGE(X14:AB14)</f>
        <v>2.7778340000000002E-2</v>
      </c>
      <c r="E14" s="63">
        <f t="shared" ref="E14:E73" si="27">AVERAGE(AD14:AH14)</f>
        <v>2.778504E-2</v>
      </c>
      <c r="F14" s="63">
        <f>AVERAGE(AJ14:AN14)</f>
        <v>2.78049E-2</v>
      </c>
      <c r="G14" s="63">
        <f>AVERAGE(AP14:AT14)</f>
        <v>2.7494479999999998E-2</v>
      </c>
      <c r="H14" s="63" t="str">
        <f>ROUND(G14,4)&amp;","</f>
        <v>0.0275,</v>
      </c>
      <c r="I14" s="63"/>
      <c r="K14" s="63"/>
      <c r="L14" s="63">
        <v>2.78055E-2</v>
      </c>
      <c r="M14" s="63">
        <v>2.7785199999999999E-2</v>
      </c>
      <c r="N14" s="63">
        <v>2.7804800000000001E-2</v>
      </c>
      <c r="O14" s="63">
        <v>2.7793200000000001E-2</v>
      </c>
      <c r="P14" s="63">
        <v>2.7798400000000001E-2</v>
      </c>
      <c r="Q14" s="63"/>
      <c r="R14" s="63">
        <v>2.77846E-2</v>
      </c>
      <c r="S14" s="63">
        <v>2.7757500000000001E-2</v>
      </c>
      <c r="T14" s="63">
        <v>2.7782899999999999E-2</v>
      </c>
      <c r="U14" s="63">
        <v>2.7768299999999999E-2</v>
      </c>
      <c r="V14" s="63">
        <v>2.7781E-2</v>
      </c>
      <c r="X14" s="63">
        <v>2.7788E-2</v>
      </c>
      <c r="Y14" s="63">
        <v>2.77611E-2</v>
      </c>
      <c r="Z14" s="63">
        <v>2.7786000000000002E-2</v>
      </c>
      <c r="AA14" s="63">
        <v>2.77722E-2</v>
      </c>
      <c r="AB14" s="63">
        <v>2.7784400000000001E-2</v>
      </c>
      <c r="AD14" s="63">
        <v>2.7794599999999999E-2</v>
      </c>
      <c r="AE14" s="63">
        <v>2.7768600000000001E-2</v>
      </c>
      <c r="AF14" s="63">
        <v>2.7792399999999998E-2</v>
      </c>
      <c r="AG14" s="63">
        <v>2.7779700000000001E-2</v>
      </c>
      <c r="AH14" s="63">
        <v>2.7789899999999999E-2</v>
      </c>
      <c r="AI14" s="63"/>
      <c r="AJ14" s="63">
        <v>2.7802799999999999E-2</v>
      </c>
      <c r="AK14" s="63">
        <v>2.7821700000000001E-2</v>
      </c>
      <c r="AL14" s="63">
        <v>2.7786100000000001E-2</v>
      </c>
      <c r="AM14" s="63">
        <v>2.7788899999999998E-2</v>
      </c>
      <c r="AN14" s="63">
        <v>2.7824999999999999E-2</v>
      </c>
      <c r="AP14" s="63">
        <v>2.6230900000000001E-2</v>
      </c>
      <c r="AQ14" s="63">
        <v>2.78266E-2</v>
      </c>
      <c r="AR14" s="63">
        <v>2.7791E-2</v>
      </c>
      <c r="AS14" s="63">
        <v>2.7794599999999999E-2</v>
      </c>
      <c r="AT14" s="63">
        <v>2.7829300000000001E-2</v>
      </c>
    </row>
    <row r="15" spans="1:70">
      <c r="A15" s="63"/>
      <c r="B15" s="63">
        <f t="shared" si="25"/>
        <v>2.7802700000000003E-2</v>
      </c>
      <c r="C15" s="63">
        <f t="shared" si="26"/>
        <v>2.777754E-2</v>
      </c>
      <c r="D15" s="63">
        <f t="shared" ref="D15:D73" si="28">AVERAGE(X15:AB15)</f>
        <v>2.7780679999999995E-2</v>
      </c>
      <c r="E15" s="63">
        <f t="shared" si="27"/>
        <v>2.7787739999999998E-2</v>
      </c>
      <c r="F15" s="63">
        <f t="shared" ref="F15:F73" si="29">AVERAGE(AJ15:AN15)</f>
        <v>2.7807640000000002E-2</v>
      </c>
      <c r="G15" s="63">
        <f t="shared" ref="G15:G73" si="30">AVERAGE(AP15:AT15)</f>
        <v>2.736572E-2</v>
      </c>
      <c r="H15" s="63" t="str">
        <f t="shared" ref="H15:H73" si="31">ROUND(G15,4)&amp;","</f>
        <v>0.0274,</v>
      </c>
      <c r="I15" s="63"/>
      <c r="K15" s="63"/>
      <c r="L15" s="63">
        <v>2.78108E-2</v>
      </c>
      <c r="M15" s="63">
        <v>2.7788E-2</v>
      </c>
      <c r="N15" s="63">
        <v>2.78138E-2</v>
      </c>
      <c r="O15" s="63">
        <v>2.77979E-2</v>
      </c>
      <c r="P15" s="63">
        <v>2.7803000000000001E-2</v>
      </c>
      <c r="Q15" s="63"/>
      <c r="R15" s="63">
        <v>2.77875E-2</v>
      </c>
      <c r="S15" s="63">
        <v>2.7756900000000001E-2</v>
      </c>
      <c r="T15" s="63">
        <v>2.7788799999999999E-2</v>
      </c>
      <c r="U15" s="63">
        <v>2.7771199999999999E-2</v>
      </c>
      <c r="V15" s="63">
        <v>2.77833E-2</v>
      </c>
      <c r="X15" s="63">
        <v>2.7790499999999999E-2</v>
      </c>
      <c r="Y15" s="63">
        <v>2.7759099999999998E-2</v>
      </c>
      <c r="Z15" s="63">
        <v>2.7793200000000001E-2</v>
      </c>
      <c r="AA15" s="63">
        <v>2.7774E-2</v>
      </c>
      <c r="AB15" s="63">
        <v>2.7786600000000002E-2</v>
      </c>
      <c r="AD15" s="63">
        <v>2.7798199999999999E-2</v>
      </c>
      <c r="AE15" s="63">
        <v>2.7766599999999999E-2</v>
      </c>
      <c r="AF15" s="63">
        <v>2.78003E-2</v>
      </c>
      <c r="AG15" s="63">
        <v>2.7780800000000001E-2</v>
      </c>
      <c r="AH15" s="63">
        <v>2.7792799999999999E-2</v>
      </c>
      <c r="AI15" s="63"/>
      <c r="AJ15" s="63">
        <v>2.78196E-2</v>
      </c>
      <c r="AK15" s="63">
        <v>2.7819300000000002E-2</v>
      </c>
      <c r="AL15" s="63">
        <v>2.77903E-2</v>
      </c>
      <c r="AM15" s="63">
        <v>2.7785799999999999E-2</v>
      </c>
      <c r="AN15" s="63">
        <v>2.7823199999999999E-2</v>
      </c>
      <c r="AP15" s="63">
        <v>2.5597999999999999E-2</v>
      </c>
      <c r="AQ15" s="63">
        <v>2.7822E-2</v>
      </c>
      <c r="AR15" s="63">
        <v>2.7793200000000001E-2</v>
      </c>
      <c r="AS15" s="63">
        <v>2.7789000000000001E-2</v>
      </c>
      <c r="AT15" s="63">
        <v>2.7826400000000001E-2</v>
      </c>
    </row>
    <row r="16" spans="1:70">
      <c r="A16" s="63"/>
      <c r="B16" s="63">
        <f t="shared" si="25"/>
        <v>2.779854E-2</v>
      </c>
      <c r="C16" s="63">
        <f t="shared" si="26"/>
        <v>2.7770980000000001E-2</v>
      </c>
      <c r="D16" s="63">
        <f t="shared" si="28"/>
        <v>2.7771380000000002E-2</v>
      </c>
      <c r="E16" s="63">
        <f t="shared" si="27"/>
        <v>2.7777639999999999E-2</v>
      </c>
      <c r="F16" s="63">
        <f t="shared" si="29"/>
        <v>2.7798119999999999E-2</v>
      </c>
      <c r="G16" s="63">
        <f t="shared" si="30"/>
        <v>2.7191759999999999E-2</v>
      </c>
      <c r="H16" s="63" t="str">
        <f t="shared" si="31"/>
        <v>0.0272,</v>
      </c>
      <c r="I16" s="63"/>
      <c r="K16" s="63"/>
      <c r="L16" s="63">
        <v>2.7805400000000001E-2</v>
      </c>
      <c r="M16" s="63">
        <v>2.77839E-2</v>
      </c>
      <c r="N16" s="63">
        <v>2.78102E-2</v>
      </c>
      <c r="O16" s="63">
        <v>2.7795400000000001E-2</v>
      </c>
      <c r="P16" s="63">
        <v>2.7797800000000001E-2</v>
      </c>
      <c r="Q16" s="63"/>
      <c r="R16" s="63">
        <v>2.7777900000000001E-2</v>
      </c>
      <c r="S16" s="63">
        <v>2.7749300000000001E-2</v>
      </c>
      <c r="T16" s="63">
        <v>2.7787200000000001E-2</v>
      </c>
      <c r="U16" s="63">
        <v>2.7765000000000001E-2</v>
      </c>
      <c r="V16" s="63">
        <v>2.7775500000000002E-2</v>
      </c>
      <c r="X16" s="63">
        <v>2.77792E-2</v>
      </c>
      <c r="Y16" s="63">
        <v>2.7751000000000001E-2</v>
      </c>
      <c r="Z16" s="63">
        <v>2.7784699999999999E-2</v>
      </c>
      <c r="AA16" s="63">
        <v>2.7765100000000001E-2</v>
      </c>
      <c r="AB16" s="63">
        <v>2.77769E-2</v>
      </c>
      <c r="AD16" s="63">
        <v>2.7786399999999999E-2</v>
      </c>
      <c r="AE16" s="63">
        <v>2.77577E-2</v>
      </c>
      <c r="AF16" s="63">
        <v>2.7791099999999999E-2</v>
      </c>
      <c r="AG16" s="63">
        <v>2.7771400000000002E-2</v>
      </c>
      <c r="AH16" s="63">
        <v>2.77816E-2</v>
      </c>
      <c r="AI16" s="63"/>
      <c r="AJ16" s="63">
        <v>2.7810999999999999E-2</v>
      </c>
      <c r="AK16" s="63">
        <v>2.7809199999999999E-2</v>
      </c>
      <c r="AL16" s="63">
        <v>2.7779600000000002E-2</v>
      </c>
      <c r="AM16" s="63">
        <v>2.77757E-2</v>
      </c>
      <c r="AN16" s="63">
        <v>2.7815099999999999E-2</v>
      </c>
      <c r="AP16" s="63">
        <v>2.4782700000000001E-2</v>
      </c>
      <c r="AQ16" s="63">
        <v>2.7807399999999999E-2</v>
      </c>
      <c r="AR16" s="63">
        <v>2.77781E-2</v>
      </c>
      <c r="AS16" s="63">
        <v>2.7775999999999999E-2</v>
      </c>
      <c r="AT16" s="63">
        <v>2.7814599999999998E-2</v>
      </c>
    </row>
    <row r="17" spans="1:46">
      <c r="A17" s="63"/>
      <c r="B17" s="63">
        <f t="shared" si="25"/>
        <v>2.7791199999999999E-2</v>
      </c>
      <c r="C17" s="63">
        <f t="shared" si="26"/>
        <v>2.7761199999999996E-2</v>
      </c>
      <c r="D17" s="63">
        <f t="shared" si="28"/>
        <v>2.7762140000000001E-2</v>
      </c>
      <c r="E17" s="63">
        <f t="shared" si="27"/>
        <v>2.7768060000000001E-2</v>
      </c>
      <c r="F17" s="63">
        <f t="shared" si="29"/>
        <v>2.7784600000000003E-2</v>
      </c>
      <c r="G17" s="63">
        <f t="shared" si="30"/>
        <v>2.7078140000000001E-2</v>
      </c>
      <c r="H17" s="63" t="str">
        <f t="shared" si="31"/>
        <v>0.0271,</v>
      </c>
      <c r="I17" s="63"/>
      <c r="K17" s="63"/>
      <c r="L17" s="63">
        <v>2.7798400000000001E-2</v>
      </c>
      <c r="M17" s="63">
        <v>2.7775899999999999E-2</v>
      </c>
      <c r="N17" s="63">
        <v>2.7803499999999998E-2</v>
      </c>
      <c r="O17" s="63">
        <v>2.7786399999999999E-2</v>
      </c>
      <c r="P17" s="63">
        <v>2.7791799999999998E-2</v>
      </c>
      <c r="Q17" s="63"/>
      <c r="R17" s="63">
        <v>2.7767900000000002E-2</v>
      </c>
      <c r="S17" s="63">
        <v>2.77378E-2</v>
      </c>
      <c r="T17" s="63">
        <v>2.7777400000000001E-2</v>
      </c>
      <c r="U17" s="63">
        <v>2.7756400000000001E-2</v>
      </c>
      <c r="V17" s="63">
        <v>2.77665E-2</v>
      </c>
      <c r="X17" s="63">
        <v>2.77705E-2</v>
      </c>
      <c r="Y17" s="63">
        <v>2.77401E-2</v>
      </c>
      <c r="Z17" s="63">
        <v>2.7775999999999999E-2</v>
      </c>
      <c r="AA17" s="63">
        <v>2.7753400000000001E-2</v>
      </c>
      <c r="AB17" s="63">
        <v>2.7770699999999999E-2</v>
      </c>
      <c r="AD17" s="63">
        <v>2.7777199999999998E-2</v>
      </c>
      <c r="AE17" s="63">
        <v>2.7745700000000002E-2</v>
      </c>
      <c r="AF17" s="63">
        <v>2.7783499999999999E-2</v>
      </c>
      <c r="AG17" s="63">
        <v>2.77589E-2</v>
      </c>
      <c r="AH17" s="63">
        <v>2.7775000000000001E-2</v>
      </c>
      <c r="AI17" s="63"/>
      <c r="AJ17" s="63">
        <v>2.7793999999999999E-2</v>
      </c>
      <c r="AK17" s="63">
        <v>2.7797100000000002E-2</v>
      </c>
      <c r="AL17" s="63">
        <v>2.7766099999999998E-2</v>
      </c>
      <c r="AM17" s="63">
        <v>2.7761500000000001E-2</v>
      </c>
      <c r="AN17" s="63">
        <v>2.7804300000000001E-2</v>
      </c>
      <c r="AP17" s="63">
        <v>2.43074E-2</v>
      </c>
      <c r="AQ17" s="63">
        <v>2.7789999999999999E-2</v>
      </c>
      <c r="AR17" s="63">
        <v>2.7739900000000001E-2</v>
      </c>
      <c r="AS17" s="63">
        <v>2.77548E-2</v>
      </c>
      <c r="AT17" s="63">
        <v>2.77986E-2</v>
      </c>
    </row>
    <row r="18" spans="1:46">
      <c r="A18" s="63"/>
      <c r="B18" s="63">
        <f t="shared" si="25"/>
        <v>2.778274E-2</v>
      </c>
      <c r="C18" s="63">
        <f t="shared" si="26"/>
        <v>2.7751680000000001E-2</v>
      </c>
      <c r="D18" s="63">
        <f t="shared" si="28"/>
        <v>2.7751039999999998E-2</v>
      </c>
      <c r="E18" s="63">
        <f t="shared" si="27"/>
        <v>2.7754919999999999E-2</v>
      </c>
      <c r="F18" s="63">
        <f t="shared" si="29"/>
        <v>2.7767279999999998E-2</v>
      </c>
      <c r="G18" s="63">
        <f t="shared" si="30"/>
        <v>2.6949600000000001E-2</v>
      </c>
      <c r="H18" s="63" t="str">
        <f t="shared" si="31"/>
        <v>0.0269,</v>
      </c>
      <c r="I18" s="63"/>
      <c r="K18" s="63"/>
      <c r="L18" s="63">
        <v>2.7789700000000001E-2</v>
      </c>
      <c r="M18" s="63">
        <v>2.7763699999999999E-2</v>
      </c>
      <c r="N18" s="63">
        <v>2.7794099999999999E-2</v>
      </c>
      <c r="O18" s="63">
        <v>2.7783200000000001E-2</v>
      </c>
      <c r="P18" s="63">
        <v>2.7782999999999999E-2</v>
      </c>
      <c r="Q18" s="63"/>
      <c r="R18" s="63">
        <v>2.7759200000000001E-2</v>
      </c>
      <c r="S18" s="63">
        <v>2.7728699999999998E-2</v>
      </c>
      <c r="T18" s="63">
        <v>2.77694E-2</v>
      </c>
      <c r="U18" s="63">
        <v>2.7740600000000001E-2</v>
      </c>
      <c r="V18" s="63">
        <v>2.77605E-2</v>
      </c>
      <c r="X18" s="63">
        <v>2.77589E-2</v>
      </c>
      <c r="Y18" s="63">
        <v>2.7731700000000001E-2</v>
      </c>
      <c r="Z18" s="63">
        <v>2.7766300000000001E-2</v>
      </c>
      <c r="AA18" s="63">
        <v>2.7738599999999999E-2</v>
      </c>
      <c r="AB18" s="63">
        <v>2.7759699999999998E-2</v>
      </c>
      <c r="AD18" s="63">
        <v>2.7763800000000002E-2</v>
      </c>
      <c r="AE18" s="63">
        <v>2.7735300000000001E-2</v>
      </c>
      <c r="AF18" s="63">
        <v>2.77716E-2</v>
      </c>
      <c r="AG18" s="63">
        <v>2.77424E-2</v>
      </c>
      <c r="AH18" s="63">
        <v>2.7761500000000001E-2</v>
      </c>
      <c r="AI18" s="63"/>
      <c r="AJ18" s="63">
        <v>2.7773099999999998E-2</v>
      </c>
      <c r="AK18" s="63">
        <v>2.77822E-2</v>
      </c>
      <c r="AL18" s="63">
        <v>2.7747600000000001E-2</v>
      </c>
      <c r="AM18" s="63">
        <v>2.7742200000000002E-2</v>
      </c>
      <c r="AN18" s="63">
        <v>2.7791300000000001E-2</v>
      </c>
      <c r="AP18" s="63">
        <v>2.37851E-2</v>
      </c>
      <c r="AQ18" s="63">
        <v>2.7765700000000001E-2</v>
      </c>
      <c r="AR18" s="63">
        <v>2.7699700000000001E-2</v>
      </c>
      <c r="AS18" s="63">
        <v>2.77243E-2</v>
      </c>
      <c r="AT18" s="63">
        <v>2.7773200000000001E-2</v>
      </c>
    </row>
    <row r="19" spans="1:46">
      <c r="A19" s="63"/>
      <c r="B19" s="63">
        <f t="shared" si="25"/>
        <v>2.776766E-2</v>
      </c>
      <c r="C19" s="63">
        <f t="shared" si="26"/>
        <v>2.7737859999999996E-2</v>
      </c>
      <c r="D19" s="63">
        <f t="shared" si="28"/>
        <v>2.7737020000000001E-2</v>
      </c>
      <c r="E19" s="63">
        <f t="shared" si="27"/>
        <v>2.7738420000000003E-2</v>
      </c>
      <c r="F19" s="63">
        <f t="shared" si="29"/>
        <v>2.7748399999999996E-2</v>
      </c>
      <c r="G19" s="63">
        <f t="shared" si="30"/>
        <v>2.7056039999999996E-2</v>
      </c>
      <c r="H19" s="63" t="str">
        <f t="shared" si="31"/>
        <v>0.0271,</v>
      </c>
      <c r="I19" s="63"/>
      <c r="K19" s="63"/>
      <c r="L19" s="63">
        <v>2.7776700000000001E-2</v>
      </c>
      <c r="M19" s="63">
        <v>2.7748200000000001E-2</v>
      </c>
      <c r="N19" s="63">
        <v>2.77816E-2</v>
      </c>
      <c r="O19" s="63">
        <v>2.7760699999999999E-2</v>
      </c>
      <c r="P19" s="63">
        <v>2.77711E-2</v>
      </c>
      <c r="Q19" s="63"/>
      <c r="R19" s="63">
        <v>2.7748999999999999E-2</v>
      </c>
      <c r="S19" s="63">
        <v>2.7709899999999999E-2</v>
      </c>
      <c r="T19" s="63">
        <v>2.7760300000000002E-2</v>
      </c>
      <c r="U19" s="63">
        <v>2.7722699999999999E-2</v>
      </c>
      <c r="V19" s="63">
        <v>2.7747399999999998E-2</v>
      </c>
      <c r="X19" s="63">
        <v>2.77478E-2</v>
      </c>
      <c r="Y19" s="63">
        <v>2.7711E-2</v>
      </c>
      <c r="Z19" s="63">
        <v>2.7757299999999999E-2</v>
      </c>
      <c r="AA19" s="63">
        <v>2.77243E-2</v>
      </c>
      <c r="AB19" s="63">
        <v>2.7744700000000001E-2</v>
      </c>
      <c r="AD19" s="63">
        <v>2.77518E-2</v>
      </c>
      <c r="AE19" s="63">
        <v>2.7712299999999999E-2</v>
      </c>
      <c r="AF19" s="63">
        <v>2.7759900000000001E-2</v>
      </c>
      <c r="AG19" s="63">
        <v>2.7724700000000001E-2</v>
      </c>
      <c r="AH19" s="63">
        <v>2.7743400000000001E-2</v>
      </c>
      <c r="AI19" s="63"/>
      <c r="AJ19" s="63">
        <v>2.77594E-2</v>
      </c>
      <c r="AK19" s="63">
        <v>2.7766699999999998E-2</v>
      </c>
      <c r="AL19" s="63">
        <v>2.77244E-2</v>
      </c>
      <c r="AM19" s="63">
        <v>2.7719500000000001E-2</v>
      </c>
      <c r="AN19" s="63">
        <v>2.7772000000000002E-2</v>
      </c>
      <c r="AP19" s="63">
        <v>2.44529E-2</v>
      </c>
      <c r="AQ19" s="63">
        <v>2.77372E-2</v>
      </c>
      <c r="AR19" s="63">
        <v>2.7659199999999998E-2</v>
      </c>
      <c r="AS19" s="63">
        <v>2.7685899999999999E-2</v>
      </c>
      <c r="AT19" s="63">
        <v>2.7744999999999999E-2</v>
      </c>
    </row>
    <row r="20" spans="1:46">
      <c r="A20" s="63"/>
      <c r="B20" s="63">
        <f t="shared" si="25"/>
        <v>2.7746819999999998E-2</v>
      </c>
      <c r="C20" s="63">
        <f t="shared" si="26"/>
        <v>2.7721820000000001E-2</v>
      </c>
      <c r="D20" s="63">
        <f t="shared" si="28"/>
        <v>2.771974E-2</v>
      </c>
      <c r="E20" s="63">
        <f t="shared" si="27"/>
        <v>2.7717840000000004E-2</v>
      </c>
      <c r="F20" s="63">
        <f t="shared" si="29"/>
        <v>2.7721200000000001E-2</v>
      </c>
      <c r="G20" s="63">
        <f t="shared" si="30"/>
        <v>2.6930100000000002E-2</v>
      </c>
      <c r="H20" s="63" t="str">
        <f t="shared" si="31"/>
        <v>0.0269,</v>
      </c>
      <c r="I20" s="63"/>
      <c r="K20" s="63"/>
      <c r="L20" s="63">
        <v>2.77559E-2</v>
      </c>
      <c r="M20" s="63">
        <v>2.7726399999999998E-2</v>
      </c>
      <c r="N20" s="63">
        <v>2.77605E-2</v>
      </c>
      <c r="O20" s="63">
        <v>2.7738599999999999E-2</v>
      </c>
      <c r="P20" s="63">
        <v>2.7752700000000002E-2</v>
      </c>
      <c r="Q20" s="63"/>
      <c r="R20" s="63">
        <v>2.7729500000000001E-2</v>
      </c>
      <c r="S20" s="63">
        <v>2.76987E-2</v>
      </c>
      <c r="T20" s="63">
        <v>2.7735800000000001E-2</v>
      </c>
      <c r="U20" s="63">
        <v>2.7707200000000001E-2</v>
      </c>
      <c r="V20" s="63">
        <v>2.7737899999999999E-2</v>
      </c>
      <c r="X20" s="63">
        <v>2.7729699999999999E-2</v>
      </c>
      <c r="Y20" s="63">
        <v>2.7696800000000001E-2</v>
      </c>
      <c r="Z20" s="63">
        <v>2.77343E-2</v>
      </c>
      <c r="AA20" s="63">
        <v>2.7706999999999999E-2</v>
      </c>
      <c r="AB20" s="63">
        <v>2.7730899999999999E-2</v>
      </c>
      <c r="AD20" s="63">
        <v>2.7728800000000001E-2</v>
      </c>
      <c r="AE20" s="63">
        <v>2.7695299999999999E-2</v>
      </c>
      <c r="AF20" s="63">
        <v>2.77367E-2</v>
      </c>
      <c r="AG20" s="63">
        <v>2.7702000000000001E-2</v>
      </c>
      <c r="AH20" s="63">
        <v>2.7726399999999998E-2</v>
      </c>
      <c r="AI20" s="63"/>
      <c r="AJ20" s="63">
        <v>2.7709999999999999E-2</v>
      </c>
      <c r="AK20" s="63">
        <v>2.7749900000000001E-2</v>
      </c>
      <c r="AL20" s="63">
        <v>2.76993E-2</v>
      </c>
      <c r="AM20" s="63">
        <v>2.76863E-2</v>
      </c>
      <c r="AN20" s="63">
        <v>2.77605E-2</v>
      </c>
      <c r="AP20" s="63">
        <v>2.3965500000000001E-2</v>
      </c>
      <c r="AQ20" s="63">
        <v>2.7707599999999999E-2</v>
      </c>
      <c r="AR20" s="63">
        <v>2.7625899999999998E-2</v>
      </c>
      <c r="AS20" s="63">
        <v>2.76256E-2</v>
      </c>
      <c r="AT20" s="63">
        <v>2.7725900000000001E-2</v>
      </c>
    </row>
    <row r="21" spans="1:46">
      <c r="A21" s="63"/>
      <c r="B21" s="63">
        <f t="shared" si="25"/>
        <v>2.7715459999999997E-2</v>
      </c>
      <c r="C21" s="63">
        <f t="shared" si="26"/>
        <v>2.7698060000000004E-2</v>
      </c>
      <c r="D21" s="63">
        <f t="shared" si="28"/>
        <v>2.7699939999999999E-2</v>
      </c>
      <c r="E21" s="63">
        <f t="shared" si="27"/>
        <v>2.76945E-2</v>
      </c>
      <c r="F21" s="63">
        <f t="shared" si="29"/>
        <v>2.7667519999999994E-2</v>
      </c>
      <c r="G21" s="63">
        <f t="shared" si="30"/>
        <v>2.6542300000000001E-2</v>
      </c>
      <c r="H21" s="63" t="str">
        <f t="shared" si="31"/>
        <v>0.0265,</v>
      </c>
      <c r="I21" s="63"/>
      <c r="K21" s="63"/>
      <c r="L21" s="63">
        <v>2.7724800000000001E-2</v>
      </c>
      <c r="M21" s="63">
        <v>2.7691400000000001E-2</v>
      </c>
      <c r="N21" s="63">
        <v>2.7736500000000001E-2</v>
      </c>
      <c r="O21" s="63">
        <v>2.7704699999999999E-2</v>
      </c>
      <c r="P21" s="63">
        <v>2.7719899999999999E-2</v>
      </c>
      <c r="Q21" s="63"/>
      <c r="R21" s="63">
        <v>2.7709999999999999E-2</v>
      </c>
      <c r="S21" s="63">
        <v>2.7672499999999999E-2</v>
      </c>
      <c r="T21" s="63">
        <v>2.77173E-2</v>
      </c>
      <c r="U21" s="63">
        <v>2.7685399999999999E-2</v>
      </c>
      <c r="V21" s="63">
        <v>2.77051E-2</v>
      </c>
      <c r="X21" s="63">
        <v>2.77074E-2</v>
      </c>
      <c r="Y21" s="63">
        <v>2.7676699999999999E-2</v>
      </c>
      <c r="Z21" s="63">
        <v>2.7721099999999999E-2</v>
      </c>
      <c r="AA21" s="63">
        <v>2.7686100000000002E-2</v>
      </c>
      <c r="AB21" s="63">
        <v>2.7708400000000001E-2</v>
      </c>
      <c r="AD21" s="63">
        <v>2.77015E-2</v>
      </c>
      <c r="AE21" s="63">
        <v>2.7670699999999999E-2</v>
      </c>
      <c r="AF21" s="63">
        <v>2.7723500000000002E-2</v>
      </c>
      <c r="AG21" s="63">
        <v>2.7677799999999999E-2</v>
      </c>
      <c r="AH21" s="63">
        <v>2.7699000000000001E-2</v>
      </c>
      <c r="AI21" s="63"/>
      <c r="AJ21" s="63">
        <v>2.7676300000000001E-2</v>
      </c>
      <c r="AK21" s="63">
        <v>2.7722299999999998E-2</v>
      </c>
      <c r="AL21" s="63">
        <v>2.76449E-2</v>
      </c>
      <c r="AM21" s="63">
        <v>2.75684E-2</v>
      </c>
      <c r="AN21" s="63">
        <v>2.7725699999999999E-2</v>
      </c>
      <c r="AP21" s="63">
        <v>2.3504400000000002E-2</v>
      </c>
      <c r="AQ21" s="63">
        <v>2.7637700000000001E-2</v>
      </c>
      <c r="AR21" s="63">
        <v>2.7251399999999999E-2</v>
      </c>
      <c r="AS21" s="63">
        <v>2.6665500000000002E-2</v>
      </c>
      <c r="AT21" s="63">
        <v>2.76525E-2</v>
      </c>
    </row>
    <row r="22" spans="1:46">
      <c r="A22" s="63"/>
      <c r="B22" s="63">
        <f t="shared" si="25"/>
        <v>2.765188E-2</v>
      </c>
      <c r="C22" s="63">
        <f t="shared" si="26"/>
        <v>2.7676660000000002E-2</v>
      </c>
      <c r="D22" s="63">
        <f t="shared" si="28"/>
        <v>2.7679039999999999E-2</v>
      </c>
      <c r="E22" s="63">
        <f t="shared" si="27"/>
        <v>2.7665699999999998E-2</v>
      </c>
      <c r="F22" s="63">
        <f t="shared" si="29"/>
        <v>2.7603820000000001E-2</v>
      </c>
      <c r="G22" s="63">
        <f t="shared" si="30"/>
        <v>2.6450620000000001E-2</v>
      </c>
      <c r="H22" s="63" t="str">
        <f t="shared" si="31"/>
        <v>0.0265,</v>
      </c>
      <c r="I22" s="63"/>
      <c r="K22" s="63"/>
      <c r="L22" s="63">
        <v>2.7660400000000002E-2</v>
      </c>
      <c r="M22" s="63">
        <v>2.76192E-2</v>
      </c>
      <c r="N22" s="63">
        <v>2.7679800000000001E-2</v>
      </c>
      <c r="O22" s="63">
        <v>2.7640700000000001E-2</v>
      </c>
      <c r="P22" s="63">
        <v>2.7659300000000001E-2</v>
      </c>
      <c r="Q22" s="63"/>
      <c r="R22" s="63">
        <v>2.7674500000000001E-2</v>
      </c>
      <c r="S22" s="63">
        <v>2.7667199999999999E-2</v>
      </c>
      <c r="T22" s="63">
        <v>2.77039E-2</v>
      </c>
      <c r="U22" s="63">
        <v>2.76577E-2</v>
      </c>
      <c r="V22" s="63">
        <v>2.768E-2</v>
      </c>
      <c r="X22" s="63">
        <v>2.76812E-2</v>
      </c>
      <c r="Y22" s="63">
        <v>2.76718E-2</v>
      </c>
      <c r="Z22" s="63">
        <v>2.77085E-2</v>
      </c>
      <c r="AA22" s="63">
        <v>2.7653500000000001E-2</v>
      </c>
      <c r="AB22" s="63">
        <v>2.7680199999999999E-2</v>
      </c>
      <c r="AD22" s="63">
        <v>2.7660400000000002E-2</v>
      </c>
      <c r="AE22" s="63">
        <v>2.7655599999999999E-2</v>
      </c>
      <c r="AF22" s="63">
        <v>2.7704699999999999E-2</v>
      </c>
      <c r="AG22" s="63">
        <v>2.7644800000000001E-2</v>
      </c>
      <c r="AH22" s="63">
        <v>2.7663E-2</v>
      </c>
      <c r="AI22" s="63"/>
      <c r="AJ22" s="63">
        <v>2.7535400000000002E-2</v>
      </c>
      <c r="AK22" s="63">
        <v>2.76776E-2</v>
      </c>
      <c r="AL22" s="63">
        <v>2.75701E-2</v>
      </c>
      <c r="AM22" s="63">
        <v>2.75485E-2</v>
      </c>
      <c r="AN22" s="63">
        <v>2.76875E-2</v>
      </c>
      <c r="AP22" s="63">
        <v>2.3994700000000001E-2</v>
      </c>
      <c r="AQ22" s="63">
        <v>2.7529000000000001E-2</v>
      </c>
      <c r="AR22" s="63">
        <v>2.6680700000000002E-2</v>
      </c>
      <c r="AS22" s="63">
        <v>2.6563300000000001E-2</v>
      </c>
      <c r="AT22" s="63">
        <v>2.74854E-2</v>
      </c>
    </row>
    <row r="23" spans="1:46">
      <c r="A23" s="63"/>
      <c r="B23" s="63">
        <f t="shared" si="25"/>
        <v>2.7483420000000001E-2</v>
      </c>
      <c r="C23" s="63">
        <f t="shared" si="26"/>
        <v>2.763202E-2</v>
      </c>
      <c r="D23" s="63">
        <f t="shared" si="28"/>
        <v>2.7644239999999997E-2</v>
      </c>
      <c r="E23" s="63">
        <f t="shared" si="27"/>
        <v>2.761574E-2</v>
      </c>
      <c r="F23" s="63">
        <f t="shared" si="29"/>
        <v>2.7546640000000001E-2</v>
      </c>
      <c r="G23" s="63">
        <f t="shared" si="30"/>
        <v>2.6382099999999999E-2</v>
      </c>
      <c r="H23" s="63" t="str">
        <f t="shared" si="31"/>
        <v>0.0264,</v>
      </c>
      <c r="I23" s="63"/>
      <c r="K23" s="63"/>
      <c r="L23" s="63">
        <v>2.75012E-2</v>
      </c>
      <c r="M23" s="63">
        <v>2.7450100000000002E-2</v>
      </c>
      <c r="N23" s="63">
        <v>2.7523599999999999E-2</v>
      </c>
      <c r="O23" s="63">
        <v>2.74533E-2</v>
      </c>
      <c r="P23" s="63">
        <v>2.74889E-2</v>
      </c>
      <c r="Q23" s="63"/>
      <c r="R23" s="63">
        <v>2.7640600000000001E-2</v>
      </c>
      <c r="S23" s="63">
        <v>2.76099E-2</v>
      </c>
      <c r="T23" s="63">
        <v>2.76566E-2</v>
      </c>
      <c r="U23" s="63">
        <v>2.76186E-2</v>
      </c>
      <c r="V23" s="63">
        <v>2.76344E-2</v>
      </c>
      <c r="X23" s="63">
        <v>2.7663199999999999E-2</v>
      </c>
      <c r="Y23" s="63">
        <v>2.76216E-2</v>
      </c>
      <c r="Z23" s="63">
        <v>2.76666E-2</v>
      </c>
      <c r="AA23" s="63">
        <v>2.76227E-2</v>
      </c>
      <c r="AB23" s="63">
        <v>2.7647100000000001E-2</v>
      </c>
      <c r="AD23" s="63">
        <v>2.7638800000000002E-2</v>
      </c>
      <c r="AE23" s="63">
        <v>2.76058E-2</v>
      </c>
      <c r="AF23" s="63">
        <v>2.7656900000000002E-2</v>
      </c>
      <c r="AG23" s="63">
        <v>2.7582599999999999E-2</v>
      </c>
      <c r="AH23" s="63">
        <v>2.75946E-2</v>
      </c>
      <c r="AI23" s="63"/>
      <c r="AJ23" s="63">
        <v>2.7487000000000001E-2</v>
      </c>
      <c r="AK23" s="63">
        <v>2.7651499999999999E-2</v>
      </c>
      <c r="AL23" s="63">
        <v>2.73377E-2</v>
      </c>
      <c r="AM23" s="63">
        <v>2.76022E-2</v>
      </c>
      <c r="AN23" s="63">
        <v>2.76548E-2</v>
      </c>
      <c r="AP23" s="63">
        <v>2.3185799999999999E-2</v>
      </c>
      <c r="AQ23" s="63">
        <v>2.74912E-2</v>
      </c>
      <c r="AR23" s="63">
        <v>2.6283999999999998E-2</v>
      </c>
      <c r="AS23" s="63">
        <v>2.7462899999999998E-2</v>
      </c>
      <c r="AT23" s="63">
        <v>2.74866E-2</v>
      </c>
    </row>
    <row r="24" spans="1:46">
      <c r="A24" s="63"/>
      <c r="B24" s="63">
        <f t="shared" si="25"/>
        <v>2.6995939999999996E-2</v>
      </c>
      <c r="C24" s="63">
        <f t="shared" si="26"/>
        <v>2.759528E-2</v>
      </c>
      <c r="D24" s="63">
        <f t="shared" si="28"/>
        <v>2.760982E-2</v>
      </c>
      <c r="E24" s="63">
        <f t="shared" si="27"/>
        <v>2.7547800000000001E-2</v>
      </c>
      <c r="F24" s="63">
        <f t="shared" si="29"/>
        <v>2.7280700000000001E-2</v>
      </c>
      <c r="G24" s="63">
        <f t="shared" si="30"/>
        <v>2.6169340000000003E-2</v>
      </c>
      <c r="H24" s="63" t="str">
        <f t="shared" si="31"/>
        <v>0.0262,</v>
      </c>
      <c r="I24" s="63"/>
      <c r="K24" s="63"/>
      <c r="L24" s="63">
        <v>2.7040700000000001E-2</v>
      </c>
      <c r="M24" s="63">
        <v>2.6867800000000001E-2</v>
      </c>
      <c r="N24" s="63">
        <v>2.7034800000000001E-2</v>
      </c>
      <c r="O24" s="63">
        <v>2.69947E-2</v>
      </c>
      <c r="P24" s="63">
        <v>2.7041699999999998E-2</v>
      </c>
      <c r="Q24" s="63"/>
      <c r="R24" s="63">
        <v>2.7600400000000001E-2</v>
      </c>
      <c r="S24" s="63">
        <v>2.7576400000000001E-2</v>
      </c>
      <c r="T24" s="63">
        <v>2.7598899999999999E-2</v>
      </c>
      <c r="U24" s="63">
        <v>2.7593199999999998E-2</v>
      </c>
      <c r="V24" s="63">
        <v>2.76075E-2</v>
      </c>
      <c r="X24" s="63">
        <v>2.7608799999999999E-2</v>
      </c>
      <c r="Y24" s="63">
        <v>2.7601000000000001E-2</v>
      </c>
      <c r="Z24" s="63">
        <v>2.7613700000000001E-2</v>
      </c>
      <c r="AA24" s="63">
        <v>2.7609600000000002E-2</v>
      </c>
      <c r="AB24" s="63">
        <v>2.7616000000000002E-2</v>
      </c>
      <c r="AD24" s="63">
        <v>2.75643E-2</v>
      </c>
      <c r="AE24" s="63">
        <v>2.75391E-2</v>
      </c>
      <c r="AF24" s="63">
        <v>2.7539999999999999E-2</v>
      </c>
      <c r="AG24" s="63">
        <v>2.7539999999999999E-2</v>
      </c>
      <c r="AH24" s="63">
        <v>2.75556E-2</v>
      </c>
      <c r="AI24" s="63"/>
      <c r="AJ24" s="63">
        <v>2.63789E-2</v>
      </c>
      <c r="AK24" s="63">
        <v>2.7579599999999999E-2</v>
      </c>
      <c r="AL24" s="63">
        <v>2.7319300000000001E-2</v>
      </c>
      <c r="AM24" s="63">
        <v>2.7560600000000001E-2</v>
      </c>
      <c r="AN24" s="63">
        <v>2.7565099999999999E-2</v>
      </c>
      <c r="AP24" s="63">
        <v>2.28106E-2</v>
      </c>
      <c r="AQ24" s="63">
        <v>2.7279899999999999E-2</v>
      </c>
      <c r="AR24" s="63">
        <v>2.6220299999999998E-2</v>
      </c>
      <c r="AS24" s="63">
        <v>2.7324600000000001E-2</v>
      </c>
      <c r="AT24" s="63">
        <v>2.7211300000000001E-2</v>
      </c>
    </row>
    <row r="25" spans="1:46">
      <c r="A25" s="63"/>
      <c r="B25" s="63">
        <f t="shared" si="25"/>
        <v>2.6056320000000001E-2</v>
      </c>
      <c r="C25" s="63">
        <f t="shared" si="26"/>
        <v>2.753336E-2</v>
      </c>
      <c r="D25" s="63">
        <f t="shared" si="28"/>
        <v>2.7564860000000004E-2</v>
      </c>
      <c r="E25" s="63">
        <f t="shared" si="27"/>
        <v>2.7492800000000001E-2</v>
      </c>
      <c r="F25" s="63">
        <f t="shared" si="29"/>
        <v>2.7257820000000006E-2</v>
      </c>
      <c r="G25" s="63">
        <f t="shared" si="30"/>
        <v>2.5987400000000001E-2</v>
      </c>
      <c r="H25" s="63" t="str">
        <f t="shared" si="31"/>
        <v>0.026,</v>
      </c>
      <c r="I25" s="63"/>
      <c r="K25" s="63"/>
      <c r="L25" s="63">
        <v>2.6021699999999998E-2</v>
      </c>
      <c r="M25" s="63">
        <v>2.6018400000000001E-2</v>
      </c>
      <c r="N25" s="63">
        <v>2.6052200000000001E-2</v>
      </c>
      <c r="O25" s="63">
        <v>2.6013499999999998E-2</v>
      </c>
      <c r="P25" s="63">
        <v>2.6175799999999999E-2</v>
      </c>
      <c r="Q25" s="63"/>
      <c r="R25" s="63">
        <v>2.7537699999999998E-2</v>
      </c>
      <c r="S25" s="63">
        <v>2.7508500000000002E-2</v>
      </c>
      <c r="T25" s="63">
        <v>2.75549E-2</v>
      </c>
      <c r="U25" s="63">
        <v>2.75298E-2</v>
      </c>
      <c r="V25" s="63">
        <v>2.7535899999999999E-2</v>
      </c>
      <c r="X25" s="63">
        <v>2.7584000000000001E-2</v>
      </c>
      <c r="Y25" s="63">
        <v>2.75404E-2</v>
      </c>
      <c r="Z25" s="63">
        <v>2.7594400000000002E-2</v>
      </c>
      <c r="AA25" s="63">
        <v>2.7551200000000001E-2</v>
      </c>
      <c r="AB25" s="63">
        <v>2.75543E-2</v>
      </c>
      <c r="AD25" s="63">
        <v>2.7538099999999999E-2</v>
      </c>
      <c r="AE25" s="63">
        <v>2.74522E-2</v>
      </c>
      <c r="AF25" s="63">
        <v>2.7563299999999999E-2</v>
      </c>
      <c r="AG25" s="63">
        <v>2.74556E-2</v>
      </c>
      <c r="AH25" s="63">
        <v>2.7454800000000001E-2</v>
      </c>
      <c r="AI25" s="63"/>
      <c r="AJ25" s="63">
        <v>2.6713400000000002E-2</v>
      </c>
      <c r="AK25" s="63">
        <v>2.74632E-2</v>
      </c>
      <c r="AL25" s="63">
        <v>2.7215099999999999E-2</v>
      </c>
      <c r="AM25" s="63">
        <v>2.7452500000000001E-2</v>
      </c>
      <c r="AN25" s="63">
        <v>2.7444900000000001E-2</v>
      </c>
      <c r="AP25" s="63">
        <v>2.3291800000000001E-2</v>
      </c>
      <c r="AQ25" s="63">
        <v>2.6904899999999999E-2</v>
      </c>
      <c r="AR25" s="63">
        <v>2.6037399999999999E-2</v>
      </c>
      <c r="AS25" s="63">
        <v>2.6874599999999998E-2</v>
      </c>
      <c r="AT25" s="63">
        <v>2.6828299999999999E-2</v>
      </c>
    </row>
    <row r="26" spans="1:46">
      <c r="A26" s="63"/>
      <c r="B26" s="63">
        <f t="shared" si="25"/>
        <v>2.4530760000000002E-2</v>
      </c>
      <c r="C26" s="63">
        <f t="shared" si="26"/>
        <v>2.7465420000000001E-2</v>
      </c>
      <c r="D26" s="63">
        <f t="shared" si="28"/>
        <v>2.7517059999999999E-2</v>
      </c>
      <c r="E26" s="63">
        <f t="shared" si="27"/>
        <v>2.7411360000000003E-2</v>
      </c>
      <c r="F26" s="63">
        <f t="shared" si="29"/>
        <v>2.6994000000000001E-2</v>
      </c>
      <c r="G26" s="63">
        <f t="shared" si="30"/>
        <v>2.5618259999999997E-2</v>
      </c>
      <c r="H26" s="63" t="str">
        <f t="shared" si="31"/>
        <v>0.0256,</v>
      </c>
      <c r="I26" s="63"/>
      <c r="K26" s="63"/>
      <c r="L26" s="63">
        <v>2.4486600000000001E-2</v>
      </c>
      <c r="M26" s="63">
        <v>2.45586E-2</v>
      </c>
      <c r="N26" s="63">
        <v>2.4458400000000002E-2</v>
      </c>
      <c r="O26" s="63">
        <v>2.4546800000000001E-2</v>
      </c>
      <c r="P26" s="63">
        <v>2.4603400000000001E-2</v>
      </c>
      <c r="Q26" s="63"/>
      <c r="R26" s="63">
        <v>2.7467999999999999E-2</v>
      </c>
      <c r="S26" s="63">
        <v>2.7457599999999999E-2</v>
      </c>
      <c r="T26" s="63">
        <v>2.7492900000000001E-2</v>
      </c>
      <c r="U26" s="63">
        <v>2.74434E-2</v>
      </c>
      <c r="V26" s="63">
        <v>2.7465199999999999E-2</v>
      </c>
      <c r="X26" s="63">
        <v>2.7562199999999999E-2</v>
      </c>
      <c r="Y26" s="63">
        <v>2.74685E-2</v>
      </c>
      <c r="Z26" s="63">
        <v>2.7538E-2</v>
      </c>
      <c r="AA26" s="63">
        <v>2.75182E-2</v>
      </c>
      <c r="AB26" s="63">
        <v>2.7498399999999999E-2</v>
      </c>
      <c r="AD26" s="63">
        <v>2.7521799999999999E-2</v>
      </c>
      <c r="AE26" s="63">
        <v>2.73073E-2</v>
      </c>
      <c r="AF26" s="63">
        <v>2.7383600000000001E-2</v>
      </c>
      <c r="AG26" s="63">
        <v>2.7420799999999999E-2</v>
      </c>
      <c r="AH26" s="63">
        <v>2.7423300000000001E-2</v>
      </c>
      <c r="AI26" s="63"/>
      <c r="AJ26" s="63">
        <v>2.5919299999999999E-2</v>
      </c>
      <c r="AK26" s="63">
        <v>2.7379799999999999E-2</v>
      </c>
      <c r="AL26" s="63">
        <v>2.72617E-2</v>
      </c>
      <c r="AM26" s="63">
        <v>2.7185399999999998E-2</v>
      </c>
      <c r="AN26" s="63">
        <v>2.7223799999999999E-2</v>
      </c>
      <c r="AP26" s="63">
        <v>2.2843700000000002E-2</v>
      </c>
      <c r="AQ26" s="63">
        <v>2.66552E-2</v>
      </c>
      <c r="AR26" s="63">
        <v>2.5869400000000001E-2</v>
      </c>
      <c r="AS26" s="63">
        <v>2.6269299999999999E-2</v>
      </c>
      <c r="AT26" s="63">
        <v>2.64537E-2</v>
      </c>
    </row>
    <row r="27" spans="1:46">
      <c r="A27" s="63"/>
      <c r="B27" s="63">
        <f t="shared" si="25"/>
        <v>2.2239300000000004E-2</v>
      </c>
      <c r="C27" s="63">
        <f t="shared" si="26"/>
        <v>2.7363899999999997E-2</v>
      </c>
      <c r="D27" s="63">
        <f t="shared" si="28"/>
        <v>2.7436559999999999E-2</v>
      </c>
      <c r="E27" s="63">
        <f t="shared" si="27"/>
        <v>2.7286419999999999E-2</v>
      </c>
      <c r="F27" s="63">
        <f t="shared" si="29"/>
        <v>2.686612E-2</v>
      </c>
      <c r="G27" s="63">
        <f t="shared" si="30"/>
        <v>2.5386680000000002E-2</v>
      </c>
      <c r="H27" s="63" t="str">
        <f t="shared" si="31"/>
        <v>0.0254,</v>
      </c>
      <c r="I27" s="63"/>
      <c r="K27" s="63"/>
      <c r="L27" s="63">
        <v>2.2195200000000002E-2</v>
      </c>
      <c r="M27" s="63">
        <v>2.22071E-2</v>
      </c>
      <c r="N27" s="63">
        <v>2.2243700000000002E-2</v>
      </c>
      <c r="O27" s="63">
        <v>2.2201599999999998E-2</v>
      </c>
      <c r="P27" s="63">
        <v>2.2348900000000001E-2</v>
      </c>
      <c r="Q27" s="63"/>
      <c r="R27" s="63">
        <v>2.73241E-2</v>
      </c>
      <c r="S27" s="63">
        <v>2.74129E-2</v>
      </c>
      <c r="T27" s="63">
        <v>2.7360800000000001E-2</v>
      </c>
      <c r="U27" s="63">
        <v>2.7338399999999999E-2</v>
      </c>
      <c r="V27" s="63">
        <v>2.7383299999999999E-2</v>
      </c>
      <c r="X27" s="63">
        <v>2.7438199999999999E-2</v>
      </c>
      <c r="Y27" s="63">
        <v>2.7402699999999999E-2</v>
      </c>
      <c r="Z27" s="63">
        <v>2.7510799999999998E-2</v>
      </c>
      <c r="AA27" s="63">
        <v>2.7362500000000001E-2</v>
      </c>
      <c r="AB27" s="63">
        <v>2.7468599999999999E-2</v>
      </c>
      <c r="AD27" s="63">
        <v>2.73113E-2</v>
      </c>
      <c r="AE27" s="63">
        <v>2.7214100000000001E-2</v>
      </c>
      <c r="AF27" s="63">
        <v>2.7441900000000002E-2</v>
      </c>
      <c r="AG27" s="63">
        <v>2.7093699999999998E-2</v>
      </c>
      <c r="AH27" s="63">
        <v>2.7371099999999999E-2</v>
      </c>
      <c r="AI27" s="63"/>
      <c r="AJ27" s="63">
        <v>2.6555200000000001E-2</v>
      </c>
      <c r="AK27" s="63">
        <v>2.7333199999999998E-2</v>
      </c>
      <c r="AL27" s="63">
        <v>2.6472699999999998E-2</v>
      </c>
      <c r="AM27" s="63">
        <v>2.69088E-2</v>
      </c>
      <c r="AN27" s="63">
        <v>2.70607E-2</v>
      </c>
      <c r="AP27" s="63">
        <v>2.26219E-2</v>
      </c>
      <c r="AQ27" s="63">
        <v>2.6812900000000001E-2</v>
      </c>
      <c r="AR27" s="63">
        <v>2.53945E-2</v>
      </c>
      <c r="AS27" s="63">
        <v>2.5803099999999999E-2</v>
      </c>
      <c r="AT27" s="63">
        <v>2.6301000000000001E-2</v>
      </c>
    </row>
    <row r="28" spans="1:46">
      <c r="A28" s="63"/>
      <c r="B28" s="63">
        <f t="shared" si="25"/>
        <v>1.942174E-2</v>
      </c>
      <c r="C28" s="63">
        <f t="shared" si="26"/>
        <v>2.7200160000000001E-2</v>
      </c>
      <c r="D28" s="63">
        <f t="shared" si="28"/>
        <v>2.7348020000000001E-2</v>
      </c>
      <c r="E28" s="63">
        <f t="shared" si="27"/>
        <v>2.7160200000000002E-2</v>
      </c>
      <c r="F28" s="63">
        <f t="shared" si="29"/>
        <v>2.6730520000000001E-2</v>
      </c>
      <c r="G28" s="63">
        <f t="shared" si="30"/>
        <v>2.5140119999999998E-2</v>
      </c>
      <c r="H28" s="63" t="str">
        <f t="shared" si="31"/>
        <v>0.0251,</v>
      </c>
      <c r="I28" s="63"/>
      <c r="K28" s="63"/>
      <c r="L28" s="63">
        <v>1.9497E-2</v>
      </c>
      <c r="M28" s="63">
        <v>1.9348299999999999E-2</v>
      </c>
      <c r="N28" s="63">
        <v>1.9392199999999998E-2</v>
      </c>
      <c r="O28" s="63">
        <v>1.9448E-2</v>
      </c>
      <c r="P28" s="63">
        <v>1.9423200000000002E-2</v>
      </c>
      <c r="Q28" s="63"/>
      <c r="R28" s="63">
        <v>2.7202199999999999E-2</v>
      </c>
      <c r="S28" s="63">
        <v>2.71425E-2</v>
      </c>
      <c r="T28" s="63">
        <v>2.7200700000000001E-2</v>
      </c>
      <c r="U28" s="63">
        <v>2.71828E-2</v>
      </c>
      <c r="V28" s="63">
        <v>2.7272600000000001E-2</v>
      </c>
      <c r="X28" s="63">
        <v>2.7402200000000002E-2</v>
      </c>
      <c r="Y28" s="63">
        <v>2.7193100000000001E-2</v>
      </c>
      <c r="Z28" s="63">
        <v>2.7397299999999999E-2</v>
      </c>
      <c r="AA28" s="63">
        <v>2.7311100000000001E-2</v>
      </c>
      <c r="AB28" s="63">
        <v>2.74364E-2</v>
      </c>
      <c r="AD28" s="63">
        <v>2.7285E-2</v>
      </c>
      <c r="AE28" s="63">
        <v>2.6898499999999999E-2</v>
      </c>
      <c r="AF28" s="63">
        <v>2.7274900000000001E-2</v>
      </c>
      <c r="AG28" s="63">
        <v>2.70251E-2</v>
      </c>
      <c r="AH28" s="63">
        <v>2.7317500000000002E-2</v>
      </c>
      <c r="AI28" s="63"/>
      <c r="AJ28" s="63">
        <v>2.6026000000000001E-2</v>
      </c>
      <c r="AK28" s="63">
        <v>2.7103800000000001E-2</v>
      </c>
      <c r="AL28" s="63">
        <v>2.63742E-2</v>
      </c>
      <c r="AM28" s="63">
        <v>2.7010699999999999E-2</v>
      </c>
      <c r="AN28" s="63">
        <v>2.71379E-2</v>
      </c>
      <c r="AP28" s="63">
        <v>2.2112199999999999E-2</v>
      </c>
      <c r="AQ28" s="63">
        <v>2.6232700000000001E-2</v>
      </c>
      <c r="AR28" s="63">
        <v>2.5103199999999999E-2</v>
      </c>
      <c r="AS28" s="63">
        <v>2.5780899999999999E-2</v>
      </c>
      <c r="AT28" s="63">
        <v>2.6471600000000001E-2</v>
      </c>
    </row>
    <row r="29" spans="1:46">
      <c r="A29" s="63"/>
      <c r="B29" s="63">
        <f t="shared" si="25"/>
        <v>1.6815420000000001E-2</v>
      </c>
      <c r="C29" s="63">
        <f t="shared" si="26"/>
        <v>2.6967000000000001E-2</v>
      </c>
      <c r="D29" s="63">
        <f t="shared" si="28"/>
        <v>2.7296819999999999E-2</v>
      </c>
      <c r="E29" s="63">
        <f t="shared" si="27"/>
        <v>2.7105079999999997E-2</v>
      </c>
      <c r="F29" s="63">
        <f t="shared" si="29"/>
        <v>2.6603680000000001E-2</v>
      </c>
      <c r="G29" s="63">
        <f t="shared" si="30"/>
        <v>2.5075300000000002E-2</v>
      </c>
      <c r="H29" s="63" t="str">
        <f t="shared" si="31"/>
        <v>0.0251,</v>
      </c>
      <c r="I29" s="63"/>
      <c r="K29" s="63"/>
      <c r="L29" s="63">
        <v>1.6818099999999999E-2</v>
      </c>
      <c r="M29" s="63">
        <v>1.6770799999999999E-2</v>
      </c>
      <c r="N29" s="63">
        <v>1.6777400000000001E-2</v>
      </c>
      <c r="O29" s="63">
        <v>1.6891400000000001E-2</v>
      </c>
      <c r="P29" s="63">
        <v>1.6819400000000002E-2</v>
      </c>
      <c r="Q29" s="63"/>
      <c r="R29" s="63">
        <v>2.7031900000000001E-2</v>
      </c>
      <c r="S29" s="63">
        <v>2.67809E-2</v>
      </c>
      <c r="T29" s="63">
        <v>2.70145E-2</v>
      </c>
      <c r="U29" s="63">
        <v>2.68451E-2</v>
      </c>
      <c r="V29" s="63">
        <v>2.7162599999999999E-2</v>
      </c>
      <c r="X29" s="63">
        <v>2.73423E-2</v>
      </c>
      <c r="Y29" s="63">
        <v>2.7138800000000001E-2</v>
      </c>
      <c r="Z29" s="63">
        <v>2.7394499999999999E-2</v>
      </c>
      <c r="AA29" s="63">
        <v>2.7203000000000001E-2</v>
      </c>
      <c r="AB29" s="63">
        <v>2.7405499999999999E-2</v>
      </c>
      <c r="AD29" s="63">
        <v>2.70742E-2</v>
      </c>
      <c r="AE29" s="63">
        <v>2.6906900000000001E-2</v>
      </c>
      <c r="AF29" s="63">
        <v>2.7283700000000001E-2</v>
      </c>
      <c r="AG29" s="63">
        <v>2.6979900000000001E-2</v>
      </c>
      <c r="AH29" s="63">
        <v>2.7280700000000001E-2</v>
      </c>
      <c r="AI29" s="63"/>
      <c r="AJ29" s="63">
        <v>2.59315E-2</v>
      </c>
      <c r="AK29" s="63">
        <v>2.6829100000000002E-2</v>
      </c>
      <c r="AL29" s="63">
        <v>2.6603100000000001E-2</v>
      </c>
      <c r="AM29" s="63">
        <v>2.6850599999999999E-2</v>
      </c>
      <c r="AN29" s="63">
        <v>2.6804100000000001E-2</v>
      </c>
      <c r="AP29" s="63">
        <v>2.2157799999999998E-2</v>
      </c>
      <c r="AQ29" s="63">
        <v>2.6022E-2</v>
      </c>
      <c r="AR29" s="63">
        <v>2.5581599999999999E-2</v>
      </c>
      <c r="AS29" s="63">
        <v>2.5578500000000001E-2</v>
      </c>
      <c r="AT29" s="63">
        <v>2.60366E-2</v>
      </c>
    </row>
    <row r="30" spans="1:46">
      <c r="A30" s="63"/>
      <c r="B30" s="63">
        <f t="shared" si="25"/>
        <v>1.4527100000000001E-2</v>
      </c>
      <c r="C30" s="63">
        <f t="shared" si="26"/>
        <v>2.6756540000000002E-2</v>
      </c>
      <c r="D30" s="63">
        <f t="shared" si="28"/>
        <v>2.7190840000000001E-2</v>
      </c>
      <c r="E30" s="63">
        <f t="shared" si="27"/>
        <v>2.6971459999999996E-2</v>
      </c>
      <c r="F30" s="63">
        <f t="shared" si="29"/>
        <v>2.6306020000000003E-2</v>
      </c>
      <c r="G30" s="63">
        <f t="shared" si="30"/>
        <v>2.4798439999999998E-2</v>
      </c>
      <c r="H30" s="63" t="str">
        <f t="shared" si="31"/>
        <v>0.0248,</v>
      </c>
      <c r="I30" s="63"/>
      <c r="K30" s="63"/>
      <c r="L30" s="63">
        <v>1.4565399999999999E-2</v>
      </c>
      <c r="M30" s="63">
        <v>1.4458500000000001E-2</v>
      </c>
      <c r="N30" s="63">
        <v>1.4460600000000001E-2</v>
      </c>
      <c r="O30" s="63">
        <v>1.4599600000000001E-2</v>
      </c>
      <c r="P30" s="63">
        <v>1.4551400000000001E-2</v>
      </c>
      <c r="Q30" s="63"/>
      <c r="R30" s="63">
        <v>2.6595799999999999E-2</v>
      </c>
      <c r="S30" s="63">
        <v>2.6674799999999999E-2</v>
      </c>
      <c r="T30" s="63">
        <v>2.6795900000000001E-2</v>
      </c>
      <c r="U30" s="63">
        <v>2.6937099999999999E-2</v>
      </c>
      <c r="V30" s="63">
        <v>2.67791E-2</v>
      </c>
      <c r="X30" s="63">
        <v>2.7094699999999999E-2</v>
      </c>
      <c r="Y30" s="63">
        <v>2.7154999999999999E-2</v>
      </c>
      <c r="Z30" s="63">
        <v>2.7252499999999999E-2</v>
      </c>
      <c r="AA30" s="63">
        <v>2.71624E-2</v>
      </c>
      <c r="AB30" s="63">
        <v>2.7289600000000001E-2</v>
      </c>
      <c r="AD30" s="63">
        <v>2.6785E-2</v>
      </c>
      <c r="AE30" s="63">
        <v>2.6905200000000001E-2</v>
      </c>
      <c r="AF30" s="63">
        <v>2.7077299999999999E-2</v>
      </c>
      <c r="AG30" s="63">
        <v>2.69305E-2</v>
      </c>
      <c r="AH30" s="63">
        <v>2.7159300000000001E-2</v>
      </c>
      <c r="AI30" s="63"/>
      <c r="AJ30" s="63">
        <v>2.6020000000000001E-2</v>
      </c>
      <c r="AK30" s="63">
        <v>2.6883600000000001E-2</v>
      </c>
      <c r="AL30" s="63">
        <v>2.5737900000000001E-2</v>
      </c>
      <c r="AM30" s="63">
        <v>2.6275699999999999E-2</v>
      </c>
      <c r="AN30" s="63">
        <v>2.6612899999999998E-2</v>
      </c>
      <c r="AP30" s="63">
        <v>2.2010600000000002E-2</v>
      </c>
      <c r="AQ30" s="63">
        <v>2.5889100000000002E-2</v>
      </c>
      <c r="AR30" s="63">
        <v>2.4898199999999999E-2</v>
      </c>
      <c r="AS30" s="63">
        <v>2.5392999999999999E-2</v>
      </c>
      <c r="AT30" s="63">
        <v>2.5801299999999999E-2</v>
      </c>
    </row>
    <row r="31" spans="1:46">
      <c r="A31" s="63"/>
      <c r="B31" s="63">
        <f t="shared" si="25"/>
        <v>1.256854E-2</v>
      </c>
      <c r="C31" s="63">
        <f t="shared" si="26"/>
        <v>2.6330819999999998E-2</v>
      </c>
      <c r="D31" s="63">
        <f t="shared" si="28"/>
        <v>2.7067920000000002E-2</v>
      </c>
      <c r="E31" s="63">
        <f t="shared" si="27"/>
        <v>2.6764639999999996E-2</v>
      </c>
      <c r="F31" s="63">
        <f t="shared" si="29"/>
        <v>2.6018239999999998E-2</v>
      </c>
      <c r="G31" s="63">
        <f t="shared" si="30"/>
        <v>2.4698199999999997E-2</v>
      </c>
      <c r="H31" s="63" t="str">
        <f t="shared" si="31"/>
        <v>0.0247,</v>
      </c>
      <c r="I31" s="63"/>
      <c r="K31" s="63"/>
      <c r="L31" s="63">
        <v>1.26228E-2</v>
      </c>
      <c r="M31" s="63">
        <v>1.24847E-2</v>
      </c>
      <c r="N31" s="63">
        <v>1.25387E-2</v>
      </c>
      <c r="O31" s="63">
        <v>1.2623799999999999E-2</v>
      </c>
      <c r="P31" s="63">
        <v>1.2572699999999999E-2</v>
      </c>
      <c r="Q31" s="63"/>
      <c r="R31" s="63">
        <v>2.6277100000000001E-2</v>
      </c>
      <c r="S31" s="63">
        <v>2.61523E-2</v>
      </c>
      <c r="T31" s="63">
        <v>2.6605E-2</v>
      </c>
      <c r="U31" s="63">
        <v>2.62557E-2</v>
      </c>
      <c r="V31" s="63">
        <v>2.6363999999999999E-2</v>
      </c>
      <c r="X31" s="63">
        <v>2.7160699999999999E-2</v>
      </c>
      <c r="Y31" s="63">
        <v>2.68931E-2</v>
      </c>
      <c r="Z31" s="63">
        <v>2.7207200000000001E-2</v>
      </c>
      <c r="AA31" s="63">
        <v>2.7001000000000001E-2</v>
      </c>
      <c r="AB31" s="63">
        <v>2.70776E-2</v>
      </c>
      <c r="AD31" s="63">
        <v>2.70076E-2</v>
      </c>
      <c r="AE31" s="63">
        <v>2.6512600000000001E-2</v>
      </c>
      <c r="AF31" s="63">
        <v>2.6870999999999999E-2</v>
      </c>
      <c r="AG31" s="63">
        <v>2.67026E-2</v>
      </c>
      <c r="AH31" s="63">
        <v>2.67294E-2</v>
      </c>
      <c r="AI31" s="63"/>
      <c r="AJ31" s="63">
        <v>2.5765099999999999E-2</v>
      </c>
      <c r="AK31" s="63">
        <v>2.6525199999999999E-2</v>
      </c>
      <c r="AL31" s="63">
        <v>2.54354E-2</v>
      </c>
      <c r="AM31" s="63">
        <v>2.5978299999999999E-2</v>
      </c>
      <c r="AN31" s="63">
        <v>2.63872E-2</v>
      </c>
      <c r="AP31" s="63">
        <v>2.21833E-2</v>
      </c>
      <c r="AQ31" s="63">
        <v>2.53257E-2</v>
      </c>
      <c r="AR31" s="63">
        <v>2.4590500000000001E-2</v>
      </c>
      <c r="AS31" s="63">
        <v>2.57311E-2</v>
      </c>
      <c r="AT31" s="63">
        <v>2.56604E-2</v>
      </c>
    </row>
    <row r="32" spans="1:46">
      <c r="A32" s="63"/>
      <c r="B32" s="63">
        <f t="shared" si="25"/>
        <v>1.088656E-2</v>
      </c>
      <c r="C32" s="63">
        <f t="shared" si="26"/>
        <v>2.5920680000000001E-2</v>
      </c>
      <c r="D32" s="63">
        <f t="shared" si="28"/>
        <v>2.6931500000000004E-2</v>
      </c>
      <c r="E32" s="63">
        <f t="shared" si="27"/>
        <v>2.6543840000000003E-2</v>
      </c>
      <c r="F32" s="63">
        <f t="shared" si="29"/>
        <v>2.5581019999999999E-2</v>
      </c>
      <c r="G32" s="63">
        <f t="shared" si="30"/>
        <v>2.390552E-2</v>
      </c>
      <c r="H32" s="63" t="str">
        <f t="shared" si="31"/>
        <v>0.0239,</v>
      </c>
      <c r="I32" s="63"/>
      <c r="K32" s="63"/>
      <c r="L32" s="63">
        <v>1.0919099999999999E-2</v>
      </c>
      <c r="M32" s="63">
        <v>1.08439E-2</v>
      </c>
      <c r="N32" s="63">
        <v>1.0885499999999999E-2</v>
      </c>
      <c r="O32" s="63">
        <v>1.09151E-2</v>
      </c>
      <c r="P32" s="63">
        <v>1.0869200000000001E-2</v>
      </c>
      <c r="Q32" s="63"/>
      <c r="R32" s="63">
        <v>2.5893599999999999E-2</v>
      </c>
      <c r="S32" s="63">
        <v>2.5814500000000001E-2</v>
      </c>
      <c r="T32" s="63">
        <v>2.62726E-2</v>
      </c>
      <c r="U32" s="63">
        <v>2.5525200000000001E-2</v>
      </c>
      <c r="V32" s="63">
        <v>2.6097499999999999E-2</v>
      </c>
      <c r="X32" s="63">
        <v>2.69743E-2</v>
      </c>
      <c r="Y32" s="63">
        <v>2.6880000000000001E-2</v>
      </c>
      <c r="Z32" s="63">
        <v>2.6916699999999998E-2</v>
      </c>
      <c r="AA32" s="63">
        <v>2.6843499999999999E-2</v>
      </c>
      <c r="AB32" s="63">
        <v>2.7043000000000001E-2</v>
      </c>
      <c r="AD32" s="63">
        <v>2.6732100000000002E-2</v>
      </c>
      <c r="AE32" s="63">
        <v>2.6503100000000002E-2</v>
      </c>
      <c r="AF32" s="63">
        <v>2.6268799999999998E-2</v>
      </c>
      <c r="AG32" s="63">
        <v>2.65688E-2</v>
      </c>
      <c r="AH32" s="63">
        <v>2.6646400000000001E-2</v>
      </c>
      <c r="AI32" s="63"/>
      <c r="AJ32" s="63">
        <v>2.5660599999999999E-2</v>
      </c>
      <c r="AK32" s="63">
        <v>2.6014700000000002E-2</v>
      </c>
      <c r="AL32" s="63">
        <v>2.5008599999999999E-2</v>
      </c>
      <c r="AM32" s="63">
        <v>2.5354000000000002E-2</v>
      </c>
      <c r="AN32" s="63">
        <v>2.58672E-2</v>
      </c>
      <c r="AP32" s="63">
        <v>2.1973199999999998E-2</v>
      </c>
      <c r="AQ32" s="63">
        <v>2.4784899999999999E-2</v>
      </c>
      <c r="AR32" s="63">
        <v>2.4070999999999999E-2</v>
      </c>
      <c r="AS32" s="63">
        <v>2.4089800000000001E-2</v>
      </c>
      <c r="AT32" s="63">
        <v>2.4608700000000001E-2</v>
      </c>
    </row>
    <row r="33" spans="1:46">
      <c r="A33" s="63"/>
      <c r="B33" s="63">
        <f t="shared" si="25"/>
        <v>9.4154619999999994E-3</v>
      </c>
      <c r="C33" s="63">
        <f t="shared" si="26"/>
        <v>2.5092300000000001E-2</v>
      </c>
      <c r="D33" s="63">
        <f t="shared" si="28"/>
        <v>2.6681279999999995E-2</v>
      </c>
      <c r="E33" s="63">
        <f t="shared" si="27"/>
        <v>2.6326319999999997E-2</v>
      </c>
      <c r="F33" s="63">
        <f t="shared" si="29"/>
        <v>2.5568380000000002E-2</v>
      </c>
      <c r="G33" s="63">
        <f t="shared" si="30"/>
        <v>2.3966999999999999E-2</v>
      </c>
      <c r="H33" s="63" t="str">
        <f t="shared" si="31"/>
        <v>0.024,</v>
      </c>
      <c r="I33" s="63"/>
      <c r="K33" s="63"/>
      <c r="L33" s="63">
        <v>9.3868900000000002E-3</v>
      </c>
      <c r="M33" s="63">
        <v>9.4318400000000004E-3</v>
      </c>
      <c r="N33" s="63">
        <v>9.3938800000000003E-3</v>
      </c>
      <c r="O33" s="63">
        <v>9.4362200000000004E-3</v>
      </c>
      <c r="P33" s="63">
        <v>9.4284799999999995E-3</v>
      </c>
      <c r="Q33" s="63"/>
      <c r="R33" s="63">
        <v>2.5019199999999998E-2</v>
      </c>
      <c r="S33" s="63">
        <v>2.4960699999999999E-2</v>
      </c>
      <c r="T33" s="63">
        <v>2.5047300000000002E-2</v>
      </c>
      <c r="U33" s="63">
        <v>2.5447299999999999E-2</v>
      </c>
      <c r="V33" s="63">
        <v>2.4986999999999999E-2</v>
      </c>
      <c r="X33" s="63">
        <v>2.6751E-2</v>
      </c>
      <c r="Y33" s="63">
        <v>2.6783600000000001E-2</v>
      </c>
      <c r="Z33" s="63">
        <v>2.6655499999999999E-2</v>
      </c>
      <c r="AA33" s="63">
        <v>2.65332E-2</v>
      </c>
      <c r="AB33" s="63">
        <v>2.6683100000000001E-2</v>
      </c>
      <c r="AD33" s="63">
        <v>2.6521900000000001E-2</v>
      </c>
      <c r="AE33" s="63">
        <v>2.6455699999999999E-2</v>
      </c>
      <c r="AF33" s="63">
        <v>2.6210799999999999E-2</v>
      </c>
      <c r="AG33" s="63">
        <v>2.6119799999999999E-2</v>
      </c>
      <c r="AH33" s="63">
        <v>2.63234E-2</v>
      </c>
      <c r="AI33" s="63"/>
      <c r="AJ33" s="63">
        <v>2.5452800000000001E-2</v>
      </c>
      <c r="AK33" s="63">
        <v>2.6142800000000001E-2</v>
      </c>
      <c r="AL33" s="63">
        <v>2.5374799999999999E-2</v>
      </c>
      <c r="AM33" s="63">
        <v>2.5156000000000001E-2</v>
      </c>
      <c r="AN33" s="63">
        <v>2.5715499999999999E-2</v>
      </c>
      <c r="AP33" s="63">
        <v>2.17737E-2</v>
      </c>
      <c r="AQ33" s="63">
        <v>2.4641799999999998E-2</v>
      </c>
      <c r="AR33" s="63">
        <v>2.4010199999999999E-2</v>
      </c>
      <c r="AS33" s="63">
        <v>2.4802899999999999E-2</v>
      </c>
      <c r="AT33" s="63">
        <v>2.46064E-2</v>
      </c>
    </row>
    <row r="34" spans="1:46">
      <c r="A34" s="63"/>
      <c r="B34" s="63">
        <f t="shared" si="25"/>
        <v>8.1412919999999996E-3</v>
      </c>
      <c r="C34" s="63">
        <f t="shared" si="26"/>
        <v>2.4328559999999999E-2</v>
      </c>
      <c r="D34" s="63">
        <f t="shared" si="28"/>
        <v>2.6427559999999999E-2</v>
      </c>
      <c r="E34" s="63">
        <f t="shared" si="27"/>
        <v>2.6075880000000003E-2</v>
      </c>
      <c r="F34" s="63">
        <f t="shared" si="29"/>
        <v>2.5402939999999995E-2</v>
      </c>
      <c r="G34" s="63">
        <f t="shared" si="30"/>
        <v>2.3658440000000003E-2</v>
      </c>
      <c r="H34" s="63" t="str">
        <f t="shared" si="31"/>
        <v>0.0237,</v>
      </c>
      <c r="I34" s="63"/>
      <c r="K34" s="63"/>
      <c r="L34" s="63">
        <v>8.10576E-3</v>
      </c>
      <c r="M34" s="63">
        <v>8.1143799999999992E-3</v>
      </c>
      <c r="N34" s="63">
        <v>8.1114099999999995E-3</v>
      </c>
      <c r="O34" s="63">
        <v>8.1927400000000004E-3</v>
      </c>
      <c r="P34" s="63">
        <v>8.1821700000000008E-3</v>
      </c>
      <c r="Q34" s="63"/>
      <c r="R34" s="63">
        <v>2.4458500000000001E-2</v>
      </c>
      <c r="S34" s="63">
        <v>2.4519900000000001E-2</v>
      </c>
      <c r="T34" s="63">
        <v>2.4403399999999999E-2</v>
      </c>
      <c r="U34" s="63">
        <v>2.4014400000000002E-2</v>
      </c>
      <c r="V34" s="63">
        <v>2.42466E-2</v>
      </c>
      <c r="X34" s="63">
        <v>2.6653900000000001E-2</v>
      </c>
      <c r="Y34" s="63">
        <v>2.6521599999999999E-2</v>
      </c>
      <c r="Z34" s="63">
        <v>2.63427E-2</v>
      </c>
      <c r="AA34" s="63">
        <v>2.6336700000000001E-2</v>
      </c>
      <c r="AB34" s="63">
        <v>2.6282900000000001E-2</v>
      </c>
      <c r="AD34" s="63">
        <v>2.64601E-2</v>
      </c>
      <c r="AE34" s="63">
        <v>2.6264699999999998E-2</v>
      </c>
      <c r="AF34" s="63">
        <v>2.59075E-2</v>
      </c>
      <c r="AG34" s="63">
        <v>2.5871399999999999E-2</v>
      </c>
      <c r="AH34" s="63">
        <v>2.5875700000000001E-2</v>
      </c>
      <c r="AI34" s="63"/>
      <c r="AJ34" s="63">
        <v>2.5142100000000001E-2</v>
      </c>
      <c r="AK34" s="63">
        <v>2.60144E-2</v>
      </c>
      <c r="AL34" s="63">
        <v>2.5268499999999999E-2</v>
      </c>
      <c r="AM34" s="63">
        <v>2.5052100000000001E-2</v>
      </c>
      <c r="AN34" s="63">
        <v>2.5537600000000001E-2</v>
      </c>
      <c r="AP34" s="63">
        <v>2.1960799999999999E-2</v>
      </c>
      <c r="AQ34" s="63">
        <v>2.4587500000000002E-2</v>
      </c>
      <c r="AR34" s="63">
        <v>2.42296E-2</v>
      </c>
      <c r="AS34" s="63">
        <v>2.31992E-2</v>
      </c>
      <c r="AT34" s="63">
        <v>2.4315099999999999E-2</v>
      </c>
    </row>
    <row r="35" spans="1:46">
      <c r="A35" s="63"/>
      <c r="B35" s="63">
        <f t="shared" si="25"/>
        <v>7.1003800000000008E-3</v>
      </c>
      <c r="C35" s="63">
        <f t="shared" si="26"/>
        <v>2.3862959999999999E-2</v>
      </c>
      <c r="D35" s="63">
        <f t="shared" si="28"/>
        <v>2.645144E-2</v>
      </c>
      <c r="E35" s="63">
        <f t="shared" si="27"/>
        <v>2.6151139999999996E-2</v>
      </c>
      <c r="F35" s="63">
        <f t="shared" si="29"/>
        <v>2.5053359999999997E-2</v>
      </c>
      <c r="G35" s="63">
        <f t="shared" si="30"/>
        <v>2.3191360000000001E-2</v>
      </c>
      <c r="H35" s="63" t="str">
        <f t="shared" si="31"/>
        <v>0.0232,</v>
      </c>
      <c r="I35" s="63"/>
      <c r="K35" s="63"/>
      <c r="L35" s="63">
        <v>7.0194999999999997E-3</v>
      </c>
      <c r="M35" s="63">
        <v>7.0526800000000004E-3</v>
      </c>
      <c r="N35" s="63">
        <v>7.0725700000000002E-3</v>
      </c>
      <c r="O35" s="63">
        <v>7.2183999999999998E-3</v>
      </c>
      <c r="P35" s="63">
        <v>7.1387500000000001E-3</v>
      </c>
      <c r="Q35" s="63"/>
      <c r="R35" s="63">
        <v>2.3818700000000002E-2</v>
      </c>
      <c r="S35" s="63">
        <v>2.4091700000000001E-2</v>
      </c>
      <c r="T35" s="63">
        <v>2.41315E-2</v>
      </c>
      <c r="U35" s="63">
        <v>2.3304700000000001E-2</v>
      </c>
      <c r="V35" s="63">
        <v>2.3968199999999999E-2</v>
      </c>
      <c r="X35" s="63">
        <v>2.67031E-2</v>
      </c>
      <c r="Y35" s="63">
        <v>2.66495E-2</v>
      </c>
      <c r="Z35" s="63">
        <v>2.64233E-2</v>
      </c>
      <c r="AA35" s="63">
        <v>2.6205800000000001E-2</v>
      </c>
      <c r="AB35" s="63">
        <v>2.62755E-2</v>
      </c>
      <c r="AD35" s="63">
        <v>2.6525199999999999E-2</v>
      </c>
      <c r="AE35" s="63">
        <v>2.6296799999999999E-2</v>
      </c>
      <c r="AF35" s="63">
        <v>2.5903599999999999E-2</v>
      </c>
      <c r="AG35" s="63">
        <v>2.60361E-2</v>
      </c>
      <c r="AH35" s="63">
        <v>2.5994E-2</v>
      </c>
      <c r="AI35" s="63"/>
      <c r="AJ35" s="63">
        <v>2.4739500000000001E-2</v>
      </c>
      <c r="AK35" s="63">
        <v>2.5700899999999999E-2</v>
      </c>
      <c r="AL35" s="63">
        <v>2.49933E-2</v>
      </c>
      <c r="AM35" s="63">
        <v>2.43313E-2</v>
      </c>
      <c r="AN35" s="63">
        <v>2.5501800000000002E-2</v>
      </c>
      <c r="AP35" s="63">
        <v>2.0841599999999998E-2</v>
      </c>
      <c r="AQ35" s="63">
        <v>2.4082900000000001E-2</v>
      </c>
      <c r="AR35" s="63">
        <v>2.39324E-2</v>
      </c>
      <c r="AS35" s="63">
        <v>2.2788699999999999E-2</v>
      </c>
      <c r="AT35" s="63">
        <v>2.4311200000000002E-2</v>
      </c>
    </row>
    <row r="36" spans="1:46">
      <c r="A36" s="63"/>
      <c r="B36" s="63">
        <f t="shared" si="25"/>
        <v>6.2005499999999991E-3</v>
      </c>
      <c r="C36" s="63">
        <f t="shared" si="26"/>
        <v>2.2962240000000002E-2</v>
      </c>
      <c r="D36" s="63">
        <f t="shared" si="28"/>
        <v>2.6166979999999999E-2</v>
      </c>
      <c r="E36" s="63">
        <f t="shared" si="27"/>
        <v>2.5904720000000003E-2</v>
      </c>
      <c r="F36" s="63">
        <f t="shared" si="29"/>
        <v>2.4636079999999998E-2</v>
      </c>
      <c r="G36" s="63">
        <f t="shared" si="30"/>
        <v>2.3105320000000002E-2</v>
      </c>
      <c r="H36" s="63" t="str">
        <f t="shared" si="31"/>
        <v>0.0231,</v>
      </c>
      <c r="I36" s="63"/>
      <c r="K36" s="63"/>
      <c r="L36" s="63">
        <v>6.2075899999999998E-3</v>
      </c>
      <c r="M36" s="63">
        <v>6.15323E-3</v>
      </c>
      <c r="N36" s="63">
        <v>6.1559700000000002E-3</v>
      </c>
      <c r="O36" s="63">
        <v>6.2618700000000001E-3</v>
      </c>
      <c r="P36" s="63">
        <v>6.2240899999999998E-3</v>
      </c>
      <c r="Q36" s="63"/>
      <c r="R36" s="63">
        <v>2.3164299999999999E-2</v>
      </c>
      <c r="S36" s="63">
        <v>2.3129199999999999E-2</v>
      </c>
      <c r="T36" s="63">
        <v>2.3006499999999999E-2</v>
      </c>
      <c r="U36" s="63">
        <v>2.2736800000000001E-2</v>
      </c>
      <c r="V36" s="63">
        <v>2.27744E-2</v>
      </c>
      <c r="X36" s="63">
        <v>2.6470400000000002E-2</v>
      </c>
      <c r="Y36" s="63">
        <v>2.6049800000000001E-2</v>
      </c>
      <c r="Z36" s="63">
        <v>2.6120999999999998E-2</v>
      </c>
      <c r="AA36" s="63">
        <v>2.6189299999999999E-2</v>
      </c>
      <c r="AB36" s="63">
        <v>2.60044E-2</v>
      </c>
      <c r="AD36" s="63">
        <v>2.6219599999999999E-2</v>
      </c>
      <c r="AE36" s="63">
        <v>2.5832399999999998E-2</v>
      </c>
      <c r="AF36" s="63">
        <v>2.5963300000000002E-2</v>
      </c>
      <c r="AG36" s="63">
        <v>2.5899499999999999E-2</v>
      </c>
      <c r="AH36" s="63">
        <v>2.5608800000000001E-2</v>
      </c>
      <c r="AI36" s="63"/>
      <c r="AJ36" s="63">
        <v>2.4366800000000001E-2</v>
      </c>
      <c r="AK36" s="63">
        <v>2.5210900000000001E-2</v>
      </c>
      <c r="AL36" s="63">
        <v>2.43015E-2</v>
      </c>
      <c r="AM36" s="63">
        <v>2.42162E-2</v>
      </c>
      <c r="AN36" s="63">
        <v>2.5085E-2</v>
      </c>
      <c r="AP36" s="63">
        <v>2.1007999999999999E-2</v>
      </c>
      <c r="AQ36" s="63">
        <v>2.3686100000000002E-2</v>
      </c>
      <c r="AR36" s="63">
        <v>2.31022E-2</v>
      </c>
      <c r="AS36" s="63">
        <v>2.3404700000000001E-2</v>
      </c>
      <c r="AT36" s="63">
        <v>2.4325599999999999E-2</v>
      </c>
    </row>
    <row r="37" spans="1:46">
      <c r="A37" s="63"/>
      <c r="B37" s="63">
        <f t="shared" si="25"/>
        <v>5.5318420000000004E-3</v>
      </c>
      <c r="C37" s="63">
        <f t="shared" si="26"/>
        <v>2.1957739999999996E-2</v>
      </c>
      <c r="D37" s="63">
        <f t="shared" si="28"/>
        <v>2.5811380000000002E-2</v>
      </c>
      <c r="E37" s="63">
        <f t="shared" si="27"/>
        <v>2.5424800000000004E-2</v>
      </c>
      <c r="F37" s="63">
        <f t="shared" si="29"/>
        <v>2.4230219999999997E-2</v>
      </c>
      <c r="G37" s="63">
        <f t="shared" si="30"/>
        <v>2.253088E-2</v>
      </c>
      <c r="H37" s="63" t="str">
        <f t="shared" si="31"/>
        <v>0.0225,</v>
      </c>
      <c r="I37" s="63"/>
      <c r="K37" s="63"/>
      <c r="L37" s="63">
        <v>5.5476400000000004E-3</v>
      </c>
      <c r="M37" s="63">
        <v>5.5003500000000002E-3</v>
      </c>
      <c r="N37" s="63">
        <v>5.5061399999999996E-3</v>
      </c>
      <c r="O37" s="63">
        <v>5.51761E-3</v>
      </c>
      <c r="P37" s="63">
        <v>5.5874699999999998E-3</v>
      </c>
      <c r="Q37" s="63"/>
      <c r="R37" s="63">
        <v>2.23392E-2</v>
      </c>
      <c r="S37" s="63">
        <v>2.19337E-2</v>
      </c>
      <c r="T37" s="63">
        <v>2.1520399999999999E-2</v>
      </c>
      <c r="U37" s="63">
        <v>2.1833999999999999E-2</v>
      </c>
      <c r="V37" s="63">
        <v>2.2161400000000001E-2</v>
      </c>
      <c r="X37" s="63">
        <v>2.61844E-2</v>
      </c>
      <c r="Y37" s="63">
        <v>2.5761099999999999E-2</v>
      </c>
      <c r="Z37" s="63">
        <v>2.5583999999999999E-2</v>
      </c>
      <c r="AA37" s="63">
        <v>2.5547500000000001E-2</v>
      </c>
      <c r="AB37" s="63">
        <v>2.59799E-2</v>
      </c>
      <c r="AD37" s="63">
        <v>2.5723099999999999E-2</v>
      </c>
      <c r="AE37" s="63">
        <v>2.56224E-2</v>
      </c>
      <c r="AF37" s="63">
        <v>2.5368600000000002E-2</v>
      </c>
      <c r="AG37" s="63">
        <v>2.4839E-2</v>
      </c>
      <c r="AH37" s="63">
        <v>2.5570900000000001E-2</v>
      </c>
      <c r="AI37" s="63"/>
      <c r="AJ37" s="63">
        <v>2.4007899999999999E-2</v>
      </c>
      <c r="AK37" s="63">
        <v>2.4736999999999999E-2</v>
      </c>
      <c r="AL37" s="63">
        <v>2.4058400000000001E-2</v>
      </c>
      <c r="AM37" s="63">
        <v>2.3512499999999999E-2</v>
      </c>
      <c r="AN37" s="63">
        <v>2.4835300000000001E-2</v>
      </c>
      <c r="AP37" s="63">
        <v>2.03844E-2</v>
      </c>
      <c r="AQ37" s="63">
        <v>2.3339100000000002E-2</v>
      </c>
      <c r="AR37" s="63">
        <v>2.3184699999999999E-2</v>
      </c>
      <c r="AS37" s="63">
        <v>2.17767E-2</v>
      </c>
      <c r="AT37" s="63">
        <v>2.3969500000000001E-2</v>
      </c>
    </row>
    <row r="38" spans="1:46">
      <c r="A38" s="63"/>
      <c r="B38" s="63">
        <f t="shared" si="25"/>
        <v>5.0350580000000002E-3</v>
      </c>
      <c r="C38" s="63">
        <f t="shared" si="26"/>
        <v>2.069354E-2</v>
      </c>
      <c r="D38" s="63">
        <f t="shared" si="28"/>
        <v>2.55745E-2</v>
      </c>
      <c r="E38" s="63">
        <f t="shared" si="27"/>
        <v>2.5462400000000003E-2</v>
      </c>
      <c r="F38" s="63">
        <f t="shared" si="29"/>
        <v>2.4067020000000001E-2</v>
      </c>
      <c r="G38" s="63">
        <f t="shared" si="30"/>
        <v>2.222116E-2</v>
      </c>
      <c r="H38" s="63" t="str">
        <f t="shared" si="31"/>
        <v>0.0222,</v>
      </c>
      <c r="I38" s="63"/>
      <c r="K38" s="63"/>
      <c r="L38" s="63">
        <v>5.06896E-3</v>
      </c>
      <c r="M38" s="63">
        <v>4.9627600000000001E-3</v>
      </c>
      <c r="N38" s="63">
        <v>5.0646199999999997E-3</v>
      </c>
      <c r="O38" s="63">
        <v>5.01447E-3</v>
      </c>
      <c r="P38" s="63">
        <v>5.0644799999999997E-3</v>
      </c>
      <c r="Q38" s="63"/>
      <c r="R38" s="63">
        <v>2.0702100000000001E-2</v>
      </c>
      <c r="S38" s="63">
        <v>2.0643999999999999E-2</v>
      </c>
      <c r="T38" s="63">
        <v>2.0653600000000001E-2</v>
      </c>
      <c r="U38" s="63">
        <v>2.0717599999999999E-2</v>
      </c>
      <c r="V38" s="63">
        <v>2.0750399999999999E-2</v>
      </c>
      <c r="X38" s="63">
        <v>2.6079499999999999E-2</v>
      </c>
      <c r="Y38" s="63">
        <v>2.5662299999999999E-2</v>
      </c>
      <c r="Z38" s="63">
        <v>2.5695800000000001E-2</v>
      </c>
      <c r="AA38" s="63">
        <v>2.5036099999999999E-2</v>
      </c>
      <c r="AB38" s="63">
        <v>2.5398799999999999E-2</v>
      </c>
      <c r="AD38" s="63">
        <v>2.60418E-2</v>
      </c>
      <c r="AE38" s="63">
        <v>2.5520399999999999E-2</v>
      </c>
      <c r="AF38" s="63">
        <v>2.51883E-2</v>
      </c>
      <c r="AG38" s="63">
        <v>2.5180899999999999E-2</v>
      </c>
      <c r="AH38" s="63">
        <v>2.53806E-2</v>
      </c>
      <c r="AI38" s="63"/>
      <c r="AJ38" s="63">
        <v>2.39026E-2</v>
      </c>
      <c r="AK38" s="63">
        <v>2.4530300000000001E-2</v>
      </c>
      <c r="AL38" s="63">
        <v>2.3733500000000001E-2</v>
      </c>
      <c r="AM38" s="63">
        <v>2.3493199999999999E-2</v>
      </c>
      <c r="AN38" s="63">
        <v>2.46755E-2</v>
      </c>
      <c r="AP38" s="63">
        <v>2.0486500000000001E-2</v>
      </c>
      <c r="AQ38" s="63">
        <v>2.29497E-2</v>
      </c>
      <c r="AR38" s="63">
        <v>2.2821500000000002E-2</v>
      </c>
      <c r="AS38" s="63">
        <v>2.15768E-2</v>
      </c>
      <c r="AT38" s="63">
        <v>2.3271300000000002E-2</v>
      </c>
    </row>
    <row r="39" spans="1:46">
      <c r="A39" s="63"/>
      <c r="B39" s="63">
        <f t="shared" si="25"/>
        <v>4.7256399999999997E-3</v>
      </c>
      <c r="C39" s="63">
        <f t="shared" si="26"/>
        <v>1.954788E-2</v>
      </c>
      <c r="D39" s="63">
        <f t="shared" si="28"/>
        <v>2.5129000000000002E-2</v>
      </c>
      <c r="E39" s="63">
        <f t="shared" si="27"/>
        <v>2.5042719999999997E-2</v>
      </c>
      <c r="F39" s="63">
        <f t="shared" si="29"/>
        <v>2.3894020000000002E-2</v>
      </c>
      <c r="G39" s="63">
        <f t="shared" si="30"/>
        <v>2.1914819999999998E-2</v>
      </c>
      <c r="H39" s="63" t="str">
        <f t="shared" si="31"/>
        <v>0.0219,</v>
      </c>
      <c r="I39" s="63"/>
      <c r="K39" s="63"/>
      <c r="L39" s="63">
        <v>4.7777799999999997E-3</v>
      </c>
      <c r="M39" s="63">
        <v>4.6521499999999999E-3</v>
      </c>
      <c r="N39" s="63">
        <v>4.7658500000000003E-3</v>
      </c>
      <c r="O39" s="63">
        <v>4.6528799999999999E-3</v>
      </c>
      <c r="P39" s="63">
        <v>4.7795399999999997E-3</v>
      </c>
      <c r="Q39" s="63"/>
      <c r="R39" s="63">
        <v>1.95351E-2</v>
      </c>
      <c r="S39" s="63">
        <v>1.9777699999999999E-2</v>
      </c>
      <c r="T39" s="63">
        <v>1.93218E-2</v>
      </c>
      <c r="U39" s="63">
        <v>1.93749E-2</v>
      </c>
      <c r="V39" s="63">
        <v>1.9729900000000002E-2</v>
      </c>
      <c r="X39" s="63">
        <v>2.56837E-2</v>
      </c>
      <c r="Y39" s="63">
        <v>2.57317E-2</v>
      </c>
      <c r="Z39" s="63">
        <v>2.5221E-2</v>
      </c>
      <c r="AA39" s="63">
        <v>2.4296600000000002E-2</v>
      </c>
      <c r="AB39" s="63">
        <v>2.4712000000000001E-2</v>
      </c>
      <c r="AD39" s="63">
        <v>2.5388999999999998E-2</v>
      </c>
      <c r="AE39" s="63">
        <v>2.5506500000000001E-2</v>
      </c>
      <c r="AF39" s="63">
        <v>2.4923399999999998E-2</v>
      </c>
      <c r="AG39" s="63">
        <v>2.4405E-2</v>
      </c>
      <c r="AH39" s="63">
        <v>2.49897E-2</v>
      </c>
      <c r="AI39" s="63"/>
      <c r="AJ39" s="63">
        <v>2.34334E-2</v>
      </c>
      <c r="AK39" s="63">
        <v>2.4647599999999999E-2</v>
      </c>
      <c r="AL39" s="63">
        <v>2.3466600000000001E-2</v>
      </c>
      <c r="AM39" s="63">
        <v>2.3240299999999998E-2</v>
      </c>
      <c r="AN39" s="63">
        <v>2.4682200000000001E-2</v>
      </c>
      <c r="AP39" s="63">
        <v>1.9855500000000002E-2</v>
      </c>
      <c r="AQ39" s="63">
        <v>2.3094199999999999E-2</v>
      </c>
      <c r="AR39" s="63">
        <v>2.2216E-2</v>
      </c>
      <c r="AS39" s="63">
        <v>2.14775E-2</v>
      </c>
      <c r="AT39" s="63">
        <v>2.2930900000000001E-2</v>
      </c>
    </row>
    <row r="40" spans="1:46">
      <c r="A40" s="63"/>
      <c r="B40" s="63">
        <f t="shared" si="25"/>
        <v>4.5578579999999997E-3</v>
      </c>
      <c r="C40" s="63">
        <f t="shared" si="26"/>
        <v>1.8172979999999998E-2</v>
      </c>
      <c r="D40" s="63">
        <f t="shared" si="28"/>
        <v>2.4399819999999999E-2</v>
      </c>
      <c r="E40" s="63">
        <f t="shared" si="27"/>
        <v>2.427414E-2</v>
      </c>
      <c r="F40" s="63">
        <f t="shared" si="29"/>
        <v>2.3502459999999999E-2</v>
      </c>
      <c r="G40" s="63">
        <f t="shared" si="30"/>
        <v>2.16083E-2</v>
      </c>
      <c r="H40" s="63" t="str">
        <f t="shared" si="31"/>
        <v>0.0216,</v>
      </c>
      <c r="I40" s="63"/>
      <c r="K40" s="63"/>
      <c r="L40" s="63">
        <v>4.5810800000000004E-3</v>
      </c>
      <c r="M40" s="63">
        <v>4.5326100000000003E-3</v>
      </c>
      <c r="N40" s="63">
        <v>4.5588399999999998E-3</v>
      </c>
      <c r="O40" s="63">
        <v>4.5493699999999996E-3</v>
      </c>
      <c r="P40" s="63">
        <v>4.5673900000000002E-3</v>
      </c>
      <c r="Q40" s="63"/>
      <c r="R40" s="63">
        <v>1.8227199999999999E-2</v>
      </c>
      <c r="S40" s="63">
        <v>1.8393E-2</v>
      </c>
      <c r="T40" s="63">
        <v>1.8119400000000001E-2</v>
      </c>
      <c r="U40" s="63">
        <v>1.8065100000000001E-2</v>
      </c>
      <c r="V40" s="63">
        <v>1.8060199999999998E-2</v>
      </c>
      <c r="X40" s="63">
        <v>2.4865499999999999E-2</v>
      </c>
      <c r="Y40" s="63">
        <v>2.4787699999999999E-2</v>
      </c>
      <c r="Z40" s="63">
        <v>2.41888E-2</v>
      </c>
      <c r="AA40" s="63">
        <v>2.3404299999999999E-2</v>
      </c>
      <c r="AB40" s="63">
        <v>2.4752799999999998E-2</v>
      </c>
      <c r="AD40" s="63">
        <v>2.4509199999999998E-2</v>
      </c>
      <c r="AE40" s="63">
        <v>2.46801E-2</v>
      </c>
      <c r="AF40" s="63">
        <v>2.4385500000000001E-2</v>
      </c>
      <c r="AG40" s="63">
        <v>2.3179999999999999E-2</v>
      </c>
      <c r="AH40" s="63">
        <v>2.46159E-2</v>
      </c>
      <c r="AI40" s="63"/>
      <c r="AJ40" s="63">
        <v>2.32997E-2</v>
      </c>
      <c r="AK40" s="63">
        <v>2.44412E-2</v>
      </c>
      <c r="AL40" s="63">
        <v>2.32366E-2</v>
      </c>
      <c r="AM40" s="63">
        <v>2.3032199999999999E-2</v>
      </c>
      <c r="AN40" s="63">
        <v>2.3502599999999998E-2</v>
      </c>
      <c r="AP40" s="63">
        <v>1.9826199999999999E-2</v>
      </c>
      <c r="AQ40" s="63">
        <v>2.2795099999999999E-2</v>
      </c>
      <c r="AR40" s="63">
        <v>2.2005899999999998E-2</v>
      </c>
      <c r="AS40" s="63">
        <v>2.1510499999999998E-2</v>
      </c>
      <c r="AT40" s="63">
        <v>2.1903800000000001E-2</v>
      </c>
    </row>
    <row r="41" spans="1:46">
      <c r="A41" s="63"/>
      <c r="B41" s="63">
        <f t="shared" si="25"/>
        <v>4.4407299999999995E-3</v>
      </c>
      <c r="C41" s="63">
        <f t="shared" si="26"/>
        <v>1.6946640000000002E-2</v>
      </c>
      <c r="D41" s="63">
        <f t="shared" si="28"/>
        <v>2.4237479999999999E-2</v>
      </c>
      <c r="E41" s="63">
        <f t="shared" si="27"/>
        <v>2.4296839999999997E-2</v>
      </c>
      <c r="F41" s="63">
        <f t="shared" si="29"/>
        <v>2.3079120000000002E-2</v>
      </c>
      <c r="G41" s="63">
        <f t="shared" si="30"/>
        <v>2.122692E-2</v>
      </c>
      <c r="H41" s="63" t="str">
        <f t="shared" si="31"/>
        <v>0.0212,</v>
      </c>
      <c r="I41" s="63"/>
      <c r="K41" s="63"/>
      <c r="L41" s="63">
        <v>4.4648200000000004E-3</v>
      </c>
      <c r="M41" s="63">
        <v>4.4252500000000004E-3</v>
      </c>
      <c r="N41" s="63">
        <v>4.4590300000000001E-3</v>
      </c>
      <c r="O41" s="63">
        <v>4.4258800000000001E-3</v>
      </c>
      <c r="P41" s="63">
        <v>4.42867E-3</v>
      </c>
      <c r="Q41" s="63"/>
      <c r="R41" s="63">
        <v>1.70633E-2</v>
      </c>
      <c r="S41" s="63">
        <v>1.71364E-2</v>
      </c>
      <c r="T41" s="63">
        <v>1.69792E-2</v>
      </c>
      <c r="U41" s="63">
        <v>1.7011700000000001E-2</v>
      </c>
      <c r="V41" s="63">
        <v>1.6542600000000001E-2</v>
      </c>
      <c r="X41" s="63">
        <v>2.4591600000000002E-2</v>
      </c>
      <c r="Y41" s="63">
        <v>2.49342E-2</v>
      </c>
      <c r="Z41" s="63">
        <v>2.4145699999999999E-2</v>
      </c>
      <c r="AA41" s="63">
        <v>2.3315900000000001E-2</v>
      </c>
      <c r="AB41" s="63">
        <v>2.4199999999999999E-2</v>
      </c>
      <c r="AD41" s="63">
        <v>2.46473E-2</v>
      </c>
      <c r="AE41" s="63">
        <v>2.47526E-2</v>
      </c>
      <c r="AF41" s="63">
        <v>2.43973E-2</v>
      </c>
      <c r="AG41" s="63">
        <v>2.3272899999999999E-2</v>
      </c>
      <c r="AH41" s="63">
        <v>2.4414100000000001E-2</v>
      </c>
      <c r="AI41" s="63"/>
      <c r="AJ41" s="63">
        <v>2.27364E-2</v>
      </c>
      <c r="AK41" s="63">
        <v>2.3858999999999998E-2</v>
      </c>
      <c r="AL41" s="63">
        <v>2.2917400000000001E-2</v>
      </c>
      <c r="AM41" s="63">
        <v>2.2424400000000001E-2</v>
      </c>
      <c r="AN41" s="63">
        <v>2.3458400000000001E-2</v>
      </c>
      <c r="AP41" s="63">
        <v>1.9876999999999999E-2</v>
      </c>
      <c r="AQ41" s="63">
        <v>2.23491E-2</v>
      </c>
      <c r="AR41" s="63">
        <v>2.1619300000000001E-2</v>
      </c>
      <c r="AS41" s="63">
        <v>2.0810700000000001E-2</v>
      </c>
      <c r="AT41" s="63">
        <v>2.1478500000000001E-2</v>
      </c>
    </row>
    <row r="42" spans="1:46">
      <c r="A42" s="63"/>
      <c r="B42" s="63">
        <f t="shared" si="25"/>
        <v>4.3822640000000003E-3</v>
      </c>
      <c r="C42" s="63">
        <f t="shared" si="26"/>
        <v>1.547018E-2</v>
      </c>
      <c r="D42" s="63">
        <f t="shared" si="28"/>
        <v>2.3744040000000001E-2</v>
      </c>
      <c r="E42" s="63">
        <f t="shared" si="27"/>
        <v>2.3985860000000001E-2</v>
      </c>
      <c r="F42" s="63">
        <f t="shared" si="29"/>
        <v>2.2544639999999998E-2</v>
      </c>
      <c r="G42" s="63">
        <f t="shared" si="30"/>
        <v>2.0891180000000002E-2</v>
      </c>
      <c r="H42" s="63" t="str">
        <f t="shared" si="31"/>
        <v>0.0209,</v>
      </c>
      <c r="I42" s="63"/>
      <c r="K42" s="63"/>
      <c r="L42" s="63">
        <v>4.4089699999999999E-3</v>
      </c>
      <c r="M42" s="63">
        <v>4.3602500000000004E-3</v>
      </c>
      <c r="N42" s="63">
        <v>4.3970499999999996E-3</v>
      </c>
      <c r="O42" s="63">
        <v>4.3625199999999999E-3</v>
      </c>
      <c r="P42" s="63">
        <v>4.3825299999999999E-3</v>
      </c>
      <c r="Q42" s="63"/>
      <c r="R42" s="63">
        <v>1.57834E-2</v>
      </c>
      <c r="S42" s="63">
        <v>1.5726400000000001E-2</v>
      </c>
      <c r="T42" s="63">
        <v>1.54956E-2</v>
      </c>
      <c r="U42" s="63">
        <v>1.5219999999999999E-2</v>
      </c>
      <c r="V42" s="63">
        <v>1.51255E-2</v>
      </c>
      <c r="X42" s="63">
        <v>2.40117E-2</v>
      </c>
      <c r="Y42" s="63">
        <v>2.4473399999999999E-2</v>
      </c>
      <c r="Z42" s="63">
        <v>2.3602600000000001E-2</v>
      </c>
      <c r="AA42" s="63">
        <v>2.29029E-2</v>
      </c>
      <c r="AB42" s="63">
        <v>2.37296E-2</v>
      </c>
      <c r="AD42" s="63">
        <v>2.4168800000000001E-2</v>
      </c>
      <c r="AE42" s="63">
        <v>2.4622399999999999E-2</v>
      </c>
      <c r="AF42" s="63">
        <v>2.3785199999999999E-2</v>
      </c>
      <c r="AG42" s="63">
        <v>2.2964100000000001E-2</v>
      </c>
      <c r="AH42" s="63">
        <v>2.4388799999999999E-2</v>
      </c>
      <c r="AI42" s="63"/>
      <c r="AJ42" s="63">
        <v>2.2077599999999999E-2</v>
      </c>
      <c r="AK42" s="63">
        <v>2.3417400000000001E-2</v>
      </c>
      <c r="AL42" s="63">
        <v>2.2157799999999998E-2</v>
      </c>
      <c r="AM42" s="63">
        <v>2.20003E-2</v>
      </c>
      <c r="AN42" s="63">
        <v>2.30701E-2</v>
      </c>
      <c r="AP42" s="63">
        <v>1.9655200000000001E-2</v>
      </c>
      <c r="AQ42" s="63">
        <v>2.1992299999999999E-2</v>
      </c>
      <c r="AR42" s="63">
        <v>2.0810599999999999E-2</v>
      </c>
      <c r="AS42" s="63">
        <v>2.0293499999999999E-2</v>
      </c>
      <c r="AT42" s="63">
        <v>2.1704299999999999E-2</v>
      </c>
    </row>
    <row r="43" spans="1:46">
      <c r="A43" s="63"/>
      <c r="B43" s="63">
        <f t="shared" si="25"/>
        <v>4.3402860000000005E-3</v>
      </c>
      <c r="C43" s="63">
        <f t="shared" si="26"/>
        <v>1.3928420000000002E-2</v>
      </c>
      <c r="D43" s="63">
        <f t="shared" si="28"/>
        <v>2.3245900000000003E-2</v>
      </c>
      <c r="E43" s="63">
        <f t="shared" si="27"/>
        <v>2.3566259999999999E-2</v>
      </c>
      <c r="F43" s="63">
        <f t="shared" si="29"/>
        <v>2.2478560000000002E-2</v>
      </c>
      <c r="G43" s="63">
        <f t="shared" si="30"/>
        <v>2.0884380000000001E-2</v>
      </c>
      <c r="H43" s="63" t="str">
        <f t="shared" si="31"/>
        <v>0.0209,</v>
      </c>
      <c r="I43" s="63"/>
      <c r="K43" s="63"/>
      <c r="L43" s="63">
        <v>4.3451000000000002E-3</v>
      </c>
      <c r="M43" s="63">
        <v>4.3294300000000004E-3</v>
      </c>
      <c r="N43" s="63">
        <v>4.3563899999999999E-3</v>
      </c>
      <c r="O43" s="63">
        <v>4.3266800000000003E-3</v>
      </c>
      <c r="P43" s="63">
        <v>4.3438299999999999E-3</v>
      </c>
      <c r="Q43" s="63"/>
      <c r="R43" s="63">
        <v>1.38941E-2</v>
      </c>
      <c r="S43" s="63">
        <v>1.40342E-2</v>
      </c>
      <c r="T43" s="63">
        <v>1.4154E-2</v>
      </c>
      <c r="U43" s="63">
        <v>1.38143E-2</v>
      </c>
      <c r="V43" s="63">
        <v>1.3745500000000001E-2</v>
      </c>
      <c r="X43" s="63">
        <v>2.3753699999999999E-2</v>
      </c>
      <c r="Y43" s="63">
        <v>2.35432E-2</v>
      </c>
      <c r="Z43" s="63">
        <v>2.31922E-2</v>
      </c>
      <c r="AA43" s="63">
        <v>2.2551700000000001E-2</v>
      </c>
      <c r="AB43" s="63">
        <v>2.31887E-2</v>
      </c>
      <c r="AD43" s="63">
        <v>2.3740000000000001E-2</v>
      </c>
      <c r="AE43" s="63">
        <v>2.3473999999999998E-2</v>
      </c>
      <c r="AF43" s="63">
        <v>2.36724E-2</v>
      </c>
      <c r="AG43" s="63">
        <v>2.2872900000000002E-2</v>
      </c>
      <c r="AH43" s="63">
        <v>2.4072E-2</v>
      </c>
      <c r="AI43" s="63"/>
      <c r="AJ43" s="63">
        <v>2.23684E-2</v>
      </c>
      <c r="AK43" s="63">
        <v>2.31787E-2</v>
      </c>
      <c r="AL43" s="63">
        <v>2.2085400000000002E-2</v>
      </c>
      <c r="AM43" s="63">
        <v>2.19209E-2</v>
      </c>
      <c r="AN43" s="63">
        <v>2.2839399999999999E-2</v>
      </c>
      <c r="AP43" s="63">
        <v>1.9205400000000001E-2</v>
      </c>
      <c r="AQ43" s="63">
        <v>2.1686199999999999E-2</v>
      </c>
      <c r="AR43" s="63">
        <v>2.0901300000000001E-2</v>
      </c>
      <c r="AS43" s="63">
        <v>2.0962399999999999E-2</v>
      </c>
      <c r="AT43" s="63">
        <v>2.1666600000000001E-2</v>
      </c>
    </row>
    <row r="44" spans="1:46">
      <c r="A44" s="63"/>
      <c r="B44" s="63">
        <f t="shared" si="25"/>
        <v>4.3155620000000002E-3</v>
      </c>
      <c r="C44" s="63">
        <f t="shared" si="26"/>
        <v>1.2492159999999999E-2</v>
      </c>
      <c r="D44" s="63">
        <f t="shared" si="28"/>
        <v>2.2521699999999999E-2</v>
      </c>
      <c r="E44" s="63">
        <f t="shared" si="27"/>
        <v>2.2845879999999999E-2</v>
      </c>
      <c r="F44" s="63">
        <f t="shared" si="29"/>
        <v>2.187538E-2</v>
      </c>
      <c r="G44" s="63">
        <f t="shared" si="30"/>
        <v>2.0161560000000002E-2</v>
      </c>
      <c r="H44" s="63" t="str">
        <f t="shared" si="31"/>
        <v>0.0202,</v>
      </c>
      <c r="I44" s="63"/>
      <c r="K44" s="63"/>
      <c r="L44" s="63">
        <v>4.3302100000000001E-3</v>
      </c>
      <c r="M44" s="63">
        <v>4.2969100000000001E-3</v>
      </c>
      <c r="N44" s="63">
        <v>4.3261300000000001E-3</v>
      </c>
      <c r="O44" s="63">
        <v>4.3108900000000004E-3</v>
      </c>
      <c r="P44" s="63">
        <v>4.3136700000000004E-3</v>
      </c>
      <c r="Q44" s="63"/>
      <c r="R44" s="63">
        <v>1.2757599999999999E-2</v>
      </c>
      <c r="S44" s="63">
        <v>1.26438E-2</v>
      </c>
      <c r="T44" s="63">
        <v>1.22281E-2</v>
      </c>
      <c r="U44" s="63">
        <v>1.2385E-2</v>
      </c>
      <c r="V44" s="63">
        <v>1.24463E-2</v>
      </c>
      <c r="X44" s="63">
        <v>2.2514099999999999E-2</v>
      </c>
      <c r="Y44" s="63">
        <v>2.2939999999999999E-2</v>
      </c>
      <c r="Z44" s="63">
        <v>2.2714100000000001E-2</v>
      </c>
      <c r="AA44" s="63">
        <v>2.1618999999999999E-2</v>
      </c>
      <c r="AB44" s="63">
        <v>2.2821299999999999E-2</v>
      </c>
      <c r="AD44" s="63">
        <v>2.28516E-2</v>
      </c>
      <c r="AE44" s="63">
        <v>2.2908399999999999E-2</v>
      </c>
      <c r="AF44" s="63">
        <v>2.3163900000000001E-2</v>
      </c>
      <c r="AG44" s="63">
        <v>2.20091E-2</v>
      </c>
      <c r="AH44" s="63">
        <v>2.3296399999999998E-2</v>
      </c>
      <c r="AI44" s="63"/>
      <c r="AJ44" s="63">
        <v>2.2126799999999999E-2</v>
      </c>
      <c r="AK44" s="63">
        <v>2.19023E-2</v>
      </c>
      <c r="AL44" s="63">
        <v>2.1778100000000002E-2</v>
      </c>
      <c r="AM44" s="63">
        <v>2.13987E-2</v>
      </c>
      <c r="AN44" s="63">
        <v>2.2171E-2</v>
      </c>
      <c r="AP44" s="63">
        <v>1.9206500000000001E-2</v>
      </c>
      <c r="AQ44" s="63">
        <v>2.0300100000000001E-2</v>
      </c>
      <c r="AR44" s="63">
        <v>2.0716600000000002E-2</v>
      </c>
      <c r="AS44" s="63">
        <v>1.9920299999999998E-2</v>
      </c>
      <c r="AT44" s="63">
        <v>2.06643E-2</v>
      </c>
    </row>
    <row r="45" spans="1:46">
      <c r="A45" s="63"/>
      <c r="B45" s="63">
        <f t="shared" si="25"/>
        <v>4.2936659999999998E-3</v>
      </c>
      <c r="C45" s="63">
        <f t="shared" si="26"/>
        <v>1.1372719999999999E-2</v>
      </c>
      <c r="D45" s="63">
        <f t="shared" si="28"/>
        <v>2.1597999999999999E-2</v>
      </c>
      <c r="E45" s="63">
        <f t="shared" si="27"/>
        <v>2.2309139999999998E-2</v>
      </c>
      <c r="F45" s="63">
        <f t="shared" si="29"/>
        <v>2.1395519999999998E-2</v>
      </c>
      <c r="G45" s="63">
        <f t="shared" si="30"/>
        <v>1.981896E-2</v>
      </c>
      <c r="H45" s="63" t="str">
        <f t="shared" si="31"/>
        <v>0.0198,</v>
      </c>
      <c r="I45" s="63"/>
      <c r="K45" s="63"/>
      <c r="L45" s="63">
        <v>4.3076900000000003E-3</v>
      </c>
      <c r="M45" s="63">
        <v>4.2778099999999999E-3</v>
      </c>
      <c r="N45" s="63">
        <v>4.3038800000000004E-3</v>
      </c>
      <c r="O45" s="63">
        <v>4.2830200000000002E-3</v>
      </c>
      <c r="P45" s="63">
        <v>4.2959299999999999E-3</v>
      </c>
      <c r="Q45" s="63"/>
      <c r="R45" s="63">
        <v>1.17661E-2</v>
      </c>
      <c r="S45" s="63">
        <v>1.16115E-2</v>
      </c>
      <c r="T45" s="63">
        <v>1.13109E-2</v>
      </c>
      <c r="U45" s="63">
        <v>1.10414E-2</v>
      </c>
      <c r="V45" s="63">
        <v>1.11337E-2</v>
      </c>
      <c r="X45" s="63">
        <v>2.1753000000000002E-2</v>
      </c>
      <c r="Y45" s="63">
        <v>2.18818E-2</v>
      </c>
      <c r="Z45" s="63">
        <v>2.18894E-2</v>
      </c>
      <c r="AA45" s="63">
        <v>2.1083299999999999E-2</v>
      </c>
      <c r="AB45" s="63">
        <v>2.1382499999999999E-2</v>
      </c>
      <c r="AD45" s="63">
        <v>2.2620899999999999E-2</v>
      </c>
      <c r="AE45" s="63">
        <v>2.23509E-2</v>
      </c>
      <c r="AF45" s="63">
        <v>2.2087900000000001E-2</v>
      </c>
      <c r="AG45" s="63">
        <v>2.1587200000000001E-2</v>
      </c>
      <c r="AH45" s="63">
        <v>2.28988E-2</v>
      </c>
      <c r="AI45" s="63"/>
      <c r="AJ45" s="63">
        <v>2.1158400000000001E-2</v>
      </c>
      <c r="AK45" s="63">
        <v>2.14395E-2</v>
      </c>
      <c r="AL45" s="63">
        <v>2.1398E-2</v>
      </c>
      <c r="AM45" s="63">
        <v>2.07858E-2</v>
      </c>
      <c r="AN45" s="63">
        <v>2.2195900000000001E-2</v>
      </c>
      <c r="AP45" s="63">
        <v>1.9416900000000001E-2</v>
      </c>
      <c r="AQ45" s="63">
        <v>2.0186099999999998E-2</v>
      </c>
      <c r="AR45" s="63">
        <v>1.9320400000000001E-2</v>
      </c>
      <c r="AS45" s="63">
        <v>1.9555699999999999E-2</v>
      </c>
      <c r="AT45" s="63">
        <v>2.0615700000000001E-2</v>
      </c>
    </row>
    <row r="46" spans="1:46">
      <c r="A46" s="63"/>
      <c r="B46" s="63">
        <f t="shared" si="25"/>
        <v>4.2785599999999998E-3</v>
      </c>
      <c r="C46" s="63">
        <f t="shared" si="26"/>
        <v>1.0189584E-2</v>
      </c>
      <c r="D46" s="63">
        <f t="shared" si="28"/>
        <v>2.075722E-2</v>
      </c>
      <c r="E46" s="63">
        <f t="shared" si="27"/>
        <v>2.152312E-2</v>
      </c>
      <c r="F46" s="63">
        <f t="shared" si="29"/>
        <v>2.0901560000000003E-2</v>
      </c>
      <c r="G46" s="63">
        <f t="shared" si="30"/>
        <v>1.926804E-2</v>
      </c>
      <c r="H46" s="63" t="str">
        <f t="shared" si="31"/>
        <v>0.0193,</v>
      </c>
      <c r="I46" s="63"/>
      <c r="K46" s="63"/>
      <c r="L46" s="63">
        <v>4.2922899999999998E-3</v>
      </c>
      <c r="M46" s="63">
        <v>4.2641299999999997E-3</v>
      </c>
      <c r="N46" s="63">
        <v>4.28422E-3</v>
      </c>
      <c r="O46" s="63">
        <v>4.2748400000000002E-3</v>
      </c>
      <c r="P46" s="63">
        <v>4.2773200000000003E-3</v>
      </c>
      <c r="Q46" s="63"/>
      <c r="R46" s="63">
        <v>1.06062E-2</v>
      </c>
      <c r="S46" s="63">
        <v>1.05805E-2</v>
      </c>
      <c r="T46" s="63">
        <v>1.00175E-2</v>
      </c>
      <c r="U46" s="63">
        <v>9.8477600000000005E-3</v>
      </c>
      <c r="V46" s="63">
        <v>9.8959600000000005E-3</v>
      </c>
      <c r="X46" s="63">
        <v>2.09892E-2</v>
      </c>
      <c r="Y46" s="63">
        <v>2.1076000000000001E-2</v>
      </c>
      <c r="Z46" s="63">
        <v>2.07291E-2</v>
      </c>
      <c r="AA46" s="63">
        <v>2.0087299999999999E-2</v>
      </c>
      <c r="AB46" s="63">
        <v>2.0904499999999999E-2</v>
      </c>
      <c r="AD46" s="63">
        <v>2.1847399999999999E-2</v>
      </c>
      <c r="AE46" s="63">
        <v>2.1653700000000001E-2</v>
      </c>
      <c r="AF46" s="63">
        <v>2.1243600000000001E-2</v>
      </c>
      <c r="AG46" s="63">
        <v>2.1192800000000001E-2</v>
      </c>
      <c r="AH46" s="63">
        <v>2.1678099999999999E-2</v>
      </c>
      <c r="AI46" s="63"/>
      <c r="AJ46" s="63">
        <v>2.12702E-2</v>
      </c>
      <c r="AK46" s="63">
        <v>2.0629399999999999E-2</v>
      </c>
      <c r="AL46" s="63">
        <v>2.0709000000000002E-2</v>
      </c>
      <c r="AM46" s="63">
        <v>2.0198799999999999E-2</v>
      </c>
      <c r="AN46" s="63">
        <v>2.1700400000000002E-2</v>
      </c>
      <c r="AP46" s="63">
        <v>1.9171000000000001E-2</v>
      </c>
      <c r="AQ46" s="63">
        <v>1.9153900000000001E-2</v>
      </c>
      <c r="AR46" s="63">
        <v>1.93189E-2</v>
      </c>
      <c r="AS46" s="63">
        <v>1.87593E-2</v>
      </c>
      <c r="AT46" s="63">
        <v>1.9937099999999999E-2</v>
      </c>
    </row>
    <row r="47" spans="1:46">
      <c r="A47" s="63"/>
      <c r="B47" s="63">
        <f t="shared" si="25"/>
        <v>4.2646059999999998E-3</v>
      </c>
      <c r="C47" s="63">
        <f t="shared" si="26"/>
        <v>9.1824059999999989E-3</v>
      </c>
      <c r="D47" s="63">
        <f t="shared" si="28"/>
        <v>2.0016799999999998E-2</v>
      </c>
      <c r="E47" s="63">
        <f t="shared" si="27"/>
        <v>2.1001959999999997E-2</v>
      </c>
      <c r="F47" s="63">
        <f t="shared" si="29"/>
        <v>2.0246800000000002E-2</v>
      </c>
      <c r="G47" s="63">
        <f t="shared" si="30"/>
        <v>1.8994180000000003E-2</v>
      </c>
      <c r="H47" s="63" t="str">
        <f t="shared" si="31"/>
        <v>0.019,</v>
      </c>
      <c r="I47" s="63"/>
      <c r="K47" s="63"/>
      <c r="L47" s="63">
        <v>4.2750799999999997E-3</v>
      </c>
      <c r="M47" s="63">
        <v>4.25107E-3</v>
      </c>
      <c r="N47" s="63">
        <v>4.2718799999999996E-3</v>
      </c>
      <c r="O47" s="63">
        <v>4.2589500000000001E-3</v>
      </c>
      <c r="P47" s="63">
        <v>4.2660500000000004E-3</v>
      </c>
      <c r="Q47" s="63"/>
      <c r="R47" s="63">
        <v>9.5180799999999999E-3</v>
      </c>
      <c r="S47" s="63">
        <v>9.5236399999999999E-3</v>
      </c>
      <c r="T47" s="63">
        <v>8.7496099999999997E-3</v>
      </c>
      <c r="U47" s="63">
        <v>9.1230500000000006E-3</v>
      </c>
      <c r="V47" s="63">
        <v>8.9976499999999994E-3</v>
      </c>
      <c r="X47" s="63">
        <v>2.0107799999999999E-2</v>
      </c>
      <c r="Y47" s="63">
        <v>2.0525499999999999E-2</v>
      </c>
      <c r="Z47" s="63">
        <v>2.0261500000000002E-2</v>
      </c>
      <c r="AA47" s="63">
        <v>1.9403199999999999E-2</v>
      </c>
      <c r="AB47" s="63">
        <v>1.9786000000000002E-2</v>
      </c>
      <c r="AD47" s="63">
        <v>2.1343999999999998E-2</v>
      </c>
      <c r="AE47" s="63">
        <v>2.12642E-2</v>
      </c>
      <c r="AF47" s="63">
        <v>2.0960900000000001E-2</v>
      </c>
      <c r="AG47" s="63">
        <v>2.0448399999999999E-2</v>
      </c>
      <c r="AH47" s="63">
        <v>2.0992299999999998E-2</v>
      </c>
      <c r="AI47" s="63"/>
      <c r="AJ47" s="63">
        <v>2.0678599999999998E-2</v>
      </c>
      <c r="AK47" s="63">
        <v>2.0132500000000001E-2</v>
      </c>
      <c r="AL47" s="63">
        <v>1.93055E-2</v>
      </c>
      <c r="AM47" s="63">
        <v>1.9808200000000002E-2</v>
      </c>
      <c r="AN47" s="63">
        <v>2.13092E-2</v>
      </c>
      <c r="AP47" s="63">
        <v>1.9393500000000001E-2</v>
      </c>
      <c r="AQ47" s="63">
        <v>1.9091500000000001E-2</v>
      </c>
      <c r="AR47" s="63">
        <v>1.8139200000000001E-2</v>
      </c>
      <c r="AS47" s="63">
        <v>1.8677300000000001E-2</v>
      </c>
      <c r="AT47" s="63">
        <v>1.96694E-2</v>
      </c>
    </row>
    <row r="48" spans="1:46">
      <c r="A48" s="63"/>
      <c r="B48" s="63">
        <f t="shared" si="25"/>
        <v>4.2564760000000004E-3</v>
      </c>
      <c r="C48" s="63">
        <f t="shared" si="26"/>
        <v>8.1465779999999998E-3</v>
      </c>
      <c r="D48" s="63">
        <f t="shared" si="28"/>
        <v>1.93761E-2</v>
      </c>
      <c r="E48" s="63">
        <f t="shared" si="27"/>
        <v>2.0474239999999998E-2</v>
      </c>
      <c r="F48" s="63">
        <f t="shared" si="29"/>
        <v>1.9928020000000001E-2</v>
      </c>
      <c r="G48" s="63">
        <f t="shared" si="30"/>
        <v>1.8809960000000001E-2</v>
      </c>
      <c r="H48" s="63" t="str">
        <f t="shared" si="31"/>
        <v>0.0188,</v>
      </c>
      <c r="I48" s="63"/>
      <c r="K48" s="63"/>
      <c r="L48" s="63">
        <v>4.2659799999999999E-3</v>
      </c>
      <c r="M48" s="63">
        <v>4.2425700000000002E-3</v>
      </c>
      <c r="N48" s="63">
        <v>4.2666300000000004E-3</v>
      </c>
      <c r="O48" s="63">
        <v>4.2533099999999997E-3</v>
      </c>
      <c r="P48" s="63">
        <v>4.2538899999999998E-3</v>
      </c>
      <c r="Q48" s="63"/>
      <c r="R48" s="63">
        <v>8.5514700000000003E-3</v>
      </c>
      <c r="S48" s="63">
        <v>8.2490800000000006E-3</v>
      </c>
      <c r="T48" s="63">
        <v>8.0677800000000001E-3</v>
      </c>
      <c r="U48" s="63">
        <v>7.7518999999999999E-3</v>
      </c>
      <c r="V48" s="63">
        <v>8.1126600000000007E-3</v>
      </c>
      <c r="X48" s="63">
        <v>1.93048E-2</v>
      </c>
      <c r="Y48" s="63">
        <v>1.9956999999999999E-2</v>
      </c>
      <c r="Z48" s="63">
        <v>1.9226E-2</v>
      </c>
      <c r="AA48" s="63">
        <v>1.96478E-2</v>
      </c>
      <c r="AB48" s="63">
        <v>1.8744899999999998E-2</v>
      </c>
      <c r="AD48" s="63">
        <v>2.0661700000000002E-2</v>
      </c>
      <c r="AE48" s="63">
        <v>2.09944E-2</v>
      </c>
      <c r="AF48" s="63">
        <v>2.01865E-2</v>
      </c>
      <c r="AG48" s="63">
        <v>2.0468400000000001E-2</v>
      </c>
      <c r="AH48" s="63">
        <v>2.00602E-2</v>
      </c>
      <c r="AI48" s="63"/>
      <c r="AJ48" s="63">
        <v>1.9942399999999999E-2</v>
      </c>
      <c r="AK48" s="63">
        <v>1.96694E-2</v>
      </c>
      <c r="AL48" s="63">
        <v>1.9515999999999999E-2</v>
      </c>
      <c r="AM48" s="63">
        <v>1.9935600000000001E-2</v>
      </c>
      <c r="AN48" s="63">
        <v>2.05767E-2</v>
      </c>
      <c r="AP48" s="63">
        <v>1.8979599999999999E-2</v>
      </c>
      <c r="AQ48" s="63">
        <v>1.87288E-2</v>
      </c>
      <c r="AR48" s="63">
        <v>1.84554E-2</v>
      </c>
      <c r="AS48" s="63">
        <v>1.8799099999999999E-2</v>
      </c>
      <c r="AT48" s="63">
        <v>1.90869E-2</v>
      </c>
    </row>
    <row r="49" spans="1:46">
      <c r="A49" s="63"/>
      <c r="B49" s="63">
        <f t="shared" si="25"/>
        <v>4.2492120000000005E-3</v>
      </c>
      <c r="C49" s="63">
        <f t="shared" si="26"/>
        <v>7.5100199999999992E-3</v>
      </c>
      <c r="D49" s="63">
        <f t="shared" si="28"/>
        <v>1.8348940000000001E-2</v>
      </c>
      <c r="E49" s="63">
        <f t="shared" si="27"/>
        <v>1.9638200000000001E-2</v>
      </c>
      <c r="F49" s="63">
        <f t="shared" si="29"/>
        <v>1.9189980000000002E-2</v>
      </c>
      <c r="G49" s="63">
        <f t="shared" si="30"/>
        <v>1.8518E-2</v>
      </c>
      <c r="H49" s="63" t="str">
        <f t="shared" si="31"/>
        <v>0.0185,</v>
      </c>
      <c r="I49" s="63"/>
      <c r="K49" s="63"/>
      <c r="L49" s="63">
        <v>4.2605000000000004E-3</v>
      </c>
      <c r="M49" s="63">
        <v>4.2349500000000003E-3</v>
      </c>
      <c r="N49" s="63">
        <v>4.2591299999999999E-3</v>
      </c>
      <c r="O49" s="63">
        <v>4.2435299999999997E-3</v>
      </c>
      <c r="P49" s="63">
        <v>4.2479500000000003E-3</v>
      </c>
      <c r="Q49" s="63"/>
      <c r="R49" s="63">
        <v>7.6788200000000003E-3</v>
      </c>
      <c r="S49" s="63">
        <v>7.8267600000000003E-3</v>
      </c>
      <c r="T49" s="63">
        <v>7.5560899999999997E-3</v>
      </c>
      <c r="U49" s="63">
        <v>7.1800800000000001E-3</v>
      </c>
      <c r="V49" s="63">
        <v>7.3083499999999999E-3</v>
      </c>
      <c r="X49" s="63">
        <v>1.8513700000000001E-2</v>
      </c>
      <c r="Y49" s="63">
        <v>1.8567400000000001E-2</v>
      </c>
      <c r="Z49" s="63">
        <v>1.8236499999999999E-2</v>
      </c>
      <c r="AA49" s="63">
        <v>1.8214999999999999E-2</v>
      </c>
      <c r="AB49" s="63">
        <v>1.8212099999999998E-2</v>
      </c>
      <c r="AD49" s="63">
        <v>2.01234E-2</v>
      </c>
      <c r="AE49" s="63">
        <v>1.9908100000000001E-2</v>
      </c>
      <c r="AF49" s="63">
        <v>1.9250400000000001E-2</v>
      </c>
      <c r="AG49" s="63">
        <v>1.9440599999999999E-2</v>
      </c>
      <c r="AH49" s="63">
        <v>1.94685E-2</v>
      </c>
      <c r="AI49" s="63"/>
      <c r="AJ49" s="63">
        <v>1.8939299999999999E-2</v>
      </c>
      <c r="AK49" s="63">
        <v>1.9926800000000001E-2</v>
      </c>
      <c r="AL49" s="63">
        <v>1.8596399999999999E-2</v>
      </c>
      <c r="AM49" s="63">
        <v>1.9207999999999999E-2</v>
      </c>
      <c r="AN49" s="63">
        <v>1.9279399999999999E-2</v>
      </c>
      <c r="AP49" s="63">
        <v>1.8888499999999999E-2</v>
      </c>
      <c r="AQ49" s="63">
        <v>1.9623000000000002E-2</v>
      </c>
      <c r="AR49" s="63">
        <v>1.7616699999999999E-2</v>
      </c>
      <c r="AS49" s="63">
        <v>1.8364499999999999E-2</v>
      </c>
      <c r="AT49" s="63">
        <v>1.80973E-2</v>
      </c>
    </row>
    <row r="50" spans="1:46">
      <c r="A50" s="63"/>
      <c r="B50" s="63">
        <f t="shared" si="25"/>
        <v>4.2428380000000005E-3</v>
      </c>
      <c r="C50" s="63">
        <f t="shared" si="26"/>
        <v>6.856376E-3</v>
      </c>
      <c r="D50" s="63">
        <f t="shared" si="28"/>
        <v>1.7414259999999997E-2</v>
      </c>
      <c r="E50" s="63">
        <f t="shared" si="27"/>
        <v>1.8935360000000002E-2</v>
      </c>
      <c r="F50" s="63">
        <f t="shared" si="29"/>
        <v>1.8912679999999998E-2</v>
      </c>
      <c r="G50" s="63">
        <f t="shared" si="30"/>
        <v>1.8104719999999998E-2</v>
      </c>
      <c r="H50" s="63" t="str">
        <f t="shared" si="31"/>
        <v>0.0181,</v>
      </c>
      <c r="I50" s="63"/>
      <c r="K50" s="63"/>
      <c r="L50" s="63">
        <v>4.2551200000000003E-3</v>
      </c>
      <c r="M50" s="63">
        <v>4.2288999999999998E-3</v>
      </c>
      <c r="N50" s="63">
        <v>4.2490799999999997E-3</v>
      </c>
      <c r="O50" s="63">
        <v>4.2383200000000003E-3</v>
      </c>
      <c r="P50" s="63">
        <v>4.2427699999999999E-3</v>
      </c>
      <c r="Q50" s="63"/>
      <c r="R50" s="63">
        <v>7.0417800000000001E-3</v>
      </c>
      <c r="S50" s="63">
        <v>7.0474500000000002E-3</v>
      </c>
      <c r="T50" s="63">
        <v>6.3971000000000002E-3</v>
      </c>
      <c r="U50" s="63">
        <v>7.0466499999999998E-3</v>
      </c>
      <c r="V50" s="63">
        <v>6.7489000000000004E-3</v>
      </c>
      <c r="X50" s="63">
        <v>1.7390599999999999E-2</v>
      </c>
      <c r="Y50" s="63">
        <v>1.7624399999999998E-2</v>
      </c>
      <c r="Z50" s="63">
        <v>1.75073E-2</v>
      </c>
      <c r="AA50" s="63">
        <v>1.75254E-2</v>
      </c>
      <c r="AB50" s="63">
        <v>1.70236E-2</v>
      </c>
      <c r="AD50" s="63">
        <v>1.8920200000000002E-2</v>
      </c>
      <c r="AE50" s="63">
        <v>1.9273599999999998E-2</v>
      </c>
      <c r="AF50" s="63">
        <v>1.9050899999999999E-2</v>
      </c>
      <c r="AG50" s="63">
        <v>1.8804600000000001E-2</v>
      </c>
      <c r="AH50" s="63">
        <v>1.8627500000000002E-2</v>
      </c>
      <c r="AI50" s="63"/>
      <c r="AJ50" s="63">
        <v>1.9115099999999999E-2</v>
      </c>
      <c r="AK50" s="63">
        <v>1.89456E-2</v>
      </c>
      <c r="AL50" s="63">
        <v>1.90654E-2</v>
      </c>
      <c r="AM50" s="63">
        <v>1.8123500000000001E-2</v>
      </c>
      <c r="AN50" s="63">
        <v>1.9313799999999999E-2</v>
      </c>
      <c r="AP50" s="63">
        <v>1.8704700000000001E-2</v>
      </c>
      <c r="AQ50" s="63">
        <v>1.8450299999999999E-2</v>
      </c>
      <c r="AR50" s="63">
        <v>1.77387E-2</v>
      </c>
      <c r="AS50" s="63">
        <v>1.74506E-2</v>
      </c>
      <c r="AT50" s="63">
        <v>1.8179299999999999E-2</v>
      </c>
    </row>
    <row r="51" spans="1:46">
      <c r="A51" s="63"/>
      <c r="B51" s="63">
        <f t="shared" si="25"/>
        <v>4.2378379999999998E-3</v>
      </c>
      <c r="C51" s="63">
        <f t="shared" si="26"/>
        <v>6.2841579999999998E-3</v>
      </c>
      <c r="D51" s="63">
        <f t="shared" si="28"/>
        <v>1.6334500000000002E-2</v>
      </c>
      <c r="E51" s="63">
        <f t="shared" si="27"/>
        <v>1.7956560000000003E-2</v>
      </c>
      <c r="F51" s="63">
        <f t="shared" si="29"/>
        <v>1.8416520000000002E-2</v>
      </c>
      <c r="G51" s="63">
        <f t="shared" si="30"/>
        <v>1.7685219999999998E-2</v>
      </c>
      <c r="H51" s="63" t="str">
        <f t="shared" si="31"/>
        <v>0.0177,</v>
      </c>
      <c r="I51" s="63"/>
      <c r="K51" s="63"/>
      <c r="L51" s="63">
        <v>4.2488300000000003E-3</v>
      </c>
      <c r="M51" s="63">
        <v>4.2258699999999996E-3</v>
      </c>
      <c r="N51" s="63">
        <v>4.24188E-3</v>
      </c>
      <c r="O51" s="63">
        <v>4.2346299999999996E-3</v>
      </c>
      <c r="P51" s="63">
        <v>4.2379799999999997E-3</v>
      </c>
      <c r="Q51" s="63"/>
      <c r="R51" s="63">
        <v>6.33958E-3</v>
      </c>
      <c r="S51" s="63">
        <v>6.3819899999999997E-3</v>
      </c>
      <c r="T51" s="63">
        <v>6.1598699999999996E-3</v>
      </c>
      <c r="U51" s="63">
        <v>6.3072500000000004E-3</v>
      </c>
      <c r="V51" s="63">
        <v>6.2321E-3</v>
      </c>
      <c r="X51" s="63">
        <v>1.6346300000000001E-2</v>
      </c>
      <c r="Y51" s="63">
        <v>1.6408800000000001E-2</v>
      </c>
      <c r="Z51" s="63">
        <v>1.6238800000000001E-2</v>
      </c>
      <c r="AA51" s="63">
        <v>1.6692499999999999E-2</v>
      </c>
      <c r="AB51" s="63">
        <v>1.59861E-2</v>
      </c>
      <c r="AD51" s="63">
        <v>1.7824400000000001E-2</v>
      </c>
      <c r="AE51" s="63">
        <v>1.8027100000000001E-2</v>
      </c>
      <c r="AF51" s="63">
        <v>1.8191800000000001E-2</v>
      </c>
      <c r="AG51" s="63">
        <v>1.8196500000000001E-2</v>
      </c>
      <c r="AH51" s="63">
        <v>1.7543E-2</v>
      </c>
      <c r="AI51" s="63"/>
      <c r="AJ51" s="63">
        <v>1.88726E-2</v>
      </c>
      <c r="AK51" s="63">
        <v>1.85197E-2</v>
      </c>
      <c r="AL51" s="63">
        <v>1.8409200000000001E-2</v>
      </c>
      <c r="AM51" s="63">
        <v>1.77854E-2</v>
      </c>
      <c r="AN51" s="63">
        <v>1.84957E-2</v>
      </c>
      <c r="AP51" s="63">
        <v>1.8637899999999999E-2</v>
      </c>
      <c r="AQ51" s="63">
        <v>1.7572500000000001E-2</v>
      </c>
      <c r="AR51" s="63">
        <v>1.7796099999999999E-2</v>
      </c>
      <c r="AS51" s="63">
        <v>1.6861299999999999E-2</v>
      </c>
      <c r="AT51" s="63">
        <v>1.7558299999999999E-2</v>
      </c>
    </row>
    <row r="52" spans="1:46">
      <c r="A52" s="63"/>
      <c r="B52" s="63">
        <f t="shared" si="25"/>
        <v>4.2339479999999995E-3</v>
      </c>
      <c r="C52" s="63">
        <f t="shared" si="26"/>
        <v>5.7301900000000005E-3</v>
      </c>
      <c r="D52" s="63">
        <f t="shared" si="28"/>
        <v>1.543052E-2</v>
      </c>
      <c r="E52" s="63">
        <f t="shared" si="27"/>
        <v>1.7423699999999997E-2</v>
      </c>
      <c r="F52" s="63">
        <f t="shared" si="29"/>
        <v>1.8034340000000003E-2</v>
      </c>
      <c r="G52" s="63">
        <f t="shared" si="30"/>
        <v>1.7144859999999998E-2</v>
      </c>
      <c r="H52" s="63" t="str">
        <f t="shared" si="31"/>
        <v>0.0171,</v>
      </c>
      <c r="I52" s="63"/>
      <c r="K52" s="63"/>
      <c r="L52" s="63">
        <v>4.2435399999999996E-3</v>
      </c>
      <c r="M52" s="63">
        <v>4.2209300000000003E-3</v>
      </c>
      <c r="N52" s="63">
        <v>4.2406700000000002E-3</v>
      </c>
      <c r="O52" s="63">
        <v>4.2303999999999996E-3</v>
      </c>
      <c r="P52" s="63">
        <v>4.2341999999999996E-3</v>
      </c>
      <c r="Q52" s="63"/>
      <c r="R52" s="63">
        <v>5.61956E-3</v>
      </c>
      <c r="S52" s="63">
        <v>5.9347100000000002E-3</v>
      </c>
      <c r="T52" s="63">
        <v>5.5907400000000003E-3</v>
      </c>
      <c r="U52" s="63">
        <v>5.6521399999999999E-3</v>
      </c>
      <c r="V52" s="63">
        <v>5.8538000000000001E-3</v>
      </c>
      <c r="X52" s="63">
        <v>1.54611E-2</v>
      </c>
      <c r="Y52" s="63">
        <v>1.5336499999999999E-2</v>
      </c>
      <c r="Z52" s="63">
        <v>1.53581E-2</v>
      </c>
      <c r="AA52" s="63">
        <v>1.5765100000000001E-2</v>
      </c>
      <c r="AB52" s="63">
        <v>1.52318E-2</v>
      </c>
      <c r="AD52" s="63">
        <v>1.7162299999999998E-2</v>
      </c>
      <c r="AE52" s="63">
        <v>1.7383099999999999E-2</v>
      </c>
      <c r="AF52" s="63">
        <v>1.7579600000000001E-2</v>
      </c>
      <c r="AG52" s="63">
        <v>1.7875499999999999E-2</v>
      </c>
      <c r="AH52" s="63">
        <v>1.7118000000000001E-2</v>
      </c>
      <c r="AI52" s="63"/>
      <c r="AJ52" s="63">
        <v>1.8933800000000001E-2</v>
      </c>
      <c r="AK52" s="63">
        <v>1.7673000000000001E-2</v>
      </c>
      <c r="AL52" s="63">
        <v>1.8051600000000001E-2</v>
      </c>
      <c r="AM52" s="63">
        <v>1.72152E-2</v>
      </c>
      <c r="AN52" s="63">
        <v>1.8298100000000001E-2</v>
      </c>
      <c r="AP52" s="63">
        <v>1.8719400000000001E-2</v>
      </c>
      <c r="AQ52" s="63">
        <v>1.6497600000000001E-2</v>
      </c>
      <c r="AR52" s="63">
        <v>1.7161200000000001E-2</v>
      </c>
      <c r="AS52" s="63">
        <v>1.6169599999999999E-2</v>
      </c>
      <c r="AT52" s="63">
        <v>1.7176500000000001E-2</v>
      </c>
    </row>
    <row r="53" spans="1:46">
      <c r="A53" s="63"/>
      <c r="B53" s="63">
        <f t="shared" si="25"/>
        <v>4.2299879999999996E-3</v>
      </c>
      <c r="C53" s="63">
        <f t="shared" si="26"/>
        <v>5.3183200000000005E-3</v>
      </c>
      <c r="D53" s="63">
        <f t="shared" si="28"/>
        <v>1.4275399999999999E-2</v>
      </c>
      <c r="E53" s="63">
        <f t="shared" si="27"/>
        <v>1.6602019999999999E-2</v>
      </c>
      <c r="F53" s="63">
        <f t="shared" si="29"/>
        <v>1.7148899999999998E-2</v>
      </c>
      <c r="G53" s="63">
        <f t="shared" si="30"/>
        <v>1.6712480000000002E-2</v>
      </c>
      <c r="H53" s="63" t="str">
        <f t="shared" si="31"/>
        <v>0.0167,</v>
      </c>
      <c r="I53" s="63"/>
      <c r="K53" s="63"/>
      <c r="L53" s="63">
        <v>4.2406199999999996E-3</v>
      </c>
      <c r="M53" s="63">
        <v>4.2173999999999996E-3</v>
      </c>
      <c r="N53" s="63">
        <v>4.2364300000000002E-3</v>
      </c>
      <c r="O53" s="63">
        <v>4.2264399999999997E-3</v>
      </c>
      <c r="P53" s="63">
        <v>4.2290499999999998E-3</v>
      </c>
      <c r="Q53" s="63"/>
      <c r="R53" s="63">
        <v>5.3067599999999998E-3</v>
      </c>
      <c r="S53" s="63">
        <v>5.2038400000000004E-3</v>
      </c>
      <c r="T53" s="63">
        <v>5.2782200000000001E-3</v>
      </c>
      <c r="U53" s="63">
        <v>5.3906800000000001E-3</v>
      </c>
      <c r="V53" s="63">
        <v>5.4121000000000004E-3</v>
      </c>
      <c r="X53" s="63">
        <v>1.4045200000000001E-2</v>
      </c>
      <c r="Y53" s="63">
        <v>1.4519300000000001E-2</v>
      </c>
      <c r="Z53" s="63">
        <v>1.4324399999999999E-2</v>
      </c>
      <c r="AA53" s="63">
        <v>1.4083699999999999E-2</v>
      </c>
      <c r="AB53" s="63">
        <v>1.4404399999999999E-2</v>
      </c>
      <c r="AD53" s="63">
        <v>1.6414499999999999E-2</v>
      </c>
      <c r="AE53" s="63">
        <v>1.7060200000000001E-2</v>
      </c>
      <c r="AF53" s="63">
        <v>1.6934000000000001E-2</v>
      </c>
      <c r="AG53" s="63">
        <v>1.5810100000000001E-2</v>
      </c>
      <c r="AH53" s="63">
        <v>1.6791299999999999E-2</v>
      </c>
      <c r="AI53" s="63"/>
      <c r="AJ53" s="63">
        <v>1.77305E-2</v>
      </c>
      <c r="AK53" s="63">
        <v>1.704E-2</v>
      </c>
      <c r="AL53" s="63">
        <v>1.6978099999999999E-2</v>
      </c>
      <c r="AM53" s="63">
        <v>1.67992E-2</v>
      </c>
      <c r="AN53" s="63">
        <v>1.7196699999999999E-2</v>
      </c>
      <c r="AP53" s="63">
        <v>1.8627500000000002E-2</v>
      </c>
      <c r="AQ53" s="63">
        <v>1.6431000000000001E-2</v>
      </c>
      <c r="AR53" s="63">
        <v>1.7126800000000001E-2</v>
      </c>
      <c r="AS53" s="63">
        <v>1.5528399999999999E-2</v>
      </c>
      <c r="AT53" s="63">
        <v>1.58487E-2</v>
      </c>
    </row>
    <row r="54" spans="1:46">
      <c r="A54" s="63"/>
      <c r="B54" s="63">
        <f t="shared" si="25"/>
        <v>4.2264840000000008E-3</v>
      </c>
      <c r="C54" s="63">
        <f t="shared" si="26"/>
        <v>5.0299120000000001E-3</v>
      </c>
      <c r="D54" s="63">
        <f t="shared" si="28"/>
        <v>1.3074619999999999E-2</v>
      </c>
      <c r="E54" s="63">
        <f t="shared" si="27"/>
        <v>1.53803E-2</v>
      </c>
      <c r="F54" s="63">
        <f t="shared" si="29"/>
        <v>1.654858E-2</v>
      </c>
      <c r="G54" s="63">
        <f t="shared" si="30"/>
        <v>1.6163379999999998E-2</v>
      </c>
      <c r="H54" s="63" t="str">
        <f t="shared" si="31"/>
        <v>0.0162,</v>
      </c>
      <c r="I54" s="63"/>
      <c r="K54" s="63"/>
      <c r="L54" s="63">
        <v>4.2377999999999999E-3</v>
      </c>
      <c r="M54" s="63">
        <v>4.2145200000000002E-3</v>
      </c>
      <c r="N54" s="63">
        <v>4.2320500000000002E-3</v>
      </c>
      <c r="O54" s="63">
        <v>4.2227100000000002E-3</v>
      </c>
      <c r="P54" s="63">
        <v>4.2253400000000002E-3</v>
      </c>
      <c r="Q54" s="63"/>
      <c r="R54" s="63">
        <v>4.9626999999999996E-3</v>
      </c>
      <c r="S54" s="63">
        <v>4.9974399999999997E-3</v>
      </c>
      <c r="T54" s="63">
        <v>5.0440199999999998E-3</v>
      </c>
      <c r="U54" s="63">
        <v>5.0850499999999998E-3</v>
      </c>
      <c r="V54" s="63">
        <v>5.0603499999999999E-3</v>
      </c>
      <c r="X54" s="63">
        <v>1.28951E-2</v>
      </c>
      <c r="Y54" s="63">
        <v>1.33288E-2</v>
      </c>
      <c r="Z54" s="63">
        <v>1.29254E-2</v>
      </c>
      <c r="AA54" s="63">
        <v>1.31491E-2</v>
      </c>
      <c r="AB54" s="63">
        <v>1.30747E-2</v>
      </c>
      <c r="AD54" s="63">
        <v>1.51144E-2</v>
      </c>
      <c r="AE54" s="63">
        <v>1.60725E-2</v>
      </c>
      <c r="AF54" s="63">
        <v>1.5552E-2</v>
      </c>
      <c r="AG54" s="63">
        <v>1.5025800000000001E-2</v>
      </c>
      <c r="AH54" s="63">
        <v>1.5136800000000001E-2</v>
      </c>
      <c r="AI54" s="63"/>
      <c r="AJ54" s="63">
        <v>1.7730200000000002E-2</v>
      </c>
      <c r="AK54" s="63">
        <v>1.56524E-2</v>
      </c>
      <c r="AL54" s="63">
        <v>1.6932099999999999E-2</v>
      </c>
      <c r="AM54" s="63">
        <v>1.6271600000000001E-2</v>
      </c>
      <c r="AN54" s="63">
        <v>1.61566E-2</v>
      </c>
      <c r="AP54" s="63">
        <v>1.8174699999999998E-2</v>
      </c>
      <c r="AQ54" s="63">
        <v>1.50081E-2</v>
      </c>
      <c r="AR54" s="63">
        <v>1.66368E-2</v>
      </c>
      <c r="AS54" s="63">
        <v>1.55234E-2</v>
      </c>
      <c r="AT54" s="63">
        <v>1.5473900000000001E-2</v>
      </c>
    </row>
    <row r="55" spans="1:46">
      <c r="A55" s="63"/>
      <c r="B55" s="63">
        <f t="shared" si="25"/>
        <v>4.2241019999999995E-3</v>
      </c>
      <c r="C55" s="63">
        <f t="shared" si="26"/>
        <v>4.8228720000000006E-3</v>
      </c>
      <c r="D55" s="63">
        <f t="shared" si="28"/>
        <v>1.1930479999999999E-2</v>
      </c>
      <c r="E55" s="63">
        <f t="shared" si="27"/>
        <v>1.4738879999999999E-2</v>
      </c>
      <c r="F55" s="63">
        <f t="shared" si="29"/>
        <v>1.5570480000000001E-2</v>
      </c>
      <c r="G55" s="63">
        <f t="shared" si="30"/>
        <v>1.5643859999999999E-2</v>
      </c>
      <c r="H55" s="63" t="str">
        <f t="shared" si="31"/>
        <v>0.0156,</v>
      </c>
      <c r="I55" s="63"/>
      <c r="K55" s="63"/>
      <c r="L55" s="63">
        <v>4.2343800000000003E-3</v>
      </c>
      <c r="M55" s="63">
        <v>4.2116799999999998E-3</v>
      </c>
      <c r="N55" s="63">
        <v>4.2323600000000001E-3</v>
      </c>
      <c r="O55" s="63">
        <v>4.2197399999999996E-3</v>
      </c>
      <c r="P55" s="63">
        <v>4.2223499999999997E-3</v>
      </c>
      <c r="Q55" s="63"/>
      <c r="R55" s="63">
        <v>4.7946600000000001E-3</v>
      </c>
      <c r="S55" s="63">
        <v>4.8202399999999999E-3</v>
      </c>
      <c r="T55" s="63">
        <v>4.8136699999999999E-3</v>
      </c>
      <c r="U55" s="63">
        <v>4.8920700000000001E-3</v>
      </c>
      <c r="V55" s="63">
        <v>4.7937199999999996E-3</v>
      </c>
      <c r="X55" s="63">
        <v>1.1670399999999999E-2</v>
      </c>
      <c r="Y55" s="63">
        <v>1.2030799999999999E-2</v>
      </c>
      <c r="Z55" s="63">
        <v>1.18215E-2</v>
      </c>
      <c r="AA55" s="63">
        <v>1.20649E-2</v>
      </c>
      <c r="AB55" s="63">
        <v>1.2064800000000001E-2</v>
      </c>
      <c r="AD55" s="63">
        <v>1.45164E-2</v>
      </c>
      <c r="AE55" s="63">
        <v>1.53005E-2</v>
      </c>
      <c r="AF55" s="63">
        <v>1.4663799999999999E-2</v>
      </c>
      <c r="AG55" s="63">
        <v>1.4489200000000001E-2</v>
      </c>
      <c r="AH55" s="63">
        <v>1.47245E-2</v>
      </c>
      <c r="AI55" s="63"/>
      <c r="AJ55" s="63">
        <v>1.5854900000000002E-2</v>
      </c>
      <c r="AK55" s="63">
        <v>1.49582E-2</v>
      </c>
      <c r="AL55" s="63">
        <v>1.6172200000000001E-2</v>
      </c>
      <c r="AM55" s="63">
        <v>1.55148E-2</v>
      </c>
      <c r="AN55" s="63">
        <v>1.5352299999999999E-2</v>
      </c>
      <c r="AP55" s="63">
        <v>1.7082900000000002E-2</v>
      </c>
      <c r="AQ55" s="63">
        <v>1.48138E-2</v>
      </c>
      <c r="AR55" s="63">
        <v>1.5861500000000001E-2</v>
      </c>
      <c r="AS55" s="63">
        <v>1.55736E-2</v>
      </c>
      <c r="AT55" s="63">
        <v>1.48875E-2</v>
      </c>
    </row>
    <row r="56" spans="1:46">
      <c r="A56" s="63"/>
      <c r="B56" s="63">
        <f t="shared" si="25"/>
        <v>4.2218840000000004E-3</v>
      </c>
      <c r="C56" s="63">
        <f t="shared" si="26"/>
        <v>4.6100899999999998E-3</v>
      </c>
      <c r="D56" s="63">
        <f t="shared" si="28"/>
        <v>1.062476E-2</v>
      </c>
      <c r="E56" s="63">
        <f t="shared" si="27"/>
        <v>1.386518E-2</v>
      </c>
      <c r="F56" s="63">
        <f t="shared" si="29"/>
        <v>1.4983659999999999E-2</v>
      </c>
      <c r="G56" s="63">
        <f t="shared" si="30"/>
        <v>1.500956E-2</v>
      </c>
      <c r="H56" s="63" t="str">
        <f t="shared" si="31"/>
        <v>0.015,</v>
      </c>
      <c r="I56" s="63"/>
      <c r="K56" s="63"/>
      <c r="L56" s="63">
        <v>4.2326200000000003E-3</v>
      </c>
      <c r="M56" s="63">
        <v>4.2090199999999999E-3</v>
      </c>
      <c r="N56" s="63">
        <v>4.2303100000000001E-3</v>
      </c>
      <c r="O56" s="63">
        <v>4.2178600000000004E-3</v>
      </c>
      <c r="P56" s="63">
        <v>4.2196100000000004E-3</v>
      </c>
      <c r="Q56" s="63"/>
      <c r="R56" s="63">
        <v>4.65768E-3</v>
      </c>
      <c r="S56" s="63">
        <v>4.5643799999999998E-3</v>
      </c>
      <c r="T56" s="63">
        <v>4.5915599999999997E-3</v>
      </c>
      <c r="U56" s="63">
        <v>4.61153E-3</v>
      </c>
      <c r="V56" s="63">
        <v>4.6252999999999997E-3</v>
      </c>
      <c r="X56" s="63">
        <v>1.08053E-2</v>
      </c>
      <c r="Y56" s="63">
        <v>1.0532E-2</v>
      </c>
      <c r="Z56" s="63">
        <v>1.05456E-2</v>
      </c>
      <c r="AA56" s="63">
        <v>1.07933E-2</v>
      </c>
      <c r="AB56" s="63">
        <v>1.04476E-2</v>
      </c>
      <c r="AD56" s="63">
        <v>1.34883E-2</v>
      </c>
      <c r="AE56" s="63">
        <v>1.4759E-2</v>
      </c>
      <c r="AF56" s="63">
        <v>1.3623E-2</v>
      </c>
      <c r="AG56" s="63">
        <v>1.42177E-2</v>
      </c>
      <c r="AH56" s="63">
        <v>1.32379E-2</v>
      </c>
      <c r="AI56" s="63"/>
      <c r="AJ56" s="63">
        <v>1.5153399999999999E-2</v>
      </c>
      <c r="AK56" s="63">
        <v>1.41195E-2</v>
      </c>
      <c r="AL56" s="63">
        <v>1.60778E-2</v>
      </c>
      <c r="AM56" s="63">
        <v>1.50855E-2</v>
      </c>
      <c r="AN56" s="63">
        <v>1.4482099999999999E-2</v>
      </c>
      <c r="AP56" s="63">
        <v>1.63961E-2</v>
      </c>
      <c r="AQ56" s="63">
        <v>1.3719200000000001E-2</v>
      </c>
      <c r="AR56" s="63">
        <v>1.5709899999999999E-2</v>
      </c>
      <c r="AS56" s="63">
        <v>1.50054E-2</v>
      </c>
      <c r="AT56" s="63">
        <v>1.4217199999999999E-2</v>
      </c>
    </row>
    <row r="57" spans="1:46">
      <c r="A57" s="63"/>
      <c r="B57" s="63">
        <f t="shared" si="25"/>
        <v>4.2197140000000003E-3</v>
      </c>
      <c r="C57" s="63">
        <f t="shared" si="26"/>
        <v>4.502926E-3</v>
      </c>
      <c r="D57" s="63">
        <f t="shared" si="28"/>
        <v>9.596462E-3</v>
      </c>
      <c r="E57" s="63">
        <f t="shared" si="27"/>
        <v>1.2835239999999998E-2</v>
      </c>
      <c r="F57" s="63">
        <f t="shared" si="29"/>
        <v>1.41773E-2</v>
      </c>
      <c r="G57" s="63">
        <f t="shared" si="30"/>
        <v>1.4723759999999999E-2</v>
      </c>
      <c r="H57" s="63" t="str">
        <f t="shared" si="31"/>
        <v>0.0147,</v>
      </c>
      <c r="I57" s="63"/>
      <c r="K57" s="63"/>
      <c r="L57" s="63">
        <v>4.2303999999999996E-3</v>
      </c>
      <c r="M57" s="63">
        <v>4.2071000000000001E-3</v>
      </c>
      <c r="N57" s="63">
        <v>4.2272500000000001E-3</v>
      </c>
      <c r="O57" s="63">
        <v>4.2155500000000002E-3</v>
      </c>
      <c r="P57" s="63">
        <v>4.2182699999999997E-3</v>
      </c>
      <c r="Q57" s="63"/>
      <c r="R57" s="63">
        <v>4.5054300000000004E-3</v>
      </c>
      <c r="S57" s="63">
        <v>4.4792E-3</v>
      </c>
      <c r="T57" s="63">
        <v>4.5168999999999999E-3</v>
      </c>
      <c r="U57" s="63">
        <v>4.5224000000000002E-3</v>
      </c>
      <c r="V57" s="63">
        <v>4.4907000000000002E-3</v>
      </c>
      <c r="X57" s="63">
        <v>9.6870299999999993E-3</v>
      </c>
      <c r="Y57" s="63">
        <v>9.4752299999999994E-3</v>
      </c>
      <c r="Z57" s="63">
        <v>9.6313100000000006E-3</v>
      </c>
      <c r="AA57" s="63">
        <v>9.8096999999999993E-3</v>
      </c>
      <c r="AB57" s="63">
        <v>9.3790399999999999E-3</v>
      </c>
      <c r="AD57" s="63">
        <v>1.25617E-2</v>
      </c>
      <c r="AE57" s="63">
        <v>1.32859E-2</v>
      </c>
      <c r="AF57" s="63">
        <v>1.26523E-2</v>
      </c>
      <c r="AG57" s="63">
        <v>1.3401100000000001E-2</v>
      </c>
      <c r="AH57" s="63">
        <v>1.22752E-2</v>
      </c>
      <c r="AI57" s="63"/>
      <c r="AJ57" s="63">
        <v>1.4286399999999999E-2</v>
      </c>
      <c r="AK57" s="63">
        <v>1.3484899999999999E-2</v>
      </c>
      <c r="AL57" s="63">
        <v>1.4751500000000001E-2</v>
      </c>
      <c r="AM57" s="63">
        <v>1.39569E-2</v>
      </c>
      <c r="AN57" s="63">
        <v>1.4406800000000001E-2</v>
      </c>
      <c r="AP57" s="63">
        <v>1.6446100000000002E-2</v>
      </c>
      <c r="AQ57" s="63">
        <v>1.3504E-2</v>
      </c>
      <c r="AR57" s="63">
        <v>1.5707700000000002E-2</v>
      </c>
      <c r="AS57" s="63">
        <v>1.401E-2</v>
      </c>
      <c r="AT57" s="63">
        <v>1.3951E-2</v>
      </c>
    </row>
    <row r="58" spans="1:46">
      <c r="A58" s="63"/>
      <c r="B58" s="63">
        <f t="shared" si="25"/>
        <v>4.2177099999999995E-3</v>
      </c>
      <c r="C58" s="63">
        <f t="shared" si="26"/>
        <v>4.4211500000000004E-3</v>
      </c>
      <c r="D58" s="63">
        <f t="shared" si="28"/>
        <v>8.4727859999999995E-3</v>
      </c>
      <c r="E58" s="63">
        <f t="shared" si="27"/>
        <v>1.22247E-2</v>
      </c>
      <c r="F58" s="63">
        <f t="shared" si="29"/>
        <v>1.3761840000000001E-2</v>
      </c>
      <c r="G58" s="63">
        <f t="shared" si="30"/>
        <v>1.4494780000000002E-2</v>
      </c>
      <c r="H58" s="63" t="str">
        <f t="shared" si="31"/>
        <v>0.0145,</v>
      </c>
      <c r="I58" s="63"/>
      <c r="K58" s="63"/>
      <c r="L58" s="63">
        <v>4.2286499999999996E-3</v>
      </c>
      <c r="M58" s="63">
        <v>4.2055699999999996E-3</v>
      </c>
      <c r="N58" s="63">
        <v>4.2242299999999998E-3</v>
      </c>
      <c r="O58" s="63">
        <v>4.21427E-3</v>
      </c>
      <c r="P58" s="63">
        <v>4.2158300000000003E-3</v>
      </c>
      <c r="Q58" s="63"/>
      <c r="R58" s="63">
        <v>4.4463000000000003E-3</v>
      </c>
      <c r="S58" s="63">
        <v>4.4064500000000001E-3</v>
      </c>
      <c r="T58" s="63">
        <v>4.4023200000000004E-3</v>
      </c>
      <c r="U58" s="63">
        <v>4.4143300000000002E-3</v>
      </c>
      <c r="V58" s="63">
        <v>4.4363500000000004E-3</v>
      </c>
      <c r="X58" s="63">
        <v>8.7898899999999999E-3</v>
      </c>
      <c r="Y58" s="63">
        <v>8.0873000000000004E-3</v>
      </c>
      <c r="Z58" s="63">
        <v>8.4217600000000004E-3</v>
      </c>
      <c r="AA58" s="63">
        <v>8.7282599999999998E-3</v>
      </c>
      <c r="AB58" s="63">
        <v>8.3367200000000006E-3</v>
      </c>
      <c r="AD58" s="63">
        <v>1.22846E-2</v>
      </c>
      <c r="AE58" s="63">
        <v>1.205E-2</v>
      </c>
      <c r="AF58" s="63">
        <v>1.23567E-2</v>
      </c>
      <c r="AG58" s="63">
        <v>1.27587E-2</v>
      </c>
      <c r="AH58" s="63">
        <v>1.16735E-2</v>
      </c>
      <c r="AI58" s="63"/>
      <c r="AJ58" s="63">
        <v>1.47371E-2</v>
      </c>
      <c r="AK58" s="63">
        <v>1.25881E-2</v>
      </c>
      <c r="AL58" s="63">
        <v>1.48509E-2</v>
      </c>
      <c r="AM58" s="63">
        <v>1.30893E-2</v>
      </c>
      <c r="AN58" s="63">
        <v>1.35438E-2</v>
      </c>
      <c r="AP58" s="63">
        <v>1.6482199999999999E-2</v>
      </c>
      <c r="AQ58" s="63">
        <v>1.35E-2</v>
      </c>
      <c r="AR58" s="63">
        <v>1.4884E-2</v>
      </c>
      <c r="AS58" s="63">
        <v>1.3502699999999999E-2</v>
      </c>
      <c r="AT58" s="63">
        <v>1.4104999999999999E-2</v>
      </c>
    </row>
    <row r="59" spans="1:46">
      <c r="A59" s="63"/>
      <c r="B59" s="63">
        <f t="shared" si="25"/>
        <v>4.2163540000000003E-3</v>
      </c>
      <c r="C59" s="63">
        <f t="shared" si="26"/>
        <v>4.3661580000000002E-3</v>
      </c>
      <c r="D59" s="63">
        <f t="shared" si="28"/>
        <v>7.5882639999999999E-3</v>
      </c>
      <c r="E59" s="63">
        <f t="shared" si="27"/>
        <v>1.1294720000000001E-2</v>
      </c>
      <c r="F59" s="63">
        <f t="shared" si="29"/>
        <v>1.2426799999999998E-2</v>
      </c>
      <c r="G59" s="63">
        <f t="shared" si="30"/>
        <v>1.3500599999999998E-2</v>
      </c>
      <c r="H59" s="63" t="str">
        <f t="shared" si="31"/>
        <v>0.0135,</v>
      </c>
      <c r="I59" s="63"/>
      <c r="K59" s="63"/>
      <c r="L59" s="63">
        <v>4.2266999999999999E-3</v>
      </c>
      <c r="M59" s="63">
        <v>4.2040300000000001E-3</v>
      </c>
      <c r="N59" s="63">
        <v>4.2231200000000003E-3</v>
      </c>
      <c r="O59" s="63">
        <v>4.2130199999999996E-3</v>
      </c>
      <c r="P59" s="63">
        <v>4.2148999999999997E-3</v>
      </c>
      <c r="Q59" s="63"/>
      <c r="R59" s="63">
        <v>4.3726199999999998E-3</v>
      </c>
      <c r="S59" s="63">
        <v>4.35025E-3</v>
      </c>
      <c r="T59" s="63">
        <v>4.3708200000000001E-3</v>
      </c>
      <c r="U59" s="63">
        <v>4.3641599999999997E-3</v>
      </c>
      <c r="V59" s="63">
        <v>4.3729399999999996E-3</v>
      </c>
      <c r="X59" s="63">
        <v>7.6855200000000004E-3</v>
      </c>
      <c r="Y59" s="63">
        <v>7.2515000000000001E-3</v>
      </c>
      <c r="Z59" s="63">
        <v>7.7374999999999996E-3</v>
      </c>
      <c r="AA59" s="63">
        <v>7.7394500000000001E-3</v>
      </c>
      <c r="AB59" s="63">
        <v>7.5273500000000004E-3</v>
      </c>
      <c r="AD59" s="63">
        <v>1.15777E-2</v>
      </c>
      <c r="AE59" s="63">
        <v>1.0839700000000001E-2</v>
      </c>
      <c r="AF59" s="63">
        <v>1.09011E-2</v>
      </c>
      <c r="AG59" s="63">
        <v>1.21619E-2</v>
      </c>
      <c r="AH59" s="63">
        <v>1.09932E-2</v>
      </c>
      <c r="AI59" s="63"/>
      <c r="AJ59" s="63">
        <v>1.2882899999999999E-2</v>
      </c>
      <c r="AK59" s="63">
        <v>1.1521399999999999E-2</v>
      </c>
      <c r="AL59" s="63">
        <v>1.3176E-2</v>
      </c>
      <c r="AM59" s="63">
        <v>1.21166E-2</v>
      </c>
      <c r="AN59" s="63">
        <v>1.24371E-2</v>
      </c>
      <c r="AP59" s="63">
        <v>1.5899799999999999E-2</v>
      </c>
      <c r="AQ59" s="63">
        <v>1.30787E-2</v>
      </c>
      <c r="AR59" s="63">
        <v>1.31086E-2</v>
      </c>
      <c r="AS59" s="63">
        <v>1.2338E-2</v>
      </c>
      <c r="AT59" s="63">
        <v>1.30779E-2</v>
      </c>
    </row>
    <row r="60" spans="1:46">
      <c r="A60" s="63"/>
      <c r="B60" s="63">
        <f t="shared" si="25"/>
        <v>4.2156039999999995E-3</v>
      </c>
      <c r="C60" s="63">
        <f t="shared" si="26"/>
        <v>4.3220299999999993E-3</v>
      </c>
      <c r="D60" s="63">
        <f t="shared" si="28"/>
        <v>6.7894999999999995E-3</v>
      </c>
      <c r="E60" s="63">
        <f t="shared" si="27"/>
        <v>1.038761E-2</v>
      </c>
      <c r="F60" s="63">
        <f t="shared" si="29"/>
        <v>1.18219E-2</v>
      </c>
      <c r="G60" s="63">
        <f t="shared" si="30"/>
        <v>1.3051979999999999E-2</v>
      </c>
      <c r="H60" s="63" t="str">
        <f t="shared" si="31"/>
        <v>0.0131,</v>
      </c>
      <c r="I60" s="63"/>
      <c r="K60" s="63"/>
      <c r="L60" s="63">
        <v>4.2259699999999999E-3</v>
      </c>
      <c r="M60" s="63">
        <v>4.2032600000000003E-3</v>
      </c>
      <c r="N60" s="63">
        <v>4.2234400000000002E-3</v>
      </c>
      <c r="O60" s="63">
        <v>4.2119599999999998E-3</v>
      </c>
      <c r="P60" s="63">
        <v>4.21339E-3</v>
      </c>
      <c r="Q60" s="63"/>
      <c r="R60" s="63">
        <v>4.3339199999999998E-3</v>
      </c>
      <c r="S60" s="63">
        <v>4.3124399999999998E-3</v>
      </c>
      <c r="T60" s="63">
        <v>4.3215700000000003E-3</v>
      </c>
      <c r="U60" s="63">
        <v>4.3158700000000003E-3</v>
      </c>
      <c r="V60" s="63">
        <v>4.3263499999999996E-3</v>
      </c>
      <c r="X60" s="63">
        <v>6.7073899999999997E-3</v>
      </c>
      <c r="Y60" s="63">
        <v>6.6047900000000001E-3</v>
      </c>
      <c r="Z60" s="63">
        <v>6.7089799999999998E-3</v>
      </c>
      <c r="AA60" s="63">
        <v>7.1097799999999996E-3</v>
      </c>
      <c r="AB60" s="63">
        <v>6.8165600000000002E-3</v>
      </c>
      <c r="AD60" s="63">
        <v>1.0780700000000001E-2</v>
      </c>
      <c r="AE60" s="63">
        <v>9.9872199999999998E-3</v>
      </c>
      <c r="AF60" s="63">
        <v>9.5178299999999997E-3</v>
      </c>
      <c r="AG60" s="63">
        <v>1.12263E-2</v>
      </c>
      <c r="AH60" s="63">
        <v>1.0426E-2</v>
      </c>
      <c r="AI60" s="63"/>
      <c r="AJ60" s="63">
        <v>1.24367E-2</v>
      </c>
      <c r="AK60" s="63">
        <v>1.1433199999999999E-2</v>
      </c>
      <c r="AL60" s="63">
        <v>1.1565199999999999E-2</v>
      </c>
      <c r="AM60" s="63">
        <v>1.11404E-2</v>
      </c>
      <c r="AN60" s="63">
        <v>1.2534E-2</v>
      </c>
      <c r="AP60" s="63">
        <v>1.5531E-2</v>
      </c>
      <c r="AQ60" s="63">
        <v>1.2355400000000001E-2</v>
      </c>
      <c r="AR60" s="63">
        <v>1.2207600000000001E-2</v>
      </c>
      <c r="AS60" s="63">
        <v>1.16463E-2</v>
      </c>
      <c r="AT60" s="63">
        <v>1.35196E-2</v>
      </c>
    </row>
    <row r="61" spans="1:46">
      <c r="A61" s="63"/>
      <c r="B61" s="63">
        <f t="shared" si="25"/>
        <v>4.2144779999999989E-3</v>
      </c>
      <c r="C61" s="63">
        <f t="shared" si="26"/>
        <v>4.2927900000000003E-3</v>
      </c>
      <c r="D61" s="63">
        <f t="shared" si="28"/>
        <v>6.1219640000000006E-3</v>
      </c>
      <c r="E61" s="63">
        <f t="shared" si="27"/>
        <v>9.4081460000000009E-3</v>
      </c>
      <c r="F61" s="63">
        <f t="shared" si="29"/>
        <v>1.0899724E-2</v>
      </c>
      <c r="G61" s="63">
        <f t="shared" si="30"/>
        <v>1.228398E-2</v>
      </c>
      <c r="H61" s="63" t="str">
        <f t="shared" si="31"/>
        <v>0.0123,</v>
      </c>
      <c r="I61" s="63"/>
      <c r="K61" s="63"/>
      <c r="L61" s="63">
        <v>4.2249899999999996E-3</v>
      </c>
      <c r="M61" s="63">
        <v>4.2020199999999999E-3</v>
      </c>
      <c r="N61" s="63">
        <v>4.2227200000000001E-3</v>
      </c>
      <c r="O61" s="63">
        <v>4.2106499999999998E-3</v>
      </c>
      <c r="P61" s="63">
        <v>4.2120100000000004E-3</v>
      </c>
      <c r="Q61" s="63"/>
      <c r="R61" s="63">
        <v>4.30497E-3</v>
      </c>
      <c r="S61" s="63">
        <v>4.2816699999999996E-3</v>
      </c>
      <c r="T61" s="63">
        <v>4.2964300000000004E-3</v>
      </c>
      <c r="U61" s="63">
        <v>4.2869099999999997E-3</v>
      </c>
      <c r="V61" s="63">
        <v>4.2939700000000003E-3</v>
      </c>
      <c r="X61" s="63">
        <v>6.1578600000000002E-3</v>
      </c>
      <c r="Y61" s="63">
        <v>6.03799E-3</v>
      </c>
      <c r="Z61" s="63">
        <v>6.0103400000000003E-3</v>
      </c>
      <c r="AA61" s="63">
        <v>6.3225800000000004E-3</v>
      </c>
      <c r="AB61" s="63">
        <v>6.0810500000000002E-3</v>
      </c>
      <c r="AD61" s="63">
        <v>9.7416199999999994E-3</v>
      </c>
      <c r="AE61" s="63">
        <v>9.1706400000000007E-3</v>
      </c>
      <c r="AF61" s="63">
        <v>8.5719100000000003E-3</v>
      </c>
      <c r="AG61" s="63">
        <v>9.9974799999999996E-3</v>
      </c>
      <c r="AH61" s="63">
        <v>9.5590799999999993E-3</v>
      </c>
      <c r="AI61" s="63"/>
      <c r="AJ61" s="63">
        <v>1.07154E-2</v>
      </c>
      <c r="AK61" s="63">
        <v>9.9249200000000003E-3</v>
      </c>
      <c r="AL61" s="63">
        <v>1.06026E-2</v>
      </c>
      <c r="AM61" s="63">
        <v>1.1265300000000001E-2</v>
      </c>
      <c r="AN61" s="63">
        <v>1.19904E-2</v>
      </c>
      <c r="AP61" s="63">
        <v>1.47939E-2</v>
      </c>
      <c r="AQ61" s="63">
        <v>1.0581999999999999E-2</v>
      </c>
      <c r="AR61" s="63">
        <v>1.11912E-2</v>
      </c>
      <c r="AS61" s="63">
        <v>1.22968E-2</v>
      </c>
      <c r="AT61" s="63">
        <v>1.2555999999999999E-2</v>
      </c>
    </row>
    <row r="62" spans="1:46">
      <c r="A62" s="63"/>
      <c r="B62" s="63">
        <f t="shared" si="25"/>
        <v>4.2127880000000003E-3</v>
      </c>
      <c r="C62" s="63">
        <f t="shared" si="26"/>
        <v>4.2674160000000004E-3</v>
      </c>
      <c r="D62" s="63">
        <f t="shared" si="28"/>
        <v>5.501578E-3</v>
      </c>
      <c r="E62" s="63">
        <f t="shared" si="27"/>
        <v>8.527980000000001E-3</v>
      </c>
      <c r="F62" s="63">
        <f t="shared" si="29"/>
        <v>9.8989460000000005E-3</v>
      </c>
      <c r="G62" s="63">
        <f t="shared" si="30"/>
        <v>1.1223060000000002E-2</v>
      </c>
      <c r="H62" s="63" t="str">
        <f t="shared" si="31"/>
        <v>0.0112,</v>
      </c>
      <c r="I62" s="63"/>
      <c r="K62" s="63"/>
      <c r="L62" s="63">
        <v>4.2231300000000003E-3</v>
      </c>
      <c r="M62" s="63">
        <v>4.2009400000000002E-3</v>
      </c>
      <c r="N62" s="63">
        <v>4.2186599999999999E-3</v>
      </c>
      <c r="O62" s="63">
        <v>4.2101400000000002E-3</v>
      </c>
      <c r="P62" s="63">
        <v>4.2110699999999999E-3</v>
      </c>
      <c r="Q62" s="63"/>
      <c r="R62" s="63">
        <v>4.27737E-3</v>
      </c>
      <c r="S62" s="63">
        <v>4.2545200000000004E-3</v>
      </c>
      <c r="T62" s="63">
        <v>4.2706999999999997E-3</v>
      </c>
      <c r="U62" s="63">
        <v>4.2666600000000002E-3</v>
      </c>
      <c r="V62" s="63">
        <v>4.2678300000000002E-3</v>
      </c>
      <c r="X62" s="63">
        <v>5.3734100000000003E-3</v>
      </c>
      <c r="Y62" s="63">
        <v>5.5664800000000004E-3</v>
      </c>
      <c r="Z62" s="63">
        <v>5.2566399999999999E-3</v>
      </c>
      <c r="AA62" s="63">
        <v>5.6334699999999998E-3</v>
      </c>
      <c r="AB62" s="63">
        <v>5.6778899999999997E-3</v>
      </c>
      <c r="AD62" s="63">
        <v>8.4693900000000003E-3</v>
      </c>
      <c r="AE62" s="63">
        <v>8.5307500000000001E-3</v>
      </c>
      <c r="AF62" s="63">
        <v>7.8168200000000004E-3</v>
      </c>
      <c r="AG62" s="63">
        <v>9.3889100000000003E-3</v>
      </c>
      <c r="AH62" s="63">
        <v>8.4340300000000003E-3</v>
      </c>
      <c r="AI62" s="63"/>
      <c r="AJ62" s="63">
        <v>9.1163200000000007E-3</v>
      </c>
      <c r="AK62" s="63">
        <v>9.5501100000000005E-3</v>
      </c>
      <c r="AL62" s="63">
        <v>1.02723E-2</v>
      </c>
      <c r="AM62" s="63">
        <v>1.0305099999999999E-2</v>
      </c>
      <c r="AN62" s="63">
        <v>1.02509E-2</v>
      </c>
      <c r="AP62" s="63">
        <v>1.29999E-2</v>
      </c>
      <c r="AQ62" s="63">
        <v>1.0613600000000001E-2</v>
      </c>
      <c r="AR62" s="63">
        <v>1.09435E-2</v>
      </c>
      <c r="AS62" s="63">
        <v>1.1462E-2</v>
      </c>
      <c r="AT62" s="63">
        <v>1.0096300000000001E-2</v>
      </c>
    </row>
    <row r="63" spans="1:46">
      <c r="A63" s="63"/>
      <c r="B63" s="63">
        <f t="shared" si="25"/>
        <v>4.2123519999999999E-3</v>
      </c>
      <c r="C63" s="63">
        <f t="shared" si="26"/>
        <v>4.2480840000000009E-3</v>
      </c>
      <c r="D63" s="63">
        <f t="shared" si="28"/>
        <v>5.0109659999999995E-3</v>
      </c>
      <c r="E63" s="63">
        <f t="shared" si="27"/>
        <v>7.5212180000000005E-3</v>
      </c>
      <c r="F63" s="63">
        <f t="shared" si="29"/>
        <v>8.9924400000000008E-3</v>
      </c>
      <c r="G63" s="63">
        <f t="shared" si="30"/>
        <v>1.0743840000000001E-2</v>
      </c>
      <c r="H63" s="63" t="str">
        <f t="shared" si="31"/>
        <v>0.0107,</v>
      </c>
      <c r="I63" s="63"/>
      <c r="K63" s="63"/>
      <c r="L63" s="63">
        <v>4.22216E-3</v>
      </c>
      <c r="M63" s="63">
        <v>4.20025E-3</v>
      </c>
      <c r="N63" s="63">
        <v>4.2202799999999999E-3</v>
      </c>
      <c r="O63" s="63">
        <v>4.2090699999999997E-3</v>
      </c>
      <c r="P63" s="63">
        <v>4.2100000000000002E-3</v>
      </c>
      <c r="Q63" s="63"/>
      <c r="R63" s="63">
        <v>4.2615999999999999E-3</v>
      </c>
      <c r="S63" s="63">
        <v>4.2337599999999996E-3</v>
      </c>
      <c r="T63" s="63">
        <v>4.2526300000000003E-3</v>
      </c>
      <c r="U63" s="63">
        <v>4.2472899999999999E-3</v>
      </c>
      <c r="V63" s="63">
        <v>4.2451399999999997E-3</v>
      </c>
      <c r="X63" s="63">
        <v>5.0032699999999998E-3</v>
      </c>
      <c r="Y63" s="63">
        <v>5.1082100000000002E-3</v>
      </c>
      <c r="Z63" s="63">
        <v>4.9193099999999997E-3</v>
      </c>
      <c r="AA63" s="63">
        <v>5.0057000000000001E-3</v>
      </c>
      <c r="AB63" s="63">
        <v>5.0183399999999996E-3</v>
      </c>
      <c r="AD63" s="63">
        <v>7.4236900000000001E-3</v>
      </c>
      <c r="AE63" s="63">
        <v>7.6545600000000004E-3</v>
      </c>
      <c r="AF63" s="63">
        <v>7.1046599999999996E-3</v>
      </c>
      <c r="AG63" s="63">
        <v>7.7504200000000001E-3</v>
      </c>
      <c r="AH63" s="63">
        <v>7.6727599999999998E-3</v>
      </c>
      <c r="AI63" s="63"/>
      <c r="AJ63" s="63">
        <v>8.7427800000000003E-3</v>
      </c>
      <c r="AK63" s="63">
        <v>9.2840900000000001E-3</v>
      </c>
      <c r="AL63" s="63">
        <v>9.0396000000000001E-3</v>
      </c>
      <c r="AM63" s="63">
        <v>8.8239500000000005E-3</v>
      </c>
      <c r="AN63" s="63">
        <v>9.0717799999999998E-3</v>
      </c>
      <c r="AP63" s="63">
        <v>1.3393499999999999E-2</v>
      </c>
      <c r="AQ63" s="63">
        <v>9.5156200000000007E-3</v>
      </c>
      <c r="AR63" s="63">
        <v>9.7312800000000001E-3</v>
      </c>
      <c r="AS63" s="63">
        <v>1.04888E-2</v>
      </c>
      <c r="AT63" s="63">
        <v>1.059E-2</v>
      </c>
    </row>
    <row r="64" spans="1:46">
      <c r="A64" s="63"/>
      <c r="B64" s="63">
        <f t="shared" si="25"/>
        <v>4.2117039999999993E-3</v>
      </c>
      <c r="C64" s="63">
        <f t="shared" si="26"/>
        <v>4.2370839999999995E-3</v>
      </c>
      <c r="D64" s="63">
        <f t="shared" si="28"/>
        <v>4.7318519999999999E-3</v>
      </c>
      <c r="E64" s="63">
        <f t="shared" si="27"/>
        <v>6.6596240000000003E-3</v>
      </c>
      <c r="F64" s="63">
        <f t="shared" si="29"/>
        <v>8.609462E-3</v>
      </c>
      <c r="G64" s="63">
        <f t="shared" si="30"/>
        <v>1.0169828000000001E-2</v>
      </c>
      <c r="H64" s="63" t="str">
        <f t="shared" si="31"/>
        <v>0.0102,</v>
      </c>
      <c r="I64" s="63"/>
      <c r="K64" s="63"/>
      <c r="L64" s="63">
        <v>4.2208699999999998E-3</v>
      </c>
      <c r="M64" s="63">
        <v>4.1995399999999999E-3</v>
      </c>
      <c r="N64" s="63">
        <v>4.2202999999999997E-3</v>
      </c>
      <c r="O64" s="63">
        <v>4.2079999999999999E-3</v>
      </c>
      <c r="P64" s="63">
        <v>4.2098099999999996E-3</v>
      </c>
      <c r="Q64" s="63"/>
      <c r="R64" s="63">
        <v>4.24669E-3</v>
      </c>
      <c r="S64" s="63">
        <v>4.2235199999999997E-3</v>
      </c>
      <c r="T64" s="63">
        <v>4.2467399999999997E-3</v>
      </c>
      <c r="U64" s="63">
        <v>4.2356E-3</v>
      </c>
      <c r="V64" s="63">
        <v>4.2328699999999997E-3</v>
      </c>
      <c r="X64" s="63">
        <v>4.6586199999999996E-3</v>
      </c>
      <c r="Y64" s="63">
        <v>4.7821000000000001E-3</v>
      </c>
      <c r="Z64" s="63">
        <v>4.6991799999999999E-3</v>
      </c>
      <c r="AA64" s="63">
        <v>4.8149600000000001E-3</v>
      </c>
      <c r="AB64" s="63">
        <v>4.7044000000000001E-3</v>
      </c>
      <c r="AD64" s="63">
        <v>6.3301299999999998E-3</v>
      </c>
      <c r="AE64" s="63">
        <v>6.7780499999999999E-3</v>
      </c>
      <c r="AF64" s="63">
        <v>6.3636700000000001E-3</v>
      </c>
      <c r="AG64" s="63">
        <v>7.06663E-3</v>
      </c>
      <c r="AH64" s="63">
        <v>6.7596399999999999E-3</v>
      </c>
      <c r="AI64" s="63"/>
      <c r="AJ64" s="63">
        <v>8.4145999999999995E-3</v>
      </c>
      <c r="AK64" s="63">
        <v>8.9223099999999993E-3</v>
      </c>
      <c r="AL64" s="63">
        <v>8.0854299999999994E-3</v>
      </c>
      <c r="AM64" s="63">
        <v>9.1816199999999997E-3</v>
      </c>
      <c r="AN64" s="63">
        <v>8.4433500000000005E-3</v>
      </c>
      <c r="AP64" s="63">
        <v>1.2449699999999999E-2</v>
      </c>
      <c r="AQ64" s="63">
        <v>9.2863200000000007E-3</v>
      </c>
      <c r="AR64" s="63">
        <v>8.8754300000000001E-3</v>
      </c>
      <c r="AS64" s="63">
        <v>1.0308899999999999E-2</v>
      </c>
      <c r="AT64" s="63">
        <v>9.9287899999999998E-3</v>
      </c>
    </row>
    <row r="65" spans="1:46">
      <c r="A65" s="63"/>
      <c r="B65" s="63">
        <f t="shared" si="25"/>
        <v>4.2111019999999996E-3</v>
      </c>
      <c r="C65" s="63">
        <f t="shared" si="26"/>
        <v>4.2279760000000005E-3</v>
      </c>
      <c r="D65" s="63">
        <f t="shared" si="28"/>
        <v>4.5018100000000002E-3</v>
      </c>
      <c r="E65" s="63">
        <f t="shared" si="27"/>
        <v>5.6548060000000001E-3</v>
      </c>
      <c r="F65" s="63">
        <f t="shared" si="29"/>
        <v>7.73056E-3</v>
      </c>
      <c r="G65" s="63">
        <f t="shared" si="30"/>
        <v>9.3963539999999991E-3</v>
      </c>
      <c r="H65" s="63" t="str">
        <f t="shared" si="31"/>
        <v>0.0094,</v>
      </c>
      <c r="I65" s="63"/>
      <c r="K65" s="63"/>
      <c r="L65" s="63">
        <v>4.2211699999999998E-3</v>
      </c>
      <c r="M65" s="63">
        <v>4.1990899999999999E-3</v>
      </c>
      <c r="N65" s="63">
        <v>4.2188599999999996E-3</v>
      </c>
      <c r="O65" s="63">
        <v>4.2077099999999999E-3</v>
      </c>
      <c r="P65" s="63">
        <v>4.2086800000000002E-3</v>
      </c>
      <c r="Q65" s="63"/>
      <c r="R65" s="63">
        <v>4.2387500000000003E-3</v>
      </c>
      <c r="S65" s="63">
        <v>4.2140099999999998E-3</v>
      </c>
      <c r="T65" s="63">
        <v>4.2362500000000004E-3</v>
      </c>
      <c r="U65" s="63">
        <v>4.22493E-3</v>
      </c>
      <c r="V65" s="63">
        <v>4.2259400000000001E-3</v>
      </c>
      <c r="X65" s="63">
        <v>4.5009000000000004E-3</v>
      </c>
      <c r="Y65" s="63">
        <v>4.51309E-3</v>
      </c>
      <c r="Z65" s="63">
        <v>4.50271E-3</v>
      </c>
      <c r="AA65" s="63">
        <v>4.49016E-3</v>
      </c>
      <c r="AB65" s="63">
        <v>4.5021899999999997E-3</v>
      </c>
      <c r="AD65" s="63">
        <v>5.4833099999999999E-3</v>
      </c>
      <c r="AE65" s="63">
        <v>6.0313199999999997E-3</v>
      </c>
      <c r="AF65" s="63">
        <v>5.4765600000000001E-3</v>
      </c>
      <c r="AG65" s="63">
        <v>5.6591499999999999E-3</v>
      </c>
      <c r="AH65" s="63">
        <v>5.6236899999999998E-3</v>
      </c>
      <c r="AI65" s="63"/>
      <c r="AJ65" s="63">
        <v>7.5546399999999996E-3</v>
      </c>
      <c r="AK65" s="63">
        <v>7.8878999999999998E-3</v>
      </c>
      <c r="AL65" s="63">
        <v>7.868E-3</v>
      </c>
      <c r="AM65" s="63">
        <v>7.7540200000000004E-3</v>
      </c>
      <c r="AN65" s="63">
        <v>7.5882399999999996E-3</v>
      </c>
      <c r="AP65" s="63">
        <v>1.1513499999999999E-2</v>
      </c>
      <c r="AQ65" s="63">
        <v>8.1294100000000001E-3</v>
      </c>
      <c r="AR65" s="63">
        <v>9.1147699999999995E-3</v>
      </c>
      <c r="AS65" s="63">
        <v>9.1290399999999997E-3</v>
      </c>
      <c r="AT65" s="63">
        <v>9.0950500000000004E-3</v>
      </c>
    </row>
    <row r="66" spans="1:46">
      <c r="A66" s="63"/>
      <c r="B66" s="63">
        <f t="shared" si="25"/>
        <v>4.2104179999999996E-3</v>
      </c>
      <c r="C66" s="63">
        <f t="shared" si="26"/>
        <v>4.2206179999999998E-3</v>
      </c>
      <c r="D66" s="63">
        <f t="shared" si="28"/>
        <v>4.3816480000000001E-3</v>
      </c>
      <c r="E66" s="63">
        <f t="shared" si="27"/>
        <v>5.0560980000000002E-3</v>
      </c>
      <c r="F66" s="63">
        <f t="shared" si="29"/>
        <v>6.7942699999999998E-3</v>
      </c>
      <c r="G66" s="63">
        <f t="shared" si="30"/>
        <v>8.7113820000000002E-3</v>
      </c>
      <c r="H66" s="63" t="str">
        <f t="shared" si="31"/>
        <v>0.0087,</v>
      </c>
      <c r="I66" s="63"/>
      <c r="K66" s="63"/>
      <c r="L66" s="63">
        <v>4.21952E-3</v>
      </c>
      <c r="M66" s="63">
        <v>4.1982299999999998E-3</v>
      </c>
      <c r="N66" s="63">
        <v>4.2186599999999999E-3</v>
      </c>
      <c r="O66" s="63">
        <v>4.2069799999999999E-3</v>
      </c>
      <c r="P66" s="63">
        <v>4.2087000000000001E-3</v>
      </c>
      <c r="Q66" s="63"/>
      <c r="R66" s="63">
        <v>4.2302700000000004E-3</v>
      </c>
      <c r="S66" s="63">
        <v>4.2063100000000004E-3</v>
      </c>
      <c r="T66" s="63">
        <v>4.2288100000000004E-3</v>
      </c>
      <c r="U66" s="63">
        <v>4.2188399999999997E-3</v>
      </c>
      <c r="V66" s="63">
        <v>4.2188599999999996E-3</v>
      </c>
      <c r="X66" s="63">
        <v>4.3940899999999998E-3</v>
      </c>
      <c r="Y66" s="63">
        <v>4.37449E-3</v>
      </c>
      <c r="Z66" s="63">
        <v>4.3848300000000002E-3</v>
      </c>
      <c r="AA66" s="63">
        <v>4.3557400000000003E-3</v>
      </c>
      <c r="AB66" s="63">
        <v>4.3990899999999996E-3</v>
      </c>
      <c r="AD66" s="63">
        <v>4.95898E-3</v>
      </c>
      <c r="AE66" s="63">
        <v>5.2930399999999997E-3</v>
      </c>
      <c r="AF66" s="63">
        <v>4.9584199999999998E-3</v>
      </c>
      <c r="AG66" s="63">
        <v>4.9355199999999997E-3</v>
      </c>
      <c r="AH66" s="63">
        <v>5.13453E-3</v>
      </c>
      <c r="AI66" s="63"/>
      <c r="AJ66" s="63">
        <v>6.8690299999999999E-3</v>
      </c>
      <c r="AK66" s="63">
        <v>7.0462099999999998E-3</v>
      </c>
      <c r="AL66" s="63">
        <v>6.6993900000000004E-3</v>
      </c>
      <c r="AM66" s="63">
        <v>6.6088700000000002E-3</v>
      </c>
      <c r="AN66" s="63">
        <v>6.7478499999999997E-3</v>
      </c>
      <c r="AP66" s="63">
        <v>1.09298E-2</v>
      </c>
      <c r="AQ66" s="63">
        <v>7.4636299999999997E-3</v>
      </c>
      <c r="AR66" s="63">
        <v>8.3510700000000004E-3</v>
      </c>
      <c r="AS66" s="63">
        <v>8.2789400000000003E-3</v>
      </c>
      <c r="AT66" s="63">
        <v>8.5334699999999996E-3</v>
      </c>
    </row>
    <row r="67" spans="1:46">
      <c r="A67" s="63"/>
      <c r="B67" s="63">
        <f t="shared" si="25"/>
        <v>4.2099540000000001E-3</v>
      </c>
      <c r="C67" s="63">
        <f t="shared" si="26"/>
        <v>4.2159439999999992E-3</v>
      </c>
      <c r="D67" s="63">
        <f t="shared" si="28"/>
        <v>4.3003880000000005E-3</v>
      </c>
      <c r="E67" s="63">
        <f t="shared" si="27"/>
        <v>4.6083800000000005E-3</v>
      </c>
      <c r="F67" s="63">
        <f t="shared" si="29"/>
        <v>5.9430680000000001E-3</v>
      </c>
      <c r="G67" s="63">
        <f t="shared" si="30"/>
        <v>7.7634739999999994E-3</v>
      </c>
      <c r="H67" s="63" t="str">
        <f t="shared" si="31"/>
        <v>0.0078,</v>
      </c>
      <c r="I67" s="63"/>
      <c r="K67" s="63"/>
      <c r="L67" s="63">
        <v>4.21909E-3</v>
      </c>
      <c r="M67" s="63">
        <v>4.1980100000000003E-3</v>
      </c>
      <c r="N67" s="63">
        <v>4.21821E-3</v>
      </c>
      <c r="O67" s="63">
        <v>4.20624E-3</v>
      </c>
      <c r="P67" s="63">
        <v>4.2082200000000004E-3</v>
      </c>
      <c r="Q67" s="63"/>
      <c r="R67" s="63">
        <v>4.2268899999999996E-3</v>
      </c>
      <c r="S67" s="63">
        <v>4.2028200000000003E-3</v>
      </c>
      <c r="T67" s="63">
        <v>4.2226099999999999E-3</v>
      </c>
      <c r="U67" s="63">
        <v>4.2132200000000002E-3</v>
      </c>
      <c r="V67" s="63">
        <v>4.2141799999999997E-3</v>
      </c>
      <c r="X67" s="63">
        <v>4.3111299999999998E-3</v>
      </c>
      <c r="Y67" s="63">
        <v>4.2806900000000002E-3</v>
      </c>
      <c r="Z67" s="63">
        <v>4.3052899999999998E-3</v>
      </c>
      <c r="AA67" s="63">
        <v>4.2965199999999999E-3</v>
      </c>
      <c r="AB67" s="63">
        <v>4.3083100000000001E-3</v>
      </c>
      <c r="AD67" s="63">
        <v>4.5955199999999996E-3</v>
      </c>
      <c r="AE67" s="63">
        <v>4.58888E-3</v>
      </c>
      <c r="AF67" s="63">
        <v>4.5983100000000004E-3</v>
      </c>
      <c r="AG67" s="63">
        <v>4.6193900000000001E-3</v>
      </c>
      <c r="AH67" s="63">
        <v>4.6398000000000003E-3</v>
      </c>
      <c r="AI67" s="63"/>
      <c r="AJ67" s="63">
        <v>5.9386400000000002E-3</v>
      </c>
      <c r="AK67" s="63">
        <v>6.2065000000000002E-3</v>
      </c>
      <c r="AL67" s="63">
        <v>5.9106100000000002E-3</v>
      </c>
      <c r="AM67" s="63">
        <v>5.7769500000000003E-3</v>
      </c>
      <c r="AN67" s="63">
        <v>5.8826399999999997E-3</v>
      </c>
      <c r="AP67" s="63">
        <v>1.00283E-2</v>
      </c>
      <c r="AQ67" s="63">
        <v>7.0432100000000003E-3</v>
      </c>
      <c r="AR67" s="63">
        <v>6.8827300000000001E-3</v>
      </c>
      <c r="AS67" s="63">
        <v>7.4412999999999997E-3</v>
      </c>
      <c r="AT67" s="63">
        <v>7.4218299999999999E-3</v>
      </c>
    </row>
    <row r="68" spans="1:46">
      <c r="A68" s="63"/>
      <c r="B68" s="63">
        <f t="shared" si="25"/>
        <v>4.2097179999999994E-3</v>
      </c>
      <c r="C68" s="63">
        <f t="shared" si="26"/>
        <v>4.2130380000000005E-3</v>
      </c>
      <c r="D68" s="63">
        <f t="shared" si="28"/>
        <v>4.2533060000000001E-3</v>
      </c>
      <c r="E68" s="63">
        <f t="shared" si="27"/>
        <v>4.3811099999999997E-3</v>
      </c>
      <c r="F68" s="63">
        <f t="shared" si="29"/>
        <v>5.181672E-3</v>
      </c>
      <c r="G68" s="63">
        <f t="shared" si="30"/>
        <v>6.8272279999999994E-3</v>
      </c>
      <c r="H68" s="63" t="str">
        <f t="shared" si="31"/>
        <v>0.0068,</v>
      </c>
      <c r="I68" s="63"/>
      <c r="K68" s="63"/>
      <c r="L68" s="63">
        <v>4.2191599999999996E-3</v>
      </c>
      <c r="M68" s="63">
        <v>4.19777E-3</v>
      </c>
      <c r="N68" s="63">
        <v>4.21762E-3</v>
      </c>
      <c r="O68" s="63">
        <v>4.20609E-3</v>
      </c>
      <c r="P68" s="63">
        <v>4.2079500000000002E-3</v>
      </c>
      <c r="Q68" s="63"/>
      <c r="R68" s="63">
        <v>4.2233000000000001E-3</v>
      </c>
      <c r="S68" s="63">
        <v>4.1999000000000003E-3</v>
      </c>
      <c r="T68" s="63">
        <v>4.2214899999999996E-3</v>
      </c>
      <c r="U68" s="63">
        <v>4.2096399999999997E-3</v>
      </c>
      <c r="V68" s="63">
        <v>4.2108600000000003E-3</v>
      </c>
      <c r="X68" s="63">
        <v>4.2633300000000001E-3</v>
      </c>
      <c r="Y68" s="63">
        <v>4.2377600000000001E-3</v>
      </c>
      <c r="Z68" s="63">
        <v>4.2642599999999998E-3</v>
      </c>
      <c r="AA68" s="63">
        <v>4.2479600000000003E-3</v>
      </c>
      <c r="AB68" s="63">
        <v>4.2532200000000003E-3</v>
      </c>
      <c r="AD68" s="63">
        <v>4.36704E-3</v>
      </c>
      <c r="AE68" s="63">
        <v>4.3710700000000003E-3</v>
      </c>
      <c r="AF68" s="63">
        <v>4.4024299999999997E-3</v>
      </c>
      <c r="AG68" s="63">
        <v>4.3731999999999998E-3</v>
      </c>
      <c r="AH68" s="63">
        <v>4.3918100000000003E-3</v>
      </c>
      <c r="AI68" s="63"/>
      <c r="AJ68" s="63">
        <v>5.2105600000000004E-3</v>
      </c>
      <c r="AK68" s="63">
        <v>5.12752E-3</v>
      </c>
      <c r="AL68" s="63">
        <v>5.1146000000000004E-3</v>
      </c>
      <c r="AM68" s="63">
        <v>5.2300200000000002E-3</v>
      </c>
      <c r="AN68" s="63">
        <v>5.22566E-3</v>
      </c>
      <c r="AP68" s="63">
        <v>8.4119599999999996E-3</v>
      </c>
      <c r="AQ68" s="63">
        <v>6.4525600000000004E-3</v>
      </c>
      <c r="AR68" s="63">
        <v>6.4364299999999999E-3</v>
      </c>
      <c r="AS68" s="63">
        <v>6.5362199999999997E-3</v>
      </c>
      <c r="AT68" s="63">
        <v>6.2989700000000001E-3</v>
      </c>
    </row>
    <row r="69" spans="1:46">
      <c r="A69" s="63"/>
      <c r="B69" s="63">
        <f t="shared" si="25"/>
        <v>4.2089840000000007E-3</v>
      </c>
      <c r="C69" s="63">
        <f t="shared" si="26"/>
        <v>4.2112799999999995E-3</v>
      </c>
      <c r="D69" s="63">
        <f t="shared" si="28"/>
        <v>4.2280060000000003E-3</v>
      </c>
      <c r="E69" s="63">
        <f t="shared" si="27"/>
        <v>4.2717740000000008E-3</v>
      </c>
      <c r="F69" s="63">
        <f t="shared" si="29"/>
        <v>4.53763E-3</v>
      </c>
      <c r="G69" s="63">
        <f t="shared" si="30"/>
        <v>6.2250840000000005E-3</v>
      </c>
      <c r="H69" s="63" t="str">
        <f t="shared" si="31"/>
        <v>0.0062,</v>
      </c>
      <c r="I69" s="63"/>
      <c r="K69" s="63"/>
      <c r="L69" s="63">
        <v>4.2181500000000004E-3</v>
      </c>
      <c r="M69" s="63">
        <v>4.1975500000000004E-3</v>
      </c>
      <c r="N69" s="63">
        <v>4.2160499999999998E-3</v>
      </c>
      <c r="O69" s="63">
        <v>4.20595E-3</v>
      </c>
      <c r="P69" s="63">
        <v>4.2072200000000002E-3</v>
      </c>
      <c r="Q69" s="63"/>
      <c r="R69" s="63">
        <v>4.2213700000000003E-3</v>
      </c>
      <c r="S69" s="63">
        <v>4.1984099999999996E-3</v>
      </c>
      <c r="T69" s="63">
        <v>4.2201199999999999E-3</v>
      </c>
      <c r="U69" s="63">
        <v>4.2075599999999999E-3</v>
      </c>
      <c r="V69" s="63">
        <v>4.2089400000000004E-3</v>
      </c>
      <c r="X69" s="63">
        <v>4.2400199999999997E-3</v>
      </c>
      <c r="Y69" s="63">
        <v>4.2134199999999998E-3</v>
      </c>
      <c r="Z69" s="63">
        <v>4.2391299999999998E-3</v>
      </c>
      <c r="AA69" s="63">
        <v>4.2232900000000002E-3</v>
      </c>
      <c r="AB69" s="63">
        <v>4.2241700000000002E-3</v>
      </c>
      <c r="AD69" s="63">
        <v>4.2810299999999999E-3</v>
      </c>
      <c r="AE69" s="63">
        <v>4.2539500000000003E-3</v>
      </c>
      <c r="AF69" s="63">
        <v>4.2869300000000004E-3</v>
      </c>
      <c r="AG69" s="63">
        <v>4.2692600000000004E-3</v>
      </c>
      <c r="AH69" s="63">
        <v>4.2677000000000001E-3</v>
      </c>
      <c r="AI69" s="63"/>
      <c r="AJ69" s="63">
        <v>4.4904699999999999E-3</v>
      </c>
      <c r="AK69" s="63">
        <v>4.5580200000000003E-3</v>
      </c>
      <c r="AL69" s="63">
        <v>4.5846400000000001E-3</v>
      </c>
      <c r="AM69" s="63">
        <v>4.5367799999999998E-3</v>
      </c>
      <c r="AN69" s="63">
        <v>4.5182399999999998E-3</v>
      </c>
      <c r="AP69" s="63">
        <v>7.8324999999999992E-3</v>
      </c>
      <c r="AQ69" s="63">
        <v>5.9023499999999998E-3</v>
      </c>
      <c r="AR69" s="63">
        <v>5.8453400000000001E-3</v>
      </c>
      <c r="AS69" s="63">
        <v>5.8615500000000001E-3</v>
      </c>
      <c r="AT69" s="63">
        <v>5.68368E-3</v>
      </c>
    </row>
    <row r="70" spans="1:46">
      <c r="A70" s="63"/>
      <c r="B70" s="63">
        <f t="shared" si="25"/>
        <v>4.2088000000000004E-3</v>
      </c>
      <c r="C70" s="63">
        <f t="shared" si="26"/>
        <v>4.2100299999999992E-3</v>
      </c>
      <c r="D70" s="63">
        <f t="shared" si="28"/>
        <v>4.2150219999999997E-3</v>
      </c>
      <c r="E70" s="63">
        <f t="shared" si="27"/>
        <v>4.2271499999999998E-3</v>
      </c>
      <c r="F70" s="63">
        <f t="shared" si="29"/>
        <v>4.3007539999999995E-3</v>
      </c>
      <c r="G70" s="63">
        <f t="shared" si="30"/>
        <v>5.4326720000000004E-3</v>
      </c>
      <c r="H70" s="63" t="str">
        <f t="shared" si="31"/>
        <v>0.0054,</v>
      </c>
      <c r="I70" s="63"/>
      <c r="K70" s="63"/>
      <c r="L70" s="63">
        <v>4.2188499999999997E-3</v>
      </c>
      <c r="M70" s="63">
        <v>4.1970499999999999E-3</v>
      </c>
      <c r="N70" s="63">
        <v>4.2157799999999997E-3</v>
      </c>
      <c r="O70" s="63">
        <v>4.2056200000000002E-3</v>
      </c>
      <c r="P70" s="63">
        <v>4.2066999999999998E-3</v>
      </c>
      <c r="Q70" s="63"/>
      <c r="R70" s="63">
        <v>4.2200099999999997E-3</v>
      </c>
      <c r="S70" s="63">
        <v>4.1972900000000002E-3</v>
      </c>
      <c r="T70" s="63">
        <v>4.2187199999999996E-3</v>
      </c>
      <c r="U70" s="63">
        <v>4.2061099999999999E-3</v>
      </c>
      <c r="V70" s="63">
        <v>4.2080199999999998E-3</v>
      </c>
      <c r="X70" s="63">
        <v>4.2266500000000002E-3</v>
      </c>
      <c r="Y70" s="63">
        <v>4.2006099999999996E-3</v>
      </c>
      <c r="Z70" s="63">
        <v>4.2255699999999997E-3</v>
      </c>
      <c r="AA70" s="63">
        <v>4.2091899999999998E-3</v>
      </c>
      <c r="AB70" s="63">
        <v>4.2130900000000001E-3</v>
      </c>
      <c r="AD70" s="63">
        <v>4.2387400000000004E-3</v>
      </c>
      <c r="AE70" s="63">
        <v>4.2095600000000002E-3</v>
      </c>
      <c r="AF70" s="63">
        <v>4.2401799999999996E-3</v>
      </c>
      <c r="AG70" s="63">
        <v>4.2200800000000002E-3</v>
      </c>
      <c r="AH70" s="63">
        <v>4.2271899999999996E-3</v>
      </c>
      <c r="AI70" s="63"/>
      <c r="AJ70" s="63">
        <v>4.2811999999999998E-3</v>
      </c>
      <c r="AK70" s="63">
        <v>4.3226100000000002E-3</v>
      </c>
      <c r="AL70" s="63">
        <v>4.2699799999999996E-3</v>
      </c>
      <c r="AM70" s="63">
        <v>4.2971099999999998E-3</v>
      </c>
      <c r="AN70" s="63">
        <v>4.33287E-3</v>
      </c>
      <c r="AP70" s="63">
        <v>6.6595500000000002E-3</v>
      </c>
      <c r="AQ70" s="63">
        <v>5.1626800000000002E-3</v>
      </c>
      <c r="AR70" s="63">
        <v>5.176E-3</v>
      </c>
      <c r="AS70" s="63">
        <v>5.2644099999999997E-3</v>
      </c>
      <c r="AT70" s="63">
        <v>4.9007199999999999E-3</v>
      </c>
    </row>
    <row r="71" spans="1:46">
      <c r="A71" s="63"/>
      <c r="B71" s="63">
        <f t="shared" si="25"/>
        <v>4.2086560000000007E-3</v>
      </c>
      <c r="C71" s="63">
        <f t="shared" si="26"/>
        <v>4.2089799999999993E-3</v>
      </c>
      <c r="D71" s="63">
        <f t="shared" si="28"/>
        <v>4.2099120000000005E-3</v>
      </c>
      <c r="E71" s="63">
        <f t="shared" si="27"/>
        <v>4.2114299999999995E-3</v>
      </c>
      <c r="F71" s="63">
        <f t="shared" si="29"/>
        <v>4.2415860000000003E-3</v>
      </c>
      <c r="G71" s="63">
        <f t="shared" si="30"/>
        <v>4.7354140000000003E-3</v>
      </c>
      <c r="H71" s="63" t="str">
        <f t="shared" si="31"/>
        <v>0.0047,</v>
      </c>
      <c r="I71" s="63"/>
      <c r="K71" s="63"/>
      <c r="L71" s="63">
        <v>4.2177500000000001E-3</v>
      </c>
      <c r="M71" s="63">
        <v>4.1970000000000002E-3</v>
      </c>
      <c r="N71" s="63">
        <v>4.2164899999999998E-3</v>
      </c>
      <c r="O71" s="63">
        <v>4.2055800000000004E-3</v>
      </c>
      <c r="P71" s="63">
        <v>4.2064600000000004E-3</v>
      </c>
      <c r="Q71" s="63"/>
      <c r="R71" s="63">
        <v>4.21924E-3</v>
      </c>
      <c r="S71" s="63">
        <v>4.1970000000000002E-3</v>
      </c>
      <c r="T71" s="63">
        <v>4.2162800000000002E-3</v>
      </c>
      <c r="U71" s="63">
        <v>4.2058E-3</v>
      </c>
      <c r="V71" s="63">
        <v>4.2065799999999997E-3</v>
      </c>
      <c r="X71" s="63">
        <v>4.2210800000000003E-3</v>
      </c>
      <c r="Y71" s="63">
        <v>4.1969599999999996E-3</v>
      </c>
      <c r="Z71" s="63">
        <v>4.21821E-3</v>
      </c>
      <c r="AA71" s="63">
        <v>4.2063200000000004E-3</v>
      </c>
      <c r="AB71" s="63">
        <v>4.2069899999999999E-3</v>
      </c>
      <c r="AD71" s="63">
        <v>4.2228099999999996E-3</v>
      </c>
      <c r="AE71" s="63">
        <v>4.1978700000000002E-3</v>
      </c>
      <c r="AF71" s="63">
        <v>4.2185699999999996E-3</v>
      </c>
      <c r="AG71" s="63">
        <v>4.2081699999999998E-3</v>
      </c>
      <c r="AH71" s="63">
        <v>4.2097300000000001E-3</v>
      </c>
      <c r="AI71" s="63"/>
      <c r="AJ71" s="63">
        <v>4.2295600000000003E-3</v>
      </c>
      <c r="AK71" s="63">
        <v>4.2740699999999996E-3</v>
      </c>
      <c r="AL71" s="63">
        <v>4.2148699999999999E-3</v>
      </c>
      <c r="AM71" s="63">
        <v>4.2167200000000002E-3</v>
      </c>
      <c r="AN71" s="63">
        <v>4.2727099999999999E-3</v>
      </c>
      <c r="AP71" s="63">
        <v>5.9225900000000001E-3</v>
      </c>
      <c r="AQ71" s="63">
        <v>4.4443699999999996E-3</v>
      </c>
      <c r="AR71" s="63">
        <v>4.4164900000000003E-3</v>
      </c>
      <c r="AS71" s="63">
        <v>4.4740500000000002E-3</v>
      </c>
      <c r="AT71" s="63">
        <v>4.4195700000000003E-3</v>
      </c>
    </row>
    <row r="72" spans="1:46">
      <c r="A72" s="63"/>
      <c r="B72" s="63">
        <f t="shared" si="25"/>
        <v>4.2082539999999998E-3</v>
      </c>
      <c r="C72" s="63">
        <f t="shared" si="26"/>
        <v>4.2087540000000003E-3</v>
      </c>
      <c r="D72" s="63">
        <f t="shared" si="28"/>
        <v>4.2086420000000003E-3</v>
      </c>
      <c r="E72" s="63">
        <f t="shared" si="27"/>
        <v>4.2083139999999995E-3</v>
      </c>
      <c r="F72" s="63">
        <f t="shared" si="29"/>
        <v>4.5131039999999996E-3</v>
      </c>
      <c r="G72" s="63">
        <f t="shared" si="30"/>
        <v>4.7366140000000001E-3</v>
      </c>
      <c r="H72" s="63" t="str">
        <f t="shared" si="31"/>
        <v>0.0047,</v>
      </c>
      <c r="I72" s="63"/>
      <c r="K72" s="63"/>
      <c r="L72" s="63">
        <v>4.2176100000000001E-3</v>
      </c>
      <c r="M72" s="63">
        <v>4.1970799999999997E-3</v>
      </c>
      <c r="N72" s="63">
        <v>4.2138799999999997E-3</v>
      </c>
      <c r="O72" s="63">
        <v>4.2054900000000001E-3</v>
      </c>
      <c r="P72" s="63">
        <v>4.2072100000000003E-3</v>
      </c>
      <c r="Q72" s="63"/>
      <c r="R72" s="63">
        <v>4.2186000000000003E-3</v>
      </c>
      <c r="S72" s="63">
        <v>4.1970799999999997E-3</v>
      </c>
      <c r="T72" s="63">
        <v>4.2154999999999996E-3</v>
      </c>
      <c r="U72" s="63">
        <v>4.20566E-3</v>
      </c>
      <c r="V72" s="63">
        <v>4.2069300000000002E-3</v>
      </c>
      <c r="X72" s="63">
        <v>4.2185199999999999E-3</v>
      </c>
      <c r="Y72" s="63">
        <v>4.1970699999999998E-3</v>
      </c>
      <c r="Z72" s="63">
        <v>4.2147599999999997E-3</v>
      </c>
      <c r="AA72" s="63">
        <v>4.2058099999999999E-3</v>
      </c>
      <c r="AB72" s="63">
        <v>4.2070500000000004E-3</v>
      </c>
      <c r="AD72" s="63">
        <v>4.2184900000000001E-3</v>
      </c>
      <c r="AE72" s="63">
        <v>4.1970100000000002E-3</v>
      </c>
      <c r="AF72" s="63">
        <v>4.2138200000000001E-3</v>
      </c>
      <c r="AG72" s="63">
        <v>4.20507E-3</v>
      </c>
      <c r="AH72" s="63">
        <v>4.2071799999999996E-3</v>
      </c>
      <c r="AI72" s="63"/>
      <c r="AJ72" s="63">
        <v>5.6248399999999999E-3</v>
      </c>
      <c r="AK72" s="63">
        <v>4.2646400000000001E-3</v>
      </c>
      <c r="AL72" s="63">
        <v>4.2053000000000004E-3</v>
      </c>
      <c r="AM72" s="63">
        <v>4.2077099999999999E-3</v>
      </c>
      <c r="AN72" s="63">
        <v>4.2630300000000001E-3</v>
      </c>
      <c r="AP72" s="63">
        <v>6.7276899999999997E-3</v>
      </c>
      <c r="AQ72" s="63">
        <v>4.2714900000000002E-3</v>
      </c>
      <c r="AR72" s="63">
        <v>4.2093399999999998E-3</v>
      </c>
      <c r="AS72" s="63">
        <v>4.2108299999999996E-3</v>
      </c>
      <c r="AT72" s="63">
        <v>4.2637200000000004E-3</v>
      </c>
    </row>
    <row r="73" spans="1:46">
      <c r="A73" s="63"/>
      <c r="B73" s="63">
        <f t="shared" si="25"/>
        <v>4.2082920000000006E-3</v>
      </c>
      <c r="C73" s="63">
        <f t="shared" si="26"/>
        <v>4.2085899999999999E-3</v>
      </c>
      <c r="D73" s="63">
        <f t="shared" si="28"/>
        <v>4.208486E-3</v>
      </c>
      <c r="E73" s="63">
        <f t="shared" si="27"/>
        <v>4.208692E-3</v>
      </c>
      <c r="F73" s="63">
        <f t="shared" si="29"/>
        <v>4.2321400000000006E-3</v>
      </c>
      <c r="G73" s="63">
        <f t="shared" si="30"/>
        <v>4.2323859999999994E-3</v>
      </c>
      <c r="H73" s="63" t="str">
        <f t="shared" si="31"/>
        <v>0.0042,</v>
      </c>
      <c r="I73" s="63"/>
      <c r="K73" s="63"/>
      <c r="L73" s="63">
        <v>4.2175700000000003E-3</v>
      </c>
      <c r="M73" s="63">
        <v>4.1971200000000004E-3</v>
      </c>
      <c r="N73" s="63">
        <v>4.2143700000000003E-3</v>
      </c>
      <c r="O73" s="63">
        <v>4.2054099999999997E-3</v>
      </c>
      <c r="P73" s="63">
        <v>4.2069899999999999E-3</v>
      </c>
      <c r="Q73" s="63"/>
      <c r="R73" s="63">
        <v>4.2186000000000003E-3</v>
      </c>
      <c r="S73" s="63">
        <v>4.19704E-3</v>
      </c>
      <c r="T73" s="63">
        <v>4.215E-3</v>
      </c>
      <c r="U73" s="63">
        <v>4.20536E-3</v>
      </c>
      <c r="V73" s="63">
        <v>4.2069500000000001E-3</v>
      </c>
      <c r="X73" s="63">
        <v>4.2183300000000002E-3</v>
      </c>
      <c r="Y73" s="63">
        <v>4.1970899999999997E-3</v>
      </c>
      <c r="Z73" s="63">
        <v>4.2151599999999999E-3</v>
      </c>
      <c r="AA73" s="63">
        <v>4.2051099999999998E-3</v>
      </c>
      <c r="AB73" s="63">
        <v>4.2067399999999996E-3</v>
      </c>
      <c r="AD73" s="63">
        <v>4.2184199999999996E-3</v>
      </c>
      <c r="AE73" s="63">
        <v>4.1971200000000004E-3</v>
      </c>
      <c r="AF73" s="63">
        <v>4.2160499999999998E-3</v>
      </c>
      <c r="AG73" s="63">
        <v>4.2050799999999999E-3</v>
      </c>
      <c r="AH73" s="63">
        <v>4.2067900000000002E-3</v>
      </c>
      <c r="AI73" s="63"/>
      <c r="AJ73" s="63">
        <v>4.2193899999999999E-3</v>
      </c>
      <c r="AK73" s="63">
        <v>4.26465E-3</v>
      </c>
      <c r="AL73" s="63">
        <v>4.2058099999999999E-3</v>
      </c>
      <c r="AM73" s="63">
        <v>4.2078000000000003E-3</v>
      </c>
      <c r="AN73" s="63">
        <v>4.26305E-3</v>
      </c>
      <c r="AP73" s="63">
        <v>4.2209200000000004E-3</v>
      </c>
      <c r="AQ73" s="63">
        <v>4.2646999999999997E-3</v>
      </c>
      <c r="AR73" s="63">
        <v>4.2058599999999996E-3</v>
      </c>
      <c r="AS73" s="63">
        <v>4.2077499999999997E-3</v>
      </c>
      <c r="AT73" s="63">
        <v>4.2627000000000003E-3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A95B-9ED0-6444-BC31-C171E32872F4}">
  <sheetPr codeName="Sheet52">
    <tabColor rgb="FFFFFF00"/>
  </sheetPr>
  <dimension ref="A1:Y73"/>
  <sheetViews>
    <sheetView zoomScale="80" zoomScaleNormal="80" workbookViewId="0">
      <selection activeCell="B33" sqref="B33"/>
    </sheetView>
  </sheetViews>
  <sheetFormatPr baseColWidth="10" defaultRowHeight="16"/>
  <cols>
    <col min="2" max="2" width="17.33203125" bestFit="1" customWidth="1"/>
    <col min="3" max="3" width="15.6640625" bestFit="1" customWidth="1"/>
    <col min="4" max="4" width="17.33203125" bestFit="1" customWidth="1"/>
    <col min="5" max="5" width="16.33203125" bestFit="1" customWidth="1"/>
    <col min="7" max="7" width="3.33203125" style="284" customWidth="1"/>
    <col min="9" max="9" width="19.6640625" style="415" bestFit="1" customWidth="1"/>
    <col min="11" max="11" width="13.83203125" bestFit="1" customWidth="1"/>
    <col min="15" max="15" width="15.33203125" bestFit="1" customWidth="1"/>
    <col min="17" max="17" width="13.83203125" bestFit="1" customWidth="1"/>
    <col min="21" max="21" width="15.33203125" bestFit="1" customWidth="1"/>
  </cols>
  <sheetData>
    <row r="1" spans="1:25">
      <c r="B1" s="514" t="s">
        <v>519</v>
      </c>
      <c r="C1" s="381" t="s">
        <v>521</v>
      </c>
      <c r="D1" s="514" t="s">
        <v>520</v>
      </c>
      <c r="I1" s="417" t="s">
        <v>517</v>
      </c>
      <c r="J1" s="417"/>
      <c r="K1" s="381"/>
      <c r="L1" s="381"/>
      <c r="M1" s="381"/>
      <c r="O1" s="381" t="s">
        <v>490</v>
      </c>
      <c r="P1" s="381"/>
      <c r="Q1" s="381"/>
      <c r="R1" s="381"/>
      <c r="S1" s="381"/>
      <c r="U1" s="381" t="s">
        <v>518</v>
      </c>
      <c r="V1" s="381"/>
      <c r="W1" s="381"/>
      <c r="X1" s="381"/>
      <c r="Y1" s="381"/>
    </row>
    <row r="2" spans="1:25" ht="17">
      <c r="A2" t="s">
        <v>415</v>
      </c>
      <c r="B2" s="391">
        <f>M3</f>
        <v>5.6051359999999999</v>
      </c>
      <c r="C2" s="396">
        <f>S3</f>
        <v>5.6106680000000004</v>
      </c>
      <c r="D2" s="391">
        <f>Y3</f>
        <v>5.6207440000000002</v>
      </c>
      <c r="E2" s="396"/>
      <c r="F2" s="391"/>
      <c r="I2" s="198"/>
      <c r="J2" s="391" t="s">
        <v>190</v>
      </c>
      <c r="K2" s="391" t="s">
        <v>281</v>
      </c>
      <c r="L2" s="391" t="s">
        <v>282</v>
      </c>
      <c r="M2" s="391" t="s">
        <v>492</v>
      </c>
      <c r="N2" s="396"/>
      <c r="O2" s="404"/>
      <c r="P2" s="391" t="s">
        <v>190</v>
      </c>
      <c r="Q2" s="391" t="s">
        <v>281</v>
      </c>
      <c r="R2" s="391" t="s">
        <v>282</v>
      </c>
      <c r="S2" s="391" t="s">
        <v>492</v>
      </c>
      <c r="T2" s="396"/>
      <c r="U2" s="198"/>
      <c r="V2" s="391" t="s">
        <v>190</v>
      </c>
      <c r="W2" s="391" t="s">
        <v>281</v>
      </c>
      <c r="X2" s="391" t="s">
        <v>282</v>
      </c>
      <c r="Y2" s="391" t="s">
        <v>492</v>
      </c>
    </row>
    <row r="3" spans="1:25" ht="17">
      <c r="A3" t="s">
        <v>278</v>
      </c>
      <c r="B3" s="391">
        <f t="shared" ref="B3:B5" si="0">M4</f>
        <v>3.2349579999999998</v>
      </c>
      <c r="C3" s="396">
        <f t="shared" ref="C3:C5" si="1">S4</f>
        <v>4.5139250000000004</v>
      </c>
      <c r="D3" s="391">
        <f t="shared" ref="D3:D5" si="2">Y4</f>
        <v>6.8435439999999996</v>
      </c>
      <c r="E3" s="396"/>
      <c r="F3" s="391"/>
      <c r="I3" s="198" t="s">
        <v>415</v>
      </c>
      <c r="J3" s="391">
        <v>11.616842</v>
      </c>
      <c r="K3" s="391">
        <v>9.2494650000000007</v>
      </c>
      <c r="L3" s="391">
        <v>6.374409</v>
      </c>
      <c r="M3" s="391">
        <v>5.6051359999999999</v>
      </c>
      <c r="N3" s="396"/>
      <c r="O3" s="414"/>
      <c r="P3" s="391">
        <v>11.616842</v>
      </c>
      <c r="Q3" s="391">
        <v>9.2494650000000007</v>
      </c>
      <c r="R3" s="391">
        <v>6.374409</v>
      </c>
      <c r="S3" s="391">
        <v>5.6106680000000004</v>
      </c>
      <c r="T3" s="396"/>
      <c r="U3" s="198"/>
      <c r="V3" s="391">
        <v>11.616842</v>
      </c>
      <c r="W3" s="391">
        <v>9.2494650000000007</v>
      </c>
      <c r="X3" s="391">
        <v>6.374409</v>
      </c>
      <c r="Y3" s="391">
        <v>5.6207440000000002</v>
      </c>
    </row>
    <row r="4" spans="1:25" ht="17">
      <c r="A4" t="s">
        <v>416</v>
      </c>
      <c r="B4" s="391">
        <f t="shared" si="0"/>
        <v>28.916056999999999</v>
      </c>
      <c r="C4" s="396">
        <f t="shared" si="1"/>
        <v>28.924866999999999</v>
      </c>
      <c r="D4" s="391">
        <f t="shared" si="2"/>
        <v>28.941731999999998</v>
      </c>
      <c r="E4" s="396"/>
      <c r="F4" s="391"/>
      <c r="I4" s="198" t="s">
        <v>278</v>
      </c>
      <c r="J4" s="391">
        <v>2.7574879999999999</v>
      </c>
      <c r="K4" s="391">
        <v>2.6015760000000001</v>
      </c>
      <c r="L4" s="391">
        <v>2.9979460000000002</v>
      </c>
      <c r="M4" s="391">
        <v>3.2349579999999998</v>
      </c>
      <c r="N4" s="396"/>
      <c r="O4" s="414"/>
      <c r="P4" s="391">
        <v>2.7574879999999999</v>
      </c>
      <c r="Q4" s="391">
        <v>3.0778560000000001</v>
      </c>
      <c r="R4" s="391">
        <v>3.979546</v>
      </c>
      <c r="S4" s="391">
        <v>4.5139250000000004</v>
      </c>
      <c r="T4" s="396"/>
      <c r="U4" s="198"/>
      <c r="V4" s="391">
        <v>2.7574879999999999</v>
      </c>
      <c r="W4" s="391">
        <v>4.0304159999999998</v>
      </c>
      <c r="X4" s="391">
        <v>5.9427459999999996</v>
      </c>
      <c r="Y4" s="391">
        <v>6.8435439999999996</v>
      </c>
    </row>
    <row r="5" spans="1:25" ht="17">
      <c r="A5" s="395" t="s">
        <v>417</v>
      </c>
      <c r="B5" s="398">
        <f t="shared" si="0"/>
        <v>37.756149999999998</v>
      </c>
      <c r="C5" s="397">
        <f t="shared" si="1"/>
        <v>39.049458999999999</v>
      </c>
      <c r="D5" s="398">
        <f t="shared" si="2"/>
        <v>41.406021000000003</v>
      </c>
      <c r="E5" s="397"/>
      <c r="F5" s="391"/>
      <c r="I5" s="198" t="s">
        <v>416</v>
      </c>
      <c r="J5" s="391">
        <v>42.917935</v>
      </c>
      <c r="K5" s="391">
        <v>33.642296000000002</v>
      </c>
      <c r="L5" s="391">
        <v>31.839379999999998</v>
      </c>
      <c r="M5" s="391">
        <v>28.916056999999999</v>
      </c>
      <c r="N5" s="396"/>
      <c r="O5" s="414"/>
      <c r="P5" s="391">
        <v>42.917935</v>
      </c>
      <c r="Q5" s="391">
        <v>33.642296000000002</v>
      </c>
      <c r="R5" s="391">
        <v>31.839379999999998</v>
      </c>
      <c r="S5" s="391">
        <v>28.924866999999999</v>
      </c>
      <c r="T5" s="396"/>
      <c r="U5" s="198"/>
      <c r="V5" s="391">
        <v>42.917935</v>
      </c>
      <c r="W5" s="391">
        <v>33.642296000000002</v>
      </c>
      <c r="X5" s="391">
        <v>31.839379999999998</v>
      </c>
      <c r="Y5" s="391">
        <v>28.941731999999998</v>
      </c>
    </row>
    <row r="6" spans="1:25" ht="17">
      <c r="I6" s="198" t="s">
        <v>417</v>
      </c>
      <c r="J6" s="406">
        <v>57.292265</v>
      </c>
      <c r="K6" s="406">
        <v>45.493336999999997</v>
      </c>
      <c r="L6" s="406">
        <v>41.211734999999997</v>
      </c>
      <c r="M6" s="406">
        <v>37.756149999999998</v>
      </c>
      <c r="N6" s="420"/>
      <c r="O6" s="416"/>
      <c r="P6" s="406">
        <v>57.292265</v>
      </c>
      <c r="Q6" s="406">
        <v>45.969617</v>
      </c>
      <c r="R6" s="406">
        <v>42.193334999999998</v>
      </c>
      <c r="S6" s="406">
        <v>39.049458999999999</v>
      </c>
      <c r="T6" s="420"/>
      <c r="U6" s="198"/>
      <c r="V6" s="406">
        <v>57.292265</v>
      </c>
      <c r="W6" s="406">
        <v>46.922176999999998</v>
      </c>
      <c r="X6" s="406">
        <v>44.156534999999998</v>
      </c>
      <c r="Y6" s="406">
        <v>41.406021000000003</v>
      </c>
    </row>
    <row r="7" spans="1:25">
      <c r="J7" s="406"/>
      <c r="K7" s="406"/>
      <c r="L7" s="406"/>
      <c r="M7" s="406"/>
      <c r="N7" s="420"/>
      <c r="O7" s="416"/>
      <c r="P7" s="406"/>
      <c r="Q7" s="406"/>
      <c r="R7" s="406"/>
      <c r="S7" s="406"/>
      <c r="T7" s="420"/>
      <c r="U7" s="416"/>
      <c r="V7" s="406"/>
      <c r="W7" s="406"/>
      <c r="X7" s="406"/>
      <c r="Y7" s="406"/>
    </row>
    <row r="8" spans="1:25">
      <c r="I8" s="414" t="s">
        <v>506</v>
      </c>
      <c r="J8" s="410">
        <f t="shared" ref="J8:L11" si="3">1-$M3/J3</f>
        <v>0.51749916199256218</v>
      </c>
      <c r="K8" s="410">
        <f t="shared" si="3"/>
        <v>0.39400430187043256</v>
      </c>
      <c r="L8" s="410">
        <f t="shared" si="3"/>
        <v>0.12068146239125854</v>
      </c>
      <c r="M8" s="406"/>
      <c r="N8" s="420"/>
      <c r="O8" s="414"/>
      <c r="P8" s="410">
        <f t="shared" ref="P8:R11" si="4">1-$S3/P3</f>
        <v>0.51702295684145483</v>
      </c>
      <c r="Q8" s="410">
        <f t="shared" si="4"/>
        <v>0.39340621322422431</v>
      </c>
      <c r="R8" s="410">
        <f t="shared" si="4"/>
        <v>0.11981361723102479</v>
      </c>
      <c r="S8" s="406"/>
      <c r="T8" s="420"/>
      <c r="U8" s="414"/>
      <c r="V8" s="410">
        <f t="shared" ref="V8:X11" si="5">1-$Y3/V3</f>
        <v>0.51615559547078282</v>
      </c>
      <c r="W8" s="410">
        <f t="shared" si="5"/>
        <v>0.39231685292068241</v>
      </c>
      <c r="X8" s="410">
        <f t="shared" si="5"/>
        <v>0.11823292167164046</v>
      </c>
      <c r="Y8" s="406"/>
    </row>
    <row r="9" spans="1:25">
      <c r="I9" s="414" t="s">
        <v>507</v>
      </c>
      <c r="J9" s="410">
        <f t="shared" si="3"/>
        <v>-0.17315397202091165</v>
      </c>
      <c r="K9" s="410">
        <f t="shared" si="3"/>
        <v>-0.24346088678554834</v>
      </c>
      <c r="L9" s="410">
        <f t="shared" si="3"/>
        <v>-7.9058128465289146E-2</v>
      </c>
      <c r="M9" s="406"/>
      <c r="N9" s="420"/>
      <c r="O9" s="414"/>
      <c r="P9" s="410">
        <f t="shared" si="4"/>
        <v>-0.63696995236244014</v>
      </c>
      <c r="Q9" s="410">
        <f t="shared" si="4"/>
        <v>-0.46658095765363949</v>
      </c>
      <c r="R9" s="410">
        <f t="shared" si="4"/>
        <v>-0.1342813979283064</v>
      </c>
      <c r="S9" s="406"/>
      <c r="T9" s="420"/>
      <c r="U9" s="414"/>
      <c r="V9" s="410">
        <f t="shared" si="5"/>
        <v>-1.4818037286109678</v>
      </c>
      <c r="W9" s="410">
        <f t="shared" si="5"/>
        <v>-0.69797460113298482</v>
      </c>
      <c r="X9" s="410">
        <f t="shared" si="5"/>
        <v>-0.15157942136514002</v>
      </c>
      <c r="Y9" s="406"/>
    </row>
    <row r="10" spans="1:25">
      <c r="I10" s="414" t="s">
        <v>508</v>
      </c>
      <c r="J10" s="410">
        <f t="shared" si="3"/>
        <v>0.32624770972787953</v>
      </c>
      <c r="K10" s="410">
        <f t="shared" si="3"/>
        <v>0.14048503110489252</v>
      </c>
      <c r="L10" s="410">
        <f t="shared" si="3"/>
        <v>9.1814696140439911E-2</v>
      </c>
      <c r="M10" s="406"/>
      <c r="N10" s="420"/>
      <c r="O10" s="414"/>
      <c r="P10" s="410">
        <f t="shared" si="4"/>
        <v>0.3260424342410696</v>
      </c>
      <c r="Q10" s="410">
        <f t="shared" si="4"/>
        <v>0.14022315837183064</v>
      </c>
      <c r="R10" s="410">
        <f t="shared" si="4"/>
        <v>9.1537994772511233E-2</v>
      </c>
      <c r="S10" s="406"/>
      <c r="T10" s="420"/>
      <c r="U10" s="414"/>
      <c r="V10" s="410">
        <f t="shared" si="5"/>
        <v>0.32564947498056473</v>
      </c>
      <c r="W10" s="410">
        <f t="shared" si="5"/>
        <v>0.13972185489361377</v>
      </c>
      <c r="X10" s="410">
        <f t="shared" si="5"/>
        <v>9.1008304809955476E-2</v>
      </c>
      <c r="Y10" s="406"/>
    </row>
    <row r="11" spans="1:25">
      <c r="I11" s="416" t="s">
        <v>509</v>
      </c>
      <c r="J11" s="412">
        <f t="shared" si="3"/>
        <v>0.34099044609250484</v>
      </c>
      <c r="K11" s="412">
        <f t="shared" si="3"/>
        <v>0.17007297134523236</v>
      </c>
      <c r="L11" s="412">
        <f>1-$M6/L6</f>
        <v>8.3849539457632627E-2</v>
      </c>
      <c r="M11" s="412"/>
      <c r="N11" s="421"/>
      <c r="O11" s="416"/>
      <c r="P11" s="412">
        <f t="shared" si="4"/>
        <v>0.31841656111867811</v>
      </c>
      <c r="Q11" s="412">
        <f t="shared" si="4"/>
        <v>0.15053764750748311</v>
      </c>
      <c r="R11" s="412">
        <f>1-$S6/R6</f>
        <v>7.4511199458397903E-2</v>
      </c>
      <c r="S11" s="412"/>
      <c r="T11" s="421"/>
      <c r="U11" s="416"/>
      <c r="V11" s="412">
        <f t="shared" si="5"/>
        <v>0.27728427214389229</v>
      </c>
      <c r="W11" s="412">
        <f t="shared" si="5"/>
        <v>0.11755967759125918</v>
      </c>
      <c r="X11" s="412">
        <f>1-$Y6/X6</f>
        <v>6.229007778803286E-2</v>
      </c>
      <c r="Y11" s="410"/>
    </row>
    <row r="12" spans="1:25" ht="17">
      <c r="I12" s="414"/>
      <c r="J12" s="410"/>
      <c r="K12" s="410"/>
      <c r="L12" s="410"/>
      <c r="M12" s="410"/>
      <c r="N12" s="422"/>
      <c r="O12" s="411"/>
      <c r="P12" s="410"/>
      <c r="Q12" s="410"/>
      <c r="R12" s="410"/>
      <c r="S12" s="410"/>
      <c r="T12" s="422"/>
      <c r="U12" s="411"/>
      <c r="V12" s="410"/>
      <c r="W12" s="410"/>
      <c r="X12" s="410"/>
      <c r="Y12" s="410"/>
    </row>
    <row r="13" spans="1:25">
      <c r="B13" s="381" t="s">
        <v>517</v>
      </c>
      <c r="C13" s="381" t="s">
        <v>522</v>
      </c>
      <c r="D13" s="381" t="s">
        <v>518</v>
      </c>
      <c r="I13" s="417" t="s">
        <v>517</v>
      </c>
      <c r="J13" s="381"/>
      <c r="K13" s="381"/>
      <c r="L13" s="381"/>
      <c r="M13" s="381"/>
      <c r="O13" s="381" t="s">
        <v>490</v>
      </c>
      <c r="P13" s="381"/>
      <c r="Q13" s="381"/>
      <c r="R13" s="381"/>
      <c r="S13" s="381"/>
      <c r="U13" s="381" t="s">
        <v>518</v>
      </c>
      <c r="V13" s="381"/>
      <c r="W13" s="381"/>
      <c r="X13" s="381"/>
      <c r="Y13" s="381"/>
    </row>
    <row r="14" spans="1:25">
      <c r="A14" s="63"/>
      <c r="B14" s="63">
        <f t="shared" ref="B14:B45" si="6">AVERAGE(I14:M14)</f>
        <v>2.7785579999999997E-2</v>
      </c>
      <c r="C14" s="63">
        <f>AVERAGE(O14:S14)</f>
        <v>2.778504E-2</v>
      </c>
      <c r="D14" s="63">
        <f t="shared" ref="D14:D45" si="7">AVERAGE(U14:Y14)</f>
        <v>2.7783979999999996E-2</v>
      </c>
      <c r="E14" s="63" t="str">
        <f>ROUND(B14,4)&amp;","</f>
        <v>0.0278,</v>
      </c>
      <c r="F14" s="63"/>
      <c r="H14" s="63"/>
      <c r="I14" s="63">
        <v>2.77951E-2</v>
      </c>
      <c r="J14" s="63">
        <v>2.7769200000000001E-2</v>
      </c>
      <c r="K14" s="63">
        <v>2.7792899999999999E-2</v>
      </c>
      <c r="L14" s="63">
        <v>2.7780300000000001E-2</v>
      </c>
      <c r="M14" s="63">
        <v>2.77904E-2</v>
      </c>
      <c r="N14" s="63"/>
      <c r="O14" s="63">
        <v>2.7794599999999999E-2</v>
      </c>
      <c r="P14" s="63">
        <v>2.7768600000000001E-2</v>
      </c>
      <c r="Q14" s="63">
        <v>2.7792399999999998E-2</v>
      </c>
      <c r="R14" s="63">
        <v>2.7779700000000001E-2</v>
      </c>
      <c r="S14" s="63">
        <v>2.7789899999999999E-2</v>
      </c>
      <c r="T14" s="63"/>
      <c r="U14" s="63">
        <v>2.7793600000000002E-2</v>
      </c>
      <c r="V14" s="63">
        <v>2.7767400000000001E-2</v>
      </c>
      <c r="W14" s="63">
        <v>2.7791400000000001E-2</v>
      </c>
      <c r="X14" s="63">
        <v>2.7778600000000001E-2</v>
      </c>
      <c r="Y14" s="63">
        <v>2.7788899999999998E-2</v>
      </c>
    </row>
    <row r="15" spans="1:25">
      <c r="A15" s="63"/>
      <c r="B15" s="63">
        <f t="shared" si="6"/>
        <v>2.7788440000000005E-2</v>
      </c>
      <c r="C15" s="63">
        <f t="shared" ref="C15:C73" si="8">AVERAGE(O15:S15)</f>
        <v>2.7787739999999998E-2</v>
      </c>
      <c r="D15" s="63">
        <f t="shared" si="7"/>
        <v>2.7786399999999999E-2</v>
      </c>
      <c r="E15" s="63" t="str">
        <f t="shared" ref="E15:E73" si="9">ROUND(B15,4)&amp;","</f>
        <v>0.0278,</v>
      </c>
      <c r="F15" s="63"/>
      <c r="H15" s="63"/>
      <c r="I15" s="63">
        <v>2.7798900000000001E-2</v>
      </c>
      <c r="J15" s="63">
        <v>2.7767300000000002E-2</v>
      </c>
      <c r="K15" s="63">
        <v>2.7800999999999999E-2</v>
      </c>
      <c r="L15" s="63">
        <v>2.7781500000000001E-2</v>
      </c>
      <c r="M15" s="63">
        <v>2.7793499999999999E-2</v>
      </c>
      <c r="N15" s="63"/>
      <c r="O15" s="63">
        <v>2.7798199999999999E-2</v>
      </c>
      <c r="P15" s="63">
        <v>2.7766599999999999E-2</v>
      </c>
      <c r="Q15" s="63">
        <v>2.78003E-2</v>
      </c>
      <c r="R15" s="63">
        <v>2.7780800000000001E-2</v>
      </c>
      <c r="S15" s="63">
        <v>2.7792799999999999E-2</v>
      </c>
      <c r="T15" s="63"/>
      <c r="U15" s="63">
        <v>2.7796999999999999E-2</v>
      </c>
      <c r="V15" s="63">
        <v>2.7765100000000001E-2</v>
      </c>
      <c r="W15" s="63">
        <v>2.7799000000000001E-2</v>
      </c>
      <c r="X15" s="63">
        <v>2.7779399999999999E-2</v>
      </c>
      <c r="Y15" s="63">
        <v>2.77915E-2</v>
      </c>
    </row>
    <row r="16" spans="1:25">
      <c r="A16" s="63"/>
      <c r="B16" s="63">
        <f t="shared" si="6"/>
        <v>2.7778440000000005E-2</v>
      </c>
      <c r="C16" s="63">
        <f t="shared" si="8"/>
        <v>2.7777639999999999E-2</v>
      </c>
      <c r="D16" s="63">
        <f t="shared" si="7"/>
        <v>2.7775919999999999E-2</v>
      </c>
      <c r="E16" s="63" t="str">
        <f t="shared" si="9"/>
        <v>0.0278,</v>
      </c>
      <c r="F16" s="63"/>
      <c r="H16" s="63"/>
      <c r="I16" s="63">
        <v>2.7787099999999999E-2</v>
      </c>
      <c r="J16" s="63">
        <v>2.7758600000000001E-2</v>
      </c>
      <c r="K16" s="63">
        <v>2.7791900000000001E-2</v>
      </c>
      <c r="L16" s="63">
        <v>2.77722E-2</v>
      </c>
      <c r="M16" s="63">
        <v>2.7782399999999999E-2</v>
      </c>
      <c r="N16" s="63"/>
      <c r="O16" s="63">
        <v>2.7786399999999999E-2</v>
      </c>
      <c r="P16" s="63">
        <v>2.77577E-2</v>
      </c>
      <c r="Q16" s="63">
        <v>2.7791099999999999E-2</v>
      </c>
      <c r="R16" s="63">
        <v>2.7771400000000002E-2</v>
      </c>
      <c r="S16" s="63">
        <v>2.77816E-2</v>
      </c>
      <c r="T16" s="63"/>
      <c r="U16" s="63">
        <v>2.7784799999999998E-2</v>
      </c>
      <c r="V16" s="63">
        <v>2.7755800000000001E-2</v>
      </c>
      <c r="W16" s="63">
        <v>2.7789399999999999E-2</v>
      </c>
      <c r="X16" s="63">
        <v>2.7769599999999998E-2</v>
      </c>
      <c r="Y16" s="63">
        <v>2.7779999999999999E-2</v>
      </c>
    </row>
    <row r="17" spans="1:25">
      <c r="A17" s="63"/>
      <c r="B17" s="63">
        <f t="shared" si="6"/>
        <v>2.7769159999999998E-2</v>
      </c>
      <c r="C17" s="63">
        <f t="shared" si="8"/>
        <v>2.7768060000000001E-2</v>
      </c>
      <c r="D17" s="63">
        <f t="shared" si="7"/>
        <v>2.7765819999999997E-2</v>
      </c>
      <c r="E17" s="63" t="str">
        <f t="shared" si="9"/>
        <v>0.0278,</v>
      </c>
      <c r="F17" s="63"/>
      <c r="H17" s="63"/>
      <c r="I17" s="63">
        <v>2.7778199999999999E-2</v>
      </c>
      <c r="J17" s="63">
        <v>2.7746900000000001E-2</v>
      </c>
      <c r="K17" s="63">
        <v>2.77846E-2</v>
      </c>
      <c r="L17" s="63">
        <v>2.7760099999999999E-2</v>
      </c>
      <c r="M17" s="63">
        <v>2.7775999999999999E-2</v>
      </c>
      <c r="N17" s="63"/>
      <c r="O17" s="63">
        <v>2.7777199999999998E-2</v>
      </c>
      <c r="P17" s="63">
        <v>2.7745700000000002E-2</v>
      </c>
      <c r="Q17" s="63">
        <v>2.7783499999999999E-2</v>
      </c>
      <c r="R17" s="63">
        <v>2.77589E-2</v>
      </c>
      <c r="S17" s="63">
        <v>2.7775000000000001E-2</v>
      </c>
      <c r="T17" s="63"/>
      <c r="U17" s="63">
        <v>2.77752E-2</v>
      </c>
      <c r="V17" s="63">
        <v>2.7743299999999999E-2</v>
      </c>
      <c r="W17" s="63">
        <v>2.7781199999999999E-2</v>
      </c>
      <c r="X17" s="63">
        <v>2.7756599999999999E-2</v>
      </c>
      <c r="Y17" s="63">
        <v>2.77728E-2</v>
      </c>
    </row>
    <row r="18" spans="1:25">
      <c r="A18" s="63"/>
      <c r="B18" s="63">
        <f t="shared" si="6"/>
        <v>2.7756340000000001E-2</v>
      </c>
      <c r="C18" s="63">
        <f t="shared" si="8"/>
        <v>2.7754919999999999E-2</v>
      </c>
      <c r="D18" s="63">
        <f t="shared" si="7"/>
        <v>2.7751919999999996E-2</v>
      </c>
      <c r="E18" s="63" t="str">
        <f t="shared" si="9"/>
        <v>0.0278,</v>
      </c>
      <c r="F18" s="63"/>
      <c r="H18" s="63"/>
      <c r="I18" s="63">
        <v>2.7765100000000001E-2</v>
      </c>
      <c r="J18" s="63">
        <v>2.77367E-2</v>
      </c>
      <c r="K18" s="63">
        <v>2.7773099999999998E-2</v>
      </c>
      <c r="L18" s="63">
        <v>2.7743899999999998E-2</v>
      </c>
      <c r="M18" s="63">
        <v>2.77629E-2</v>
      </c>
      <c r="N18" s="63"/>
      <c r="O18" s="63">
        <v>2.7763800000000002E-2</v>
      </c>
      <c r="P18" s="63">
        <v>2.7735300000000001E-2</v>
      </c>
      <c r="Q18" s="63">
        <v>2.77716E-2</v>
      </c>
      <c r="R18" s="63">
        <v>2.77424E-2</v>
      </c>
      <c r="S18" s="63">
        <v>2.7761500000000001E-2</v>
      </c>
      <c r="T18" s="63"/>
      <c r="U18" s="63">
        <v>2.77611E-2</v>
      </c>
      <c r="V18" s="63">
        <v>2.7732099999999999E-2</v>
      </c>
      <c r="W18" s="63">
        <v>2.7768600000000001E-2</v>
      </c>
      <c r="X18" s="63">
        <v>2.7739199999999999E-2</v>
      </c>
      <c r="Y18" s="63">
        <v>2.7758600000000001E-2</v>
      </c>
    </row>
    <row r="19" spans="1:25">
      <c r="A19" s="63"/>
      <c r="B19" s="63">
        <f t="shared" si="6"/>
        <v>2.7740359999999999E-2</v>
      </c>
      <c r="C19" s="63">
        <f t="shared" si="8"/>
        <v>2.7738420000000003E-2</v>
      </c>
      <c r="D19" s="63">
        <f t="shared" si="7"/>
        <v>2.7734439999999999E-2</v>
      </c>
      <c r="E19" s="63" t="str">
        <f t="shared" si="9"/>
        <v>0.0277,</v>
      </c>
      <c r="F19" s="63"/>
      <c r="H19" s="63"/>
      <c r="I19" s="63">
        <v>2.77535E-2</v>
      </c>
      <c r="J19" s="63">
        <v>2.77144E-2</v>
      </c>
      <c r="K19" s="63">
        <v>2.77617E-2</v>
      </c>
      <c r="L19" s="63">
        <v>2.7726799999999999E-2</v>
      </c>
      <c r="M19" s="63">
        <v>2.77454E-2</v>
      </c>
      <c r="N19" s="63"/>
      <c r="O19" s="63">
        <v>2.77518E-2</v>
      </c>
      <c r="P19" s="63">
        <v>2.7712299999999999E-2</v>
      </c>
      <c r="Q19" s="63">
        <v>2.7759900000000001E-2</v>
      </c>
      <c r="R19" s="63">
        <v>2.7724700000000001E-2</v>
      </c>
      <c r="S19" s="63">
        <v>2.7743400000000001E-2</v>
      </c>
      <c r="T19" s="63"/>
      <c r="U19" s="63">
        <v>2.77483E-2</v>
      </c>
      <c r="V19" s="63">
        <v>2.7707900000000001E-2</v>
      </c>
      <c r="W19" s="63">
        <v>2.7756300000000001E-2</v>
      </c>
      <c r="X19" s="63">
        <v>2.77202E-2</v>
      </c>
      <c r="Y19" s="63">
        <v>2.77395E-2</v>
      </c>
    </row>
    <row r="20" spans="1:25">
      <c r="A20" s="63"/>
      <c r="B20" s="63">
        <f t="shared" si="6"/>
        <v>2.7720519999999998E-2</v>
      </c>
      <c r="C20" s="63">
        <f t="shared" si="8"/>
        <v>2.7717840000000004E-2</v>
      </c>
      <c r="D20" s="63">
        <f t="shared" si="7"/>
        <v>2.7712279999999999E-2</v>
      </c>
      <c r="E20" s="63" t="str">
        <f t="shared" si="9"/>
        <v>0.0277,</v>
      </c>
      <c r="F20" s="63"/>
      <c r="H20" s="63"/>
      <c r="I20" s="63">
        <v>2.77313E-2</v>
      </c>
      <c r="J20" s="63">
        <v>2.7698E-2</v>
      </c>
      <c r="K20" s="63">
        <v>2.7739400000000001E-2</v>
      </c>
      <c r="L20" s="63">
        <v>2.7704800000000002E-2</v>
      </c>
      <c r="M20" s="63">
        <v>2.77291E-2</v>
      </c>
      <c r="N20" s="63"/>
      <c r="O20" s="63">
        <v>2.7728800000000001E-2</v>
      </c>
      <c r="P20" s="63">
        <v>2.7695299999999999E-2</v>
      </c>
      <c r="Q20" s="63">
        <v>2.77367E-2</v>
      </c>
      <c r="R20" s="63">
        <v>2.7702000000000001E-2</v>
      </c>
      <c r="S20" s="63">
        <v>2.7726399999999998E-2</v>
      </c>
      <c r="T20" s="63"/>
      <c r="U20" s="63">
        <v>2.77237E-2</v>
      </c>
      <c r="V20" s="63">
        <v>2.7689600000000002E-2</v>
      </c>
      <c r="W20" s="63">
        <v>2.77313E-2</v>
      </c>
      <c r="X20" s="63">
        <v>2.76958E-2</v>
      </c>
      <c r="Y20" s="63">
        <v>2.7720999999999999E-2</v>
      </c>
    </row>
    <row r="21" spans="1:25">
      <c r="A21" s="63"/>
      <c r="B21" s="63">
        <f t="shared" si="6"/>
        <v>2.769812E-2</v>
      </c>
      <c r="C21" s="63">
        <f t="shared" si="8"/>
        <v>2.76945E-2</v>
      </c>
      <c r="D21" s="63">
        <f t="shared" si="7"/>
        <v>2.768696E-2</v>
      </c>
      <c r="E21" s="63" t="str">
        <f t="shared" si="9"/>
        <v>0.0277,</v>
      </c>
      <c r="F21" s="63"/>
      <c r="H21" s="63"/>
      <c r="I21" s="63">
        <v>2.77051E-2</v>
      </c>
      <c r="J21" s="63">
        <v>2.7674299999999999E-2</v>
      </c>
      <c r="K21" s="63">
        <v>2.77267E-2</v>
      </c>
      <c r="L21" s="63">
        <v>2.76817E-2</v>
      </c>
      <c r="M21" s="63">
        <v>2.77028E-2</v>
      </c>
      <c r="N21" s="63"/>
      <c r="O21" s="63">
        <v>2.77015E-2</v>
      </c>
      <c r="P21" s="63">
        <v>2.7670699999999999E-2</v>
      </c>
      <c r="Q21" s="63">
        <v>2.7723500000000002E-2</v>
      </c>
      <c r="R21" s="63">
        <v>2.7677799999999999E-2</v>
      </c>
      <c r="S21" s="63">
        <v>2.7699000000000001E-2</v>
      </c>
      <c r="T21" s="63"/>
      <c r="U21" s="63">
        <v>2.7694199999999999E-2</v>
      </c>
      <c r="V21" s="63">
        <v>2.7663E-2</v>
      </c>
      <c r="W21" s="63">
        <v>2.7716899999999999E-2</v>
      </c>
      <c r="X21" s="63">
        <v>2.7669599999999999E-2</v>
      </c>
      <c r="Y21" s="63">
        <v>2.76911E-2</v>
      </c>
    </row>
    <row r="22" spans="1:25">
      <c r="A22" s="63"/>
      <c r="B22" s="63">
        <f t="shared" si="6"/>
        <v>2.7670759999999999E-2</v>
      </c>
      <c r="C22" s="63">
        <f t="shared" si="8"/>
        <v>2.7665699999999998E-2</v>
      </c>
      <c r="D22" s="63">
        <f t="shared" si="7"/>
        <v>2.7654939999999999E-2</v>
      </c>
      <c r="E22" s="63" t="str">
        <f t="shared" si="9"/>
        <v>0.0277,</v>
      </c>
      <c r="F22" s="63"/>
      <c r="H22" s="63"/>
      <c r="I22" s="63">
        <v>2.7666E-2</v>
      </c>
      <c r="J22" s="63">
        <v>2.7660199999999999E-2</v>
      </c>
      <c r="K22" s="63">
        <v>2.7708699999999999E-2</v>
      </c>
      <c r="L22" s="63">
        <v>2.76502E-2</v>
      </c>
      <c r="M22" s="63">
        <v>2.7668700000000001E-2</v>
      </c>
      <c r="N22" s="63"/>
      <c r="O22" s="63">
        <v>2.7660400000000002E-2</v>
      </c>
      <c r="P22" s="63">
        <v>2.7655599999999999E-2</v>
      </c>
      <c r="Q22" s="63">
        <v>2.7704699999999999E-2</v>
      </c>
      <c r="R22" s="63">
        <v>2.7644800000000001E-2</v>
      </c>
      <c r="S22" s="63">
        <v>2.7663E-2</v>
      </c>
      <c r="T22" s="63"/>
      <c r="U22" s="63">
        <v>2.7648699999999998E-2</v>
      </c>
      <c r="V22" s="63">
        <v>2.7645599999999999E-2</v>
      </c>
      <c r="W22" s="63">
        <v>2.76963E-2</v>
      </c>
      <c r="X22" s="63">
        <v>2.7633100000000001E-2</v>
      </c>
      <c r="Y22" s="63">
        <v>2.7650999999999998E-2</v>
      </c>
    </row>
    <row r="23" spans="1:25">
      <c r="A23" s="63"/>
      <c r="B23" s="63">
        <f t="shared" si="6"/>
        <v>2.7623800000000004E-2</v>
      </c>
      <c r="C23" s="63">
        <f t="shared" si="8"/>
        <v>2.761574E-2</v>
      </c>
      <c r="D23" s="63">
        <f t="shared" si="7"/>
        <v>2.7598359999999999E-2</v>
      </c>
      <c r="E23" s="63" t="str">
        <f t="shared" si="9"/>
        <v>0.0276,</v>
      </c>
      <c r="F23" s="63"/>
      <c r="H23" s="63"/>
      <c r="I23" s="63">
        <v>2.7646E-2</v>
      </c>
      <c r="J23" s="63">
        <v>2.7613100000000002E-2</v>
      </c>
      <c r="K23" s="63">
        <v>2.7663400000000001E-2</v>
      </c>
      <c r="L23" s="63">
        <v>2.7591999999999998E-2</v>
      </c>
      <c r="M23" s="63">
        <v>2.7604500000000001E-2</v>
      </c>
      <c r="N23" s="63"/>
      <c r="O23" s="63">
        <v>2.7638800000000002E-2</v>
      </c>
      <c r="P23" s="63">
        <v>2.76058E-2</v>
      </c>
      <c r="Q23" s="63">
        <v>2.7656900000000002E-2</v>
      </c>
      <c r="R23" s="63">
        <v>2.7582599999999999E-2</v>
      </c>
      <c r="S23" s="63">
        <v>2.75946E-2</v>
      </c>
      <c r="T23" s="63"/>
      <c r="U23" s="63">
        <v>2.7623499999999999E-2</v>
      </c>
      <c r="V23" s="63">
        <v>2.75894E-2</v>
      </c>
      <c r="W23" s="63">
        <v>2.7643399999999999E-2</v>
      </c>
      <c r="X23" s="63">
        <v>2.7562E-2</v>
      </c>
      <c r="Y23" s="63">
        <v>2.7573500000000001E-2</v>
      </c>
    </row>
    <row r="24" spans="1:25">
      <c r="A24" s="63"/>
      <c r="B24" s="63">
        <f t="shared" si="6"/>
        <v>2.7560399999999995E-2</v>
      </c>
      <c r="C24" s="63">
        <f t="shared" si="8"/>
        <v>2.7547800000000001E-2</v>
      </c>
      <c r="D24" s="63">
        <f t="shared" si="7"/>
        <v>2.7520340000000004E-2</v>
      </c>
      <c r="E24" s="63" t="str">
        <f t="shared" si="9"/>
        <v>0.0276,</v>
      </c>
      <c r="F24" s="63"/>
      <c r="H24" s="63"/>
      <c r="I24" s="63">
        <v>2.75771E-2</v>
      </c>
      <c r="J24" s="63">
        <v>2.7551300000000001E-2</v>
      </c>
      <c r="K24" s="63">
        <v>2.75514E-2</v>
      </c>
      <c r="L24" s="63">
        <v>2.7553600000000001E-2</v>
      </c>
      <c r="M24" s="63">
        <v>2.7568599999999999E-2</v>
      </c>
      <c r="N24" s="63"/>
      <c r="O24" s="63">
        <v>2.75643E-2</v>
      </c>
      <c r="P24" s="63">
        <v>2.75391E-2</v>
      </c>
      <c r="Q24" s="63">
        <v>2.7539999999999999E-2</v>
      </c>
      <c r="R24" s="63">
        <v>2.7539999999999999E-2</v>
      </c>
      <c r="S24" s="63">
        <v>2.75556E-2</v>
      </c>
      <c r="T24" s="63"/>
      <c r="U24" s="63">
        <v>2.75368E-2</v>
      </c>
      <c r="V24" s="63">
        <v>2.75117E-2</v>
      </c>
      <c r="W24" s="63">
        <v>2.75158E-2</v>
      </c>
      <c r="X24" s="63">
        <v>2.75099E-2</v>
      </c>
      <c r="Y24" s="63">
        <v>2.75275E-2</v>
      </c>
    </row>
    <row r="25" spans="1:25">
      <c r="A25" s="63"/>
      <c r="B25" s="63">
        <f t="shared" si="6"/>
        <v>2.7510600000000003E-2</v>
      </c>
      <c r="C25" s="63">
        <f t="shared" si="8"/>
        <v>2.7492800000000001E-2</v>
      </c>
      <c r="D25" s="63">
        <f t="shared" si="7"/>
        <v>2.745276E-2</v>
      </c>
      <c r="E25" s="63" t="str">
        <f t="shared" si="9"/>
        <v>0.0275,</v>
      </c>
      <c r="F25" s="63"/>
      <c r="H25" s="63"/>
      <c r="I25" s="63">
        <v>2.75532E-2</v>
      </c>
      <c r="J25" s="63">
        <v>2.7471099999999998E-2</v>
      </c>
      <c r="K25" s="63">
        <v>2.75765E-2</v>
      </c>
      <c r="L25" s="63">
        <v>2.7474700000000001E-2</v>
      </c>
      <c r="M25" s="63">
        <v>2.7477499999999998E-2</v>
      </c>
      <c r="N25" s="63"/>
      <c r="O25" s="63">
        <v>2.7538099999999999E-2</v>
      </c>
      <c r="P25" s="63">
        <v>2.74522E-2</v>
      </c>
      <c r="Q25" s="63">
        <v>2.7563299999999999E-2</v>
      </c>
      <c r="R25" s="63">
        <v>2.74556E-2</v>
      </c>
      <c r="S25" s="63">
        <v>2.7454800000000001E-2</v>
      </c>
      <c r="T25" s="63"/>
      <c r="U25" s="63">
        <v>2.7504600000000001E-2</v>
      </c>
      <c r="V25" s="63">
        <v>2.74083E-2</v>
      </c>
      <c r="W25" s="63">
        <v>2.7534200000000002E-2</v>
      </c>
      <c r="X25" s="63">
        <v>2.7413900000000001E-2</v>
      </c>
      <c r="Y25" s="63">
        <v>2.7402800000000001E-2</v>
      </c>
    </row>
    <row r="26" spans="1:25">
      <c r="A26" s="63"/>
      <c r="B26" s="63">
        <f t="shared" si="6"/>
        <v>2.743584E-2</v>
      </c>
      <c r="C26" s="63">
        <f t="shared" si="8"/>
        <v>2.7411360000000003E-2</v>
      </c>
      <c r="D26" s="63">
        <f t="shared" si="7"/>
        <v>2.735634E-2</v>
      </c>
      <c r="E26" s="63" t="str">
        <f t="shared" si="9"/>
        <v>0.0274,</v>
      </c>
      <c r="F26" s="63"/>
      <c r="H26" s="63"/>
      <c r="I26" s="63">
        <v>2.7539399999999999E-2</v>
      </c>
      <c r="J26" s="63">
        <v>2.7340400000000001E-2</v>
      </c>
      <c r="K26" s="63">
        <v>2.7405700000000002E-2</v>
      </c>
      <c r="L26" s="63">
        <v>2.74445E-2</v>
      </c>
      <c r="M26" s="63">
        <v>2.74492E-2</v>
      </c>
      <c r="N26" s="63"/>
      <c r="O26" s="63">
        <v>2.7521799999999999E-2</v>
      </c>
      <c r="P26" s="63">
        <v>2.73073E-2</v>
      </c>
      <c r="Q26" s="63">
        <v>2.7383600000000001E-2</v>
      </c>
      <c r="R26" s="63">
        <v>2.7420799999999999E-2</v>
      </c>
      <c r="S26" s="63">
        <v>2.7423300000000001E-2</v>
      </c>
      <c r="T26" s="63"/>
      <c r="U26" s="63">
        <v>2.7481999999999999E-2</v>
      </c>
      <c r="V26" s="63">
        <v>2.7230500000000001E-2</v>
      </c>
      <c r="W26" s="63">
        <v>2.73365E-2</v>
      </c>
      <c r="X26" s="63">
        <v>2.7367800000000001E-2</v>
      </c>
      <c r="Y26" s="63">
        <v>2.7364900000000001E-2</v>
      </c>
    </row>
    <row r="27" spans="1:25">
      <c r="A27" s="63"/>
      <c r="B27" s="63">
        <f t="shared" si="6"/>
        <v>2.7322220000000001E-2</v>
      </c>
      <c r="C27" s="63">
        <f t="shared" si="8"/>
        <v>2.7286419999999999E-2</v>
      </c>
      <c r="D27" s="63">
        <f t="shared" si="7"/>
        <v>2.7206960000000002E-2</v>
      </c>
      <c r="E27" s="63" t="str">
        <f t="shared" si="9"/>
        <v>0.0273,</v>
      </c>
      <c r="F27" s="63"/>
      <c r="H27" s="63"/>
      <c r="I27" s="63">
        <v>2.7342600000000002E-2</v>
      </c>
      <c r="J27" s="63">
        <v>2.7255700000000001E-2</v>
      </c>
      <c r="K27" s="63">
        <v>2.7466899999999999E-2</v>
      </c>
      <c r="L27" s="63">
        <v>2.7145099999999998E-2</v>
      </c>
      <c r="M27" s="63">
        <v>2.7400799999999999E-2</v>
      </c>
      <c r="N27" s="63"/>
      <c r="O27" s="63">
        <v>2.73113E-2</v>
      </c>
      <c r="P27" s="63">
        <v>2.7214100000000001E-2</v>
      </c>
      <c r="Q27" s="63">
        <v>2.7441900000000002E-2</v>
      </c>
      <c r="R27" s="63">
        <v>2.7093699999999998E-2</v>
      </c>
      <c r="S27" s="63">
        <v>2.7371099999999999E-2</v>
      </c>
      <c r="T27" s="63"/>
      <c r="U27" s="63">
        <v>2.7243799999999999E-2</v>
      </c>
      <c r="V27" s="63">
        <v>2.7115799999999999E-2</v>
      </c>
      <c r="W27" s="63">
        <v>2.7385300000000001E-2</v>
      </c>
      <c r="X27" s="63">
        <v>2.6986300000000001E-2</v>
      </c>
      <c r="Y27" s="63">
        <v>2.7303600000000001E-2</v>
      </c>
    </row>
    <row r="28" spans="1:25">
      <c r="A28" s="63"/>
      <c r="B28" s="63">
        <f t="shared" si="6"/>
        <v>2.7206599999999997E-2</v>
      </c>
      <c r="C28" s="63">
        <f t="shared" si="8"/>
        <v>2.7160200000000002E-2</v>
      </c>
      <c r="D28" s="63">
        <f t="shared" si="7"/>
        <v>2.7058579999999999E-2</v>
      </c>
      <c r="E28" s="63" t="str">
        <f t="shared" si="9"/>
        <v>0.0272,</v>
      </c>
      <c r="F28" s="63"/>
      <c r="H28" s="63"/>
      <c r="I28" s="63">
        <v>2.7328399999999999E-2</v>
      </c>
      <c r="J28" s="63">
        <v>2.69527E-2</v>
      </c>
      <c r="K28" s="63">
        <v>2.7315599999999999E-2</v>
      </c>
      <c r="L28" s="63">
        <v>2.7084799999999999E-2</v>
      </c>
      <c r="M28" s="63">
        <v>2.7351500000000001E-2</v>
      </c>
      <c r="N28" s="63"/>
      <c r="O28" s="63">
        <v>2.7285E-2</v>
      </c>
      <c r="P28" s="63">
        <v>2.6898499999999999E-2</v>
      </c>
      <c r="Q28" s="63">
        <v>2.7274900000000001E-2</v>
      </c>
      <c r="R28" s="63">
        <v>2.70251E-2</v>
      </c>
      <c r="S28" s="63">
        <v>2.7317500000000002E-2</v>
      </c>
      <c r="T28" s="63"/>
      <c r="U28" s="63">
        <v>2.7187599999999999E-2</v>
      </c>
      <c r="V28" s="63">
        <v>2.67792E-2</v>
      </c>
      <c r="W28" s="63">
        <v>2.7182100000000001E-2</v>
      </c>
      <c r="X28" s="63">
        <v>2.6902100000000002E-2</v>
      </c>
      <c r="Y28" s="63">
        <v>2.7241899999999999E-2</v>
      </c>
    </row>
    <row r="29" spans="1:25">
      <c r="A29" s="63"/>
      <c r="B29" s="63">
        <f t="shared" si="6"/>
        <v>2.7160159999999999E-2</v>
      </c>
      <c r="C29" s="63">
        <f t="shared" si="8"/>
        <v>2.7105079999999997E-2</v>
      </c>
      <c r="D29" s="63">
        <f t="shared" si="7"/>
        <v>2.6982660000000002E-2</v>
      </c>
      <c r="E29" s="63" t="str">
        <f t="shared" si="9"/>
        <v>0.0272,</v>
      </c>
      <c r="F29" s="63"/>
      <c r="H29" s="63"/>
      <c r="I29" s="63">
        <v>2.7129500000000001E-2</v>
      </c>
      <c r="J29" s="63">
        <v>2.69725E-2</v>
      </c>
      <c r="K29" s="63">
        <v>2.7328399999999999E-2</v>
      </c>
      <c r="L29" s="63">
        <v>2.7044800000000001E-2</v>
      </c>
      <c r="M29" s="63">
        <v>2.7325599999999999E-2</v>
      </c>
      <c r="N29" s="63"/>
      <c r="O29" s="63">
        <v>2.70742E-2</v>
      </c>
      <c r="P29" s="63">
        <v>2.6906900000000001E-2</v>
      </c>
      <c r="Q29" s="63">
        <v>2.7283700000000001E-2</v>
      </c>
      <c r="R29" s="63">
        <v>2.6979900000000001E-2</v>
      </c>
      <c r="S29" s="63">
        <v>2.7280700000000001E-2</v>
      </c>
      <c r="T29" s="63"/>
      <c r="U29" s="63">
        <v>2.6954100000000002E-2</v>
      </c>
      <c r="V29" s="63">
        <v>2.6761199999999999E-2</v>
      </c>
      <c r="W29" s="63">
        <v>2.71782E-2</v>
      </c>
      <c r="X29" s="63">
        <v>2.6842000000000001E-2</v>
      </c>
      <c r="Y29" s="63">
        <v>2.7177799999999998E-2</v>
      </c>
    </row>
    <row r="30" spans="1:25">
      <c r="A30" s="63"/>
      <c r="B30" s="63">
        <f t="shared" si="6"/>
        <v>2.7043499999999998E-2</v>
      </c>
      <c r="C30" s="63">
        <f t="shared" si="8"/>
        <v>2.6971459999999996E-2</v>
      </c>
      <c r="D30" s="63">
        <f t="shared" si="7"/>
        <v>2.6812959999999997E-2</v>
      </c>
      <c r="E30" s="63" t="str">
        <f t="shared" si="9"/>
        <v>0.027,</v>
      </c>
      <c r="F30" s="63"/>
      <c r="H30" s="63"/>
      <c r="I30" s="63">
        <v>2.6862899999999999E-2</v>
      </c>
      <c r="J30" s="63">
        <v>2.6985200000000001E-2</v>
      </c>
      <c r="K30" s="63">
        <v>2.7143899999999999E-2</v>
      </c>
      <c r="L30" s="63">
        <v>2.70075E-2</v>
      </c>
      <c r="M30" s="63">
        <v>2.7217999999999999E-2</v>
      </c>
      <c r="N30" s="63"/>
      <c r="O30" s="63">
        <v>2.6785E-2</v>
      </c>
      <c r="P30" s="63">
        <v>2.6905200000000001E-2</v>
      </c>
      <c r="Q30" s="63">
        <v>2.7077299999999999E-2</v>
      </c>
      <c r="R30" s="63">
        <v>2.69305E-2</v>
      </c>
      <c r="S30" s="63">
        <v>2.7159300000000001E-2</v>
      </c>
      <c r="T30" s="63"/>
      <c r="U30" s="63">
        <v>2.6624999999999999E-2</v>
      </c>
      <c r="V30" s="63">
        <v>2.6722800000000001E-2</v>
      </c>
      <c r="W30" s="63">
        <v>2.6923800000000001E-2</v>
      </c>
      <c r="X30" s="63">
        <v>2.6766000000000002E-2</v>
      </c>
      <c r="Y30" s="63">
        <v>2.7027200000000001E-2</v>
      </c>
    </row>
    <row r="31" spans="1:25">
      <c r="A31" s="63"/>
      <c r="B31" s="63">
        <f t="shared" si="6"/>
        <v>2.6857379999999997E-2</v>
      </c>
      <c r="C31" s="63">
        <f t="shared" si="8"/>
        <v>2.6764639999999996E-2</v>
      </c>
      <c r="D31" s="63">
        <f t="shared" si="7"/>
        <v>2.6567559999999997E-2</v>
      </c>
      <c r="E31" s="63" t="str">
        <f t="shared" si="9"/>
        <v>0.0269,</v>
      </c>
      <c r="F31" s="63"/>
      <c r="H31" s="63"/>
      <c r="I31" s="63">
        <v>2.70922E-2</v>
      </c>
      <c r="J31" s="63">
        <v>2.65968E-2</v>
      </c>
      <c r="K31" s="63">
        <v>2.6966400000000001E-2</v>
      </c>
      <c r="L31" s="63">
        <v>2.6810199999999999E-2</v>
      </c>
      <c r="M31" s="63">
        <v>2.6821299999999999E-2</v>
      </c>
      <c r="N31" s="63"/>
      <c r="O31" s="63">
        <v>2.70076E-2</v>
      </c>
      <c r="P31" s="63">
        <v>2.6512600000000001E-2</v>
      </c>
      <c r="Q31" s="63">
        <v>2.6870999999999999E-2</v>
      </c>
      <c r="R31" s="63">
        <v>2.67026E-2</v>
      </c>
      <c r="S31" s="63">
        <v>2.67294E-2</v>
      </c>
      <c r="T31" s="63"/>
      <c r="U31" s="63">
        <v>2.68182E-2</v>
      </c>
      <c r="V31" s="63">
        <v>2.6339899999999999E-2</v>
      </c>
      <c r="W31" s="63">
        <v>2.6662499999999999E-2</v>
      </c>
      <c r="X31" s="63">
        <v>2.64748E-2</v>
      </c>
      <c r="Y31" s="63">
        <v>2.6542400000000001E-2</v>
      </c>
    </row>
    <row r="32" spans="1:25">
      <c r="A32" s="63"/>
      <c r="B32" s="63">
        <f t="shared" si="6"/>
        <v>2.6658159999999997E-2</v>
      </c>
      <c r="C32" s="63">
        <f t="shared" si="8"/>
        <v>2.6543840000000003E-2</v>
      </c>
      <c r="D32" s="63">
        <f t="shared" si="7"/>
        <v>2.6302100000000002E-2</v>
      </c>
      <c r="E32" s="63" t="str">
        <f t="shared" si="9"/>
        <v>0.0267,</v>
      </c>
      <c r="F32" s="63"/>
      <c r="H32" s="63"/>
      <c r="I32" s="63">
        <v>2.6840800000000001E-2</v>
      </c>
      <c r="J32" s="63">
        <v>2.6605699999999999E-2</v>
      </c>
      <c r="K32" s="63">
        <v>2.63837E-2</v>
      </c>
      <c r="L32" s="63">
        <v>2.66921E-2</v>
      </c>
      <c r="M32" s="63">
        <v>2.6768500000000001E-2</v>
      </c>
      <c r="N32" s="63"/>
      <c r="O32" s="63">
        <v>2.6732100000000002E-2</v>
      </c>
      <c r="P32" s="63">
        <v>2.6503100000000002E-2</v>
      </c>
      <c r="Q32" s="63">
        <v>2.6268799999999998E-2</v>
      </c>
      <c r="R32" s="63">
        <v>2.65688E-2</v>
      </c>
      <c r="S32" s="63">
        <v>2.6646400000000001E-2</v>
      </c>
      <c r="T32" s="63"/>
      <c r="U32" s="63">
        <v>2.6479200000000001E-2</v>
      </c>
      <c r="V32" s="63">
        <v>2.6297000000000001E-2</v>
      </c>
      <c r="W32" s="63">
        <v>2.6038700000000001E-2</v>
      </c>
      <c r="X32" s="63">
        <v>2.63054E-2</v>
      </c>
      <c r="Y32" s="63">
        <v>2.6390199999999999E-2</v>
      </c>
    </row>
    <row r="33" spans="1:25">
      <c r="A33" s="63"/>
      <c r="B33" s="63">
        <f t="shared" si="6"/>
        <v>2.646252E-2</v>
      </c>
      <c r="C33" s="63">
        <f t="shared" si="8"/>
        <v>2.6326319999999997E-2</v>
      </c>
      <c r="D33" s="63">
        <f t="shared" si="7"/>
        <v>2.6044840000000003E-2</v>
      </c>
      <c r="E33" s="63" t="str">
        <f t="shared" si="9"/>
        <v>0.0265,</v>
      </c>
      <c r="F33" s="63"/>
      <c r="H33" s="63"/>
      <c r="I33" s="63">
        <v>2.6667300000000001E-2</v>
      </c>
      <c r="J33" s="63">
        <v>2.65845E-2</v>
      </c>
      <c r="K33" s="63">
        <v>2.63661E-2</v>
      </c>
      <c r="L33" s="63">
        <v>2.6239999999999999E-2</v>
      </c>
      <c r="M33" s="63">
        <v>2.6454700000000001E-2</v>
      </c>
      <c r="N33" s="63"/>
      <c r="O33" s="63">
        <v>2.6521900000000001E-2</v>
      </c>
      <c r="P33" s="63">
        <v>2.6455699999999999E-2</v>
      </c>
      <c r="Q33" s="63">
        <v>2.6210799999999999E-2</v>
      </c>
      <c r="R33" s="63">
        <v>2.6119799999999999E-2</v>
      </c>
      <c r="S33" s="63">
        <v>2.63234E-2</v>
      </c>
      <c r="T33" s="63"/>
      <c r="U33" s="63">
        <v>2.6199699999999999E-2</v>
      </c>
      <c r="V33" s="63">
        <v>2.6186399999999999E-2</v>
      </c>
      <c r="W33" s="63">
        <v>2.5899599999999998E-2</v>
      </c>
      <c r="X33" s="63">
        <v>2.58794E-2</v>
      </c>
      <c r="Y33" s="63">
        <v>2.6059100000000002E-2</v>
      </c>
    </row>
    <row r="34" spans="1:25">
      <c r="A34" s="63"/>
      <c r="B34" s="63">
        <f t="shared" si="6"/>
        <v>2.6223799999999999E-2</v>
      </c>
      <c r="C34" s="63">
        <f t="shared" si="8"/>
        <v>2.6075880000000003E-2</v>
      </c>
      <c r="D34" s="63">
        <f t="shared" si="7"/>
        <v>2.5763599999999998E-2</v>
      </c>
      <c r="E34" s="63" t="str">
        <f t="shared" si="9"/>
        <v>0.0262,</v>
      </c>
      <c r="F34" s="63"/>
      <c r="H34" s="63"/>
      <c r="I34" s="63">
        <v>2.6631499999999999E-2</v>
      </c>
      <c r="J34" s="63">
        <v>2.6424199999999998E-2</v>
      </c>
      <c r="K34" s="63">
        <v>2.6032E-2</v>
      </c>
      <c r="L34" s="63">
        <v>2.6044500000000002E-2</v>
      </c>
      <c r="M34" s="63">
        <v>2.5986800000000001E-2</v>
      </c>
      <c r="N34" s="63"/>
      <c r="O34" s="63">
        <v>2.64601E-2</v>
      </c>
      <c r="P34" s="63">
        <v>2.6264699999999998E-2</v>
      </c>
      <c r="Q34" s="63">
        <v>2.59075E-2</v>
      </c>
      <c r="R34" s="63">
        <v>2.5871399999999999E-2</v>
      </c>
      <c r="S34" s="63">
        <v>2.5875700000000001E-2</v>
      </c>
      <c r="T34" s="63"/>
      <c r="U34" s="63">
        <v>2.6076700000000001E-2</v>
      </c>
      <c r="V34" s="63">
        <v>2.59245E-2</v>
      </c>
      <c r="W34" s="63">
        <v>2.5639499999999999E-2</v>
      </c>
      <c r="X34" s="63">
        <v>2.55178E-2</v>
      </c>
      <c r="Y34" s="63">
        <v>2.5659499999999998E-2</v>
      </c>
    </row>
    <row r="35" spans="1:25">
      <c r="A35" s="63"/>
      <c r="B35" s="63">
        <f t="shared" si="6"/>
        <v>2.6319139999999998E-2</v>
      </c>
      <c r="C35" s="63">
        <f t="shared" si="8"/>
        <v>2.6151139999999996E-2</v>
      </c>
      <c r="D35" s="63">
        <f t="shared" si="7"/>
        <v>2.5789360000000001E-2</v>
      </c>
      <c r="E35" s="63" t="str">
        <f t="shared" si="9"/>
        <v>0.0263,</v>
      </c>
      <c r="F35" s="63"/>
      <c r="H35" s="63"/>
      <c r="I35" s="63">
        <v>2.6698599999999999E-2</v>
      </c>
      <c r="J35" s="63">
        <v>2.6488000000000001E-2</v>
      </c>
      <c r="K35" s="63">
        <v>2.6057899999999998E-2</v>
      </c>
      <c r="L35" s="63">
        <v>2.6232700000000001E-2</v>
      </c>
      <c r="M35" s="63">
        <v>2.6118499999999999E-2</v>
      </c>
      <c r="N35" s="63"/>
      <c r="O35" s="63">
        <v>2.6525199999999999E-2</v>
      </c>
      <c r="P35" s="63">
        <v>2.6296799999999999E-2</v>
      </c>
      <c r="Q35" s="63">
        <v>2.5903599999999999E-2</v>
      </c>
      <c r="R35" s="63">
        <v>2.60361E-2</v>
      </c>
      <c r="S35" s="63">
        <v>2.5994E-2</v>
      </c>
      <c r="T35" s="63"/>
      <c r="U35" s="63">
        <v>2.61178E-2</v>
      </c>
      <c r="V35" s="63">
        <v>2.5861800000000001E-2</v>
      </c>
      <c r="W35" s="63">
        <v>2.5593600000000001E-2</v>
      </c>
      <c r="X35" s="63">
        <v>2.5616400000000001E-2</v>
      </c>
      <c r="Y35" s="63">
        <v>2.5757200000000001E-2</v>
      </c>
    </row>
    <row r="36" spans="1:25">
      <c r="A36" s="63"/>
      <c r="B36" s="63">
        <f t="shared" si="6"/>
        <v>2.6128839999999997E-2</v>
      </c>
      <c r="C36" s="63">
        <f t="shared" si="8"/>
        <v>2.5904720000000003E-2</v>
      </c>
      <c r="D36" s="63">
        <f t="shared" si="7"/>
        <v>2.5437940000000003E-2</v>
      </c>
      <c r="E36" s="63" t="str">
        <f t="shared" si="9"/>
        <v>0.0261,</v>
      </c>
      <c r="F36" s="63"/>
      <c r="H36" s="63"/>
      <c r="I36" s="63">
        <v>2.64385E-2</v>
      </c>
      <c r="J36" s="63">
        <v>2.6074699999999999E-2</v>
      </c>
      <c r="K36" s="63">
        <v>2.61985E-2</v>
      </c>
      <c r="L36" s="63">
        <v>2.61459E-2</v>
      </c>
      <c r="M36" s="63">
        <v>2.57866E-2</v>
      </c>
      <c r="N36" s="63"/>
      <c r="O36" s="63">
        <v>2.6219599999999999E-2</v>
      </c>
      <c r="P36" s="63">
        <v>2.5832399999999998E-2</v>
      </c>
      <c r="Q36" s="63">
        <v>2.5963300000000002E-2</v>
      </c>
      <c r="R36" s="63">
        <v>2.5899499999999999E-2</v>
      </c>
      <c r="S36" s="63">
        <v>2.5608800000000001E-2</v>
      </c>
      <c r="T36" s="63"/>
      <c r="U36" s="63">
        <v>2.5725499999999998E-2</v>
      </c>
      <c r="V36" s="63">
        <v>2.53186E-2</v>
      </c>
      <c r="W36" s="63">
        <v>2.5490599999999999E-2</v>
      </c>
      <c r="X36" s="63">
        <v>2.5390900000000001E-2</v>
      </c>
      <c r="Y36" s="63">
        <v>2.5264100000000001E-2</v>
      </c>
    </row>
    <row r="37" spans="1:25">
      <c r="A37" s="63"/>
      <c r="B37" s="63">
        <f t="shared" si="6"/>
        <v>2.5654719999999999E-2</v>
      </c>
      <c r="C37" s="63">
        <f t="shared" si="8"/>
        <v>2.5424800000000004E-2</v>
      </c>
      <c r="D37" s="63">
        <f t="shared" si="7"/>
        <v>2.4939139999999999E-2</v>
      </c>
      <c r="E37" s="63" t="str">
        <f t="shared" si="9"/>
        <v>0.0257,</v>
      </c>
      <c r="F37" s="63"/>
      <c r="H37" s="63"/>
      <c r="I37" s="63">
        <v>2.6008699999999999E-2</v>
      </c>
      <c r="J37" s="63">
        <v>2.58969E-2</v>
      </c>
      <c r="K37" s="63">
        <v>2.5526699999999999E-2</v>
      </c>
      <c r="L37" s="63">
        <v>2.5088300000000001E-2</v>
      </c>
      <c r="M37" s="63">
        <v>2.5753000000000002E-2</v>
      </c>
      <c r="N37" s="63"/>
      <c r="O37" s="63">
        <v>2.5723099999999999E-2</v>
      </c>
      <c r="P37" s="63">
        <v>2.56224E-2</v>
      </c>
      <c r="Q37" s="63">
        <v>2.5368600000000002E-2</v>
      </c>
      <c r="R37" s="63">
        <v>2.4839E-2</v>
      </c>
      <c r="S37" s="63">
        <v>2.5570900000000001E-2</v>
      </c>
      <c r="T37" s="63"/>
      <c r="U37" s="63">
        <v>2.5096299999999998E-2</v>
      </c>
      <c r="V37" s="63">
        <v>2.50528E-2</v>
      </c>
      <c r="W37" s="63">
        <v>2.5002799999999999E-2</v>
      </c>
      <c r="X37" s="63">
        <v>2.4327999999999999E-2</v>
      </c>
      <c r="Y37" s="63">
        <v>2.52158E-2</v>
      </c>
    </row>
    <row r="38" spans="1:25">
      <c r="A38" s="63"/>
      <c r="B38" s="63">
        <f t="shared" si="6"/>
        <v>2.5754659999999995E-2</v>
      </c>
      <c r="C38" s="63">
        <f t="shared" si="8"/>
        <v>2.5462400000000003E-2</v>
      </c>
      <c r="D38" s="63">
        <f t="shared" si="7"/>
        <v>2.4810359999999997E-2</v>
      </c>
      <c r="E38" s="63" t="str">
        <f t="shared" si="9"/>
        <v>0.0258,</v>
      </c>
      <c r="F38" s="63"/>
      <c r="H38" s="63"/>
      <c r="I38" s="63">
        <v>2.63638E-2</v>
      </c>
      <c r="J38" s="63">
        <v>2.5854599999999998E-2</v>
      </c>
      <c r="K38" s="63">
        <v>2.55015E-2</v>
      </c>
      <c r="L38" s="63">
        <v>2.55014E-2</v>
      </c>
      <c r="M38" s="63">
        <v>2.5551999999999998E-2</v>
      </c>
      <c r="N38" s="63"/>
      <c r="O38" s="63">
        <v>2.60418E-2</v>
      </c>
      <c r="P38" s="63">
        <v>2.5520399999999999E-2</v>
      </c>
      <c r="Q38" s="63">
        <v>2.51883E-2</v>
      </c>
      <c r="R38" s="63">
        <v>2.5180899999999999E-2</v>
      </c>
      <c r="S38" s="63">
        <v>2.53806E-2</v>
      </c>
      <c r="T38" s="63"/>
      <c r="U38" s="63">
        <v>2.52772E-2</v>
      </c>
      <c r="V38" s="63">
        <v>2.4801299999999998E-2</v>
      </c>
      <c r="W38" s="63">
        <v>2.4537699999999999E-2</v>
      </c>
      <c r="X38" s="63">
        <v>2.4493000000000001E-2</v>
      </c>
      <c r="Y38" s="63">
        <v>2.4942599999999999E-2</v>
      </c>
    </row>
    <row r="39" spans="1:25">
      <c r="A39" s="63"/>
      <c r="B39" s="63">
        <f t="shared" si="6"/>
        <v>2.5381859999999999E-2</v>
      </c>
      <c r="C39" s="63">
        <f t="shared" si="8"/>
        <v>2.5042719999999997E-2</v>
      </c>
      <c r="D39" s="63">
        <f t="shared" si="7"/>
        <v>2.4296740000000001E-2</v>
      </c>
      <c r="E39" s="63" t="str">
        <f t="shared" si="9"/>
        <v>0.0254,</v>
      </c>
      <c r="F39" s="63"/>
      <c r="H39" s="63"/>
      <c r="I39" s="63">
        <v>2.57982E-2</v>
      </c>
      <c r="J39" s="63">
        <v>2.5875200000000001E-2</v>
      </c>
      <c r="K39" s="63">
        <v>2.52813E-2</v>
      </c>
      <c r="L39" s="63">
        <v>2.4689200000000001E-2</v>
      </c>
      <c r="M39" s="63">
        <v>2.52654E-2</v>
      </c>
      <c r="N39" s="63"/>
      <c r="O39" s="63">
        <v>2.5388999999999998E-2</v>
      </c>
      <c r="P39" s="63">
        <v>2.5506500000000001E-2</v>
      </c>
      <c r="Q39" s="63">
        <v>2.4923399999999998E-2</v>
      </c>
      <c r="R39" s="63">
        <v>2.4405E-2</v>
      </c>
      <c r="S39" s="63">
        <v>2.49897E-2</v>
      </c>
      <c r="T39" s="63"/>
      <c r="U39" s="63">
        <v>2.4551900000000002E-2</v>
      </c>
      <c r="V39" s="63">
        <v>2.46865E-2</v>
      </c>
      <c r="W39" s="63">
        <v>2.4183300000000001E-2</v>
      </c>
      <c r="X39" s="63">
        <v>2.3712E-2</v>
      </c>
      <c r="Y39" s="63">
        <v>2.435E-2</v>
      </c>
    </row>
    <row r="40" spans="1:25">
      <c r="A40" s="63"/>
      <c r="B40" s="63">
        <f t="shared" si="6"/>
        <v>2.4695120000000001E-2</v>
      </c>
      <c r="C40" s="63">
        <f t="shared" si="8"/>
        <v>2.427414E-2</v>
      </c>
      <c r="D40" s="63">
        <f t="shared" si="7"/>
        <v>2.3403819999999999E-2</v>
      </c>
      <c r="E40" s="63" t="str">
        <f t="shared" si="9"/>
        <v>0.0247,</v>
      </c>
      <c r="F40" s="63"/>
      <c r="H40" s="63"/>
      <c r="I40" s="63">
        <v>2.5012699999999999E-2</v>
      </c>
      <c r="J40" s="63">
        <v>2.5119900000000001E-2</v>
      </c>
      <c r="K40" s="63">
        <v>2.48244E-2</v>
      </c>
      <c r="L40" s="63">
        <v>2.3480600000000001E-2</v>
      </c>
      <c r="M40" s="63">
        <v>2.5038000000000001E-2</v>
      </c>
      <c r="N40" s="63"/>
      <c r="O40" s="63">
        <v>2.4509199999999998E-2</v>
      </c>
      <c r="P40" s="63">
        <v>2.46801E-2</v>
      </c>
      <c r="Q40" s="63">
        <v>2.4385500000000001E-2</v>
      </c>
      <c r="R40" s="63">
        <v>2.3179999999999999E-2</v>
      </c>
      <c r="S40" s="63">
        <v>2.46159E-2</v>
      </c>
      <c r="T40" s="63"/>
      <c r="U40" s="63">
        <v>2.3502700000000001E-2</v>
      </c>
      <c r="V40" s="63">
        <v>2.3752499999999999E-2</v>
      </c>
      <c r="W40" s="63">
        <v>2.3509700000000001E-2</v>
      </c>
      <c r="X40" s="63">
        <v>2.2493300000000001E-2</v>
      </c>
      <c r="Y40" s="63">
        <v>2.3760900000000001E-2</v>
      </c>
    </row>
    <row r="41" spans="1:25">
      <c r="A41" s="63"/>
      <c r="B41" s="63">
        <f t="shared" si="6"/>
        <v>2.4792920000000003E-2</v>
      </c>
      <c r="C41" s="63">
        <f t="shared" si="8"/>
        <v>2.4296839999999997E-2</v>
      </c>
      <c r="D41" s="63">
        <f t="shared" si="7"/>
        <v>2.3253740000000002E-2</v>
      </c>
      <c r="E41" s="63" t="str">
        <f t="shared" si="9"/>
        <v>0.0248,</v>
      </c>
      <c r="F41" s="63"/>
      <c r="H41" s="63"/>
      <c r="I41" s="63">
        <v>2.52292E-2</v>
      </c>
      <c r="J41" s="63">
        <v>2.5249299999999999E-2</v>
      </c>
      <c r="K41" s="63">
        <v>2.4877300000000001E-2</v>
      </c>
      <c r="L41" s="63">
        <v>2.3812E-2</v>
      </c>
      <c r="M41" s="63">
        <v>2.4796800000000001E-2</v>
      </c>
      <c r="N41" s="63"/>
      <c r="O41" s="63">
        <v>2.46473E-2</v>
      </c>
      <c r="P41" s="63">
        <v>2.47526E-2</v>
      </c>
      <c r="Q41" s="63">
        <v>2.43973E-2</v>
      </c>
      <c r="R41" s="63">
        <v>2.3272899999999999E-2</v>
      </c>
      <c r="S41" s="63">
        <v>2.4414100000000001E-2</v>
      </c>
      <c r="T41" s="63"/>
      <c r="U41" s="63">
        <v>2.3455400000000001E-2</v>
      </c>
      <c r="V41" s="63">
        <v>2.3682600000000002E-2</v>
      </c>
      <c r="W41" s="63">
        <v>2.3346499999999999E-2</v>
      </c>
      <c r="X41" s="63">
        <v>2.22323E-2</v>
      </c>
      <c r="Y41" s="63">
        <v>2.3551900000000001E-2</v>
      </c>
    </row>
    <row r="42" spans="1:25">
      <c r="A42" s="63"/>
      <c r="B42" s="63">
        <f t="shared" si="6"/>
        <v>2.4523800000000002E-2</v>
      </c>
      <c r="C42" s="63">
        <f t="shared" si="8"/>
        <v>2.3985860000000001E-2</v>
      </c>
      <c r="D42" s="63">
        <f t="shared" si="7"/>
        <v>2.2823219999999998E-2</v>
      </c>
      <c r="E42" s="63" t="str">
        <f t="shared" si="9"/>
        <v>0.0245,</v>
      </c>
      <c r="F42" s="63"/>
      <c r="H42" s="63"/>
      <c r="I42" s="63">
        <v>2.48735E-2</v>
      </c>
      <c r="J42" s="63">
        <v>2.5204000000000001E-2</v>
      </c>
      <c r="K42" s="63">
        <v>2.4228800000000002E-2</v>
      </c>
      <c r="L42" s="63">
        <v>2.3512999999999999E-2</v>
      </c>
      <c r="M42" s="63">
        <v>2.4799700000000001E-2</v>
      </c>
      <c r="N42" s="63"/>
      <c r="O42" s="63">
        <v>2.4168800000000001E-2</v>
      </c>
      <c r="P42" s="63">
        <v>2.4622399999999999E-2</v>
      </c>
      <c r="Q42" s="63">
        <v>2.3785199999999999E-2</v>
      </c>
      <c r="R42" s="63">
        <v>2.2964100000000001E-2</v>
      </c>
      <c r="S42" s="63">
        <v>2.4388799999999999E-2</v>
      </c>
      <c r="T42" s="63"/>
      <c r="U42" s="63">
        <v>2.2789400000000001E-2</v>
      </c>
      <c r="V42" s="63">
        <v>2.3334400000000002E-2</v>
      </c>
      <c r="W42" s="63">
        <v>2.2827799999999999E-2</v>
      </c>
      <c r="X42" s="63">
        <v>2.179E-2</v>
      </c>
      <c r="Y42" s="63">
        <v>2.3374499999999999E-2</v>
      </c>
    </row>
    <row r="43" spans="1:25">
      <c r="A43" s="63"/>
      <c r="B43" s="63">
        <f t="shared" si="6"/>
        <v>2.4203499999999999E-2</v>
      </c>
      <c r="C43" s="63">
        <f t="shared" si="8"/>
        <v>2.3566259999999999E-2</v>
      </c>
      <c r="D43" s="63">
        <f t="shared" si="7"/>
        <v>2.2177079999999998E-2</v>
      </c>
      <c r="E43" s="63" t="str">
        <f t="shared" si="9"/>
        <v>0.0242,</v>
      </c>
      <c r="F43" s="63"/>
      <c r="H43" s="63"/>
      <c r="I43" s="63">
        <v>2.4594299999999999E-2</v>
      </c>
      <c r="J43" s="63">
        <v>2.41456E-2</v>
      </c>
      <c r="K43" s="63">
        <v>2.4168200000000001E-2</v>
      </c>
      <c r="L43" s="63">
        <v>2.35386E-2</v>
      </c>
      <c r="M43" s="63">
        <v>2.45708E-2</v>
      </c>
      <c r="N43" s="63"/>
      <c r="O43" s="63">
        <v>2.3740000000000001E-2</v>
      </c>
      <c r="P43" s="63">
        <v>2.3473999999999998E-2</v>
      </c>
      <c r="Q43" s="63">
        <v>2.36724E-2</v>
      </c>
      <c r="R43" s="63">
        <v>2.2872900000000002E-2</v>
      </c>
      <c r="S43" s="63">
        <v>2.4072E-2</v>
      </c>
      <c r="T43" s="63"/>
      <c r="U43" s="63">
        <v>2.21073E-2</v>
      </c>
      <c r="V43" s="63">
        <v>2.2166700000000001E-2</v>
      </c>
      <c r="W43" s="63">
        <v>2.2423200000000001E-2</v>
      </c>
      <c r="X43" s="63">
        <v>2.1410800000000001E-2</v>
      </c>
      <c r="Y43" s="63">
        <v>2.27774E-2</v>
      </c>
    </row>
    <row r="44" spans="1:25">
      <c r="A44" s="63"/>
      <c r="B44" s="63">
        <f t="shared" si="6"/>
        <v>2.357484E-2</v>
      </c>
      <c r="C44" s="63">
        <f t="shared" si="8"/>
        <v>2.2845879999999999E-2</v>
      </c>
      <c r="D44" s="63">
        <f t="shared" si="7"/>
        <v>2.131216E-2</v>
      </c>
      <c r="E44" s="63" t="str">
        <f t="shared" si="9"/>
        <v>0.0236,</v>
      </c>
      <c r="F44" s="63"/>
      <c r="H44" s="63"/>
      <c r="I44" s="63">
        <v>2.35093E-2</v>
      </c>
      <c r="J44" s="63">
        <v>2.3822300000000001E-2</v>
      </c>
      <c r="K44" s="63">
        <v>2.3880599999999998E-2</v>
      </c>
      <c r="L44" s="63">
        <v>2.27464E-2</v>
      </c>
      <c r="M44" s="63">
        <v>2.3915599999999999E-2</v>
      </c>
      <c r="N44" s="63"/>
      <c r="O44" s="63">
        <v>2.28516E-2</v>
      </c>
      <c r="P44" s="63">
        <v>2.2908399999999999E-2</v>
      </c>
      <c r="Q44" s="63">
        <v>2.3163900000000001E-2</v>
      </c>
      <c r="R44" s="63">
        <v>2.20091E-2</v>
      </c>
      <c r="S44" s="63">
        <v>2.3296399999999998E-2</v>
      </c>
      <c r="T44" s="63"/>
      <c r="U44" s="63">
        <v>2.1502199999999999E-2</v>
      </c>
      <c r="V44" s="63">
        <v>2.11205E-2</v>
      </c>
      <c r="W44" s="63">
        <v>2.1498699999999999E-2</v>
      </c>
      <c r="X44" s="63">
        <v>2.0568800000000002E-2</v>
      </c>
      <c r="Y44" s="63">
        <v>2.18706E-2</v>
      </c>
    </row>
    <row r="45" spans="1:25">
      <c r="A45" s="63"/>
      <c r="B45" s="63">
        <f t="shared" si="6"/>
        <v>2.3090599999999999E-2</v>
      </c>
      <c r="C45" s="63">
        <f t="shared" si="8"/>
        <v>2.2309139999999998E-2</v>
      </c>
      <c r="D45" s="63">
        <f t="shared" si="7"/>
        <v>2.0701879999999999E-2</v>
      </c>
      <c r="E45" s="63" t="str">
        <f t="shared" si="9"/>
        <v>0.0231,</v>
      </c>
      <c r="F45" s="63"/>
      <c r="H45" s="63"/>
      <c r="I45" s="63">
        <v>2.3310999999999998E-2</v>
      </c>
      <c r="J45" s="63">
        <v>2.3261400000000002E-2</v>
      </c>
      <c r="K45" s="63">
        <v>2.2957499999999999E-2</v>
      </c>
      <c r="L45" s="63">
        <v>2.23533E-2</v>
      </c>
      <c r="M45" s="63">
        <v>2.3569799999999998E-2</v>
      </c>
      <c r="N45" s="63"/>
      <c r="O45" s="63">
        <v>2.2620899999999999E-2</v>
      </c>
      <c r="P45" s="63">
        <v>2.23509E-2</v>
      </c>
      <c r="Q45" s="63">
        <v>2.2087900000000001E-2</v>
      </c>
      <c r="R45" s="63">
        <v>2.1587200000000001E-2</v>
      </c>
      <c r="S45" s="63">
        <v>2.28988E-2</v>
      </c>
      <c r="T45" s="63"/>
      <c r="U45" s="63">
        <v>2.1089900000000002E-2</v>
      </c>
      <c r="V45" s="63">
        <v>2.0598700000000001E-2</v>
      </c>
      <c r="W45" s="63">
        <v>2.0384300000000001E-2</v>
      </c>
      <c r="X45" s="63">
        <v>2.0134200000000001E-2</v>
      </c>
      <c r="Y45" s="63">
        <v>2.13023E-2</v>
      </c>
    </row>
    <row r="46" spans="1:25">
      <c r="A46" s="63"/>
      <c r="B46" s="63">
        <f t="shared" ref="B46:B73" si="10">AVERAGE(I46:M46)</f>
        <v>2.242566E-2</v>
      </c>
      <c r="C46" s="63">
        <f t="shared" si="8"/>
        <v>2.152312E-2</v>
      </c>
      <c r="D46" s="63">
        <f t="shared" ref="D46:D73" si="11">AVERAGE(U46:Y46)</f>
        <v>1.9745799999999997E-2</v>
      </c>
      <c r="E46" s="63" t="str">
        <f t="shared" si="9"/>
        <v>0.0224,</v>
      </c>
      <c r="F46" s="63"/>
      <c r="H46" s="63"/>
      <c r="I46" s="63">
        <v>2.2804499999999998E-2</v>
      </c>
      <c r="J46" s="63">
        <v>2.2424099999999999E-2</v>
      </c>
      <c r="K46" s="63">
        <v>2.20804E-2</v>
      </c>
      <c r="L46" s="63">
        <v>2.2174200000000002E-2</v>
      </c>
      <c r="M46" s="63">
        <v>2.2645100000000001E-2</v>
      </c>
      <c r="N46" s="63"/>
      <c r="O46" s="63">
        <v>2.1847399999999999E-2</v>
      </c>
      <c r="P46" s="63">
        <v>2.1653700000000001E-2</v>
      </c>
      <c r="Q46" s="63">
        <v>2.1243600000000001E-2</v>
      </c>
      <c r="R46" s="63">
        <v>2.1192800000000001E-2</v>
      </c>
      <c r="S46" s="63">
        <v>2.1678099999999999E-2</v>
      </c>
      <c r="T46" s="63"/>
      <c r="U46" s="63">
        <v>2.00287E-2</v>
      </c>
      <c r="V46" s="63">
        <v>2.0082699999999998E-2</v>
      </c>
      <c r="W46" s="63">
        <v>1.9647700000000001E-2</v>
      </c>
      <c r="X46" s="63">
        <v>1.91367E-2</v>
      </c>
      <c r="Y46" s="63">
        <v>1.9833199999999999E-2</v>
      </c>
    </row>
    <row r="47" spans="1:25">
      <c r="A47" s="63"/>
      <c r="B47" s="63">
        <f t="shared" si="10"/>
        <v>2.2047879999999999E-2</v>
      </c>
      <c r="C47" s="63">
        <f t="shared" si="8"/>
        <v>2.1001959999999997E-2</v>
      </c>
      <c r="D47" s="63">
        <f t="shared" si="11"/>
        <v>1.8956819999999999E-2</v>
      </c>
      <c r="E47" s="63" t="str">
        <f t="shared" si="9"/>
        <v>0.022,</v>
      </c>
      <c r="F47" s="63"/>
      <c r="H47" s="63"/>
      <c r="I47" s="63">
        <v>2.2387799999999999E-2</v>
      </c>
      <c r="J47" s="63">
        <v>2.2232600000000002E-2</v>
      </c>
      <c r="K47" s="63">
        <v>2.1910300000000001E-2</v>
      </c>
      <c r="L47" s="63">
        <v>2.1543400000000001E-2</v>
      </c>
      <c r="M47" s="63">
        <v>2.2165299999999999E-2</v>
      </c>
      <c r="N47" s="63"/>
      <c r="O47" s="63">
        <v>2.1343999999999998E-2</v>
      </c>
      <c r="P47" s="63">
        <v>2.12642E-2</v>
      </c>
      <c r="Q47" s="63">
        <v>2.0960900000000001E-2</v>
      </c>
      <c r="R47" s="63">
        <v>2.0448399999999999E-2</v>
      </c>
      <c r="S47" s="63">
        <v>2.0992299999999998E-2</v>
      </c>
      <c r="T47" s="63"/>
      <c r="U47" s="63">
        <v>1.9149200000000002E-2</v>
      </c>
      <c r="V47" s="63">
        <v>1.9415499999999999E-2</v>
      </c>
      <c r="W47" s="63">
        <v>1.9239300000000001E-2</v>
      </c>
      <c r="X47" s="63">
        <v>1.8230300000000001E-2</v>
      </c>
      <c r="Y47" s="63">
        <v>1.87498E-2</v>
      </c>
    </row>
    <row r="48" spans="1:25">
      <c r="A48" s="63"/>
      <c r="B48" s="63">
        <f t="shared" si="10"/>
        <v>2.169024E-2</v>
      </c>
      <c r="C48" s="63">
        <f t="shared" si="8"/>
        <v>2.0474239999999998E-2</v>
      </c>
      <c r="D48" s="63">
        <f t="shared" si="11"/>
        <v>1.8151459999999998E-2</v>
      </c>
      <c r="E48" s="63" t="str">
        <f t="shared" si="9"/>
        <v>0.0217,</v>
      </c>
      <c r="F48" s="63"/>
      <c r="H48" s="63"/>
      <c r="I48" s="63">
        <v>2.1815999999999999E-2</v>
      </c>
      <c r="J48" s="63">
        <v>2.2325600000000001E-2</v>
      </c>
      <c r="K48" s="63">
        <v>2.1294899999999999E-2</v>
      </c>
      <c r="L48" s="63">
        <v>2.1608200000000001E-2</v>
      </c>
      <c r="M48" s="63">
        <v>2.1406499999999998E-2</v>
      </c>
      <c r="N48" s="63"/>
      <c r="O48" s="63">
        <v>2.0661700000000002E-2</v>
      </c>
      <c r="P48" s="63">
        <v>2.09944E-2</v>
      </c>
      <c r="Q48" s="63">
        <v>2.01865E-2</v>
      </c>
      <c r="R48" s="63">
        <v>2.0468400000000001E-2</v>
      </c>
      <c r="S48" s="63">
        <v>2.00602E-2</v>
      </c>
      <c r="T48" s="63"/>
      <c r="U48" s="63">
        <v>1.8106299999999999E-2</v>
      </c>
      <c r="V48" s="63">
        <v>1.8591699999999999E-2</v>
      </c>
      <c r="W48" s="63">
        <v>1.7973900000000001E-2</v>
      </c>
      <c r="X48" s="63">
        <v>1.8286E-2</v>
      </c>
      <c r="Y48" s="63">
        <v>1.77994E-2</v>
      </c>
    </row>
    <row r="49" spans="1:25">
      <c r="A49" s="63"/>
      <c r="B49" s="63">
        <f t="shared" si="10"/>
        <v>2.0972520000000001E-2</v>
      </c>
      <c r="C49" s="63">
        <f t="shared" si="8"/>
        <v>1.9638200000000001E-2</v>
      </c>
      <c r="D49" s="63">
        <f t="shared" si="11"/>
        <v>1.7306339999999996E-2</v>
      </c>
      <c r="E49" s="63" t="str">
        <f t="shared" si="9"/>
        <v>0.021,</v>
      </c>
      <c r="F49" s="63"/>
      <c r="H49" s="63"/>
      <c r="I49" s="63">
        <v>2.1450400000000001E-2</v>
      </c>
      <c r="J49" s="63">
        <v>2.1176899999999999E-2</v>
      </c>
      <c r="K49" s="63">
        <v>2.0533800000000001E-2</v>
      </c>
      <c r="L49" s="63">
        <v>2.0798899999999999E-2</v>
      </c>
      <c r="M49" s="63">
        <v>2.09026E-2</v>
      </c>
      <c r="N49" s="63"/>
      <c r="O49" s="63">
        <v>2.01234E-2</v>
      </c>
      <c r="P49" s="63">
        <v>1.9908100000000001E-2</v>
      </c>
      <c r="Q49" s="63">
        <v>1.9250400000000001E-2</v>
      </c>
      <c r="R49" s="63">
        <v>1.9440599999999999E-2</v>
      </c>
      <c r="S49" s="63">
        <v>1.94685E-2</v>
      </c>
      <c r="T49" s="63"/>
      <c r="U49" s="63">
        <v>1.7469599999999998E-2</v>
      </c>
      <c r="V49" s="63">
        <v>1.77287E-2</v>
      </c>
      <c r="W49" s="63">
        <v>1.7101100000000001E-2</v>
      </c>
      <c r="X49" s="63">
        <v>1.70429E-2</v>
      </c>
      <c r="Y49" s="63">
        <v>1.7189400000000001E-2</v>
      </c>
    </row>
    <row r="50" spans="1:25">
      <c r="A50" s="63"/>
      <c r="B50" s="63">
        <f t="shared" si="10"/>
        <v>2.0538500000000005E-2</v>
      </c>
      <c r="C50" s="63">
        <f t="shared" si="8"/>
        <v>1.8935360000000002E-2</v>
      </c>
      <c r="D50" s="63">
        <f t="shared" si="11"/>
        <v>1.6239480000000001E-2</v>
      </c>
      <c r="E50" s="63" t="str">
        <f t="shared" si="9"/>
        <v>0.0205,</v>
      </c>
      <c r="F50" s="63"/>
      <c r="H50" s="63"/>
      <c r="I50" s="63">
        <v>2.0594000000000001E-2</v>
      </c>
      <c r="J50" s="63">
        <v>2.0963300000000001E-2</v>
      </c>
      <c r="K50" s="63">
        <v>2.0539200000000001E-2</v>
      </c>
      <c r="L50" s="63">
        <v>2.02933E-2</v>
      </c>
      <c r="M50" s="63">
        <v>2.03027E-2</v>
      </c>
      <c r="N50" s="63"/>
      <c r="O50" s="63">
        <v>1.8920200000000002E-2</v>
      </c>
      <c r="P50" s="63">
        <v>1.9273599999999998E-2</v>
      </c>
      <c r="Q50" s="63">
        <v>1.9050899999999999E-2</v>
      </c>
      <c r="R50" s="63">
        <v>1.8804600000000001E-2</v>
      </c>
      <c r="S50" s="63">
        <v>1.8627500000000002E-2</v>
      </c>
      <c r="T50" s="63"/>
      <c r="U50" s="63">
        <v>1.60083E-2</v>
      </c>
      <c r="V50" s="63">
        <v>1.6662300000000001E-2</v>
      </c>
      <c r="W50" s="63">
        <v>1.6422900000000001E-2</v>
      </c>
      <c r="X50" s="63">
        <v>1.6320899999999999E-2</v>
      </c>
      <c r="Y50" s="63">
        <v>1.5782999999999998E-2</v>
      </c>
    </row>
    <row r="51" spans="1:25">
      <c r="A51" s="63"/>
      <c r="B51" s="63">
        <f t="shared" si="10"/>
        <v>1.9653280000000002E-2</v>
      </c>
      <c r="C51" s="63">
        <f t="shared" si="8"/>
        <v>1.7956560000000003E-2</v>
      </c>
      <c r="D51" s="63">
        <f t="shared" si="11"/>
        <v>1.524182E-2</v>
      </c>
      <c r="E51" s="63" t="str">
        <f t="shared" si="9"/>
        <v>0.0197,</v>
      </c>
      <c r="F51" s="63"/>
      <c r="H51" s="63"/>
      <c r="I51" s="63">
        <v>1.9617300000000001E-2</v>
      </c>
      <c r="J51" s="63">
        <v>1.9620599999999998E-2</v>
      </c>
      <c r="K51" s="63">
        <v>1.9719299999999999E-2</v>
      </c>
      <c r="L51" s="63">
        <v>1.9818100000000002E-2</v>
      </c>
      <c r="M51" s="63">
        <v>1.9491100000000001E-2</v>
      </c>
      <c r="N51" s="63"/>
      <c r="O51" s="63">
        <v>1.7824400000000001E-2</v>
      </c>
      <c r="P51" s="63">
        <v>1.8027100000000001E-2</v>
      </c>
      <c r="Q51" s="63">
        <v>1.8191800000000001E-2</v>
      </c>
      <c r="R51" s="63">
        <v>1.8196500000000001E-2</v>
      </c>
      <c r="S51" s="63">
        <v>1.7543E-2</v>
      </c>
      <c r="T51" s="63"/>
      <c r="U51" s="63">
        <v>1.52248E-2</v>
      </c>
      <c r="V51" s="63">
        <v>1.55841E-2</v>
      </c>
      <c r="W51" s="63">
        <v>1.53399E-2</v>
      </c>
      <c r="X51" s="63">
        <v>1.5511E-2</v>
      </c>
      <c r="Y51" s="63">
        <v>1.4549299999999999E-2</v>
      </c>
    </row>
    <row r="52" spans="1:25">
      <c r="A52" s="63"/>
      <c r="B52" s="63">
        <f t="shared" si="10"/>
        <v>1.9223880000000002E-2</v>
      </c>
      <c r="C52" s="63">
        <f t="shared" si="8"/>
        <v>1.7423699999999997E-2</v>
      </c>
      <c r="D52" s="63">
        <f t="shared" si="11"/>
        <v>1.4608360000000001E-2</v>
      </c>
      <c r="E52" s="63" t="str">
        <f t="shared" si="9"/>
        <v>0.0192,</v>
      </c>
      <c r="F52" s="63"/>
      <c r="H52" s="63"/>
      <c r="I52" s="63">
        <v>1.8946600000000001E-2</v>
      </c>
      <c r="J52" s="63">
        <v>1.9131599999999999E-2</v>
      </c>
      <c r="K52" s="63">
        <v>1.9249200000000001E-2</v>
      </c>
      <c r="L52" s="63">
        <v>1.97862E-2</v>
      </c>
      <c r="M52" s="63">
        <v>1.90058E-2</v>
      </c>
      <c r="N52" s="63"/>
      <c r="O52" s="63">
        <v>1.7162299999999998E-2</v>
      </c>
      <c r="P52" s="63">
        <v>1.7383099999999999E-2</v>
      </c>
      <c r="Q52" s="63">
        <v>1.7579600000000001E-2</v>
      </c>
      <c r="R52" s="63">
        <v>1.7875499999999999E-2</v>
      </c>
      <c r="S52" s="63">
        <v>1.7118000000000001E-2</v>
      </c>
      <c r="T52" s="63"/>
      <c r="U52" s="63">
        <v>1.4495600000000001E-2</v>
      </c>
      <c r="V52" s="63">
        <v>1.4800600000000001E-2</v>
      </c>
      <c r="W52" s="63">
        <v>1.4597600000000001E-2</v>
      </c>
      <c r="X52" s="63">
        <v>1.48535E-2</v>
      </c>
      <c r="Y52" s="63">
        <v>1.42945E-2</v>
      </c>
    </row>
    <row r="53" spans="1:25">
      <c r="A53" s="63"/>
      <c r="B53" s="63">
        <f t="shared" si="10"/>
        <v>1.864772E-2</v>
      </c>
      <c r="C53" s="63">
        <f t="shared" si="8"/>
        <v>1.6602019999999999E-2</v>
      </c>
      <c r="D53" s="63">
        <f t="shared" si="11"/>
        <v>1.359168E-2</v>
      </c>
      <c r="E53" s="63" t="str">
        <f t="shared" si="9"/>
        <v>0.0186,</v>
      </c>
      <c r="F53" s="63"/>
      <c r="H53" s="63"/>
      <c r="I53" s="63">
        <v>1.8494400000000001E-2</v>
      </c>
      <c r="J53" s="63">
        <v>1.9253699999999999E-2</v>
      </c>
      <c r="K53" s="63">
        <v>1.8834E-2</v>
      </c>
      <c r="L53" s="63">
        <v>1.78081E-2</v>
      </c>
      <c r="M53" s="63">
        <v>1.8848400000000001E-2</v>
      </c>
      <c r="N53" s="63"/>
      <c r="O53" s="63">
        <v>1.6414499999999999E-2</v>
      </c>
      <c r="P53" s="63">
        <v>1.7060200000000001E-2</v>
      </c>
      <c r="Q53" s="63">
        <v>1.6934000000000001E-2</v>
      </c>
      <c r="R53" s="63">
        <v>1.5810100000000001E-2</v>
      </c>
      <c r="S53" s="63">
        <v>1.6791299999999999E-2</v>
      </c>
      <c r="T53" s="63"/>
      <c r="U53" s="63">
        <v>1.34293E-2</v>
      </c>
      <c r="V53" s="63">
        <v>1.3743E-2</v>
      </c>
      <c r="W53" s="63">
        <v>1.39781E-2</v>
      </c>
      <c r="X53" s="63">
        <v>1.3010900000000001E-2</v>
      </c>
      <c r="Y53" s="63">
        <v>1.37971E-2</v>
      </c>
    </row>
    <row r="54" spans="1:25">
      <c r="A54" s="63"/>
      <c r="B54" s="63">
        <f t="shared" si="10"/>
        <v>1.7471740000000003E-2</v>
      </c>
      <c r="C54" s="63">
        <f t="shared" si="8"/>
        <v>1.53803E-2</v>
      </c>
      <c r="D54" s="63">
        <f t="shared" si="11"/>
        <v>1.2587379999999999E-2</v>
      </c>
      <c r="E54" s="63" t="str">
        <f t="shared" si="9"/>
        <v>0.0175,</v>
      </c>
      <c r="F54" s="63"/>
      <c r="H54" s="63"/>
      <c r="I54" s="63">
        <v>1.71218E-2</v>
      </c>
      <c r="J54" s="63">
        <v>1.7907599999999999E-2</v>
      </c>
      <c r="K54" s="63">
        <v>1.7653599999999998E-2</v>
      </c>
      <c r="L54" s="63">
        <v>1.7281700000000001E-2</v>
      </c>
      <c r="M54" s="63">
        <v>1.7394E-2</v>
      </c>
      <c r="N54" s="63"/>
      <c r="O54" s="63">
        <v>1.51144E-2</v>
      </c>
      <c r="P54" s="63">
        <v>1.60725E-2</v>
      </c>
      <c r="Q54" s="63">
        <v>1.5552E-2</v>
      </c>
      <c r="R54" s="63">
        <v>1.5025800000000001E-2</v>
      </c>
      <c r="S54" s="63">
        <v>1.5136800000000001E-2</v>
      </c>
      <c r="T54" s="63"/>
      <c r="U54" s="63">
        <v>1.25069E-2</v>
      </c>
      <c r="V54" s="63">
        <v>1.33895E-2</v>
      </c>
      <c r="W54" s="63">
        <v>1.24498E-2</v>
      </c>
      <c r="X54" s="63">
        <v>1.2186300000000001E-2</v>
      </c>
      <c r="Y54" s="63">
        <v>1.2404399999999999E-2</v>
      </c>
    </row>
    <row r="55" spans="1:25">
      <c r="A55" s="63"/>
      <c r="B55" s="63">
        <f t="shared" si="10"/>
        <v>1.6910439999999999E-2</v>
      </c>
      <c r="C55" s="63">
        <f t="shared" si="8"/>
        <v>1.4738879999999999E-2</v>
      </c>
      <c r="D55" s="63">
        <f t="shared" si="11"/>
        <v>1.192152E-2</v>
      </c>
      <c r="E55" s="63" t="str">
        <f t="shared" si="9"/>
        <v>0.0169,</v>
      </c>
      <c r="F55" s="63"/>
      <c r="H55" s="63"/>
      <c r="I55" s="63">
        <v>1.6677000000000001E-2</v>
      </c>
      <c r="J55" s="63">
        <v>1.7549499999999999E-2</v>
      </c>
      <c r="K55" s="63">
        <v>1.6737599999999998E-2</v>
      </c>
      <c r="L55" s="63">
        <v>1.6623099999999998E-2</v>
      </c>
      <c r="M55" s="63">
        <v>1.6965000000000001E-2</v>
      </c>
      <c r="N55" s="63"/>
      <c r="O55" s="63">
        <v>1.45164E-2</v>
      </c>
      <c r="P55" s="63">
        <v>1.53005E-2</v>
      </c>
      <c r="Q55" s="63">
        <v>1.4663799999999999E-2</v>
      </c>
      <c r="R55" s="63">
        <v>1.4489200000000001E-2</v>
      </c>
      <c r="S55" s="63">
        <v>1.47245E-2</v>
      </c>
      <c r="T55" s="63"/>
      <c r="U55" s="63">
        <v>1.16772E-2</v>
      </c>
      <c r="V55" s="63">
        <v>1.24271E-2</v>
      </c>
      <c r="W55" s="63">
        <v>1.1877499999999999E-2</v>
      </c>
      <c r="X55" s="63">
        <v>1.17845E-2</v>
      </c>
      <c r="Y55" s="63">
        <v>1.1841300000000001E-2</v>
      </c>
    </row>
    <row r="56" spans="1:25">
      <c r="A56" s="63"/>
      <c r="B56" s="63">
        <f t="shared" si="10"/>
        <v>1.6053080000000001E-2</v>
      </c>
      <c r="C56" s="63">
        <f t="shared" si="8"/>
        <v>1.386518E-2</v>
      </c>
      <c r="D56" s="63">
        <f t="shared" si="11"/>
        <v>1.1021960000000001E-2</v>
      </c>
      <c r="E56" s="63" t="str">
        <f t="shared" si="9"/>
        <v>0.0161,</v>
      </c>
      <c r="F56" s="63"/>
      <c r="H56" s="63"/>
      <c r="I56" s="63">
        <v>1.5860900000000001E-2</v>
      </c>
      <c r="J56" s="63">
        <v>1.7021499999999998E-2</v>
      </c>
      <c r="K56" s="63">
        <v>1.5570799999999999E-2</v>
      </c>
      <c r="L56" s="63">
        <v>1.6329199999999999E-2</v>
      </c>
      <c r="M56" s="63">
        <v>1.5483E-2</v>
      </c>
      <c r="N56" s="63"/>
      <c r="O56" s="63">
        <v>1.34883E-2</v>
      </c>
      <c r="P56" s="63">
        <v>1.4759E-2</v>
      </c>
      <c r="Q56" s="63">
        <v>1.3623E-2</v>
      </c>
      <c r="R56" s="63">
        <v>1.42177E-2</v>
      </c>
      <c r="S56" s="63">
        <v>1.32379E-2</v>
      </c>
      <c r="T56" s="63"/>
      <c r="U56" s="63">
        <v>1.0611499999999999E-2</v>
      </c>
      <c r="V56" s="63">
        <v>1.15307E-2</v>
      </c>
      <c r="W56" s="63">
        <v>1.1056399999999999E-2</v>
      </c>
      <c r="X56" s="63">
        <v>1.1288299999999999E-2</v>
      </c>
      <c r="Y56" s="63">
        <v>1.0622899999999999E-2</v>
      </c>
    </row>
    <row r="57" spans="1:25">
      <c r="A57" s="63"/>
      <c r="B57" s="63">
        <f t="shared" si="10"/>
        <v>1.5149479999999998E-2</v>
      </c>
      <c r="C57" s="63">
        <f t="shared" si="8"/>
        <v>1.2835239999999998E-2</v>
      </c>
      <c r="D57" s="63">
        <f t="shared" si="11"/>
        <v>1.0157898E-2</v>
      </c>
      <c r="E57" s="63" t="str">
        <f t="shared" si="9"/>
        <v>0.0151,</v>
      </c>
      <c r="F57" s="63"/>
      <c r="H57" s="63"/>
      <c r="I57" s="63">
        <v>1.50682E-2</v>
      </c>
      <c r="J57" s="63">
        <v>1.59002E-2</v>
      </c>
      <c r="K57" s="63">
        <v>1.4642799999999999E-2</v>
      </c>
      <c r="L57" s="63">
        <v>1.5808099999999999E-2</v>
      </c>
      <c r="M57" s="63">
        <v>1.43281E-2</v>
      </c>
      <c r="N57" s="63"/>
      <c r="O57" s="63">
        <v>1.25617E-2</v>
      </c>
      <c r="P57" s="63">
        <v>1.32859E-2</v>
      </c>
      <c r="Q57" s="63">
        <v>1.26523E-2</v>
      </c>
      <c r="R57" s="63">
        <v>1.3401100000000001E-2</v>
      </c>
      <c r="S57" s="63">
        <v>1.22752E-2</v>
      </c>
      <c r="T57" s="63"/>
      <c r="U57" s="63">
        <v>9.8613399999999997E-3</v>
      </c>
      <c r="V57" s="63">
        <v>1.04026E-2</v>
      </c>
      <c r="W57" s="63">
        <v>1.02665E-2</v>
      </c>
      <c r="X57" s="63">
        <v>1.04717E-2</v>
      </c>
      <c r="Y57" s="63">
        <v>9.7873500000000002E-3</v>
      </c>
    </row>
    <row r="58" spans="1:25">
      <c r="A58" s="63"/>
      <c r="B58" s="63">
        <f t="shared" si="10"/>
        <v>1.447496E-2</v>
      </c>
      <c r="C58" s="63">
        <f t="shared" si="8"/>
        <v>1.22247E-2</v>
      </c>
      <c r="D58" s="63">
        <f t="shared" si="11"/>
        <v>9.5679839999999981E-3</v>
      </c>
      <c r="E58" s="63" t="str">
        <f t="shared" si="9"/>
        <v>0.0145,</v>
      </c>
      <c r="F58" s="63"/>
      <c r="H58" s="63"/>
      <c r="I58" s="63">
        <v>1.4500300000000001E-2</v>
      </c>
      <c r="J58" s="63">
        <v>1.4414400000000001E-2</v>
      </c>
      <c r="K58" s="63">
        <v>1.4682000000000001E-2</v>
      </c>
      <c r="L58" s="63">
        <v>1.5049999999999999E-2</v>
      </c>
      <c r="M58" s="63">
        <v>1.37281E-2</v>
      </c>
      <c r="N58" s="63"/>
      <c r="O58" s="63">
        <v>1.22846E-2</v>
      </c>
      <c r="P58" s="63">
        <v>1.205E-2</v>
      </c>
      <c r="Q58" s="63">
        <v>1.23567E-2</v>
      </c>
      <c r="R58" s="63">
        <v>1.27587E-2</v>
      </c>
      <c r="S58" s="63">
        <v>1.16735E-2</v>
      </c>
      <c r="T58" s="63"/>
      <c r="U58" s="63">
        <v>9.7203399999999992E-3</v>
      </c>
      <c r="V58" s="63">
        <v>9.2973399999999994E-3</v>
      </c>
      <c r="W58" s="63">
        <v>9.6168399999999998E-3</v>
      </c>
      <c r="X58" s="63">
        <v>1.00371E-2</v>
      </c>
      <c r="Y58" s="63">
        <v>9.1683000000000008E-3</v>
      </c>
    </row>
    <row r="59" spans="1:25">
      <c r="A59" s="63"/>
      <c r="B59" s="63">
        <f t="shared" si="10"/>
        <v>1.3621459999999998E-2</v>
      </c>
      <c r="C59" s="63">
        <f t="shared" si="8"/>
        <v>1.1294720000000001E-2</v>
      </c>
      <c r="D59" s="63">
        <f t="shared" si="11"/>
        <v>8.6770019999999996E-3</v>
      </c>
      <c r="E59" s="63" t="str">
        <f t="shared" si="9"/>
        <v>0.0136,</v>
      </c>
      <c r="F59" s="63"/>
      <c r="H59" s="63"/>
      <c r="I59" s="63">
        <v>1.3600299999999999E-2</v>
      </c>
      <c r="J59" s="63">
        <v>1.32756E-2</v>
      </c>
      <c r="K59" s="63">
        <v>1.3059899999999999E-2</v>
      </c>
      <c r="L59" s="63">
        <v>1.51293E-2</v>
      </c>
      <c r="M59" s="63">
        <v>1.30422E-2</v>
      </c>
      <c r="N59" s="63"/>
      <c r="O59" s="63">
        <v>1.15777E-2</v>
      </c>
      <c r="P59" s="63">
        <v>1.0839700000000001E-2</v>
      </c>
      <c r="Q59" s="63">
        <v>1.09011E-2</v>
      </c>
      <c r="R59" s="63">
        <v>1.21619E-2</v>
      </c>
      <c r="S59" s="63">
        <v>1.09932E-2</v>
      </c>
      <c r="T59" s="63"/>
      <c r="U59" s="63">
        <v>8.9574100000000007E-3</v>
      </c>
      <c r="V59" s="63">
        <v>8.24188E-3</v>
      </c>
      <c r="W59" s="63">
        <v>8.57196E-3</v>
      </c>
      <c r="X59" s="63">
        <v>9.0539000000000001E-3</v>
      </c>
      <c r="Y59" s="63">
        <v>8.5598600000000007E-3</v>
      </c>
    </row>
    <row r="60" spans="1:25">
      <c r="A60" s="63"/>
      <c r="B60" s="63">
        <f t="shared" si="10"/>
        <v>1.2700939999999999E-2</v>
      </c>
      <c r="C60" s="63">
        <f t="shared" si="8"/>
        <v>1.038761E-2</v>
      </c>
      <c r="D60" s="63">
        <f t="shared" si="11"/>
        <v>7.9533620000000003E-3</v>
      </c>
      <c r="E60" s="63" t="str">
        <f t="shared" si="9"/>
        <v>0.0127,</v>
      </c>
      <c r="F60" s="63"/>
      <c r="H60" s="63"/>
      <c r="I60" s="63">
        <v>1.2934899999999999E-2</v>
      </c>
      <c r="J60" s="63">
        <v>1.2332600000000001E-2</v>
      </c>
      <c r="K60" s="63">
        <v>1.18992E-2</v>
      </c>
      <c r="L60" s="63">
        <v>1.4013400000000001E-2</v>
      </c>
      <c r="M60" s="63">
        <v>1.23246E-2</v>
      </c>
      <c r="N60" s="63"/>
      <c r="O60" s="63">
        <v>1.0780700000000001E-2</v>
      </c>
      <c r="P60" s="63">
        <v>9.9872199999999998E-3</v>
      </c>
      <c r="Q60" s="63">
        <v>9.5178299999999997E-3</v>
      </c>
      <c r="R60" s="63">
        <v>1.12263E-2</v>
      </c>
      <c r="S60" s="63">
        <v>1.0426E-2</v>
      </c>
      <c r="T60" s="63"/>
      <c r="U60" s="63">
        <v>7.9976200000000004E-3</v>
      </c>
      <c r="V60" s="63">
        <v>7.61226E-3</v>
      </c>
      <c r="W60" s="63">
        <v>7.6891800000000003E-3</v>
      </c>
      <c r="X60" s="63">
        <v>8.4227699999999996E-3</v>
      </c>
      <c r="Y60" s="63">
        <v>8.0449800000000002E-3</v>
      </c>
    </row>
    <row r="61" spans="1:25">
      <c r="A61" s="63"/>
      <c r="B61" s="63">
        <f t="shared" si="10"/>
        <v>1.168132E-2</v>
      </c>
      <c r="C61" s="63">
        <f t="shared" si="8"/>
        <v>9.4081460000000009E-3</v>
      </c>
      <c r="D61" s="63">
        <f t="shared" si="11"/>
        <v>7.2774580000000005E-3</v>
      </c>
      <c r="E61" s="63" t="str">
        <f t="shared" si="9"/>
        <v>0.0117,</v>
      </c>
      <c r="F61" s="63"/>
      <c r="H61" s="63"/>
      <c r="I61" s="63">
        <v>1.2031E-2</v>
      </c>
      <c r="J61" s="63">
        <v>1.16051E-2</v>
      </c>
      <c r="K61" s="63">
        <v>1.05608E-2</v>
      </c>
      <c r="L61" s="63">
        <v>1.2375000000000001E-2</v>
      </c>
      <c r="M61" s="63">
        <v>1.18347E-2</v>
      </c>
      <c r="N61" s="63"/>
      <c r="O61" s="63">
        <v>9.7416199999999994E-3</v>
      </c>
      <c r="P61" s="63">
        <v>9.1706400000000007E-3</v>
      </c>
      <c r="Q61" s="63">
        <v>8.5719100000000003E-3</v>
      </c>
      <c r="R61" s="63">
        <v>9.9974799999999996E-3</v>
      </c>
      <c r="S61" s="63">
        <v>9.5590799999999993E-3</v>
      </c>
      <c r="T61" s="63"/>
      <c r="U61" s="63">
        <v>7.3369999999999998E-3</v>
      </c>
      <c r="V61" s="63">
        <v>7.0184399999999999E-3</v>
      </c>
      <c r="W61" s="63">
        <v>6.9830300000000003E-3</v>
      </c>
      <c r="X61" s="63">
        <v>7.6422900000000004E-3</v>
      </c>
      <c r="Y61" s="63">
        <v>7.4065299999999997E-3</v>
      </c>
    </row>
    <row r="62" spans="1:25">
      <c r="A62" s="63"/>
      <c r="B62" s="63">
        <f t="shared" si="10"/>
        <v>1.0652232000000001E-2</v>
      </c>
      <c r="C62" s="63">
        <f t="shared" si="8"/>
        <v>8.527980000000001E-3</v>
      </c>
      <c r="D62" s="63">
        <f t="shared" si="11"/>
        <v>6.6012240000000002E-3</v>
      </c>
      <c r="E62" s="63" t="str">
        <f t="shared" si="9"/>
        <v>0.0107,</v>
      </c>
      <c r="F62" s="63"/>
      <c r="H62" s="63"/>
      <c r="I62" s="63">
        <v>1.1021100000000001E-2</v>
      </c>
      <c r="J62" s="63">
        <v>1.07489E-2</v>
      </c>
      <c r="K62" s="63">
        <v>9.30746E-3</v>
      </c>
      <c r="L62" s="63">
        <v>1.1792199999999999E-2</v>
      </c>
      <c r="M62" s="63">
        <v>1.03915E-2</v>
      </c>
      <c r="N62" s="63"/>
      <c r="O62" s="63">
        <v>8.4693900000000003E-3</v>
      </c>
      <c r="P62" s="63">
        <v>8.5307500000000001E-3</v>
      </c>
      <c r="Q62" s="63">
        <v>7.8168200000000004E-3</v>
      </c>
      <c r="R62" s="63">
        <v>9.3889100000000003E-3</v>
      </c>
      <c r="S62" s="63">
        <v>8.4340300000000003E-3</v>
      </c>
      <c r="T62" s="63"/>
      <c r="U62" s="63">
        <v>6.3513700000000003E-3</v>
      </c>
      <c r="V62" s="63">
        <v>6.5747999999999996E-3</v>
      </c>
      <c r="W62" s="63">
        <v>6.3584399999999999E-3</v>
      </c>
      <c r="X62" s="63">
        <v>6.9285700000000002E-3</v>
      </c>
      <c r="Y62" s="63">
        <v>6.7929399999999999E-3</v>
      </c>
    </row>
    <row r="63" spans="1:25">
      <c r="A63" s="63"/>
      <c r="B63" s="63">
        <f t="shared" si="10"/>
        <v>9.364962000000001E-3</v>
      </c>
      <c r="C63" s="63">
        <f t="shared" si="8"/>
        <v>7.5212180000000005E-3</v>
      </c>
      <c r="D63" s="63">
        <f t="shared" si="11"/>
        <v>5.9201159999999996E-3</v>
      </c>
      <c r="E63" s="63" t="str">
        <f t="shared" si="9"/>
        <v>0.0094,</v>
      </c>
      <c r="F63" s="63"/>
      <c r="H63" s="63"/>
      <c r="I63" s="63">
        <v>9.46316E-3</v>
      </c>
      <c r="J63" s="63">
        <v>9.5309599999999998E-3</v>
      </c>
      <c r="K63" s="63">
        <v>8.6922400000000004E-3</v>
      </c>
      <c r="L63" s="63">
        <v>9.6521799999999998E-3</v>
      </c>
      <c r="M63" s="63">
        <v>9.4862699999999998E-3</v>
      </c>
      <c r="N63" s="63"/>
      <c r="O63" s="63">
        <v>7.4236900000000001E-3</v>
      </c>
      <c r="P63" s="63">
        <v>7.6545600000000004E-3</v>
      </c>
      <c r="Q63" s="63">
        <v>7.1046599999999996E-3</v>
      </c>
      <c r="R63" s="63">
        <v>7.7504200000000001E-3</v>
      </c>
      <c r="S63" s="63">
        <v>7.6727599999999998E-3</v>
      </c>
      <c r="T63" s="63"/>
      <c r="U63" s="63">
        <v>5.7993100000000002E-3</v>
      </c>
      <c r="V63" s="63">
        <v>6.0568000000000002E-3</v>
      </c>
      <c r="W63" s="63">
        <v>5.6919099999999997E-3</v>
      </c>
      <c r="X63" s="63">
        <v>6.0116900000000001E-3</v>
      </c>
      <c r="Y63" s="63">
        <v>6.0408700000000003E-3</v>
      </c>
    </row>
    <row r="64" spans="1:25">
      <c r="A64" s="63"/>
      <c r="B64" s="63">
        <f t="shared" si="10"/>
        <v>8.2818360000000008E-3</v>
      </c>
      <c r="C64" s="63">
        <f t="shared" si="8"/>
        <v>6.6596240000000003E-3</v>
      </c>
      <c r="D64" s="63">
        <f t="shared" si="11"/>
        <v>5.3807739999999996E-3</v>
      </c>
      <c r="E64" s="63" t="str">
        <f t="shared" si="9"/>
        <v>0.0083,</v>
      </c>
      <c r="F64" s="63"/>
      <c r="H64" s="63"/>
      <c r="I64" s="63">
        <v>8.2708E-3</v>
      </c>
      <c r="J64" s="63">
        <v>8.3428100000000009E-3</v>
      </c>
      <c r="K64" s="63">
        <v>8.0931000000000006E-3</v>
      </c>
      <c r="L64" s="63">
        <v>8.6238100000000008E-3</v>
      </c>
      <c r="M64" s="63">
        <v>8.0786599999999997E-3</v>
      </c>
      <c r="N64" s="63"/>
      <c r="O64" s="63">
        <v>6.3301299999999998E-3</v>
      </c>
      <c r="P64" s="63">
        <v>6.7780499999999999E-3</v>
      </c>
      <c r="Q64" s="63">
        <v>6.3636700000000001E-3</v>
      </c>
      <c r="R64" s="63">
        <v>7.06663E-3</v>
      </c>
      <c r="S64" s="63">
        <v>6.7596399999999999E-3</v>
      </c>
      <c r="T64" s="63"/>
      <c r="U64" s="63">
        <v>5.1034299999999999E-3</v>
      </c>
      <c r="V64" s="63">
        <v>5.4822999999999998E-3</v>
      </c>
      <c r="W64" s="63">
        <v>5.2057199999999996E-3</v>
      </c>
      <c r="X64" s="63">
        <v>5.61152E-3</v>
      </c>
      <c r="Y64" s="63">
        <v>5.5009000000000004E-3</v>
      </c>
    </row>
    <row r="65" spans="1:25">
      <c r="A65" s="63"/>
      <c r="B65" s="63">
        <f t="shared" si="10"/>
        <v>7.0325259999999999E-3</v>
      </c>
      <c r="C65" s="63">
        <f t="shared" si="8"/>
        <v>5.6548060000000001E-3</v>
      </c>
      <c r="D65" s="63">
        <f t="shared" si="11"/>
        <v>4.8198680000000006E-3</v>
      </c>
      <c r="E65" s="63" t="str">
        <f t="shared" si="9"/>
        <v>0.007,</v>
      </c>
      <c r="F65" s="63"/>
      <c r="H65" s="63"/>
      <c r="I65" s="63">
        <v>6.8808000000000003E-3</v>
      </c>
      <c r="J65" s="63">
        <v>7.4126000000000001E-3</v>
      </c>
      <c r="K65" s="63">
        <v>6.7329599999999996E-3</v>
      </c>
      <c r="L65" s="63">
        <v>7.1469699999999999E-3</v>
      </c>
      <c r="M65" s="63">
        <v>6.9893000000000004E-3</v>
      </c>
      <c r="N65" s="63"/>
      <c r="O65" s="63">
        <v>5.4833099999999999E-3</v>
      </c>
      <c r="P65" s="63">
        <v>6.0313199999999997E-3</v>
      </c>
      <c r="Q65" s="63">
        <v>5.4765600000000001E-3</v>
      </c>
      <c r="R65" s="63">
        <v>5.6591499999999999E-3</v>
      </c>
      <c r="S65" s="63">
        <v>5.6236899999999998E-3</v>
      </c>
      <c r="T65" s="63"/>
      <c r="U65" s="63">
        <v>4.7398700000000002E-3</v>
      </c>
      <c r="V65" s="63">
        <v>5.0082599999999996E-3</v>
      </c>
      <c r="W65" s="63">
        <v>4.7582900000000001E-3</v>
      </c>
      <c r="X65" s="63">
        <v>4.7962999999999999E-3</v>
      </c>
      <c r="Y65" s="63">
        <v>4.7966199999999997E-3</v>
      </c>
    </row>
    <row r="66" spans="1:25">
      <c r="A66" s="63"/>
      <c r="B66" s="63">
        <f t="shared" si="10"/>
        <v>6.0157099999999988E-3</v>
      </c>
      <c r="C66" s="63">
        <f t="shared" si="8"/>
        <v>5.0560980000000002E-3</v>
      </c>
      <c r="D66" s="63">
        <f t="shared" si="11"/>
        <v>4.5545400000000002E-3</v>
      </c>
      <c r="E66" s="63" t="str">
        <f t="shared" si="9"/>
        <v>0.006,</v>
      </c>
      <c r="F66" s="63"/>
      <c r="H66" s="63"/>
      <c r="I66" s="63">
        <v>5.8297599999999998E-3</v>
      </c>
      <c r="J66" s="63">
        <v>6.4666400000000001E-3</v>
      </c>
      <c r="K66" s="63">
        <v>5.80679E-3</v>
      </c>
      <c r="L66" s="63">
        <v>5.82315E-3</v>
      </c>
      <c r="M66" s="63">
        <v>6.15221E-3</v>
      </c>
      <c r="N66" s="63"/>
      <c r="O66" s="63">
        <v>4.95898E-3</v>
      </c>
      <c r="P66" s="63">
        <v>5.2930399999999997E-3</v>
      </c>
      <c r="Q66" s="63">
        <v>4.9584199999999998E-3</v>
      </c>
      <c r="R66" s="63">
        <v>4.9355199999999997E-3</v>
      </c>
      <c r="S66" s="63">
        <v>5.13453E-3</v>
      </c>
      <c r="T66" s="63"/>
      <c r="U66" s="63">
        <v>4.5329100000000002E-3</v>
      </c>
      <c r="V66" s="63">
        <v>4.6216800000000004E-3</v>
      </c>
      <c r="W66" s="63">
        <v>4.5310699999999999E-3</v>
      </c>
      <c r="X66" s="63">
        <v>4.5026800000000002E-3</v>
      </c>
      <c r="Y66" s="63">
        <v>4.58436E-3</v>
      </c>
    </row>
    <row r="67" spans="1:25">
      <c r="A67" s="63"/>
      <c r="B67" s="63">
        <f t="shared" si="10"/>
        <v>5.0936420000000007E-3</v>
      </c>
      <c r="C67" s="63">
        <f t="shared" si="8"/>
        <v>4.6083800000000005E-3</v>
      </c>
      <c r="D67" s="63">
        <f t="shared" si="11"/>
        <v>4.3872579999999998E-3</v>
      </c>
      <c r="E67" s="63" t="str">
        <f t="shared" si="9"/>
        <v>0.0051,</v>
      </c>
      <c r="F67" s="63"/>
      <c r="H67" s="63"/>
      <c r="I67" s="63">
        <v>5.0324200000000001E-3</v>
      </c>
      <c r="J67" s="63">
        <v>5.0795800000000002E-3</v>
      </c>
      <c r="K67" s="63">
        <v>5.03434E-3</v>
      </c>
      <c r="L67" s="63">
        <v>5.1623299999999997E-3</v>
      </c>
      <c r="M67" s="63">
        <v>5.1595399999999998E-3</v>
      </c>
      <c r="N67" s="63"/>
      <c r="O67" s="63">
        <v>4.5955199999999996E-3</v>
      </c>
      <c r="P67" s="63">
        <v>4.58888E-3</v>
      </c>
      <c r="Q67" s="63">
        <v>4.5983100000000004E-3</v>
      </c>
      <c r="R67" s="63">
        <v>4.6193900000000001E-3</v>
      </c>
      <c r="S67" s="63">
        <v>4.6398000000000003E-3</v>
      </c>
      <c r="T67" s="63"/>
      <c r="U67" s="63">
        <v>4.3945800000000004E-3</v>
      </c>
      <c r="V67" s="63">
        <v>4.3673399999999999E-3</v>
      </c>
      <c r="W67" s="63">
        <v>4.39011E-3</v>
      </c>
      <c r="X67" s="63">
        <v>4.3854699999999998E-3</v>
      </c>
      <c r="Y67" s="63">
        <v>4.3987899999999996E-3</v>
      </c>
    </row>
    <row r="68" spans="1:25">
      <c r="A68" s="63"/>
      <c r="B68" s="63">
        <f t="shared" si="10"/>
        <v>4.5572199999999998E-3</v>
      </c>
      <c r="C68" s="63">
        <f t="shared" si="8"/>
        <v>4.3811099999999997E-3</v>
      </c>
      <c r="D68" s="63">
        <f t="shared" si="11"/>
        <v>4.3039140000000007E-3</v>
      </c>
      <c r="E68" s="63" t="str">
        <f t="shared" si="9"/>
        <v>0.0046,</v>
      </c>
      <c r="F68" s="63"/>
      <c r="H68" s="63"/>
      <c r="I68" s="63">
        <v>4.4960499999999997E-3</v>
      </c>
      <c r="J68" s="63">
        <v>4.5603299999999996E-3</v>
      </c>
      <c r="K68" s="63">
        <v>4.5948100000000004E-3</v>
      </c>
      <c r="L68" s="63">
        <v>4.5607599999999996E-3</v>
      </c>
      <c r="M68" s="63">
        <v>4.5741499999999999E-3</v>
      </c>
      <c r="N68" s="63"/>
      <c r="O68" s="63">
        <v>4.36704E-3</v>
      </c>
      <c r="P68" s="63">
        <v>4.3710700000000003E-3</v>
      </c>
      <c r="Q68" s="63">
        <v>4.4024299999999997E-3</v>
      </c>
      <c r="R68" s="63">
        <v>4.3731999999999998E-3</v>
      </c>
      <c r="S68" s="63">
        <v>4.3918100000000003E-3</v>
      </c>
      <c r="T68" s="63"/>
      <c r="U68" s="63">
        <v>4.3092800000000004E-3</v>
      </c>
      <c r="V68" s="63">
        <v>4.2861899999999996E-3</v>
      </c>
      <c r="W68" s="63">
        <v>4.3197299999999999E-3</v>
      </c>
      <c r="X68" s="63">
        <v>4.2969499999999999E-3</v>
      </c>
      <c r="Y68" s="63">
        <v>4.3074200000000002E-3</v>
      </c>
    </row>
    <row r="69" spans="1:25">
      <c r="A69" s="63"/>
      <c r="B69" s="63">
        <f t="shared" si="10"/>
        <v>4.3111139999999996E-3</v>
      </c>
      <c r="C69" s="63">
        <f t="shared" si="8"/>
        <v>4.2717740000000008E-3</v>
      </c>
      <c r="D69" s="63">
        <f t="shared" si="11"/>
        <v>4.2616780000000005E-3</v>
      </c>
      <c r="E69" s="63" t="str">
        <f t="shared" si="9"/>
        <v>0.0043,</v>
      </c>
      <c r="F69" s="63"/>
      <c r="H69" s="63"/>
      <c r="I69" s="63">
        <v>4.31286E-3</v>
      </c>
      <c r="J69" s="63">
        <v>4.29445E-3</v>
      </c>
      <c r="K69" s="63">
        <v>4.3280100000000002E-3</v>
      </c>
      <c r="L69" s="63">
        <v>4.3101800000000003E-3</v>
      </c>
      <c r="M69" s="63">
        <v>4.31007E-3</v>
      </c>
      <c r="N69" s="63"/>
      <c r="O69" s="63">
        <v>4.2810299999999999E-3</v>
      </c>
      <c r="P69" s="63">
        <v>4.2539500000000003E-3</v>
      </c>
      <c r="Q69" s="63">
        <v>4.2869300000000004E-3</v>
      </c>
      <c r="R69" s="63">
        <v>4.2692600000000004E-3</v>
      </c>
      <c r="S69" s="63">
        <v>4.2677000000000001E-3</v>
      </c>
      <c r="T69" s="63"/>
      <c r="U69" s="63">
        <v>4.2736299999999996E-3</v>
      </c>
      <c r="V69" s="63">
        <v>4.2436000000000001E-3</v>
      </c>
      <c r="W69" s="63">
        <v>4.2759900000000003E-3</v>
      </c>
      <c r="X69" s="63">
        <v>4.2578700000000004E-3</v>
      </c>
      <c r="Y69" s="63">
        <v>4.2573000000000003E-3</v>
      </c>
    </row>
    <row r="70" spans="1:25">
      <c r="A70" s="63"/>
      <c r="B70" s="63">
        <f t="shared" si="10"/>
        <v>4.219118E-3</v>
      </c>
      <c r="C70" s="63">
        <f t="shared" si="8"/>
        <v>4.2271499999999998E-3</v>
      </c>
      <c r="D70" s="63">
        <f t="shared" si="11"/>
        <v>4.242638E-3</v>
      </c>
      <c r="E70" s="63" t="str">
        <f t="shared" si="9"/>
        <v>0.0042,</v>
      </c>
      <c r="F70" s="63"/>
      <c r="H70" s="63"/>
      <c r="I70" s="63">
        <v>4.2299900000000003E-3</v>
      </c>
      <c r="J70" s="63">
        <v>4.2017199999999999E-3</v>
      </c>
      <c r="K70" s="63">
        <v>4.2299199999999999E-3</v>
      </c>
      <c r="L70" s="63">
        <v>4.21281E-3</v>
      </c>
      <c r="M70" s="63">
        <v>4.2211499999999999E-3</v>
      </c>
      <c r="N70" s="63"/>
      <c r="O70" s="63">
        <v>4.2387400000000004E-3</v>
      </c>
      <c r="P70" s="63">
        <v>4.2095600000000002E-3</v>
      </c>
      <c r="Q70" s="63">
        <v>4.2401799999999996E-3</v>
      </c>
      <c r="R70" s="63">
        <v>4.2200800000000002E-3</v>
      </c>
      <c r="S70" s="63">
        <v>4.2271899999999996E-3</v>
      </c>
      <c r="T70" s="63"/>
      <c r="U70" s="63">
        <v>4.25487E-3</v>
      </c>
      <c r="V70" s="63">
        <v>4.2250100000000004E-3</v>
      </c>
      <c r="W70" s="63">
        <v>4.2564500000000002E-3</v>
      </c>
      <c r="X70" s="63">
        <v>4.2355300000000004E-3</v>
      </c>
      <c r="Y70" s="63">
        <v>4.2413299999999998E-3</v>
      </c>
    </row>
    <row r="71" spans="1:25">
      <c r="A71" s="63"/>
      <c r="B71" s="63">
        <f t="shared" si="10"/>
        <v>4.1885099999999995E-3</v>
      </c>
      <c r="C71" s="63">
        <f t="shared" si="8"/>
        <v>4.2114299999999995E-3</v>
      </c>
      <c r="D71" s="63">
        <f t="shared" si="11"/>
        <v>4.2349959999999996E-3</v>
      </c>
      <c r="E71" s="63" t="str">
        <f t="shared" si="9"/>
        <v>0.0042,</v>
      </c>
      <c r="F71" s="63"/>
      <c r="H71" s="63"/>
      <c r="I71" s="63">
        <v>4.1986899999999997E-3</v>
      </c>
      <c r="J71" s="63">
        <v>4.1761999999999997E-3</v>
      </c>
      <c r="K71" s="63">
        <v>4.1944299999999999E-3</v>
      </c>
      <c r="L71" s="63">
        <v>4.1859000000000002E-3</v>
      </c>
      <c r="M71" s="63">
        <v>4.1873300000000004E-3</v>
      </c>
      <c r="N71" s="63"/>
      <c r="O71" s="63">
        <v>4.2228099999999996E-3</v>
      </c>
      <c r="P71" s="63">
        <v>4.1978700000000002E-3</v>
      </c>
      <c r="Q71" s="63">
        <v>4.2185699999999996E-3</v>
      </c>
      <c r="R71" s="63">
        <v>4.2081699999999998E-3</v>
      </c>
      <c r="S71" s="63">
        <v>4.2097300000000001E-3</v>
      </c>
      <c r="T71" s="63"/>
      <c r="U71" s="63">
        <v>4.2475999999999998E-3</v>
      </c>
      <c r="V71" s="63">
        <v>4.22041E-3</v>
      </c>
      <c r="W71" s="63">
        <v>4.2427699999999999E-3</v>
      </c>
      <c r="X71" s="63">
        <v>4.2312199999999999E-3</v>
      </c>
      <c r="Y71" s="63">
        <v>4.2329799999999999E-3</v>
      </c>
    </row>
    <row r="72" spans="1:25">
      <c r="A72" s="63"/>
      <c r="B72" s="63">
        <f t="shared" si="10"/>
        <v>4.1828220000000001E-3</v>
      </c>
      <c r="C72" s="63">
        <f t="shared" si="8"/>
        <v>4.2083139999999995E-3</v>
      </c>
      <c r="D72" s="63">
        <f t="shared" si="11"/>
        <v>4.2332799999999999E-3</v>
      </c>
      <c r="E72" s="63" t="str">
        <f t="shared" si="9"/>
        <v>0.0042,</v>
      </c>
      <c r="F72" s="63"/>
      <c r="H72" s="63"/>
      <c r="I72" s="63">
        <v>4.19149E-3</v>
      </c>
      <c r="J72" s="63">
        <v>4.1736200000000003E-3</v>
      </c>
      <c r="K72" s="63">
        <v>4.1867299999999996E-3</v>
      </c>
      <c r="L72" s="63">
        <v>4.1802699999999998E-3</v>
      </c>
      <c r="M72" s="63">
        <v>4.182E-3</v>
      </c>
      <c r="N72" s="63"/>
      <c r="O72" s="63">
        <v>4.2184900000000001E-3</v>
      </c>
      <c r="P72" s="63">
        <v>4.1970100000000002E-3</v>
      </c>
      <c r="Q72" s="63">
        <v>4.2138200000000001E-3</v>
      </c>
      <c r="R72" s="63">
        <v>4.20507E-3</v>
      </c>
      <c r="S72" s="63">
        <v>4.2071799999999996E-3</v>
      </c>
      <c r="T72" s="63"/>
      <c r="U72" s="63">
        <v>4.2449599999999999E-3</v>
      </c>
      <c r="V72" s="63">
        <v>4.2200900000000001E-3</v>
      </c>
      <c r="W72" s="63">
        <v>4.2399200000000003E-3</v>
      </c>
      <c r="X72" s="63">
        <v>4.2294699999999999E-3</v>
      </c>
      <c r="Y72" s="63">
        <v>4.2319599999999999E-3</v>
      </c>
    </row>
    <row r="73" spans="1:25">
      <c r="A73" s="63"/>
      <c r="B73" s="63">
        <f t="shared" si="10"/>
        <v>4.1833499999999997E-3</v>
      </c>
      <c r="C73" s="63">
        <f t="shared" si="8"/>
        <v>4.208692E-3</v>
      </c>
      <c r="D73" s="63">
        <f t="shared" si="11"/>
        <v>4.2336120000000003E-3</v>
      </c>
      <c r="E73" s="63" t="str">
        <f t="shared" si="9"/>
        <v>0.0042,</v>
      </c>
      <c r="F73" s="63"/>
      <c r="H73" s="63"/>
      <c r="I73" s="63">
        <v>4.1914999999999999E-3</v>
      </c>
      <c r="J73" s="63">
        <v>4.1737600000000003E-3</v>
      </c>
      <c r="K73" s="63">
        <v>4.1893399999999997E-3</v>
      </c>
      <c r="L73" s="63">
        <v>4.18038E-3</v>
      </c>
      <c r="M73" s="63">
        <v>4.1817699999999996E-3</v>
      </c>
      <c r="N73" s="63"/>
      <c r="O73" s="63">
        <v>4.2184199999999996E-3</v>
      </c>
      <c r="P73" s="63">
        <v>4.1971200000000004E-3</v>
      </c>
      <c r="Q73" s="63">
        <v>4.2160499999999998E-3</v>
      </c>
      <c r="R73" s="63">
        <v>4.2050799999999999E-3</v>
      </c>
      <c r="S73" s="63">
        <v>4.2067900000000002E-3</v>
      </c>
      <c r="T73" s="63"/>
      <c r="U73" s="63">
        <v>4.2448099999999999E-3</v>
      </c>
      <c r="V73" s="63">
        <v>4.2201699999999997E-3</v>
      </c>
      <c r="W73" s="63">
        <v>4.2422600000000003E-3</v>
      </c>
      <c r="X73" s="63">
        <v>4.2294100000000003E-3</v>
      </c>
      <c r="Y73" s="63">
        <v>4.2314099999999997E-3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A387-C498-AE4B-897A-7A1FD95EB805}">
  <sheetPr codeName="Sheet50">
    <tabColor rgb="FFFFFF00"/>
  </sheetPr>
  <dimension ref="A1:AT73"/>
  <sheetViews>
    <sheetView workbookViewId="0">
      <selection activeCell="G1" sqref="G1"/>
    </sheetView>
  </sheetViews>
  <sheetFormatPr baseColWidth="10" defaultRowHeight="16"/>
  <cols>
    <col min="4" max="4" width="17.33203125" bestFit="1" customWidth="1"/>
    <col min="5" max="5" width="17.33203125" customWidth="1"/>
    <col min="6" max="6" width="15.6640625" bestFit="1" customWidth="1"/>
    <col min="7" max="7" width="17.33203125" bestFit="1" customWidth="1"/>
    <col min="8" max="8" width="16.33203125" bestFit="1" customWidth="1"/>
    <col min="10" max="10" width="3.33203125" style="284" customWidth="1"/>
    <col min="24" max="24" width="19.6640625" style="415" bestFit="1" customWidth="1"/>
    <col min="26" max="26" width="13.83203125" bestFit="1" customWidth="1"/>
    <col min="36" max="36" width="15.33203125" bestFit="1" customWidth="1"/>
    <col min="42" max="42" width="15.33203125" bestFit="1" customWidth="1"/>
  </cols>
  <sheetData>
    <row r="1" spans="1:46">
      <c r="B1" s="381" t="s">
        <v>548</v>
      </c>
      <c r="C1" s="381" t="s">
        <v>550</v>
      </c>
      <c r="D1" s="514" t="s">
        <v>502</v>
      </c>
      <c r="E1" s="381" t="s">
        <v>549</v>
      </c>
      <c r="F1" s="381" t="s">
        <v>503</v>
      </c>
      <c r="G1" s="514" t="s">
        <v>505</v>
      </c>
      <c r="L1" s="381" t="s">
        <v>548</v>
      </c>
      <c r="M1" s="381"/>
      <c r="N1" s="381"/>
      <c r="O1" s="381"/>
      <c r="P1" s="381"/>
      <c r="R1" s="381" t="s">
        <v>550</v>
      </c>
      <c r="S1" s="381"/>
      <c r="T1" s="381"/>
      <c r="U1" s="381"/>
      <c r="V1" s="381"/>
      <c r="X1" s="417" t="s">
        <v>500</v>
      </c>
      <c r="Y1" s="417"/>
      <c r="Z1" s="381"/>
      <c r="AA1" s="381"/>
      <c r="AB1" s="381"/>
      <c r="AJ1" s="381" t="s">
        <v>490</v>
      </c>
      <c r="AK1" s="381"/>
      <c r="AL1" s="381"/>
      <c r="AM1" s="381"/>
      <c r="AN1" s="381"/>
      <c r="AP1" s="381" t="s">
        <v>504</v>
      </c>
      <c r="AQ1" s="381"/>
      <c r="AR1" s="381"/>
      <c r="AS1" s="381"/>
      <c r="AT1" s="381"/>
    </row>
    <row r="2" spans="1:46" ht="17">
      <c r="A2" t="s">
        <v>415</v>
      </c>
      <c r="B2" s="464">
        <v>6.5711139999999997</v>
      </c>
      <c r="C2" s="464">
        <v>6.1118670000000002</v>
      </c>
      <c r="D2" s="486">
        <f>AB3</f>
        <v>5.6223349999999996</v>
      </c>
      <c r="E2" s="464">
        <v>5.6148290000000003</v>
      </c>
      <c r="F2" s="487">
        <f>AN3</f>
        <v>5.6106680000000004</v>
      </c>
      <c r="G2" s="486">
        <f>AT3</f>
        <v>5.6038920000000001</v>
      </c>
      <c r="H2" s="396"/>
      <c r="I2" s="391"/>
      <c r="L2" s="434" t="s">
        <v>574</v>
      </c>
      <c r="R2" s="434" t="s">
        <v>579</v>
      </c>
      <c r="X2" s="198" t="s">
        <v>493</v>
      </c>
      <c r="Y2" s="391" t="s">
        <v>190</v>
      </c>
      <c r="Z2" s="391" t="s">
        <v>281</v>
      </c>
      <c r="AA2" s="391" t="s">
        <v>282</v>
      </c>
      <c r="AB2" s="391" t="s">
        <v>492</v>
      </c>
      <c r="AC2" s="396"/>
      <c r="AI2" s="396"/>
      <c r="AJ2" s="404"/>
      <c r="AK2" s="391" t="s">
        <v>190</v>
      </c>
      <c r="AL2" s="391" t="s">
        <v>281</v>
      </c>
      <c r="AM2" s="391" t="s">
        <v>282</v>
      </c>
      <c r="AN2" s="391" t="s">
        <v>492</v>
      </c>
      <c r="AO2" s="396"/>
      <c r="AP2" s="198"/>
      <c r="AQ2" s="391" t="s">
        <v>190</v>
      </c>
      <c r="AR2" s="391" t="s">
        <v>281</v>
      </c>
      <c r="AS2" s="391" t="s">
        <v>282</v>
      </c>
      <c r="AT2" s="391" t="s">
        <v>492</v>
      </c>
    </row>
    <row r="3" spans="1:46" ht="17">
      <c r="A3" t="s">
        <v>278</v>
      </c>
      <c r="B3" s="464">
        <v>2.6771739999999999</v>
      </c>
      <c r="C3" s="464">
        <v>2.926015</v>
      </c>
      <c r="D3" s="486">
        <f t="shared" ref="D3:D5" si="0">AB4</f>
        <v>4.3009760000000004</v>
      </c>
      <c r="E3" s="464">
        <v>4.4278510000000004</v>
      </c>
      <c r="F3" s="487">
        <f t="shared" ref="F3:F5" si="1">AN4</f>
        <v>4.5139250000000004</v>
      </c>
      <c r="G3" s="486">
        <f t="shared" ref="G3:G5" si="2">AT4</f>
        <v>4.6971470000000002</v>
      </c>
      <c r="H3" s="396"/>
      <c r="I3" s="391"/>
      <c r="L3" s="434" t="s">
        <v>575</v>
      </c>
      <c r="R3" s="434" t="s">
        <v>580</v>
      </c>
      <c r="X3" s="198" t="s">
        <v>516</v>
      </c>
      <c r="Y3" s="391">
        <v>11.616842</v>
      </c>
      <c r="Z3" s="391">
        <v>9.2494650000000007</v>
      </c>
      <c r="AA3" s="391">
        <v>6.374409</v>
      </c>
      <c r="AB3" s="391">
        <v>5.6223349999999996</v>
      </c>
      <c r="AC3" s="396"/>
      <c r="AI3" s="396"/>
      <c r="AJ3" s="414"/>
      <c r="AK3" s="391">
        <v>11.616842</v>
      </c>
      <c r="AL3" s="391">
        <v>9.2494650000000007</v>
      </c>
      <c r="AM3" s="391">
        <v>6.374409</v>
      </c>
      <c r="AN3" s="391">
        <v>5.6106680000000004</v>
      </c>
      <c r="AO3" s="396"/>
      <c r="AP3" s="198"/>
      <c r="AQ3" s="391">
        <v>11.616842</v>
      </c>
      <c r="AR3" s="391">
        <v>9.2494650000000007</v>
      </c>
      <c r="AS3" s="391">
        <v>6.374409</v>
      </c>
      <c r="AT3" s="391">
        <v>5.6038920000000001</v>
      </c>
    </row>
    <row r="4" spans="1:46" ht="17">
      <c r="A4" t="s">
        <v>416</v>
      </c>
      <c r="B4" s="486">
        <v>0</v>
      </c>
      <c r="C4" s="464">
        <v>0.30309199999999997</v>
      </c>
      <c r="D4" s="486">
        <f t="shared" si="0"/>
        <v>14.472054</v>
      </c>
      <c r="E4" s="464">
        <v>21.698639</v>
      </c>
      <c r="F4" s="487">
        <f t="shared" si="1"/>
        <v>28.924866999999999</v>
      </c>
      <c r="G4" s="486">
        <f t="shared" si="2"/>
        <v>57.828688999999997</v>
      </c>
      <c r="H4" s="396"/>
      <c r="I4" s="391"/>
      <c r="L4" s="434" t="s">
        <v>576</v>
      </c>
      <c r="R4" s="434" t="s">
        <v>581</v>
      </c>
      <c r="X4" s="198" t="s">
        <v>278</v>
      </c>
      <c r="Y4" s="391">
        <v>2.7574879999999999</v>
      </c>
      <c r="Z4" s="391">
        <v>3.0778560000000001</v>
      </c>
      <c r="AA4" s="391">
        <v>3.979546</v>
      </c>
      <c r="AB4" s="391">
        <v>4.3009760000000004</v>
      </c>
      <c r="AC4" s="396"/>
      <c r="AI4" s="396"/>
      <c r="AJ4" s="414"/>
      <c r="AK4" s="391">
        <v>2.7574879999999999</v>
      </c>
      <c r="AL4" s="391">
        <v>3.0778560000000001</v>
      </c>
      <c r="AM4" s="391">
        <v>3.979546</v>
      </c>
      <c r="AN4" s="391">
        <v>4.5139250000000004</v>
      </c>
      <c r="AO4" s="396"/>
      <c r="AP4" s="198"/>
      <c r="AQ4" s="391">
        <v>2.7574879999999999</v>
      </c>
      <c r="AR4" s="391">
        <v>3.0778560000000001</v>
      </c>
      <c r="AS4" s="391">
        <v>3.979546</v>
      </c>
      <c r="AT4" s="391">
        <v>4.6971470000000002</v>
      </c>
    </row>
    <row r="5" spans="1:46" ht="17">
      <c r="A5" s="395" t="s">
        <v>417</v>
      </c>
      <c r="B5" s="398">
        <f>SUM(B2:B4)</f>
        <v>9.2482879999999987</v>
      </c>
      <c r="C5" s="398">
        <f>SUM(C2:C4)</f>
        <v>9.3409739999999992</v>
      </c>
      <c r="D5" s="398">
        <f t="shared" si="0"/>
        <v>24.395365999999999</v>
      </c>
      <c r="E5" s="398">
        <f>SUM(E2:E4)</f>
        <v>31.741319000000001</v>
      </c>
      <c r="F5" s="397">
        <f t="shared" si="1"/>
        <v>39.049458999999999</v>
      </c>
      <c r="G5" s="398">
        <f t="shared" si="2"/>
        <v>68.129728</v>
      </c>
      <c r="H5" s="397"/>
      <c r="I5" s="391"/>
      <c r="L5" s="434" t="s">
        <v>577</v>
      </c>
      <c r="R5" s="434" t="s">
        <v>582</v>
      </c>
      <c r="X5" s="198" t="s">
        <v>416</v>
      </c>
      <c r="Y5" s="391">
        <v>21.458967000000001</v>
      </c>
      <c r="Z5" s="391">
        <v>16.821148000000001</v>
      </c>
      <c r="AA5" s="391">
        <v>15.919689999999999</v>
      </c>
      <c r="AB5" s="391">
        <v>14.472054</v>
      </c>
      <c r="AC5" s="396"/>
      <c r="AI5" s="396"/>
      <c r="AJ5" s="414"/>
      <c r="AK5" s="391">
        <v>42.917935</v>
      </c>
      <c r="AL5" s="391">
        <v>33.642296000000002</v>
      </c>
      <c r="AM5" s="391">
        <v>31.839379999999998</v>
      </c>
      <c r="AN5" s="391">
        <v>28.924866999999999</v>
      </c>
      <c r="AO5" s="396"/>
      <c r="AP5" s="198"/>
      <c r="AQ5" s="391">
        <v>85.83587</v>
      </c>
      <c r="AR5" s="391">
        <v>67.284592000000004</v>
      </c>
      <c r="AS5" s="391">
        <v>63.678759999999997</v>
      </c>
      <c r="AT5" s="391">
        <v>57.828688999999997</v>
      </c>
    </row>
    <row r="6" spans="1:46" ht="17">
      <c r="L6" s="434" t="s">
        <v>578</v>
      </c>
      <c r="R6" s="434" t="s">
        <v>583</v>
      </c>
      <c r="X6" s="198" t="s">
        <v>417</v>
      </c>
      <c r="Y6" s="406">
        <v>35.833297999999999</v>
      </c>
      <c r="Z6" s="406">
        <v>29.148468999999999</v>
      </c>
      <c r="AA6" s="406">
        <v>26.273644999999998</v>
      </c>
      <c r="AB6" s="406">
        <v>24.395365999999999</v>
      </c>
      <c r="AC6" s="420"/>
      <c r="AI6" s="420"/>
      <c r="AJ6" s="416"/>
      <c r="AK6" s="406">
        <v>57.292265</v>
      </c>
      <c r="AL6" s="406">
        <v>45.969617</v>
      </c>
      <c r="AM6" s="406">
        <v>42.193334999999998</v>
      </c>
      <c r="AN6" s="406">
        <v>39.049458999999999</v>
      </c>
      <c r="AO6" s="420"/>
      <c r="AP6" s="198"/>
      <c r="AQ6" s="406">
        <v>100.2102</v>
      </c>
      <c r="AR6" s="406">
        <v>79.611913000000001</v>
      </c>
      <c r="AS6" s="406">
        <v>74.032713999999999</v>
      </c>
      <c r="AT6" s="406">
        <v>68.129728</v>
      </c>
    </row>
    <row r="7" spans="1:46">
      <c r="X7" s="416"/>
      <c r="Y7" s="406"/>
      <c r="Z7" s="406"/>
      <c r="AA7" s="406"/>
      <c r="AB7" s="406"/>
      <c r="AC7" s="420"/>
      <c r="AI7" s="420"/>
      <c r="AJ7" s="416"/>
      <c r="AK7" s="406"/>
      <c r="AL7" s="406"/>
      <c r="AM7" s="406"/>
      <c r="AN7" s="406"/>
      <c r="AO7" s="420"/>
      <c r="AP7" s="416"/>
      <c r="AQ7" s="406"/>
      <c r="AR7" s="406"/>
      <c r="AS7" s="406"/>
      <c r="AT7" s="406"/>
    </row>
    <row r="8" spans="1:46">
      <c r="X8" s="414" t="s">
        <v>506</v>
      </c>
      <c r="Y8" s="410">
        <f t="shared" ref="Y8:AA11" si="3">1-$AB3/Y3</f>
        <v>0.51601863914478652</v>
      </c>
      <c r="Z8" s="410">
        <f t="shared" si="3"/>
        <v>0.39214484297199903</v>
      </c>
      <c r="AA8" s="410">
        <f t="shared" si="3"/>
        <v>0.11798332990556459</v>
      </c>
      <c r="AB8" s="406"/>
      <c r="AC8" s="420"/>
      <c r="AI8" s="420"/>
      <c r="AJ8" s="414"/>
      <c r="AK8" s="410">
        <f t="shared" ref="AK8:AM11" si="4">1-$AN3/AK3</f>
        <v>0.51702295684145483</v>
      </c>
      <c r="AL8" s="410">
        <f t="shared" si="4"/>
        <v>0.39340621322422431</v>
      </c>
      <c r="AM8" s="410">
        <f t="shared" si="4"/>
        <v>0.11981361723102479</v>
      </c>
      <c r="AN8" s="406"/>
      <c r="AO8" s="420"/>
      <c r="AP8" s="414"/>
      <c r="AQ8" s="410">
        <f t="shared" ref="AQ8:AS11" si="5">1-$AT3/AQ3</f>
        <v>0.51760624789422116</v>
      </c>
      <c r="AR8" s="410">
        <f t="shared" si="5"/>
        <v>0.39413879613577651</v>
      </c>
      <c r="AS8" s="410">
        <f t="shared" si="5"/>
        <v>0.12087661773820912</v>
      </c>
      <c r="AT8" s="406"/>
    </row>
    <row r="9" spans="1:46">
      <c r="X9" s="414" t="s">
        <v>507</v>
      </c>
      <c r="Y9" s="410">
        <f t="shared" si="3"/>
        <v>-0.55974423098124104</v>
      </c>
      <c r="Z9" s="410">
        <f t="shared" si="3"/>
        <v>-0.39739351028768088</v>
      </c>
      <c r="AA9" s="410">
        <f t="shared" si="3"/>
        <v>-8.0770520054297634E-2</v>
      </c>
      <c r="AB9" s="406"/>
      <c r="AC9" s="420"/>
      <c r="AI9" s="420"/>
      <c r="AJ9" s="414"/>
      <c r="AK9" s="410">
        <f t="shared" si="4"/>
        <v>-0.63696995236244014</v>
      </c>
      <c r="AL9" s="410">
        <f t="shared" si="4"/>
        <v>-0.46658095765363949</v>
      </c>
      <c r="AM9" s="410">
        <f t="shared" si="4"/>
        <v>-0.1342813979283064</v>
      </c>
      <c r="AN9" s="406"/>
      <c r="AO9" s="420"/>
      <c r="AP9" s="414"/>
      <c r="AQ9" s="410">
        <f t="shared" si="5"/>
        <v>-0.70341520978513783</v>
      </c>
      <c r="AR9" s="410">
        <f t="shared" si="5"/>
        <v>-0.52611005843028402</v>
      </c>
      <c r="AS9" s="410">
        <f t="shared" si="5"/>
        <v>-0.18032232822538052</v>
      </c>
      <c r="AT9" s="406"/>
    </row>
    <row r="10" spans="1:46">
      <c r="X10" s="414" t="s">
        <v>508</v>
      </c>
      <c r="Y10" s="410">
        <f t="shared" si="3"/>
        <v>0.32559409779604032</v>
      </c>
      <c r="Z10" s="410">
        <f t="shared" si="3"/>
        <v>0.13965122951180264</v>
      </c>
      <c r="AA10" s="410">
        <f t="shared" si="3"/>
        <v>9.0933680241260917E-2</v>
      </c>
      <c r="AB10" s="406"/>
      <c r="AC10" s="420"/>
      <c r="AI10" s="420"/>
      <c r="AJ10" s="414"/>
      <c r="AK10" s="410">
        <f t="shared" si="4"/>
        <v>0.3260424342410696</v>
      </c>
      <c r="AL10" s="410">
        <f t="shared" si="4"/>
        <v>0.14022315837183064</v>
      </c>
      <c r="AM10" s="410">
        <f t="shared" si="4"/>
        <v>9.1537994772511233E-2</v>
      </c>
      <c r="AN10" s="406"/>
      <c r="AO10" s="420"/>
      <c r="AP10" s="414"/>
      <c r="AQ10" s="410">
        <f t="shared" si="5"/>
        <v>0.32628761146126906</v>
      </c>
      <c r="AR10" s="410">
        <f t="shared" si="5"/>
        <v>0.14053593428938393</v>
      </c>
      <c r="AS10" s="410">
        <f t="shared" si="5"/>
        <v>9.1868481735511209E-2</v>
      </c>
      <c r="AT10" s="406"/>
    </row>
    <row r="11" spans="1:46">
      <c r="X11" s="416" t="s">
        <v>509</v>
      </c>
      <c r="Y11" s="412">
        <f t="shared" si="3"/>
        <v>0.31919841707006702</v>
      </c>
      <c r="Z11" s="412">
        <f t="shared" si="3"/>
        <v>0.16306527111252389</v>
      </c>
      <c r="AA11" s="412">
        <f>1-$AB6/AA6</f>
        <v>7.1489091064448784E-2</v>
      </c>
      <c r="AB11" s="412"/>
      <c r="AC11" s="421"/>
      <c r="AI11" s="421"/>
      <c r="AJ11" s="416"/>
      <c r="AK11" s="412">
        <f t="shared" si="4"/>
        <v>0.31841656111867811</v>
      </c>
      <c r="AL11" s="412">
        <f t="shared" si="4"/>
        <v>0.15053764750748311</v>
      </c>
      <c r="AM11" s="412">
        <f>1-$AN6/AM6</f>
        <v>7.4511199458397903E-2</v>
      </c>
      <c r="AN11" s="412"/>
      <c r="AO11" s="421"/>
      <c r="AP11" s="416"/>
      <c r="AQ11" s="412">
        <f t="shared" si="5"/>
        <v>0.32013180295019872</v>
      </c>
      <c r="AR11" s="412">
        <f t="shared" si="5"/>
        <v>0.14422697015206754</v>
      </c>
      <c r="AS11" s="412">
        <f>1-$AT6/AS6</f>
        <v>7.9734831820430063E-2</v>
      </c>
      <c r="AT11" s="410"/>
    </row>
    <row r="12" spans="1:46" ht="17">
      <c r="X12" s="414"/>
      <c r="Y12" s="410"/>
      <c r="Z12" s="410"/>
      <c r="AA12" s="410"/>
      <c r="AB12" s="410"/>
      <c r="AC12" s="422"/>
      <c r="AI12" s="422"/>
      <c r="AJ12" s="411"/>
      <c r="AK12" s="410"/>
      <c r="AL12" s="410"/>
      <c r="AM12" s="410"/>
      <c r="AN12" s="410"/>
      <c r="AO12" s="422"/>
      <c r="AP12" s="411"/>
      <c r="AQ12" s="410"/>
      <c r="AR12" s="410"/>
      <c r="AS12" s="410"/>
      <c r="AT12" s="410"/>
    </row>
    <row r="13" spans="1:46">
      <c r="B13" s="381" t="s">
        <v>548</v>
      </c>
      <c r="C13" s="381" t="s">
        <v>550</v>
      </c>
      <c r="D13" s="381" t="s">
        <v>500</v>
      </c>
      <c r="E13" s="381" t="s">
        <v>549</v>
      </c>
      <c r="F13" s="381" t="s">
        <v>501</v>
      </c>
      <c r="G13" s="381" t="s">
        <v>504</v>
      </c>
      <c r="L13" s="381" t="s">
        <v>548</v>
      </c>
      <c r="M13" s="381"/>
      <c r="N13" s="381"/>
      <c r="O13" s="381"/>
      <c r="P13" s="381"/>
      <c r="R13" s="381" t="s">
        <v>550</v>
      </c>
      <c r="S13" s="381"/>
      <c r="T13" s="381"/>
      <c r="U13" s="381"/>
      <c r="V13" s="381"/>
      <c r="X13" s="417" t="s">
        <v>500</v>
      </c>
      <c r="Y13" s="381"/>
      <c r="Z13" s="381"/>
      <c r="AA13" s="381"/>
      <c r="AB13" s="381"/>
      <c r="AD13" s="381" t="s">
        <v>549</v>
      </c>
      <c r="AE13" s="381"/>
      <c r="AF13" s="381"/>
      <c r="AG13" s="381"/>
      <c r="AH13" s="381"/>
      <c r="AJ13" s="381" t="s">
        <v>490</v>
      </c>
      <c r="AK13" s="381"/>
      <c r="AL13" s="381"/>
      <c r="AM13" s="381"/>
      <c r="AN13" s="381"/>
      <c r="AP13" s="381" t="s">
        <v>504</v>
      </c>
      <c r="AQ13" s="381"/>
      <c r="AR13" s="381"/>
      <c r="AS13" s="381"/>
      <c r="AT13" s="381"/>
    </row>
    <row r="14" spans="1:46">
      <c r="A14" s="63"/>
      <c r="B14" s="63">
        <f>AVERAGE(L14:P14)</f>
        <v>2.6100020000000002E-2</v>
      </c>
      <c r="C14" s="63">
        <f>AVERAGE(R14:V14)</f>
        <v>2.7701239999999999E-2</v>
      </c>
      <c r="D14" s="63">
        <f t="shared" ref="D14:D45" si="6">AVERAGE(X14:AB14)</f>
        <v>2.7784560000000003E-2</v>
      </c>
      <c r="E14" s="63">
        <f>AVERAGE(AD14:AH14)</f>
        <v>2.7784880000000001E-2</v>
      </c>
      <c r="F14" s="63">
        <f>AVERAGE(AJ14:AN14)</f>
        <v>2.778504E-2</v>
      </c>
      <c r="G14" s="63">
        <f t="shared" ref="G14:G45" si="7">AVERAGE(AP14:AT14)</f>
        <v>2.7785300000000002E-2</v>
      </c>
      <c r="H14" s="63" t="str">
        <f>ROUND(C14,4)&amp;","</f>
        <v>0.0277,</v>
      </c>
      <c r="I14" s="63"/>
      <c r="K14" s="63"/>
      <c r="L14" s="63">
        <v>2.62598E-2</v>
      </c>
      <c r="M14" s="63">
        <v>2.59781E-2</v>
      </c>
      <c r="N14" s="63">
        <v>2.6308499999999999E-2</v>
      </c>
      <c r="O14" s="63">
        <v>2.5916399999999999E-2</v>
      </c>
      <c r="P14" s="63">
        <v>2.6037299999999999E-2</v>
      </c>
      <c r="Q14" s="63"/>
      <c r="R14" s="63">
        <v>2.7725099999999999E-2</v>
      </c>
      <c r="S14" s="63">
        <v>2.7666E-2</v>
      </c>
      <c r="T14" s="63">
        <v>2.7739E-2</v>
      </c>
      <c r="U14" s="63">
        <v>2.7675499999999999E-2</v>
      </c>
      <c r="V14" s="63">
        <v>2.7700599999999999E-2</v>
      </c>
      <c r="W14" s="63"/>
      <c r="X14" s="63">
        <v>2.7794200000000002E-2</v>
      </c>
      <c r="Y14" s="63">
        <v>2.7768000000000001E-2</v>
      </c>
      <c r="Z14" s="63">
        <v>2.7792000000000001E-2</v>
      </c>
      <c r="AA14" s="63">
        <v>2.77792E-2</v>
      </c>
      <c r="AB14" s="63">
        <v>2.7789399999999999E-2</v>
      </c>
      <c r="AC14" s="63"/>
      <c r="AD14" s="63">
        <v>2.77945E-2</v>
      </c>
      <c r="AE14" s="63">
        <v>2.7768399999999999E-2</v>
      </c>
      <c r="AF14" s="63">
        <v>2.7792299999999999E-2</v>
      </c>
      <c r="AG14" s="63">
        <v>2.7779499999999999E-2</v>
      </c>
      <c r="AH14" s="63">
        <v>2.7789700000000001E-2</v>
      </c>
      <c r="AI14" s="63"/>
      <c r="AJ14" s="63">
        <v>2.7794599999999999E-2</v>
      </c>
      <c r="AK14" s="63">
        <v>2.7768600000000001E-2</v>
      </c>
      <c r="AL14" s="63">
        <v>2.7792399999999998E-2</v>
      </c>
      <c r="AM14" s="63">
        <v>2.7779700000000001E-2</v>
      </c>
      <c r="AN14" s="63">
        <v>2.7789899999999999E-2</v>
      </c>
      <c r="AO14" s="63"/>
      <c r="AP14" s="63">
        <v>2.7794800000000001E-2</v>
      </c>
      <c r="AQ14" s="63">
        <v>2.7768899999999999E-2</v>
      </c>
      <c r="AR14" s="63">
        <v>2.7792600000000001E-2</v>
      </c>
      <c r="AS14" s="63">
        <v>2.7779999999999999E-2</v>
      </c>
      <c r="AT14" s="63">
        <v>2.7790200000000001E-2</v>
      </c>
    </row>
    <row r="15" spans="1:46">
      <c r="A15" s="63"/>
      <c r="B15" s="63">
        <f t="shared" ref="B15:B73" si="8">AVERAGE(L15:P15)</f>
        <v>2.5975179999999997E-2</v>
      </c>
      <c r="C15" s="63">
        <f t="shared" ref="C15:C73" si="9">AVERAGE(R15:V15)</f>
        <v>2.769624E-2</v>
      </c>
      <c r="D15" s="63">
        <f t="shared" si="6"/>
        <v>2.7787279999999998E-2</v>
      </c>
      <c r="E15" s="63">
        <f t="shared" ref="E15:E73" si="10">AVERAGE(AD15:AH15)</f>
        <v>2.7787600000000003E-2</v>
      </c>
      <c r="F15" s="63">
        <f t="shared" ref="F15:F73" si="11">AVERAGE(AJ15:AN15)</f>
        <v>2.7787739999999998E-2</v>
      </c>
      <c r="G15" s="63">
        <f t="shared" si="7"/>
        <v>2.7788E-2</v>
      </c>
      <c r="H15" s="63" t="str">
        <f t="shared" ref="H15:H73" si="12">ROUND(C15,4)&amp;","</f>
        <v>0.0277,</v>
      </c>
      <c r="I15" s="63"/>
      <c r="K15" s="63"/>
      <c r="L15" s="63">
        <v>2.6136900000000001E-2</v>
      </c>
      <c r="M15" s="63">
        <v>2.6019299999999999E-2</v>
      </c>
      <c r="N15" s="63">
        <v>2.6146099999999999E-2</v>
      </c>
      <c r="O15" s="63">
        <v>2.57866E-2</v>
      </c>
      <c r="P15" s="63">
        <v>2.5787000000000001E-2</v>
      </c>
      <c r="Q15" s="63"/>
      <c r="R15" s="63">
        <v>2.7728800000000001E-2</v>
      </c>
      <c r="S15" s="63">
        <v>2.7665700000000001E-2</v>
      </c>
      <c r="T15" s="63">
        <v>2.7736799999999999E-2</v>
      </c>
      <c r="U15" s="63">
        <v>2.76636E-2</v>
      </c>
      <c r="V15" s="63">
        <v>2.76863E-2</v>
      </c>
      <c r="W15" s="63"/>
      <c r="X15" s="63">
        <v>2.77979E-2</v>
      </c>
      <c r="Y15" s="63">
        <v>2.7765999999999999E-2</v>
      </c>
      <c r="Z15" s="63">
        <v>2.7799999999999998E-2</v>
      </c>
      <c r="AA15" s="63">
        <v>2.7780200000000001E-2</v>
      </c>
      <c r="AB15" s="63">
        <v>2.7792299999999999E-2</v>
      </c>
      <c r="AC15" s="63"/>
      <c r="AD15" s="63">
        <v>2.7798099999999999E-2</v>
      </c>
      <c r="AE15" s="63">
        <v>2.77664E-2</v>
      </c>
      <c r="AF15" s="63">
        <v>2.7800200000000001E-2</v>
      </c>
      <c r="AG15" s="63">
        <v>2.7780599999999999E-2</v>
      </c>
      <c r="AH15" s="63">
        <v>2.77927E-2</v>
      </c>
      <c r="AI15" s="63"/>
      <c r="AJ15" s="63">
        <v>2.7798199999999999E-2</v>
      </c>
      <c r="AK15" s="63">
        <v>2.7766599999999999E-2</v>
      </c>
      <c r="AL15" s="63">
        <v>2.78003E-2</v>
      </c>
      <c r="AM15" s="63">
        <v>2.7780800000000001E-2</v>
      </c>
      <c r="AN15" s="63">
        <v>2.7792799999999999E-2</v>
      </c>
      <c r="AO15" s="63"/>
      <c r="AP15" s="63">
        <v>2.7798400000000001E-2</v>
      </c>
      <c r="AQ15" s="63">
        <v>2.7766900000000001E-2</v>
      </c>
      <c r="AR15" s="63">
        <v>2.7800499999999999E-2</v>
      </c>
      <c r="AS15" s="63">
        <v>2.77811E-2</v>
      </c>
      <c r="AT15" s="63">
        <v>2.7793100000000001E-2</v>
      </c>
    </row>
    <row r="16" spans="1:46">
      <c r="A16" s="63"/>
      <c r="B16" s="63">
        <f t="shared" si="8"/>
        <v>2.529464E-2</v>
      </c>
      <c r="C16" s="63">
        <f t="shared" si="9"/>
        <v>2.7643279999999999E-2</v>
      </c>
      <c r="D16" s="63">
        <f t="shared" si="6"/>
        <v>2.7777020000000003E-2</v>
      </c>
      <c r="E16" s="63">
        <f t="shared" si="10"/>
        <v>2.7777400000000001E-2</v>
      </c>
      <c r="F16" s="63">
        <f t="shared" si="11"/>
        <v>2.7777639999999999E-2</v>
      </c>
      <c r="G16" s="63">
        <f t="shared" si="7"/>
        <v>2.7777900000000001E-2</v>
      </c>
      <c r="H16" s="63" t="str">
        <f t="shared" si="12"/>
        <v>0.0276,</v>
      </c>
      <c r="I16" s="63"/>
      <c r="K16" s="63"/>
      <c r="L16" s="63">
        <v>2.5452499999999999E-2</v>
      </c>
      <c r="M16" s="63">
        <v>2.5401199999999999E-2</v>
      </c>
      <c r="N16" s="63">
        <v>2.5348699999999998E-2</v>
      </c>
      <c r="O16" s="63">
        <v>2.51679E-2</v>
      </c>
      <c r="P16" s="63">
        <v>2.5102900000000001E-2</v>
      </c>
      <c r="Q16" s="63"/>
      <c r="R16" s="63">
        <v>2.7684199999999999E-2</v>
      </c>
      <c r="S16" s="63">
        <v>2.7611799999999999E-2</v>
      </c>
      <c r="T16" s="63">
        <v>2.7690200000000002E-2</v>
      </c>
      <c r="U16" s="63">
        <v>2.7604500000000001E-2</v>
      </c>
      <c r="V16" s="63">
        <v>2.76257E-2</v>
      </c>
      <c r="W16" s="63"/>
      <c r="X16" s="63">
        <v>2.7785899999999999E-2</v>
      </c>
      <c r="Y16" s="63">
        <v>2.7757E-2</v>
      </c>
      <c r="Z16" s="63">
        <v>2.7790599999999999E-2</v>
      </c>
      <c r="AA16" s="63">
        <v>2.7770699999999999E-2</v>
      </c>
      <c r="AB16" s="63">
        <v>2.7780900000000001E-2</v>
      </c>
      <c r="AC16" s="63"/>
      <c r="AD16" s="63">
        <v>2.77862E-2</v>
      </c>
      <c r="AE16" s="63">
        <v>2.7757400000000002E-2</v>
      </c>
      <c r="AF16" s="63">
        <v>2.77909E-2</v>
      </c>
      <c r="AG16" s="63">
        <v>2.77711E-2</v>
      </c>
      <c r="AH16" s="63">
        <v>2.7781400000000001E-2</v>
      </c>
      <c r="AI16" s="63"/>
      <c r="AJ16" s="63">
        <v>2.7786399999999999E-2</v>
      </c>
      <c r="AK16" s="63">
        <v>2.77577E-2</v>
      </c>
      <c r="AL16" s="63">
        <v>2.7791099999999999E-2</v>
      </c>
      <c r="AM16" s="63">
        <v>2.7771400000000002E-2</v>
      </c>
      <c r="AN16" s="63">
        <v>2.77816E-2</v>
      </c>
      <c r="AO16" s="63"/>
      <c r="AP16" s="63">
        <v>2.7786600000000002E-2</v>
      </c>
      <c r="AQ16" s="63">
        <v>2.7758000000000001E-2</v>
      </c>
      <c r="AR16" s="63">
        <v>2.7791300000000001E-2</v>
      </c>
      <c r="AS16" s="63">
        <v>2.77717E-2</v>
      </c>
      <c r="AT16" s="63">
        <v>2.7781900000000002E-2</v>
      </c>
    </row>
    <row r="17" spans="1:46">
      <c r="A17" s="63"/>
      <c r="B17" s="63">
        <f t="shared" si="8"/>
        <v>2.4054139999999998E-2</v>
      </c>
      <c r="C17" s="63">
        <f t="shared" si="9"/>
        <v>2.7497499999999998E-2</v>
      </c>
      <c r="D17" s="63">
        <f t="shared" si="6"/>
        <v>2.7767300000000002E-2</v>
      </c>
      <c r="E17" s="63">
        <f t="shared" si="10"/>
        <v>2.7767779999999999E-2</v>
      </c>
      <c r="F17" s="63">
        <f t="shared" si="11"/>
        <v>2.7768060000000001E-2</v>
      </c>
      <c r="G17" s="63">
        <f t="shared" si="7"/>
        <v>2.7768439999999998E-2</v>
      </c>
      <c r="H17" s="63" t="str">
        <f t="shared" si="12"/>
        <v>0.0275,</v>
      </c>
      <c r="I17" s="63"/>
      <c r="K17" s="63"/>
      <c r="L17" s="63">
        <v>2.4203300000000001E-2</v>
      </c>
      <c r="M17" s="63">
        <v>2.4088499999999999E-2</v>
      </c>
      <c r="N17" s="63">
        <v>2.40783E-2</v>
      </c>
      <c r="O17" s="63">
        <v>2.4011000000000001E-2</v>
      </c>
      <c r="P17" s="63">
        <v>2.38896E-2</v>
      </c>
      <c r="Q17" s="63"/>
      <c r="R17" s="63">
        <v>2.7571399999999999E-2</v>
      </c>
      <c r="S17" s="63">
        <v>2.74662E-2</v>
      </c>
      <c r="T17" s="63">
        <v>2.7549000000000001E-2</v>
      </c>
      <c r="U17" s="63">
        <v>2.74106E-2</v>
      </c>
      <c r="V17" s="63">
        <v>2.7490299999999999E-2</v>
      </c>
      <c r="W17" s="63"/>
      <c r="X17" s="63">
        <v>2.7776599999999999E-2</v>
      </c>
      <c r="Y17" s="63">
        <v>2.77448E-2</v>
      </c>
      <c r="Z17" s="63">
        <v>2.77828E-2</v>
      </c>
      <c r="AA17" s="63">
        <v>2.7758100000000001E-2</v>
      </c>
      <c r="AB17" s="63">
        <v>2.7774199999999999E-2</v>
      </c>
      <c r="AC17" s="63"/>
      <c r="AD17" s="63">
        <v>2.7777E-2</v>
      </c>
      <c r="AE17" s="63">
        <v>2.77454E-2</v>
      </c>
      <c r="AF17" s="63">
        <v>2.7783200000000001E-2</v>
      </c>
      <c r="AG17" s="63">
        <v>2.7758600000000001E-2</v>
      </c>
      <c r="AH17" s="63">
        <v>2.7774699999999999E-2</v>
      </c>
      <c r="AI17" s="63"/>
      <c r="AJ17" s="63">
        <v>2.7777199999999998E-2</v>
      </c>
      <c r="AK17" s="63">
        <v>2.7745700000000002E-2</v>
      </c>
      <c r="AL17" s="63">
        <v>2.7783499999999999E-2</v>
      </c>
      <c r="AM17" s="63">
        <v>2.77589E-2</v>
      </c>
      <c r="AN17" s="63">
        <v>2.7775000000000001E-2</v>
      </c>
      <c r="AO17" s="63"/>
      <c r="AP17" s="63">
        <v>2.77775E-2</v>
      </c>
      <c r="AQ17" s="63">
        <v>2.7746199999999999E-2</v>
      </c>
      <c r="AR17" s="63">
        <v>2.7783800000000001E-2</v>
      </c>
      <c r="AS17" s="63">
        <v>2.7759300000000001E-2</v>
      </c>
      <c r="AT17" s="63">
        <v>2.7775399999999999E-2</v>
      </c>
    </row>
    <row r="18" spans="1:46">
      <c r="A18" s="63"/>
      <c r="B18" s="63">
        <f t="shared" si="8"/>
        <v>2.2579179999999997E-2</v>
      </c>
      <c r="C18" s="63">
        <f t="shared" si="9"/>
        <v>2.7131060000000002E-2</v>
      </c>
      <c r="D18" s="63">
        <f t="shared" si="6"/>
        <v>2.775356E-2</v>
      </c>
      <c r="E18" s="63">
        <f t="shared" si="10"/>
        <v>2.7754459999999998E-2</v>
      </c>
      <c r="F18" s="63">
        <f t="shared" si="11"/>
        <v>2.7754919999999999E-2</v>
      </c>
      <c r="G18" s="63">
        <f t="shared" si="7"/>
        <v>2.7755600000000002E-2</v>
      </c>
      <c r="H18" s="63" t="str">
        <f t="shared" si="12"/>
        <v>0.0271,</v>
      </c>
      <c r="I18" s="63"/>
      <c r="K18" s="63"/>
      <c r="L18" s="63">
        <v>2.2632699999999999E-2</v>
      </c>
      <c r="M18" s="63">
        <v>2.2551700000000001E-2</v>
      </c>
      <c r="N18" s="63">
        <v>2.2566300000000001E-2</v>
      </c>
      <c r="O18" s="63">
        <v>2.27025E-2</v>
      </c>
      <c r="P18" s="63">
        <v>2.2442699999999999E-2</v>
      </c>
      <c r="Q18" s="63"/>
      <c r="R18" s="63">
        <v>2.7248000000000001E-2</v>
      </c>
      <c r="S18" s="63">
        <v>2.7168299999999999E-2</v>
      </c>
      <c r="T18" s="63">
        <v>2.7227100000000001E-2</v>
      </c>
      <c r="U18" s="63">
        <v>2.6953100000000001E-2</v>
      </c>
      <c r="V18" s="63">
        <v>2.7058800000000001E-2</v>
      </c>
      <c r="W18" s="63"/>
      <c r="X18" s="63">
        <v>2.7762700000000001E-2</v>
      </c>
      <c r="Y18" s="63">
        <v>2.7733799999999999E-2</v>
      </c>
      <c r="Z18" s="63">
        <v>2.7770400000000001E-2</v>
      </c>
      <c r="AA18" s="63">
        <v>2.77407E-2</v>
      </c>
      <c r="AB18" s="63">
        <v>2.7760199999999999E-2</v>
      </c>
      <c r="AC18" s="63"/>
      <c r="AD18" s="63">
        <v>2.77635E-2</v>
      </c>
      <c r="AE18" s="63">
        <v>2.77348E-2</v>
      </c>
      <c r="AF18" s="63">
        <v>2.7771199999999999E-2</v>
      </c>
      <c r="AG18" s="63">
        <v>2.77418E-2</v>
      </c>
      <c r="AH18" s="63">
        <v>2.7761000000000001E-2</v>
      </c>
      <c r="AI18" s="63"/>
      <c r="AJ18" s="63">
        <v>2.7763800000000002E-2</v>
      </c>
      <c r="AK18" s="63">
        <v>2.7735300000000001E-2</v>
      </c>
      <c r="AL18" s="63">
        <v>2.77716E-2</v>
      </c>
      <c r="AM18" s="63">
        <v>2.77424E-2</v>
      </c>
      <c r="AN18" s="63">
        <v>2.7761500000000001E-2</v>
      </c>
      <c r="AO18" s="63"/>
      <c r="AP18" s="63">
        <v>2.7764400000000002E-2</v>
      </c>
      <c r="AQ18" s="63">
        <v>2.7736E-2</v>
      </c>
      <c r="AR18" s="63">
        <v>2.77722E-2</v>
      </c>
      <c r="AS18" s="63">
        <v>2.7743199999999999E-2</v>
      </c>
      <c r="AT18" s="63">
        <v>2.7762200000000001E-2</v>
      </c>
    </row>
    <row r="19" spans="1:46">
      <c r="A19" s="63"/>
      <c r="B19" s="63">
        <f t="shared" si="8"/>
        <v>2.1000379999999999E-2</v>
      </c>
      <c r="C19" s="63">
        <f t="shared" si="9"/>
        <v>2.6538879999999997E-2</v>
      </c>
      <c r="D19" s="63">
        <f t="shared" si="6"/>
        <v>2.7736420000000001E-2</v>
      </c>
      <c r="E19" s="63">
        <f t="shared" si="10"/>
        <v>2.773774E-2</v>
      </c>
      <c r="F19" s="63">
        <f t="shared" si="11"/>
        <v>2.7738420000000003E-2</v>
      </c>
      <c r="G19" s="63">
        <f t="shared" si="7"/>
        <v>2.7739439999999997E-2</v>
      </c>
      <c r="H19" s="63" t="str">
        <f t="shared" si="12"/>
        <v>0.0265,</v>
      </c>
      <c r="I19" s="63"/>
      <c r="K19" s="63"/>
      <c r="L19" s="63">
        <v>2.08693E-2</v>
      </c>
      <c r="M19" s="63">
        <v>2.09442E-2</v>
      </c>
      <c r="N19" s="63">
        <v>2.0925699999999998E-2</v>
      </c>
      <c r="O19" s="63">
        <v>2.1123300000000001E-2</v>
      </c>
      <c r="P19" s="63">
        <v>2.1139399999999999E-2</v>
      </c>
      <c r="Q19" s="63"/>
      <c r="R19" s="63">
        <v>2.6661799999999999E-2</v>
      </c>
      <c r="S19" s="63">
        <v>2.6461100000000001E-2</v>
      </c>
      <c r="T19" s="63">
        <v>2.6722800000000001E-2</v>
      </c>
      <c r="U19" s="63">
        <v>2.6355300000000002E-2</v>
      </c>
      <c r="V19" s="63">
        <v>2.64934E-2</v>
      </c>
      <c r="W19" s="63"/>
      <c r="X19" s="63">
        <v>2.7750199999999999E-2</v>
      </c>
      <c r="Y19" s="63">
        <v>2.7710100000000001E-2</v>
      </c>
      <c r="Z19" s="63">
        <v>2.77583E-2</v>
      </c>
      <c r="AA19" s="63">
        <v>2.7722199999999999E-2</v>
      </c>
      <c r="AB19" s="63">
        <v>2.77413E-2</v>
      </c>
      <c r="AC19" s="63"/>
      <c r="AD19" s="63">
        <v>2.77513E-2</v>
      </c>
      <c r="AE19" s="63">
        <v>2.77115E-2</v>
      </c>
      <c r="AF19" s="63">
        <v>2.77594E-2</v>
      </c>
      <c r="AG19" s="63">
        <v>2.77238E-2</v>
      </c>
      <c r="AH19" s="63">
        <v>2.7742699999999999E-2</v>
      </c>
      <c r="AI19" s="63"/>
      <c r="AJ19" s="63">
        <v>2.77518E-2</v>
      </c>
      <c r="AK19" s="63">
        <v>2.7712299999999999E-2</v>
      </c>
      <c r="AL19" s="63">
        <v>2.7759900000000001E-2</v>
      </c>
      <c r="AM19" s="63">
        <v>2.7724700000000001E-2</v>
      </c>
      <c r="AN19" s="63">
        <v>2.7743400000000001E-2</v>
      </c>
      <c r="AO19" s="63"/>
      <c r="AP19" s="63">
        <v>2.7752599999999999E-2</v>
      </c>
      <c r="AQ19" s="63">
        <v>2.77133E-2</v>
      </c>
      <c r="AR19" s="63">
        <v>2.7760799999999999E-2</v>
      </c>
      <c r="AS19" s="63">
        <v>2.7725900000000001E-2</v>
      </c>
      <c r="AT19" s="63">
        <v>2.7744600000000001E-2</v>
      </c>
    </row>
    <row r="20" spans="1:46">
      <c r="A20" s="63"/>
      <c r="B20" s="63">
        <f t="shared" si="8"/>
        <v>1.9198739999999999E-2</v>
      </c>
      <c r="C20" s="63">
        <f t="shared" si="9"/>
        <v>2.5742759999999996E-2</v>
      </c>
      <c r="D20" s="63">
        <f t="shared" si="6"/>
        <v>2.7714739999999998E-2</v>
      </c>
      <c r="E20" s="63">
        <f t="shared" si="10"/>
        <v>2.7716800000000003E-2</v>
      </c>
      <c r="F20" s="63">
        <f t="shared" si="11"/>
        <v>2.7717840000000004E-2</v>
      </c>
      <c r="G20" s="63">
        <f t="shared" si="7"/>
        <v>2.7719359999999998E-2</v>
      </c>
      <c r="H20" s="63" t="str">
        <f t="shared" si="12"/>
        <v>0.0257,</v>
      </c>
      <c r="I20" s="63"/>
      <c r="K20" s="63"/>
      <c r="L20" s="63">
        <v>1.9146799999999999E-2</v>
      </c>
      <c r="M20" s="63">
        <v>1.91121E-2</v>
      </c>
      <c r="N20" s="63">
        <v>1.9118699999999999E-2</v>
      </c>
      <c r="O20" s="63">
        <v>1.9324500000000001E-2</v>
      </c>
      <c r="P20" s="63">
        <v>1.9291599999999999E-2</v>
      </c>
      <c r="Q20" s="63"/>
      <c r="R20" s="63">
        <v>2.5729700000000001E-2</v>
      </c>
      <c r="S20" s="63">
        <v>2.5677200000000001E-2</v>
      </c>
      <c r="T20" s="63">
        <v>2.5989000000000002E-2</v>
      </c>
      <c r="U20" s="63">
        <v>2.56405E-2</v>
      </c>
      <c r="V20" s="63">
        <v>2.56774E-2</v>
      </c>
      <c r="W20" s="63"/>
      <c r="X20" s="63">
        <v>2.7725900000000001E-2</v>
      </c>
      <c r="Y20" s="63">
        <v>2.7692000000000001E-2</v>
      </c>
      <c r="Z20" s="63">
        <v>2.7733899999999999E-2</v>
      </c>
      <c r="AA20" s="63">
        <v>2.7698500000000001E-2</v>
      </c>
      <c r="AB20" s="63">
        <v>2.7723399999999999E-2</v>
      </c>
      <c r="AC20" s="63"/>
      <c r="AD20" s="63">
        <v>2.77278E-2</v>
      </c>
      <c r="AE20" s="63">
        <v>2.7694199999999999E-2</v>
      </c>
      <c r="AF20" s="63">
        <v>2.7735800000000001E-2</v>
      </c>
      <c r="AG20" s="63">
        <v>2.7700800000000001E-2</v>
      </c>
      <c r="AH20" s="63">
        <v>2.7725400000000001E-2</v>
      </c>
      <c r="AI20" s="63"/>
      <c r="AJ20" s="63">
        <v>2.7728800000000001E-2</v>
      </c>
      <c r="AK20" s="63">
        <v>2.7695299999999999E-2</v>
      </c>
      <c r="AL20" s="63">
        <v>2.77367E-2</v>
      </c>
      <c r="AM20" s="63">
        <v>2.7702000000000001E-2</v>
      </c>
      <c r="AN20" s="63">
        <v>2.7726399999999998E-2</v>
      </c>
      <c r="AO20" s="63"/>
      <c r="AP20" s="63">
        <v>2.77302E-2</v>
      </c>
      <c r="AQ20" s="63">
        <v>2.76969E-2</v>
      </c>
      <c r="AR20" s="63">
        <v>2.7738200000000001E-2</v>
      </c>
      <c r="AS20" s="63">
        <v>2.7703599999999998E-2</v>
      </c>
      <c r="AT20" s="63">
        <v>2.77279E-2</v>
      </c>
    </row>
    <row r="21" spans="1:46">
      <c r="A21" s="63"/>
      <c r="B21" s="63">
        <f t="shared" si="8"/>
        <v>1.751144E-2</v>
      </c>
      <c r="C21" s="63">
        <f t="shared" si="9"/>
        <v>2.4673600000000004E-2</v>
      </c>
      <c r="D21" s="63">
        <f t="shared" si="6"/>
        <v>2.7689680000000001E-2</v>
      </c>
      <c r="E21" s="63">
        <f t="shared" si="10"/>
        <v>2.7692899999999999E-2</v>
      </c>
      <c r="F21" s="63">
        <f t="shared" si="11"/>
        <v>2.76945E-2</v>
      </c>
      <c r="G21" s="63">
        <f t="shared" si="7"/>
        <v>2.769684E-2</v>
      </c>
      <c r="H21" s="63" t="str">
        <f t="shared" si="12"/>
        <v>0.0247,</v>
      </c>
      <c r="I21" s="63"/>
      <c r="K21" s="63"/>
      <c r="L21" s="63">
        <v>1.7540199999999999E-2</v>
      </c>
      <c r="M21" s="63">
        <v>1.7482899999999999E-2</v>
      </c>
      <c r="N21" s="63">
        <v>1.7495699999999999E-2</v>
      </c>
      <c r="O21" s="63">
        <v>1.7444899999999999E-2</v>
      </c>
      <c r="P21" s="63">
        <v>1.7593500000000001E-2</v>
      </c>
      <c r="Q21" s="63"/>
      <c r="R21" s="63">
        <v>2.4639600000000001E-2</v>
      </c>
      <c r="S21" s="63">
        <v>2.4605100000000001E-2</v>
      </c>
      <c r="T21" s="63">
        <v>2.4844100000000001E-2</v>
      </c>
      <c r="U21" s="63">
        <v>2.4566999999999999E-2</v>
      </c>
      <c r="V21" s="63">
        <v>2.47122E-2</v>
      </c>
      <c r="W21" s="63"/>
      <c r="X21" s="63">
        <v>2.76969E-2</v>
      </c>
      <c r="Y21" s="63">
        <v>2.7665700000000001E-2</v>
      </c>
      <c r="Z21" s="63">
        <v>2.77196E-2</v>
      </c>
      <c r="AA21" s="63">
        <v>2.76724E-2</v>
      </c>
      <c r="AB21" s="63">
        <v>2.7693800000000001E-2</v>
      </c>
      <c r="AC21" s="63"/>
      <c r="AD21" s="63">
        <v>2.7699999999999999E-2</v>
      </c>
      <c r="AE21" s="63">
        <v>2.7669099999999999E-2</v>
      </c>
      <c r="AF21" s="63">
        <v>2.7722199999999999E-2</v>
      </c>
      <c r="AG21" s="63">
        <v>2.7675999999999999E-2</v>
      </c>
      <c r="AH21" s="63">
        <v>2.7697200000000002E-2</v>
      </c>
      <c r="AI21" s="63"/>
      <c r="AJ21" s="63">
        <v>2.77015E-2</v>
      </c>
      <c r="AK21" s="63">
        <v>2.7670699999999999E-2</v>
      </c>
      <c r="AL21" s="63">
        <v>2.7723500000000002E-2</v>
      </c>
      <c r="AM21" s="63">
        <v>2.7677799999999999E-2</v>
      </c>
      <c r="AN21" s="63">
        <v>2.7699000000000001E-2</v>
      </c>
      <c r="AO21" s="63"/>
      <c r="AP21" s="63">
        <v>2.7703800000000001E-2</v>
      </c>
      <c r="AQ21" s="63">
        <v>2.7673099999999999E-2</v>
      </c>
      <c r="AR21" s="63">
        <v>2.77255E-2</v>
      </c>
      <c r="AS21" s="63">
        <v>2.7680300000000001E-2</v>
      </c>
      <c r="AT21" s="63">
        <v>2.77015E-2</v>
      </c>
    </row>
    <row r="22" spans="1:46">
      <c r="A22" s="63"/>
      <c r="B22" s="63">
        <f t="shared" si="8"/>
        <v>1.5637599999999998E-2</v>
      </c>
      <c r="C22" s="63">
        <f t="shared" si="9"/>
        <v>2.3496979999999997E-2</v>
      </c>
      <c r="D22" s="63">
        <f t="shared" si="6"/>
        <v>2.7657960000000002E-2</v>
      </c>
      <c r="E22" s="63">
        <f t="shared" si="10"/>
        <v>2.7663159999999999E-2</v>
      </c>
      <c r="F22" s="63">
        <f t="shared" si="11"/>
        <v>2.7665699999999998E-2</v>
      </c>
      <c r="G22" s="63">
        <f t="shared" si="7"/>
        <v>2.76694E-2</v>
      </c>
      <c r="H22" s="63" t="str">
        <f t="shared" si="12"/>
        <v>0.0235,</v>
      </c>
      <c r="I22" s="63"/>
      <c r="K22" s="63"/>
      <c r="L22" s="63">
        <v>1.55651E-2</v>
      </c>
      <c r="M22" s="63">
        <v>1.58698E-2</v>
      </c>
      <c r="N22" s="63">
        <v>1.56496E-2</v>
      </c>
      <c r="O22" s="63">
        <v>1.54699E-2</v>
      </c>
      <c r="P22" s="63">
        <v>1.5633600000000001E-2</v>
      </c>
      <c r="Q22" s="63"/>
      <c r="R22" s="63">
        <v>2.3383999999999999E-2</v>
      </c>
      <c r="S22" s="63">
        <v>2.33668E-2</v>
      </c>
      <c r="T22" s="63">
        <v>2.3600699999999999E-2</v>
      </c>
      <c r="U22" s="63">
        <v>2.3593699999999999E-2</v>
      </c>
      <c r="V22" s="63">
        <v>2.35397E-2</v>
      </c>
      <c r="W22" s="63"/>
      <c r="X22" s="63">
        <v>2.7651700000000001E-2</v>
      </c>
      <c r="Y22" s="63">
        <v>2.7648599999999999E-2</v>
      </c>
      <c r="Z22" s="63">
        <v>2.7698899999999999E-2</v>
      </c>
      <c r="AA22" s="63">
        <v>2.7636500000000001E-2</v>
      </c>
      <c r="AB22" s="63">
        <v>2.7654100000000001E-2</v>
      </c>
      <c r="AC22" s="63"/>
      <c r="AD22" s="63">
        <v>2.7657600000000001E-2</v>
      </c>
      <c r="AE22" s="63">
        <v>2.7653299999999999E-2</v>
      </c>
      <c r="AF22" s="63">
        <v>2.77028E-2</v>
      </c>
      <c r="AG22" s="63">
        <v>2.7642E-2</v>
      </c>
      <c r="AH22" s="63">
        <v>2.76601E-2</v>
      </c>
      <c r="AI22" s="63"/>
      <c r="AJ22" s="63">
        <v>2.7660400000000002E-2</v>
      </c>
      <c r="AK22" s="63">
        <v>2.7655599999999999E-2</v>
      </c>
      <c r="AL22" s="63">
        <v>2.7704699999999999E-2</v>
      </c>
      <c r="AM22" s="63">
        <v>2.7644800000000001E-2</v>
      </c>
      <c r="AN22" s="63">
        <v>2.7663E-2</v>
      </c>
      <c r="AO22" s="63"/>
      <c r="AP22" s="63">
        <v>2.7664600000000001E-2</v>
      </c>
      <c r="AQ22" s="63">
        <v>2.76589E-2</v>
      </c>
      <c r="AR22" s="63">
        <v>2.7707499999999999E-2</v>
      </c>
      <c r="AS22" s="63">
        <v>2.7648699999999998E-2</v>
      </c>
      <c r="AT22" s="63">
        <v>2.7667299999999999E-2</v>
      </c>
    </row>
    <row r="23" spans="1:46">
      <c r="A23" s="63"/>
      <c r="B23" s="63">
        <f t="shared" si="8"/>
        <v>1.4066040000000002E-2</v>
      </c>
      <c r="C23" s="63">
        <f t="shared" si="9"/>
        <v>2.2098300000000001E-2</v>
      </c>
      <c r="D23" s="63">
        <f t="shared" si="6"/>
        <v>2.76022E-2</v>
      </c>
      <c r="E23" s="63">
        <f t="shared" si="10"/>
        <v>2.7611320000000002E-2</v>
      </c>
      <c r="F23" s="63">
        <f t="shared" si="11"/>
        <v>2.761574E-2</v>
      </c>
      <c r="G23" s="63">
        <f t="shared" si="7"/>
        <v>2.7622259999999999E-2</v>
      </c>
      <c r="H23" s="63" t="str">
        <f t="shared" si="12"/>
        <v>0.0221,</v>
      </c>
      <c r="I23" s="63"/>
      <c r="K23" s="63"/>
      <c r="L23" s="63">
        <v>1.4067700000000001E-2</v>
      </c>
      <c r="M23" s="63">
        <v>1.42112E-2</v>
      </c>
      <c r="N23" s="63">
        <v>1.4068600000000001E-2</v>
      </c>
      <c r="O23" s="63">
        <v>1.3934E-2</v>
      </c>
      <c r="P23" s="63">
        <v>1.4048700000000001E-2</v>
      </c>
      <c r="Q23" s="63"/>
      <c r="R23" s="63">
        <v>2.1987400000000001E-2</v>
      </c>
      <c r="S23" s="63">
        <v>2.2180200000000001E-2</v>
      </c>
      <c r="T23" s="63">
        <v>2.2053E-2</v>
      </c>
      <c r="U23" s="63">
        <v>2.2158500000000001E-2</v>
      </c>
      <c r="V23" s="63">
        <v>2.2112400000000001E-2</v>
      </c>
      <c r="W23" s="63"/>
      <c r="X23" s="63">
        <v>2.7626899999999999E-2</v>
      </c>
      <c r="Y23" s="63">
        <v>2.7593599999999999E-2</v>
      </c>
      <c r="Z23" s="63">
        <v>2.76467E-2</v>
      </c>
      <c r="AA23" s="63">
        <v>2.7566799999999999E-2</v>
      </c>
      <c r="AB23" s="63">
        <v>2.7577000000000001E-2</v>
      </c>
      <c r="AC23" s="63"/>
      <c r="AD23" s="63">
        <v>2.7635E-2</v>
      </c>
      <c r="AE23" s="63">
        <v>2.7601799999999999E-2</v>
      </c>
      <c r="AF23" s="63">
        <v>2.76536E-2</v>
      </c>
      <c r="AG23" s="63">
        <v>2.7577299999999999E-2</v>
      </c>
      <c r="AH23" s="63">
        <v>2.75889E-2</v>
      </c>
      <c r="AI23" s="63"/>
      <c r="AJ23" s="63">
        <v>2.7638800000000002E-2</v>
      </c>
      <c r="AK23" s="63">
        <v>2.76058E-2</v>
      </c>
      <c r="AL23" s="63">
        <v>2.7656900000000002E-2</v>
      </c>
      <c r="AM23" s="63">
        <v>2.7582599999999999E-2</v>
      </c>
      <c r="AN23" s="63">
        <v>2.75946E-2</v>
      </c>
      <c r="AO23" s="63"/>
      <c r="AP23" s="63">
        <v>2.7644499999999999E-2</v>
      </c>
      <c r="AQ23" s="63">
        <v>2.7611400000000001E-2</v>
      </c>
      <c r="AR23" s="63">
        <v>2.76619E-2</v>
      </c>
      <c r="AS23" s="63">
        <v>2.75905E-2</v>
      </c>
      <c r="AT23" s="63">
        <v>2.7602999999999999E-2</v>
      </c>
    </row>
    <row r="24" spans="1:46">
      <c r="A24" s="63"/>
      <c r="B24" s="63">
        <f t="shared" si="8"/>
        <v>1.273232E-2</v>
      </c>
      <c r="C24" s="63">
        <f t="shared" si="9"/>
        <v>2.0689820000000005E-2</v>
      </c>
      <c r="D24" s="63">
        <f t="shared" si="6"/>
        <v>2.7523339999999997E-2</v>
      </c>
      <c r="E24" s="63">
        <f t="shared" si="10"/>
        <v>2.7539859999999999E-2</v>
      </c>
      <c r="F24" s="63">
        <f t="shared" si="11"/>
        <v>2.7547800000000001E-2</v>
      </c>
      <c r="G24" s="63">
        <f t="shared" si="7"/>
        <v>2.7559139999999999E-2</v>
      </c>
      <c r="H24" s="63" t="str">
        <f t="shared" si="12"/>
        <v>0.0207,</v>
      </c>
      <c r="I24" s="63"/>
      <c r="K24" s="63"/>
      <c r="L24" s="63">
        <v>1.2845499999999999E-2</v>
      </c>
      <c r="M24" s="63">
        <v>1.27606E-2</v>
      </c>
      <c r="N24" s="63">
        <v>1.2699999999999999E-2</v>
      </c>
      <c r="O24" s="63">
        <v>1.23252E-2</v>
      </c>
      <c r="P24" s="63">
        <v>1.30303E-2</v>
      </c>
      <c r="Q24" s="63"/>
      <c r="R24" s="63">
        <v>2.05176E-2</v>
      </c>
      <c r="S24" s="63">
        <v>2.0892999999999998E-2</v>
      </c>
      <c r="T24" s="63">
        <v>2.06778E-2</v>
      </c>
      <c r="U24" s="63">
        <v>2.0781899999999999E-2</v>
      </c>
      <c r="V24" s="63">
        <v>2.0578800000000001E-2</v>
      </c>
      <c r="W24" s="63"/>
      <c r="X24" s="63">
        <v>2.7540499999999999E-2</v>
      </c>
      <c r="Y24" s="63">
        <v>2.7513800000000001E-2</v>
      </c>
      <c r="Z24" s="63">
        <v>2.7518299999999999E-2</v>
      </c>
      <c r="AA24" s="63">
        <v>2.7512499999999999E-2</v>
      </c>
      <c r="AB24" s="63">
        <v>2.75316E-2</v>
      </c>
      <c r="AC24" s="63"/>
      <c r="AD24" s="63">
        <v>2.7556400000000002E-2</v>
      </c>
      <c r="AE24" s="63">
        <v>2.7531E-2</v>
      </c>
      <c r="AF24" s="63">
        <v>2.75328E-2</v>
      </c>
      <c r="AG24" s="63">
        <v>2.7531099999999999E-2</v>
      </c>
      <c r="AH24" s="63">
        <v>2.7548E-2</v>
      </c>
      <c r="AI24" s="63"/>
      <c r="AJ24" s="63">
        <v>2.75643E-2</v>
      </c>
      <c r="AK24" s="63">
        <v>2.75391E-2</v>
      </c>
      <c r="AL24" s="63">
        <v>2.7539999999999999E-2</v>
      </c>
      <c r="AM24" s="63">
        <v>2.7539999999999999E-2</v>
      </c>
      <c r="AN24" s="63">
        <v>2.75556E-2</v>
      </c>
      <c r="AO24" s="63"/>
      <c r="AP24" s="63">
        <v>2.7575599999999999E-2</v>
      </c>
      <c r="AQ24" s="63">
        <v>2.7550499999999999E-2</v>
      </c>
      <c r="AR24" s="63">
        <v>2.7550700000000001E-2</v>
      </c>
      <c r="AS24" s="63">
        <v>2.7552400000000001E-2</v>
      </c>
      <c r="AT24" s="63">
        <v>2.7566500000000001E-2</v>
      </c>
    </row>
    <row r="25" spans="1:46">
      <c r="A25" s="63"/>
      <c r="B25" s="63">
        <f t="shared" si="8"/>
        <v>1.187582E-2</v>
      </c>
      <c r="C25" s="63">
        <f t="shared" si="9"/>
        <v>1.9325099999999998E-2</v>
      </c>
      <c r="D25" s="63">
        <f t="shared" si="6"/>
        <v>2.745674E-2</v>
      </c>
      <c r="E25" s="63">
        <f t="shared" si="10"/>
        <v>2.748078E-2</v>
      </c>
      <c r="F25" s="63">
        <f t="shared" si="11"/>
        <v>2.7492800000000001E-2</v>
      </c>
      <c r="G25" s="63">
        <f t="shared" si="7"/>
        <v>2.7510159999999999E-2</v>
      </c>
      <c r="H25" s="63" t="str">
        <f t="shared" si="12"/>
        <v>0.0193,</v>
      </c>
      <c r="I25" s="63"/>
      <c r="K25" s="63"/>
      <c r="L25" s="63">
        <v>1.1573999999999999E-2</v>
      </c>
      <c r="M25" s="63">
        <v>1.24639E-2</v>
      </c>
      <c r="N25" s="63">
        <v>1.18984E-2</v>
      </c>
      <c r="O25" s="63">
        <v>1.1582E-2</v>
      </c>
      <c r="P25" s="63">
        <v>1.1860799999999999E-2</v>
      </c>
      <c r="Q25" s="63"/>
      <c r="R25" s="63">
        <v>1.89251E-2</v>
      </c>
      <c r="S25" s="63">
        <v>1.9777699999999999E-2</v>
      </c>
      <c r="T25" s="63">
        <v>1.9463600000000001E-2</v>
      </c>
      <c r="U25" s="63">
        <v>1.9388599999999999E-2</v>
      </c>
      <c r="V25" s="63">
        <v>1.9070500000000001E-2</v>
      </c>
      <c r="W25" s="63"/>
      <c r="X25" s="63">
        <v>2.7508500000000002E-2</v>
      </c>
      <c r="Y25" s="63">
        <v>2.7408499999999999E-2</v>
      </c>
      <c r="Z25" s="63">
        <v>2.7538E-2</v>
      </c>
      <c r="AA25" s="63">
        <v>2.7422200000000001E-2</v>
      </c>
      <c r="AB25" s="63">
        <v>2.74065E-2</v>
      </c>
      <c r="AC25" s="63"/>
      <c r="AD25" s="63">
        <v>2.7528400000000001E-2</v>
      </c>
      <c r="AE25" s="63">
        <v>2.7438500000000001E-2</v>
      </c>
      <c r="AF25" s="63">
        <v>2.7555199999999998E-2</v>
      </c>
      <c r="AG25" s="63">
        <v>2.7442399999999999E-2</v>
      </c>
      <c r="AH25" s="63">
        <v>2.7439399999999999E-2</v>
      </c>
      <c r="AI25" s="63"/>
      <c r="AJ25" s="63">
        <v>2.7538099999999999E-2</v>
      </c>
      <c r="AK25" s="63">
        <v>2.74522E-2</v>
      </c>
      <c r="AL25" s="63">
        <v>2.7563299999999999E-2</v>
      </c>
      <c r="AM25" s="63">
        <v>2.74556E-2</v>
      </c>
      <c r="AN25" s="63">
        <v>2.7454800000000001E-2</v>
      </c>
      <c r="AO25" s="63"/>
      <c r="AP25" s="63">
        <v>2.7551599999999999E-2</v>
      </c>
      <c r="AQ25" s="63">
        <v>2.7470999999999999E-2</v>
      </c>
      <c r="AR25" s="63">
        <v>2.75748E-2</v>
      </c>
      <c r="AS25" s="63">
        <v>2.74779E-2</v>
      </c>
      <c r="AT25" s="63">
        <v>2.74755E-2</v>
      </c>
    </row>
    <row r="26" spans="1:46">
      <c r="A26" s="63"/>
      <c r="B26" s="63">
        <f t="shared" si="8"/>
        <v>1.0782139999999999E-2</v>
      </c>
      <c r="C26" s="63">
        <f t="shared" si="9"/>
        <v>1.7690619999999997E-2</v>
      </c>
      <c r="D26" s="63">
        <f t="shared" si="6"/>
        <v>2.7354380000000001E-2</v>
      </c>
      <c r="E26" s="63">
        <f t="shared" si="10"/>
        <v>2.7393319999999999E-2</v>
      </c>
      <c r="F26" s="63">
        <f t="shared" si="11"/>
        <v>2.7411360000000003E-2</v>
      </c>
      <c r="G26" s="63">
        <f t="shared" si="7"/>
        <v>2.7436620000000002E-2</v>
      </c>
      <c r="H26" s="63" t="str">
        <f t="shared" si="12"/>
        <v>0.0177,</v>
      </c>
      <c r="I26" s="63"/>
      <c r="K26" s="63"/>
      <c r="L26" s="63">
        <v>1.0419299999999999E-2</v>
      </c>
      <c r="M26" s="63">
        <v>1.1546300000000001E-2</v>
      </c>
      <c r="N26" s="63">
        <v>1.02515E-2</v>
      </c>
      <c r="O26" s="63">
        <v>1.09234E-2</v>
      </c>
      <c r="P26" s="63">
        <v>1.0770200000000001E-2</v>
      </c>
      <c r="Q26" s="63"/>
      <c r="R26" s="63">
        <v>1.7536800000000002E-2</v>
      </c>
      <c r="S26" s="63">
        <v>1.8150300000000001E-2</v>
      </c>
      <c r="T26" s="63">
        <v>1.7631600000000001E-2</v>
      </c>
      <c r="U26" s="63">
        <v>1.75979E-2</v>
      </c>
      <c r="V26" s="63">
        <v>1.75365E-2</v>
      </c>
      <c r="W26" s="63"/>
      <c r="X26" s="63">
        <v>2.7484999999999999E-2</v>
      </c>
      <c r="Y26" s="63">
        <v>2.7230600000000001E-2</v>
      </c>
      <c r="Z26" s="63">
        <v>2.7332599999999999E-2</v>
      </c>
      <c r="AA26" s="63">
        <v>2.7356399999999999E-2</v>
      </c>
      <c r="AB26" s="63">
        <v>2.7367300000000001E-2</v>
      </c>
      <c r="AC26" s="63"/>
      <c r="AD26" s="63">
        <v>2.751E-2</v>
      </c>
      <c r="AE26" s="63">
        <v>2.7283600000000002E-2</v>
      </c>
      <c r="AF26" s="63">
        <v>2.73668E-2</v>
      </c>
      <c r="AG26" s="63">
        <v>2.7400399999999998E-2</v>
      </c>
      <c r="AH26" s="63">
        <v>2.7405800000000001E-2</v>
      </c>
      <c r="AI26" s="63"/>
      <c r="AJ26" s="63">
        <v>2.7521799999999999E-2</v>
      </c>
      <c r="AK26" s="63">
        <v>2.73073E-2</v>
      </c>
      <c r="AL26" s="63">
        <v>2.7383600000000001E-2</v>
      </c>
      <c r="AM26" s="63">
        <v>2.7420799999999999E-2</v>
      </c>
      <c r="AN26" s="63">
        <v>2.7423300000000001E-2</v>
      </c>
      <c r="AO26" s="63"/>
      <c r="AP26" s="63">
        <v>2.7538099999999999E-2</v>
      </c>
      <c r="AQ26" s="63">
        <v>2.7340699999999999E-2</v>
      </c>
      <c r="AR26" s="63">
        <v>2.7407999999999998E-2</v>
      </c>
      <c r="AS26" s="63">
        <v>2.74486E-2</v>
      </c>
      <c r="AT26" s="63">
        <v>2.7447699999999998E-2</v>
      </c>
    </row>
    <row r="27" spans="1:46">
      <c r="A27" s="63"/>
      <c r="B27" s="63">
        <f t="shared" si="8"/>
        <v>1.0023931999999999E-2</v>
      </c>
      <c r="C27" s="63">
        <f t="shared" si="9"/>
        <v>1.623902E-2</v>
      </c>
      <c r="D27" s="63">
        <f t="shared" si="6"/>
        <v>2.7204559999999999E-2</v>
      </c>
      <c r="E27" s="63">
        <f t="shared" si="10"/>
        <v>2.7260119999999999E-2</v>
      </c>
      <c r="F27" s="63">
        <f t="shared" si="11"/>
        <v>2.7286419999999999E-2</v>
      </c>
      <c r="G27" s="63">
        <f t="shared" si="7"/>
        <v>2.7323300000000002E-2</v>
      </c>
      <c r="H27" s="63" t="str">
        <f t="shared" si="12"/>
        <v>0.0162,</v>
      </c>
      <c r="I27" s="63"/>
      <c r="K27" s="63"/>
      <c r="L27" s="63">
        <v>9.4624099999999992E-3</v>
      </c>
      <c r="M27" s="63">
        <v>1.0723399999999999E-2</v>
      </c>
      <c r="N27" s="63">
        <v>9.4506499999999997E-3</v>
      </c>
      <c r="O27" s="63">
        <v>1.0389199999999999E-2</v>
      </c>
      <c r="P27" s="63">
        <v>1.0094000000000001E-2</v>
      </c>
      <c r="Q27" s="63"/>
      <c r="R27" s="63">
        <v>1.5969199999999999E-2</v>
      </c>
      <c r="S27" s="63">
        <v>1.7080700000000001E-2</v>
      </c>
      <c r="T27" s="63">
        <v>1.5976299999999999E-2</v>
      </c>
      <c r="U27" s="63">
        <v>1.60404E-2</v>
      </c>
      <c r="V27" s="63">
        <v>1.61285E-2</v>
      </c>
      <c r="W27" s="63"/>
      <c r="X27" s="63">
        <v>2.72413E-2</v>
      </c>
      <c r="Y27" s="63">
        <v>2.7115E-2</v>
      </c>
      <c r="Z27" s="63">
        <v>2.7387499999999999E-2</v>
      </c>
      <c r="AA27" s="63">
        <v>2.6979800000000002E-2</v>
      </c>
      <c r="AB27" s="63">
        <v>2.7299199999999999E-2</v>
      </c>
      <c r="AC27" s="63"/>
      <c r="AD27" s="63">
        <v>2.72874E-2</v>
      </c>
      <c r="AE27" s="63">
        <v>2.7183800000000001E-2</v>
      </c>
      <c r="AF27" s="63">
        <v>2.74246E-2</v>
      </c>
      <c r="AG27" s="63">
        <v>2.7056500000000001E-2</v>
      </c>
      <c r="AH27" s="63">
        <v>2.7348299999999999E-2</v>
      </c>
      <c r="AI27" s="63"/>
      <c r="AJ27" s="63">
        <v>2.73113E-2</v>
      </c>
      <c r="AK27" s="63">
        <v>2.7214100000000001E-2</v>
      </c>
      <c r="AL27" s="63">
        <v>2.7441900000000002E-2</v>
      </c>
      <c r="AM27" s="63">
        <v>2.7093699999999998E-2</v>
      </c>
      <c r="AN27" s="63">
        <v>2.7371099999999999E-2</v>
      </c>
      <c r="AO27" s="63"/>
      <c r="AP27" s="63">
        <v>2.7346499999999999E-2</v>
      </c>
      <c r="AQ27" s="63">
        <v>2.7256099999999998E-2</v>
      </c>
      <c r="AR27" s="63">
        <v>2.74662E-2</v>
      </c>
      <c r="AS27" s="63">
        <v>2.7145499999999999E-2</v>
      </c>
      <c r="AT27" s="63">
        <v>2.7402200000000002E-2</v>
      </c>
    </row>
    <row r="28" spans="1:46">
      <c r="A28" s="63"/>
      <c r="B28" s="63">
        <f t="shared" si="8"/>
        <v>9.1093859999999988E-3</v>
      </c>
      <c r="C28" s="63">
        <f t="shared" si="9"/>
        <v>1.4697160000000001E-2</v>
      </c>
      <c r="D28" s="63">
        <f t="shared" si="6"/>
        <v>2.7050100000000004E-2</v>
      </c>
      <c r="E28" s="63">
        <f t="shared" si="10"/>
        <v>2.7124379999999997E-2</v>
      </c>
      <c r="F28" s="63">
        <f t="shared" si="11"/>
        <v>2.7160200000000002E-2</v>
      </c>
      <c r="G28" s="63">
        <f t="shared" si="7"/>
        <v>2.7211300000000001E-2</v>
      </c>
      <c r="H28" s="63" t="str">
        <f t="shared" si="12"/>
        <v>0.0147,</v>
      </c>
      <c r="I28" s="63"/>
      <c r="K28" s="63"/>
      <c r="L28" s="63">
        <v>8.3934200000000004E-3</v>
      </c>
      <c r="M28" s="63">
        <v>1.00696E-2</v>
      </c>
      <c r="N28" s="63">
        <v>8.3359899999999997E-3</v>
      </c>
      <c r="O28" s="63">
        <v>9.5265200000000001E-3</v>
      </c>
      <c r="P28" s="63">
        <v>9.2213999999999994E-3</v>
      </c>
      <c r="Q28" s="63"/>
      <c r="R28" s="63">
        <v>1.43856E-2</v>
      </c>
      <c r="S28" s="63">
        <v>1.54057E-2</v>
      </c>
      <c r="T28" s="63">
        <v>1.43489E-2</v>
      </c>
      <c r="U28" s="63">
        <v>1.4578000000000001E-2</v>
      </c>
      <c r="V28" s="63">
        <v>1.4767600000000001E-2</v>
      </c>
      <c r="W28" s="63"/>
      <c r="X28" s="63">
        <v>2.7180200000000002E-2</v>
      </c>
      <c r="Y28" s="63">
        <v>2.67739E-2</v>
      </c>
      <c r="Z28" s="63">
        <v>2.7173099999999999E-2</v>
      </c>
      <c r="AA28" s="63">
        <v>2.6889300000000001E-2</v>
      </c>
      <c r="AB28" s="63">
        <v>2.7234000000000001E-2</v>
      </c>
      <c r="AC28" s="63"/>
      <c r="AD28" s="63">
        <v>2.7250799999999999E-2</v>
      </c>
      <c r="AE28" s="63">
        <v>2.68585E-2</v>
      </c>
      <c r="AF28" s="63">
        <v>2.72424E-2</v>
      </c>
      <c r="AG28" s="63">
        <v>2.6978700000000001E-2</v>
      </c>
      <c r="AH28" s="63">
        <v>2.72915E-2</v>
      </c>
      <c r="AI28" s="63"/>
      <c r="AJ28" s="63">
        <v>2.7285E-2</v>
      </c>
      <c r="AK28" s="63">
        <v>2.6898499999999999E-2</v>
      </c>
      <c r="AL28" s="63">
        <v>2.7274900000000001E-2</v>
      </c>
      <c r="AM28" s="63">
        <v>2.70251E-2</v>
      </c>
      <c r="AN28" s="63">
        <v>2.7317500000000002E-2</v>
      </c>
      <c r="AO28" s="63"/>
      <c r="AP28" s="63">
        <v>2.73324E-2</v>
      </c>
      <c r="AQ28" s="63">
        <v>2.6956899999999999E-2</v>
      </c>
      <c r="AR28" s="63">
        <v>2.73201E-2</v>
      </c>
      <c r="AS28" s="63">
        <v>2.7093099999999998E-2</v>
      </c>
      <c r="AT28" s="63">
        <v>2.7354E-2</v>
      </c>
    </row>
    <row r="29" spans="1:46">
      <c r="A29" s="63"/>
      <c r="B29" s="63">
        <f t="shared" si="8"/>
        <v>8.5694240000000008E-3</v>
      </c>
      <c r="C29" s="63">
        <f t="shared" si="9"/>
        <v>1.3301279999999999E-2</v>
      </c>
      <c r="D29" s="63">
        <f t="shared" si="6"/>
        <v>2.6969779999999999E-2</v>
      </c>
      <c r="E29" s="63">
        <f t="shared" si="10"/>
        <v>2.7060659999999997E-2</v>
      </c>
      <c r="F29" s="63">
        <f t="shared" si="11"/>
        <v>2.7105079999999997E-2</v>
      </c>
      <c r="G29" s="63">
        <f t="shared" si="7"/>
        <v>2.716754E-2</v>
      </c>
      <c r="H29" s="63" t="str">
        <f t="shared" si="12"/>
        <v>0.0133,</v>
      </c>
      <c r="I29" s="63"/>
      <c r="K29" s="63"/>
      <c r="L29" s="63">
        <v>8.0276500000000008E-3</v>
      </c>
      <c r="M29" s="63">
        <v>8.9989900000000001E-3</v>
      </c>
      <c r="N29" s="63">
        <v>8.4083000000000005E-3</v>
      </c>
      <c r="O29" s="63">
        <v>8.8502900000000002E-3</v>
      </c>
      <c r="P29" s="63">
        <v>8.5618900000000008E-3</v>
      </c>
      <c r="Q29" s="63"/>
      <c r="R29" s="63">
        <v>1.2744200000000001E-2</v>
      </c>
      <c r="S29" s="63">
        <v>1.3643300000000001E-2</v>
      </c>
      <c r="T29" s="63">
        <v>1.33543E-2</v>
      </c>
      <c r="U29" s="63">
        <v>1.34182E-2</v>
      </c>
      <c r="V29" s="63">
        <v>1.33464E-2</v>
      </c>
      <c r="W29" s="63"/>
      <c r="X29" s="63">
        <v>2.6939600000000001E-2</v>
      </c>
      <c r="Y29" s="63">
        <v>2.6743599999999999E-2</v>
      </c>
      <c r="Z29" s="63">
        <v>2.71653E-2</v>
      </c>
      <c r="AA29" s="63">
        <v>2.6830900000000001E-2</v>
      </c>
      <c r="AB29" s="63">
        <v>2.7169499999999999E-2</v>
      </c>
      <c r="AC29" s="63"/>
      <c r="AD29" s="63">
        <v>2.70298E-2</v>
      </c>
      <c r="AE29" s="63">
        <v>2.68509E-2</v>
      </c>
      <c r="AF29" s="63">
        <v>2.7246800000000002E-2</v>
      </c>
      <c r="AG29" s="63">
        <v>2.69299E-2</v>
      </c>
      <c r="AH29" s="63">
        <v>2.72459E-2</v>
      </c>
      <c r="AI29" s="63"/>
      <c r="AJ29" s="63">
        <v>2.70742E-2</v>
      </c>
      <c r="AK29" s="63">
        <v>2.6906900000000001E-2</v>
      </c>
      <c r="AL29" s="63">
        <v>2.7283700000000001E-2</v>
      </c>
      <c r="AM29" s="63">
        <v>2.6979900000000001E-2</v>
      </c>
      <c r="AN29" s="63">
        <v>2.7280700000000001E-2</v>
      </c>
      <c r="AO29" s="63"/>
      <c r="AP29" s="63">
        <v>2.71384E-2</v>
      </c>
      <c r="AQ29" s="63">
        <v>2.6985800000000001E-2</v>
      </c>
      <c r="AR29" s="63">
        <v>2.733E-2</v>
      </c>
      <c r="AS29" s="63">
        <v>2.7053799999999999E-2</v>
      </c>
      <c r="AT29" s="63">
        <v>2.7329699999999998E-2</v>
      </c>
    </row>
    <row r="30" spans="1:46">
      <c r="A30" s="63"/>
      <c r="B30" s="63">
        <f t="shared" si="8"/>
        <v>8.166818000000001E-3</v>
      </c>
      <c r="C30" s="63">
        <f t="shared" si="9"/>
        <v>1.211596E-2</v>
      </c>
      <c r="D30" s="63">
        <f t="shared" si="6"/>
        <v>2.6790539999999995E-2</v>
      </c>
      <c r="E30" s="63">
        <f t="shared" si="10"/>
        <v>2.6912720000000001E-2</v>
      </c>
      <c r="F30" s="63">
        <f t="shared" si="11"/>
        <v>2.6971459999999996E-2</v>
      </c>
      <c r="G30" s="63">
        <f t="shared" si="7"/>
        <v>2.7053499999999998E-2</v>
      </c>
      <c r="H30" s="63" t="str">
        <f t="shared" si="12"/>
        <v>0.0121,</v>
      </c>
      <c r="I30" s="63"/>
      <c r="K30" s="63"/>
      <c r="L30" s="63">
        <v>7.5541000000000002E-3</v>
      </c>
      <c r="M30" s="63">
        <v>8.5040800000000007E-3</v>
      </c>
      <c r="N30" s="63">
        <v>7.9675200000000005E-3</v>
      </c>
      <c r="O30" s="63">
        <v>8.4473399999999994E-3</v>
      </c>
      <c r="P30" s="63">
        <v>8.3610500000000001E-3</v>
      </c>
      <c r="Q30" s="63"/>
      <c r="R30" s="63">
        <v>1.16869E-2</v>
      </c>
      <c r="S30" s="63">
        <v>1.25177E-2</v>
      </c>
      <c r="T30" s="63">
        <v>1.18358E-2</v>
      </c>
      <c r="U30" s="63">
        <v>1.2084900000000001E-2</v>
      </c>
      <c r="V30" s="63">
        <v>1.24545E-2</v>
      </c>
      <c r="W30" s="63"/>
      <c r="X30" s="63">
        <v>2.65998E-2</v>
      </c>
      <c r="Y30" s="63">
        <v>2.67096E-2</v>
      </c>
      <c r="Z30" s="63">
        <v>2.69018E-2</v>
      </c>
      <c r="AA30" s="63">
        <v>2.6726799999999998E-2</v>
      </c>
      <c r="AB30" s="63">
        <v>2.7014699999999999E-2</v>
      </c>
      <c r="AC30" s="63"/>
      <c r="AD30" s="63">
        <v>2.6723400000000001E-2</v>
      </c>
      <c r="AE30" s="63">
        <v>2.6842899999999999E-2</v>
      </c>
      <c r="AF30" s="63">
        <v>2.70222E-2</v>
      </c>
      <c r="AG30" s="63">
        <v>2.6861099999999999E-2</v>
      </c>
      <c r="AH30" s="63">
        <v>2.7113999999999999E-2</v>
      </c>
      <c r="AI30" s="63"/>
      <c r="AJ30" s="63">
        <v>2.6785E-2</v>
      </c>
      <c r="AK30" s="63">
        <v>2.6905200000000001E-2</v>
      </c>
      <c r="AL30" s="63">
        <v>2.7077299999999999E-2</v>
      </c>
      <c r="AM30" s="63">
        <v>2.69305E-2</v>
      </c>
      <c r="AN30" s="63">
        <v>2.7159300000000001E-2</v>
      </c>
      <c r="AO30" s="63"/>
      <c r="AP30" s="63">
        <v>2.6877399999999999E-2</v>
      </c>
      <c r="AQ30" s="63">
        <v>2.69918E-2</v>
      </c>
      <c r="AR30" s="63">
        <v>2.7155100000000001E-2</v>
      </c>
      <c r="AS30" s="63">
        <v>2.70187E-2</v>
      </c>
      <c r="AT30" s="63">
        <v>2.7224499999999999E-2</v>
      </c>
    </row>
    <row r="31" spans="1:46">
      <c r="A31" s="63"/>
      <c r="B31" s="63">
        <f t="shared" si="8"/>
        <v>7.6215379999999998E-3</v>
      </c>
      <c r="C31" s="63">
        <f t="shared" si="9"/>
        <v>1.0996139999999998E-2</v>
      </c>
      <c r="D31" s="63">
        <f t="shared" si="6"/>
        <v>2.6535720000000002E-2</v>
      </c>
      <c r="E31" s="63">
        <f t="shared" si="10"/>
        <v>2.6690000000000002E-2</v>
      </c>
      <c r="F31" s="63">
        <f t="shared" si="11"/>
        <v>2.6764639999999996E-2</v>
      </c>
      <c r="G31" s="63">
        <f t="shared" si="7"/>
        <v>2.6872400000000001E-2</v>
      </c>
      <c r="H31" s="63" t="str">
        <f t="shared" si="12"/>
        <v>0.011,</v>
      </c>
      <c r="I31" s="63"/>
      <c r="K31" s="63"/>
      <c r="L31" s="63">
        <v>6.9489699999999996E-3</v>
      </c>
      <c r="M31" s="63">
        <v>7.6925099999999996E-3</v>
      </c>
      <c r="N31" s="63">
        <v>7.6583800000000002E-3</v>
      </c>
      <c r="O31" s="63">
        <v>7.9235999999999994E-3</v>
      </c>
      <c r="P31" s="63">
        <v>7.8842300000000008E-3</v>
      </c>
      <c r="Q31" s="63"/>
      <c r="R31" s="63">
        <v>1.04925E-2</v>
      </c>
      <c r="S31" s="63">
        <v>1.1254399999999999E-2</v>
      </c>
      <c r="T31" s="63">
        <v>1.0613300000000001E-2</v>
      </c>
      <c r="U31" s="63">
        <v>1.1083600000000001E-2</v>
      </c>
      <c r="V31" s="63">
        <v>1.1536899999999999E-2</v>
      </c>
      <c r="W31" s="63"/>
      <c r="X31" s="63">
        <v>2.6800500000000001E-2</v>
      </c>
      <c r="Y31" s="63">
        <v>2.63176E-2</v>
      </c>
      <c r="Z31" s="63">
        <v>2.66307E-2</v>
      </c>
      <c r="AA31" s="63">
        <v>2.6412700000000001E-2</v>
      </c>
      <c r="AB31" s="63">
        <v>2.6517099999999998E-2</v>
      </c>
      <c r="AC31" s="63"/>
      <c r="AD31" s="63">
        <v>2.6942199999999999E-2</v>
      </c>
      <c r="AE31" s="63">
        <v>2.6447999999999999E-2</v>
      </c>
      <c r="AF31" s="63">
        <v>2.6794999999999999E-2</v>
      </c>
      <c r="AG31" s="63">
        <v>2.66045E-2</v>
      </c>
      <c r="AH31" s="63">
        <v>2.6660300000000001E-2</v>
      </c>
      <c r="AI31" s="63"/>
      <c r="AJ31" s="63">
        <v>2.70076E-2</v>
      </c>
      <c r="AK31" s="63">
        <v>2.6512600000000001E-2</v>
      </c>
      <c r="AL31" s="63">
        <v>2.6870999999999999E-2</v>
      </c>
      <c r="AM31" s="63">
        <v>2.67026E-2</v>
      </c>
      <c r="AN31" s="63">
        <v>2.67294E-2</v>
      </c>
      <c r="AO31" s="63"/>
      <c r="AP31" s="63">
        <v>2.70998E-2</v>
      </c>
      <c r="AQ31" s="63">
        <v>2.66062E-2</v>
      </c>
      <c r="AR31" s="63">
        <v>2.69801E-2</v>
      </c>
      <c r="AS31" s="63">
        <v>2.6840900000000001E-2</v>
      </c>
      <c r="AT31" s="63">
        <v>2.6835000000000001E-2</v>
      </c>
    </row>
    <row r="32" spans="1:46">
      <c r="A32" s="63"/>
      <c r="B32" s="63">
        <f t="shared" si="8"/>
        <v>7.3012259999999992E-3</v>
      </c>
      <c r="C32" s="63">
        <f t="shared" si="9"/>
        <v>1.005466E-2</v>
      </c>
      <c r="D32" s="63">
        <f t="shared" si="6"/>
        <v>2.6271719999999998E-2</v>
      </c>
      <c r="E32" s="63">
        <f t="shared" si="10"/>
        <v>2.6451420000000003E-2</v>
      </c>
      <c r="F32" s="63">
        <f t="shared" si="11"/>
        <v>2.6543840000000003E-2</v>
      </c>
      <c r="G32" s="63">
        <f t="shared" si="7"/>
        <v>2.6679599999999998E-2</v>
      </c>
      <c r="H32" s="63" t="str">
        <f t="shared" si="12"/>
        <v>0.0101,</v>
      </c>
      <c r="I32" s="63"/>
      <c r="K32" s="63"/>
      <c r="L32" s="63">
        <v>6.74575E-3</v>
      </c>
      <c r="M32" s="63">
        <v>7.5719699999999999E-3</v>
      </c>
      <c r="N32" s="63">
        <v>7.1364799999999997E-3</v>
      </c>
      <c r="O32" s="63">
        <v>7.6263900000000003E-3</v>
      </c>
      <c r="P32" s="63">
        <v>7.4255399999999996E-3</v>
      </c>
      <c r="Q32" s="63"/>
      <c r="R32" s="63">
        <v>9.43395E-3</v>
      </c>
      <c r="S32" s="63">
        <v>1.0583800000000001E-2</v>
      </c>
      <c r="T32" s="63">
        <v>9.8048500000000004E-3</v>
      </c>
      <c r="U32" s="63">
        <v>1.0298699999999999E-2</v>
      </c>
      <c r="V32" s="63">
        <v>1.0152E-2</v>
      </c>
      <c r="W32" s="63"/>
      <c r="X32" s="63">
        <v>2.6473699999999999E-2</v>
      </c>
      <c r="Y32" s="63">
        <v>2.6263700000000001E-2</v>
      </c>
      <c r="Z32" s="63">
        <v>2.5994799999999998E-2</v>
      </c>
      <c r="AA32" s="63">
        <v>2.6275300000000001E-2</v>
      </c>
      <c r="AB32" s="63">
        <v>2.6351099999999999E-2</v>
      </c>
      <c r="AC32" s="63"/>
      <c r="AD32" s="63">
        <v>2.6639800000000002E-2</v>
      </c>
      <c r="AE32" s="63">
        <v>2.6419399999999999E-2</v>
      </c>
      <c r="AF32" s="63">
        <v>2.6175899999999998E-2</v>
      </c>
      <c r="AG32" s="63">
        <v>2.6473099999999999E-2</v>
      </c>
      <c r="AH32" s="63">
        <v>2.65489E-2</v>
      </c>
      <c r="AI32" s="63"/>
      <c r="AJ32" s="63">
        <v>2.6732100000000002E-2</v>
      </c>
      <c r="AK32" s="63">
        <v>2.6503100000000002E-2</v>
      </c>
      <c r="AL32" s="63">
        <v>2.6268799999999998E-2</v>
      </c>
      <c r="AM32" s="63">
        <v>2.65688E-2</v>
      </c>
      <c r="AN32" s="63">
        <v>2.6646400000000001E-2</v>
      </c>
      <c r="AO32" s="63"/>
      <c r="AP32" s="63">
        <v>2.68521E-2</v>
      </c>
      <c r="AQ32" s="63">
        <v>2.6635200000000001E-2</v>
      </c>
      <c r="AR32" s="63">
        <v>2.64157E-2</v>
      </c>
      <c r="AS32" s="63">
        <v>2.6704499999999999E-2</v>
      </c>
      <c r="AT32" s="63">
        <v>2.6790499999999998E-2</v>
      </c>
    </row>
    <row r="33" spans="1:46">
      <c r="A33" s="63"/>
      <c r="B33" s="63">
        <f t="shared" si="8"/>
        <v>7.0745999999999986E-3</v>
      </c>
      <c r="C33" s="63">
        <f t="shared" si="9"/>
        <v>9.2846500000000002E-3</v>
      </c>
      <c r="D33" s="63">
        <f t="shared" si="6"/>
        <v>2.5998719999999996E-2</v>
      </c>
      <c r="E33" s="63">
        <f t="shared" si="10"/>
        <v>2.6218060000000005E-2</v>
      </c>
      <c r="F33" s="63">
        <f t="shared" si="11"/>
        <v>2.6326319999999997E-2</v>
      </c>
      <c r="G33" s="63">
        <f t="shared" si="7"/>
        <v>2.64864E-2</v>
      </c>
      <c r="H33" s="63" t="str">
        <f t="shared" si="12"/>
        <v>0.0093,</v>
      </c>
      <c r="I33" s="63"/>
      <c r="K33" s="63"/>
      <c r="L33" s="63">
        <v>6.7703599999999996E-3</v>
      </c>
      <c r="M33" s="63">
        <v>7.3310800000000002E-3</v>
      </c>
      <c r="N33" s="63">
        <v>6.9195200000000002E-3</v>
      </c>
      <c r="O33" s="63">
        <v>7.2706200000000002E-3</v>
      </c>
      <c r="P33" s="63">
        <v>7.0814199999999997E-3</v>
      </c>
      <c r="Q33" s="63"/>
      <c r="R33" s="63">
        <v>8.7860999999999998E-3</v>
      </c>
      <c r="S33" s="63">
        <v>9.66646E-3</v>
      </c>
      <c r="T33" s="63">
        <v>9.1936499999999994E-3</v>
      </c>
      <c r="U33" s="63">
        <v>9.3302599999999999E-3</v>
      </c>
      <c r="V33" s="63">
        <v>9.4467800000000001E-3</v>
      </c>
      <c r="W33" s="63"/>
      <c r="X33" s="63">
        <v>2.6144400000000002E-2</v>
      </c>
      <c r="Y33" s="63">
        <v>2.6142100000000001E-2</v>
      </c>
      <c r="Z33" s="63">
        <v>2.58566E-2</v>
      </c>
      <c r="AA33" s="63">
        <v>2.5825000000000001E-2</v>
      </c>
      <c r="AB33" s="63">
        <v>2.60255E-2</v>
      </c>
      <c r="AC33" s="63"/>
      <c r="AD33" s="63">
        <v>2.63999E-2</v>
      </c>
      <c r="AE33" s="63">
        <v>2.6350999999999999E-2</v>
      </c>
      <c r="AF33" s="63">
        <v>2.60916E-2</v>
      </c>
      <c r="AG33" s="63">
        <v>2.60214E-2</v>
      </c>
      <c r="AH33" s="63">
        <v>2.62264E-2</v>
      </c>
      <c r="AI33" s="63"/>
      <c r="AJ33" s="63">
        <v>2.6521900000000001E-2</v>
      </c>
      <c r="AK33" s="63">
        <v>2.6455699999999999E-2</v>
      </c>
      <c r="AL33" s="63">
        <v>2.6210799999999999E-2</v>
      </c>
      <c r="AM33" s="63">
        <v>2.6119799999999999E-2</v>
      </c>
      <c r="AN33" s="63">
        <v>2.63234E-2</v>
      </c>
      <c r="AO33" s="63"/>
      <c r="AP33" s="63">
        <v>2.6694499999999999E-2</v>
      </c>
      <c r="AQ33" s="63">
        <v>2.6611099999999999E-2</v>
      </c>
      <c r="AR33" s="63">
        <v>2.63942E-2</v>
      </c>
      <c r="AS33" s="63">
        <v>2.6268E-2</v>
      </c>
      <c r="AT33" s="63">
        <v>2.64642E-2</v>
      </c>
    </row>
    <row r="34" spans="1:46">
      <c r="A34" s="63"/>
      <c r="B34" s="63">
        <f t="shared" si="8"/>
        <v>6.7648099999999987E-3</v>
      </c>
      <c r="C34" s="63">
        <f t="shared" si="9"/>
        <v>8.6564320000000004E-3</v>
      </c>
      <c r="D34" s="63">
        <f t="shared" si="6"/>
        <v>2.5716780000000002E-2</v>
      </c>
      <c r="E34" s="63">
        <f t="shared" si="10"/>
        <v>2.5957820000000003E-2</v>
      </c>
      <c r="F34" s="63">
        <f t="shared" si="11"/>
        <v>2.6075880000000003E-2</v>
      </c>
      <c r="G34" s="63">
        <f t="shared" si="7"/>
        <v>2.6257419999999997E-2</v>
      </c>
      <c r="H34" s="63" t="str">
        <f t="shared" si="12"/>
        <v>0.0087,</v>
      </c>
      <c r="I34" s="63"/>
      <c r="K34" s="63"/>
      <c r="L34" s="63">
        <v>6.6662800000000001E-3</v>
      </c>
      <c r="M34" s="63">
        <v>6.8168300000000003E-3</v>
      </c>
      <c r="N34" s="63">
        <v>6.6927200000000001E-3</v>
      </c>
      <c r="O34" s="63">
        <v>7.0546100000000002E-3</v>
      </c>
      <c r="P34" s="63">
        <v>6.5936099999999997E-3</v>
      </c>
      <c r="Q34" s="63"/>
      <c r="R34" s="63">
        <v>8.2586099999999996E-3</v>
      </c>
      <c r="S34" s="63">
        <v>8.8920200000000005E-3</v>
      </c>
      <c r="T34" s="63">
        <v>8.6418499999999995E-3</v>
      </c>
      <c r="U34" s="63">
        <v>8.9207599999999998E-3</v>
      </c>
      <c r="V34" s="63">
        <v>8.5689200000000007E-3</v>
      </c>
      <c r="W34" s="63"/>
      <c r="X34" s="63">
        <v>2.6021900000000001E-2</v>
      </c>
      <c r="Y34" s="63">
        <v>2.5863799999999999E-2</v>
      </c>
      <c r="Z34" s="63">
        <v>2.56212E-2</v>
      </c>
      <c r="AA34" s="63">
        <v>2.5419500000000001E-2</v>
      </c>
      <c r="AB34" s="63">
        <v>2.56575E-2</v>
      </c>
      <c r="AC34" s="63"/>
      <c r="AD34" s="63">
        <v>2.63199E-2</v>
      </c>
      <c r="AE34" s="63">
        <v>2.6129900000000001E-2</v>
      </c>
      <c r="AF34" s="63">
        <v>2.5812000000000002E-2</v>
      </c>
      <c r="AG34" s="63">
        <v>2.5725600000000001E-2</v>
      </c>
      <c r="AH34" s="63">
        <v>2.58017E-2</v>
      </c>
      <c r="AI34" s="63"/>
      <c r="AJ34" s="63">
        <v>2.64601E-2</v>
      </c>
      <c r="AK34" s="63">
        <v>2.6264699999999998E-2</v>
      </c>
      <c r="AL34" s="63">
        <v>2.59075E-2</v>
      </c>
      <c r="AM34" s="63">
        <v>2.5871399999999999E-2</v>
      </c>
      <c r="AN34" s="63">
        <v>2.5875700000000001E-2</v>
      </c>
      <c r="AO34" s="63"/>
      <c r="AP34" s="63">
        <v>2.6655399999999999E-2</v>
      </c>
      <c r="AQ34" s="63">
        <v>2.64701E-2</v>
      </c>
      <c r="AR34" s="63">
        <v>2.60529E-2</v>
      </c>
      <c r="AS34" s="63">
        <v>2.6092600000000001E-2</v>
      </c>
      <c r="AT34" s="63">
        <v>2.60161E-2</v>
      </c>
    </row>
    <row r="35" spans="1:46">
      <c r="A35" s="63"/>
      <c r="B35" s="63">
        <f t="shared" si="8"/>
        <v>6.5285959999999994E-3</v>
      </c>
      <c r="C35" s="63">
        <f t="shared" si="9"/>
        <v>7.9505019999999999E-3</v>
      </c>
      <c r="D35" s="63">
        <f t="shared" si="6"/>
        <v>2.5737660000000002E-2</v>
      </c>
      <c r="E35" s="63">
        <f t="shared" si="10"/>
        <v>2.6017820000000004E-2</v>
      </c>
      <c r="F35" s="63">
        <f t="shared" si="11"/>
        <v>2.6151139999999996E-2</v>
      </c>
      <c r="G35" s="63">
        <f t="shared" si="7"/>
        <v>2.634746E-2</v>
      </c>
      <c r="H35" s="63" t="str">
        <f t="shared" si="12"/>
        <v>0.008,</v>
      </c>
      <c r="I35" s="63"/>
      <c r="K35" s="63"/>
      <c r="L35" s="63">
        <v>6.30132E-3</v>
      </c>
      <c r="M35" s="63">
        <v>6.5839399999999999E-3</v>
      </c>
      <c r="N35" s="63">
        <v>6.5482700000000001E-3</v>
      </c>
      <c r="O35" s="63">
        <v>6.7381100000000003E-3</v>
      </c>
      <c r="P35" s="63">
        <v>6.4713399999999999E-3</v>
      </c>
      <c r="Q35" s="63"/>
      <c r="R35" s="63">
        <v>7.6482900000000003E-3</v>
      </c>
      <c r="S35" s="63">
        <v>8.1111099999999995E-3</v>
      </c>
      <c r="T35" s="63">
        <v>7.9776299999999994E-3</v>
      </c>
      <c r="U35" s="63">
        <v>8.1852999999999995E-3</v>
      </c>
      <c r="V35" s="63">
        <v>7.8301800000000008E-3</v>
      </c>
      <c r="W35" s="63"/>
      <c r="X35" s="63">
        <v>2.6053099999999999E-2</v>
      </c>
      <c r="Y35" s="63">
        <v>2.5805399999999999E-2</v>
      </c>
      <c r="Z35" s="63">
        <v>2.5558999999999998E-2</v>
      </c>
      <c r="AA35" s="63">
        <v>2.5541899999999999E-2</v>
      </c>
      <c r="AB35" s="63">
        <v>2.5728899999999999E-2</v>
      </c>
      <c r="AC35" s="63"/>
      <c r="AD35" s="63">
        <v>2.6379400000000001E-2</v>
      </c>
      <c r="AE35" s="63">
        <v>2.6140699999999999E-2</v>
      </c>
      <c r="AF35" s="63">
        <v>2.5787299999999999E-2</v>
      </c>
      <c r="AG35" s="63">
        <v>2.5878100000000001E-2</v>
      </c>
      <c r="AH35" s="63">
        <v>2.5903599999999999E-2</v>
      </c>
      <c r="AI35" s="63"/>
      <c r="AJ35" s="63">
        <v>2.6525199999999999E-2</v>
      </c>
      <c r="AK35" s="63">
        <v>2.6296799999999999E-2</v>
      </c>
      <c r="AL35" s="63">
        <v>2.5903599999999999E-2</v>
      </c>
      <c r="AM35" s="63">
        <v>2.60361E-2</v>
      </c>
      <c r="AN35" s="63">
        <v>2.5994E-2</v>
      </c>
      <c r="AO35" s="63"/>
      <c r="AP35" s="63">
        <v>2.67218E-2</v>
      </c>
      <c r="AQ35" s="63">
        <v>2.6514599999999999E-2</v>
      </c>
      <c r="AR35" s="63">
        <v>2.6088900000000002E-2</v>
      </c>
      <c r="AS35" s="63">
        <v>2.62668E-2</v>
      </c>
      <c r="AT35" s="63">
        <v>2.61452E-2</v>
      </c>
    </row>
    <row r="36" spans="1:46">
      <c r="A36" s="63"/>
      <c r="B36" s="63">
        <f t="shared" si="8"/>
        <v>6.2993560000000007E-3</v>
      </c>
      <c r="C36" s="63">
        <f t="shared" si="9"/>
        <v>7.3905059999999998E-3</v>
      </c>
      <c r="D36" s="63">
        <f t="shared" si="6"/>
        <v>2.5356360000000001E-2</v>
      </c>
      <c r="E36" s="63">
        <f t="shared" si="10"/>
        <v>2.572414E-2</v>
      </c>
      <c r="F36" s="63">
        <f t="shared" si="11"/>
        <v>2.5904720000000003E-2</v>
      </c>
      <c r="G36" s="63">
        <f t="shared" si="7"/>
        <v>2.6169980000000002E-2</v>
      </c>
      <c r="H36" s="63" t="str">
        <f t="shared" si="12"/>
        <v>0.0074,</v>
      </c>
      <c r="I36" s="63"/>
      <c r="K36" s="63"/>
      <c r="L36" s="63">
        <v>6.2346499999999996E-3</v>
      </c>
      <c r="M36" s="63">
        <v>6.4158100000000001E-3</v>
      </c>
      <c r="N36" s="63">
        <v>6.2392300000000001E-3</v>
      </c>
      <c r="O36" s="63">
        <v>6.3024999999999999E-3</v>
      </c>
      <c r="P36" s="63">
        <v>6.3045899999999997E-3</v>
      </c>
      <c r="Q36" s="63"/>
      <c r="R36" s="63">
        <v>7.0429899999999998E-3</v>
      </c>
      <c r="S36" s="63">
        <v>7.6323500000000004E-3</v>
      </c>
      <c r="T36" s="63">
        <v>7.4374100000000002E-3</v>
      </c>
      <c r="U36" s="63">
        <v>7.4644999999999998E-3</v>
      </c>
      <c r="V36" s="63">
        <v>7.3752799999999997E-3</v>
      </c>
      <c r="W36" s="63"/>
      <c r="X36" s="63">
        <v>2.5609199999999999E-2</v>
      </c>
      <c r="Y36" s="63">
        <v>2.5256899999999999E-2</v>
      </c>
      <c r="Z36" s="63">
        <v>2.5427000000000002E-2</v>
      </c>
      <c r="AA36" s="63">
        <v>2.5255099999999999E-2</v>
      </c>
      <c r="AB36" s="63">
        <v>2.5233599999999998E-2</v>
      </c>
      <c r="AC36" s="63"/>
      <c r="AD36" s="63">
        <v>2.6022400000000001E-2</v>
      </c>
      <c r="AE36" s="63">
        <v>2.5640699999999999E-2</v>
      </c>
      <c r="AF36" s="63">
        <v>2.5781100000000001E-2</v>
      </c>
      <c r="AG36" s="63">
        <v>2.5693799999999999E-2</v>
      </c>
      <c r="AH36" s="63">
        <v>2.54827E-2</v>
      </c>
      <c r="AI36" s="63"/>
      <c r="AJ36" s="63">
        <v>2.6219599999999999E-2</v>
      </c>
      <c r="AK36" s="63">
        <v>2.5832399999999998E-2</v>
      </c>
      <c r="AL36" s="63">
        <v>2.5963300000000002E-2</v>
      </c>
      <c r="AM36" s="63">
        <v>2.5899499999999999E-2</v>
      </c>
      <c r="AN36" s="63">
        <v>2.5608800000000001E-2</v>
      </c>
      <c r="AO36" s="63"/>
      <c r="AP36" s="63">
        <v>2.6484500000000001E-2</v>
      </c>
      <c r="AQ36" s="63">
        <v>2.6113500000000001E-2</v>
      </c>
      <c r="AR36" s="63">
        <v>2.6235600000000001E-2</v>
      </c>
      <c r="AS36" s="63">
        <v>2.6192400000000001E-2</v>
      </c>
      <c r="AT36" s="63">
        <v>2.58239E-2</v>
      </c>
    </row>
    <row r="37" spans="1:46">
      <c r="A37" s="63"/>
      <c r="B37" s="63">
        <f t="shared" si="8"/>
        <v>6.1620099999999999E-3</v>
      </c>
      <c r="C37" s="63">
        <f t="shared" si="9"/>
        <v>7.0096919999999997E-3</v>
      </c>
      <c r="D37" s="63">
        <f t="shared" si="6"/>
        <v>2.485124E-2</v>
      </c>
      <c r="E37" s="63">
        <f t="shared" si="10"/>
        <v>2.5240400000000003E-2</v>
      </c>
      <c r="F37" s="63">
        <f t="shared" si="11"/>
        <v>2.5424800000000004E-2</v>
      </c>
      <c r="G37" s="63">
        <f t="shared" si="7"/>
        <v>2.5704419999999999E-2</v>
      </c>
      <c r="H37" s="63" t="str">
        <f t="shared" si="12"/>
        <v>0.007,</v>
      </c>
      <c r="I37" s="63"/>
      <c r="K37" s="63"/>
      <c r="L37" s="63">
        <v>6.0598400000000004E-3</v>
      </c>
      <c r="M37" s="63">
        <v>6.2083499999999996E-3</v>
      </c>
      <c r="N37" s="63">
        <v>6.1282400000000001E-3</v>
      </c>
      <c r="O37" s="63">
        <v>6.32309E-3</v>
      </c>
      <c r="P37" s="63">
        <v>6.0905300000000002E-3</v>
      </c>
      <c r="Q37" s="63"/>
      <c r="R37" s="63">
        <v>6.8087099999999999E-3</v>
      </c>
      <c r="S37" s="63">
        <v>7.1567699999999998E-3</v>
      </c>
      <c r="T37" s="63">
        <v>6.9891800000000002E-3</v>
      </c>
      <c r="U37" s="63">
        <v>7.2082099999999996E-3</v>
      </c>
      <c r="V37" s="63">
        <v>6.8855899999999996E-3</v>
      </c>
      <c r="W37" s="63"/>
      <c r="X37" s="63">
        <v>2.49822E-2</v>
      </c>
      <c r="Y37" s="63">
        <v>2.4986100000000001E-2</v>
      </c>
      <c r="Z37" s="63">
        <v>2.4957E-2</v>
      </c>
      <c r="AA37" s="63">
        <v>2.4160899999999999E-2</v>
      </c>
      <c r="AB37" s="63">
        <v>2.5170000000000001E-2</v>
      </c>
      <c r="AC37" s="63"/>
      <c r="AD37" s="63">
        <v>2.5480599999999999E-2</v>
      </c>
      <c r="AE37" s="63">
        <v>2.54121E-2</v>
      </c>
      <c r="AF37" s="63">
        <v>2.5251300000000001E-2</v>
      </c>
      <c r="AG37" s="63">
        <v>2.4624900000000002E-2</v>
      </c>
      <c r="AH37" s="63">
        <v>2.54331E-2</v>
      </c>
      <c r="AI37" s="63"/>
      <c r="AJ37" s="63">
        <v>2.5723099999999999E-2</v>
      </c>
      <c r="AK37" s="63">
        <v>2.56224E-2</v>
      </c>
      <c r="AL37" s="63">
        <v>2.5368600000000002E-2</v>
      </c>
      <c r="AM37" s="63">
        <v>2.4839E-2</v>
      </c>
      <c r="AN37" s="63">
        <v>2.5570900000000001E-2</v>
      </c>
      <c r="AO37" s="63"/>
      <c r="AP37" s="63">
        <v>2.6066300000000001E-2</v>
      </c>
      <c r="AQ37" s="63">
        <v>2.5935300000000001E-2</v>
      </c>
      <c r="AR37" s="63">
        <v>2.5552200000000001E-2</v>
      </c>
      <c r="AS37" s="63">
        <v>2.5166999999999998E-2</v>
      </c>
      <c r="AT37" s="63">
        <v>2.5801299999999999E-2</v>
      </c>
    </row>
    <row r="38" spans="1:46">
      <c r="A38" s="63"/>
      <c r="B38" s="63">
        <f t="shared" si="8"/>
        <v>6.0089319999999998E-3</v>
      </c>
      <c r="C38" s="63">
        <f t="shared" si="9"/>
        <v>6.6539979999999995E-3</v>
      </c>
      <c r="D38" s="63">
        <f t="shared" si="6"/>
        <v>2.4693659999999999E-2</v>
      </c>
      <c r="E38" s="63">
        <f t="shared" si="10"/>
        <v>2.5218280000000003E-2</v>
      </c>
      <c r="F38" s="63">
        <f t="shared" si="11"/>
        <v>2.5462400000000003E-2</v>
      </c>
      <c r="G38" s="63">
        <f t="shared" si="7"/>
        <v>2.5806880000000004E-2</v>
      </c>
      <c r="H38" s="63" t="str">
        <f t="shared" si="12"/>
        <v>0.0067,</v>
      </c>
      <c r="I38" s="63"/>
      <c r="K38" s="63"/>
      <c r="L38" s="63">
        <v>5.9981000000000001E-3</v>
      </c>
      <c r="M38" s="63">
        <v>6.0608900000000002E-3</v>
      </c>
      <c r="N38" s="63">
        <v>6.0211400000000003E-3</v>
      </c>
      <c r="O38" s="63">
        <v>6.0970399999999998E-3</v>
      </c>
      <c r="P38" s="63">
        <v>5.8674900000000004E-3</v>
      </c>
      <c r="Q38" s="63"/>
      <c r="R38" s="63">
        <v>6.4845600000000003E-3</v>
      </c>
      <c r="S38" s="63">
        <v>6.7688799999999997E-3</v>
      </c>
      <c r="T38" s="63">
        <v>6.7303800000000002E-3</v>
      </c>
      <c r="U38" s="63">
        <v>6.8345599999999999E-3</v>
      </c>
      <c r="V38" s="63">
        <v>6.45161E-3</v>
      </c>
      <c r="W38" s="63"/>
      <c r="X38" s="63">
        <v>2.51335E-2</v>
      </c>
      <c r="Y38" s="63">
        <v>2.4650399999999999E-2</v>
      </c>
      <c r="Z38" s="63">
        <v>2.4410500000000002E-2</v>
      </c>
      <c r="AA38" s="63">
        <v>2.4343900000000002E-2</v>
      </c>
      <c r="AB38" s="63">
        <v>2.4930000000000001E-2</v>
      </c>
      <c r="AC38" s="63"/>
      <c r="AD38" s="63">
        <v>2.57585E-2</v>
      </c>
      <c r="AE38" s="63">
        <v>2.5235400000000002E-2</v>
      </c>
      <c r="AF38" s="63">
        <v>2.4931700000000001E-2</v>
      </c>
      <c r="AG38" s="63">
        <v>2.4912400000000001E-2</v>
      </c>
      <c r="AH38" s="63">
        <v>2.5253399999999999E-2</v>
      </c>
      <c r="AI38" s="63"/>
      <c r="AJ38" s="63">
        <v>2.60418E-2</v>
      </c>
      <c r="AK38" s="63">
        <v>2.5520399999999999E-2</v>
      </c>
      <c r="AL38" s="63">
        <v>2.51883E-2</v>
      </c>
      <c r="AM38" s="63">
        <v>2.5180899999999999E-2</v>
      </c>
      <c r="AN38" s="63">
        <v>2.53806E-2</v>
      </c>
      <c r="AO38" s="63"/>
      <c r="AP38" s="63">
        <v>2.64111E-2</v>
      </c>
      <c r="AQ38" s="63">
        <v>2.5927100000000002E-2</v>
      </c>
      <c r="AR38" s="63">
        <v>2.5571799999999999E-2</v>
      </c>
      <c r="AS38" s="63">
        <v>2.55693E-2</v>
      </c>
      <c r="AT38" s="63">
        <v>2.5555100000000001E-2</v>
      </c>
    </row>
    <row r="39" spans="1:46">
      <c r="A39" s="63"/>
      <c r="B39" s="63">
        <f t="shared" si="8"/>
        <v>5.9397899999999995E-3</v>
      </c>
      <c r="C39" s="63">
        <f t="shared" si="9"/>
        <v>6.4270720000000007E-3</v>
      </c>
      <c r="D39" s="63">
        <f t="shared" si="6"/>
        <v>2.415366E-2</v>
      </c>
      <c r="E39" s="63">
        <f t="shared" si="10"/>
        <v>2.4756179999999999E-2</v>
      </c>
      <c r="F39" s="63">
        <f t="shared" si="11"/>
        <v>2.5042719999999997E-2</v>
      </c>
      <c r="G39" s="63">
        <f t="shared" si="7"/>
        <v>2.544942E-2</v>
      </c>
      <c r="H39" s="63" t="str">
        <f t="shared" si="12"/>
        <v>0.0064,</v>
      </c>
      <c r="I39" s="63"/>
      <c r="K39" s="63"/>
      <c r="L39" s="63">
        <v>5.9530399999999997E-3</v>
      </c>
      <c r="M39" s="63">
        <v>6.0856499999999997E-3</v>
      </c>
      <c r="N39" s="63">
        <v>5.9451699999999996E-3</v>
      </c>
      <c r="O39" s="63">
        <v>5.9389000000000004E-3</v>
      </c>
      <c r="P39" s="63">
        <v>5.7761899999999996E-3</v>
      </c>
      <c r="Q39" s="63"/>
      <c r="R39" s="63">
        <v>6.4487199999999998E-3</v>
      </c>
      <c r="S39" s="63">
        <v>6.5818099999999996E-3</v>
      </c>
      <c r="T39" s="63">
        <v>6.4260400000000001E-3</v>
      </c>
      <c r="U39" s="63">
        <v>6.4034799999999996E-3</v>
      </c>
      <c r="V39" s="63">
        <v>6.2753100000000001E-3</v>
      </c>
      <c r="W39" s="63"/>
      <c r="X39" s="63">
        <v>2.4416899999999998E-2</v>
      </c>
      <c r="Y39" s="63">
        <v>2.4533099999999999E-2</v>
      </c>
      <c r="Z39" s="63">
        <v>2.4039499999999998E-2</v>
      </c>
      <c r="AA39" s="63">
        <v>2.3517199999999999E-2</v>
      </c>
      <c r="AB39" s="63">
        <v>2.4261600000000001E-2</v>
      </c>
      <c r="AC39" s="63"/>
      <c r="AD39" s="63">
        <v>2.5060099999999998E-2</v>
      </c>
      <c r="AE39" s="63">
        <v>2.5189300000000001E-2</v>
      </c>
      <c r="AF39" s="63">
        <v>2.4630800000000001E-2</v>
      </c>
      <c r="AG39" s="63">
        <v>2.4129999999999999E-2</v>
      </c>
      <c r="AH39" s="63">
        <v>2.47707E-2</v>
      </c>
      <c r="AI39" s="63"/>
      <c r="AJ39" s="63">
        <v>2.5388999999999998E-2</v>
      </c>
      <c r="AK39" s="63">
        <v>2.5506500000000001E-2</v>
      </c>
      <c r="AL39" s="63">
        <v>2.4923399999999998E-2</v>
      </c>
      <c r="AM39" s="63">
        <v>2.4405E-2</v>
      </c>
      <c r="AN39" s="63">
        <v>2.49897E-2</v>
      </c>
      <c r="AO39" s="63"/>
      <c r="AP39" s="63">
        <v>2.5868499999999999E-2</v>
      </c>
      <c r="AQ39" s="63">
        <v>2.5952200000000002E-2</v>
      </c>
      <c r="AR39" s="63">
        <v>2.5355900000000001E-2</v>
      </c>
      <c r="AS39" s="63">
        <v>2.4767000000000001E-2</v>
      </c>
      <c r="AT39" s="63">
        <v>2.53035E-2</v>
      </c>
    </row>
    <row r="40" spans="1:46">
      <c r="A40" s="63"/>
      <c r="B40" s="63">
        <f t="shared" si="8"/>
        <v>5.8372779999999996E-3</v>
      </c>
      <c r="C40" s="63">
        <f t="shared" si="9"/>
        <v>6.224444E-3</v>
      </c>
      <c r="D40" s="63">
        <f t="shared" si="6"/>
        <v>2.3278400000000001E-2</v>
      </c>
      <c r="E40" s="63">
        <f t="shared" si="10"/>
        <v>2.3943680000000002E-2</v>
      </c>
      <c r="F40" s="63">
        <f t="shared" si="11"/>
        <v>2.427414E-2</v>
      </c>
      <c r="G40" s="63">
        <f t="shared" si="7"/>
        <v>2.4771640000000001E-2</v>
      </c>
      <c r="H40" s="63" t="str">
        <f t="shared" si="12"/>
        <v>0.0062,</v>
      </c>
      <c r="I40" s="63"/>
      <c r="K40" s="63"/>
      <c r="L40" s="63">
        <v>5.8493099999999999E-3</v>
      </c>
      <c r="M40" s="63">
        <v>5.9017999999999996E-3</v>
      </c>
      <c r="N40" s="63">
        <v>5.8115900000000002E-3</v>
      </c>
      <c r="O40" s="63">
        <v>5.90552E-3</v>
      </c>
      <c r="P40" s="63">
        <v>5.7181699999999999E-3</v>
      </c>
      <c r="Q40" s="63"/>
      <c r="R40" s="63">
        <v>6.1867099999999998E-3</v>
      </c>
      <c r="S40" s="63">
        <v>6.2606199999999997E-3</v>
      </c>
      <c r="T40" s="63">
        <v>6.1796200000000003E-3</v>
      </c>
      <c r="U40" s="63">
        <v>6.3695499999999999E-3</v>
      </c>
      <c r="V40" s="63">
        <v>6.1257200000000003E-3</v>
      </c>
      <c r="W40" s="63"/>
      <c r="X40" s="63">
        <v>2.3311700000000001E-2</v>
      </c>
      <c r="Y40" s="63">
        <v>2.36034E-2</v>
      </c>
      <c r="Z40" s="63">
        <v>2.3401499999999999E-2</v>
      </c>
      <c r="AA40" s="63">
        <v>2.24607E-2</v>
      </c>
      <c r="AB40" s="63">
        <v>2.3614699999999999E-2</v>
      </c>
      <c r="AC40" s="63"/>
      <c r="AD40" s="63">
        <v>2.4107400000000001E-2</v>
      </c>
      <c r="AE40" s="63">
        <v>2.4324700000000001E-2</v>
      </c>
      <c r="AF40" s="63">
        <v>2.40568E-2</v>
      </c>
      <c r="AG40" s="63">
        <v>2.2946399999999999E-2</v>
      </c>
      <c r="AH40" s="63">
        <v>2.4283099999999998E-2</v>
      </c>
      <c r="AI40" s="63"/>
      <c r="AJ40" s="63">
        <v>2.4509199999999998E-2</v>
      </c>
      <c r="AK40" s="63">
        <v>2.46801E-2</v>
      </c>
      <c r="AL40" s="63">
        <v>2.4385500000000001E-2</v>
      </c>
      <c r="AM40" s="63">
        <v>2.3179999999999999E-2</v>
      </c>
      <c r="AN40" s="63">
        <v>2.46159E-2</v>
      </c>
      <c r="AO40" s="63"/>
      <c r="AP40" s="63">
        <v>2.5124500000000001E-2</v>
      </c>
      <c r="AQ40" s="63">
        <v>2.52071E-2</v>
      </c>
      <c r="AR40" s="63">
        <v>2.4870699999999999E-2</v>
      </c>
      <c r="AS40" s="63">
        <v>2.35268E-2</v>
      </c>
      <c r="AT40" s="63">
        <v>2.5129100000000001E-2</v>
      </c>
    </row>
    <row r="41" spans="1:46">
      <c r="A41" s="63"/>
      <c r="B41" s="63">
        <f t="shared" si="8"/>
        <v>5.772414E-3</v>
      </c>
      <c r="C41" s="63">
        <f t="shared" si="9"/>
        <v>6.0843019999999998E-3</v>
      </c>
      <c r="D41" s="63">
        <f t="shared" si="6"/>
        <v>2.3092700000000001E-2</v>
      </c>
      <c r="E41" s="63">
        <f t="shared" si="10"/>
        <v>2.389732E-2</v>
      </c>
      <c r="F41" s="63">
        <f t="shared" si="11"/>
        <v>2.4296839999999997E-2</v>
      </c>
      <c r="G41" s="63">
        <f t="shared" si="7"/>
        <v>2.4875960000000003E-2</v>
      </c>
      <c r="H41" s="63" t="str">
        <f t="shared" si="12"/>
        <v>0.0061,</v>
      </c>
      <c r="I41" s="63"/>
      <c r="K41" s="63"/>
      <c r="L41" s="63">
        <v>5.8172700000000003E-3</v>
      </c>
      <c r="M41" s="63">
        <v>5.8409400000000002E-3</v>
      </c>
      <c r="N41" s="63">
        <v>5.8160399999999998E-3</v>
      </c>
      <c r="O41" s="63">
        <v>5.8397800000000001E-3</v>
      </c>
      <c r="P41" s="63">
        <v>5.5480399999999997E-3</v>
      </c>
      <c r="Q41" s="63"/>
      <c r="R41" s="63">
        <v>6.1250899999999997E-3</v>
      </c>
      <c r="S41" s="63">
        <v>6.14665E-3</v>
      </c>
      <c r="T41" s="63">
        <v>6.0333499999999998E-3</v>
      </c>
      <c r="U41" s="63">
        <v>6.1872200000000002E-3</v>
      </c>
      <c r="V41" s="63">
        <v>5.9291999999999999E-3</v>
      </c>
      <c r="W41" s="63"/>
      <c r="X41" s="63">
        <v>2.3234000000000001E-2</v>
      </c>
      <c r="Y41" s="63">
        <v>2.3507900000000002E-2</v>
      </c>
      <c r="Z41" s="63">
        <v>2.3147600000000001E-2</v>
      </c>
      <c r="AA41" s="63">
        <v>2.21354E-2</v>
      </c>
      <c r="AB41" s="63">
        <v>2.34386E-2</v>
      </c>
      <c r="AC41" s="63"/>
      <c r="AD41" s="63">
        <v>2.41742E-2</v>
      </c>
      <c r="AE41" s="63">
        <v>2.4342599999999999E-2</v>
      </c>
      <c r="AF41" s="63">
        <v>2.3992300000000001E-2</v>
      </c>
      <c r="AG41" s="63">
        <v>2.2870999999999999E-2</v>
      </c>
      <c r="AH41" s="63">
        <v>2.4106499999999999E-2</v>
      </c>
      <c r="AI41" s="63"/>
      <c r="AJ41" s="63">
        <v>2.46473E-2</v>
      </c>
      <c r="AK41" s="63">
        <v>2.47526E-2</v>
      </c>
      <c r="AL41" s="63">
        <v>2.43973E-2</v>
      </c>
      <c r="AM41" s="63">
        <v>2.3272899999999999E-2</v>
      </c>
      <c r="AN41" s="63">
        <v>2.4414100000000001E-2</v>
      </c>
      <c r="AO41" s="63"/>
      <c r="AP41" s="63">
        <v>2.5315500000000001E-2</v>
      </c>
      <c r="AQ41" s="63">
        <v>2.53326E-2</v>
      </c>
      <c r="AR41" s="63">
        <v>2.49745E-2</v>
      </c>
      <c r="AS41" s="63">
        <v>2.3892900000000002E-2</v>
      </c>
      <c r="AT41" s="63">
        <v>2.4864299999999999E-2</v>
      </c>
    </row>
    <row r="42" spans="1:46">
      <c r="A42" s="63"/>
      <c r="B42" s="63">
        <f t="shared" si="8"/>
        <v>5.6714160000000003E-3</v>
      </c>
      <c r="C42" s="63">
        <f t="shared" si="9"/>
        <v>5.9094780000000001E-3</v>
      </c>
      <c r="D42" s="63">
        <f t="shared" si="6"/>
        <v>2.2618559999999999E-2</v>
      </c>
      <c r="E42" s="63">
        <f t="shared" si="10"/>
        <v>2.354386E-2</v>
      </c>
      <c r="F42" s="63">
        <f t="shared" si="11"/>
        <v>2.3985860000000001E-2</v>
      </c>
      <c r="G42" s="63">
        <f t="shared" si="7"/>
        <v>2.4625180000000003E-2</v>
      </c>
      <c r="H42" s="63" t="str">
        <f t="shared" si="12"/>
        <v>0.0059,</v>
      </c>
      <c r="I42" s="63"/>
      <c r="K42" s="63"/>
      <c r="L42" s="63">
        <v>5.7450699999999997E-3</v>
      </c>
      <c r="M42" s="63">
        <v>5.6614600000000001E-3</v>
      </c>
      <c r="N42" s="63">
        <v>5.7005199999999997E-3</v>
      </c>
      <c r="O42" s="63">
        <v>5.7845300000000004E-3</v>
      </c>
      <c r="P42" s="63">
        <v>5.4654999999999999E-3</v>
      </c>
      <c r="Q42" s="63"/>
      <c r="R42" s="63">
        <v>6.00586E-3</v>
      </c>
      <c r="S42" s="63">
        <v>5.9258100000000001E-3</v>
      </c>
      <c r="T42" s="63">
        <v>5.8744299999999999E-3</v>
      </c>
      <c r="U42" s="63">
        <v>6.0130799999999996E-3</v>
      </c>
      <c r="V42" s="63">
        <v>5.7282100000000001E-3</v>
      </c>
      <c r="W42" s="63"/>
      <c r="X42" s="63">
        <v>2.2546500000000001E-2</v>
      </c>
      <c r="Y42" s="63">
        <v>2.30805E-2</v>
      </c>
      <c r="Z42" s="63">
        <v>2.26529E-2</v>
      </c>
      <c r="AA42" s="63">
        <v>2.1592299999999998E-2</v>
      </c>
      <c r="AB42" s="63">
        <v>2.3220600000000001E-2</v>
      </c>
      <c r="AC42" s="63"/>
      <c r="AD42" s="63">
        <v>2.3614400000000001E-2</v>
      </c>
      <c r="AE42" s="63">
        <v>2.4123100000000001E-2</v>
      </c>
      <c r="AF42" s="63">
        <v>2.3429200000000001E-2</v>
      </c>
      <c r="AG42" s="63">
        <v>2.2512399999999998E-2</v>
      </c>
      <c r="AH42" s="63">
        <v>2.4040200000000001E-2</v>
      </c>
      <c r="AI42" s="63"/>
      <c r="AJ42" s="63">
        <v>2.4168800000000001E-2</v>
      </c>
      <c r="AK42" s="63">
        <v>2.4622399999999999E-2</v>
      </c>
      <c r="AL42" s="63">
        <v>2.3785199999999999E-2</v>
      </c>
      <c r="AM42" s="63">
        <v>2.2964100000000001E-2</v>
      </c>
      <c r="AN42" s="63">
        <v>2.4388799999999999E-2</v>
      </c>
      <c r="AO42" s="63"/>
      <c r="AP42" s="63">
        <v>2.5004499999999999E-2</v>
      </c>
      <c r="AQ42" s="63">
        <v>2.52941E-2</v>
      </c>
      <c r="AR42" s="63">
        <v>2.4325800000000002E-2</v>
      </c>
      <c r="AS42" s="63">
        <v>2.3633600000000001E-2</v>
      </c>
      <c r="AT42" s="63">
        <v>2.4867899999999998E-2</v>
      </c>
    </row>
    <row r="43" spans="1:46">
      <c r="A43" s="63"/>
      <c r="B43" s="63">
        <f t="shared" si="8"/>
        <v>5.5662580000000001E-3</v>
      </c>
      <c r="C43" s="63">
        <f t="shared" si="9"/>
        <v>5.7260619999999996E-3</v>
      </c>
      <c r="D43" s="63">
        <f t="shared" si="6"/>
        <v>2.19578E-2</v>
      </c>
      <c r="E43" s="63">
        <f t="shared" si="10"/>
        <v>2.3043920000000002E-2</v>
      </c>
      <c r="F43" s="63">
        <f t="shared" si="11"/>
        <v>2.3566259999999999E-2</v>
      </c>
      <c r="G43" s="63">
        <f t="shared" si="7"/>
        <v>2.43179E-2</v>
      </c>
      <c r="H43" s="63" t="str">
        <f t="shared" si="12"/>
        <v>0.0057,</v>
      </c>
      <c r="I43" s="63"/>
      <c r="K43" s="63"/>
      <c r="L43" s="63">
        <v>5.6758199999999998E-3</v>
      </c>
      <c r="M43" s="63">
        <v>5.6426999999999996E-3</v>
      </c>
      <c r="N43" s="63">
        <v>5.5944100000000002E-3</v>
      </c>
      <c r="O43" s="63">
        <v>5.69477E-3</v>
      </c>
      <c r="P43" s="63">
        <v>5.2235900000000002E-3</v>
      </c>
      <c r="Q43" s="63"/>
      <c r="R43" s="63">
        <v>5.8659300000000001E-3</v>
      </c>
      <c r="S43" s="63">
        <v>5.6677799999999999E-3</v>
      </c>
      <c r="T43" s="63">
        <v>5.7212000000000001E-3</v>
      </c>
      <c r="U43" s="63">
        <v>5.8772900000000003E-3</v>
      </c>
      <c r="V43" s="63">
        <v>5.4981099999999996E-3</v>
      </c>
      <c r="W43" s="63"/>
      <c r="X43" s="63">
        <v>2.1863299999999999E-2</v>
      </c>
      <c r="Y43" s="63">
        <v>2.1965100000000001E-2</v>
      </c>
      <c r="Z43" s="63">
        <v>2.2121499999999999E-2</v>
      </c>
      <c r="AA43" s="63">
        <v>2.1181700000000001E-2</v>
      </c>
      <c r="AB43" s="63">
        <v>2.2657400000000001E-2</v>
      </c>
      <c r="AC43" s="63"/>
      <c r="AD43" s="63">
        <v>2.30869E-2</v>
      </c>
      <c r="AE43" s="63">
        <v>2.2976E-2</v>
      </c>
      <c r="AF43" s="63">
        <v>2.3196100000000001E-2</v>
      </c>
      <c r="AG43" s="63">
        <v>2.23089E-2</v>
      </c>
      <c r="AH43" s="63">
        <v>2.3651700000000001E-2</v>
      </c>
      <c r="AI43" s="63"/>
      <c r="AJ43" s="63">
        <v>2.3740000000000001E-2</v>
      </c>
      <c r="AK43" s="63">
        <v>2.3473999999999998E-2</v>
      </c>
      <c r="AL43" s="63">
        <v>2.36724E-2</v>
      </c>
      <c r="AM43" s="63">
        <v>2.2872900000000002E-2</v>
      </c>
      <c r="AN43" s="63">
        <v>2.4072E-2</v>
      </c>
      <c r="AO43" s="63"/>
      <c r="AP43" s="63">
        <v>2.4727900000000001E-2</v>
      </c>
      <c r="AQ43" s="63">
        <v>2.4300100000000002E-2</v>
      </c>
      <c r="AR43" s="63">
        <v>2.4277099999999999E-2</v>
      </c>
      <c r="AS43" s="63">
        <v>2.3656300000000002E-2</v>
      </c>
      <c r="AT43" s="63">
        <v>2.46281E-2</v>
      </c>
    </row>
    <row r="44" spans="1:46">
      <c r="A44" s="63"/>
      <c r="B44" s="63">
        <f t="shared" si="8"/>
        <v>5.4622500000000001E-3</v>
      </c>
      <c r="C44" s="63">
        <f t="shared" si="9"/>
        <v>5.6214879999999991E-3</v>
      </c>
      <c r="D44" s="63">
        <f t="shared" si="6"/>
        <v>2.1076900000000003E-2</v>
      </c>
      <c r="E44" s="63">
        <f t="shared" si="10"/>
        <v>2.2263979999999999E-2</v>
      </c>
      <c r="F44" s="63">
        <f t="shared" si="11"/>
        <v>2.2845879999999999E-2</v>
      </c>
      <c r="G44" s="63">
        <f t="shared" si="7"/>
        <v>2.3717879999999997E-2</v>
      </c>
      <c r="H44" s="63" t="str">
        <f t="shared" si="12"/>
        <v>0.0056,</v>
      </c>
      <c r="I44" s="63"/>
      <c r="K44" s="63"/>
      <c r="L44" s="63">
        <v>5.5553499999999997E-3</v>
      </c>
      <c r="M44" s="63">
        <v>5.51455E-3</v>
      </c>
      <c r="N44" s="63">
        <v>5.5043499999999999E-3</v>
      </c>
      <c r="O44" s="63">
        <v>5.62979E-3</v>
      </c>
      <c r="P44" s="63">
        <v>5.10721E-3</v>
      </c>
      <c r="Q44" s="63"/>
      <c r="R44" s="63">
        <v>5.7707499999999998E-3</v>
      </c>
      <c r="S44" s="63">
        <v>5.6519600000000001E-3</v>
      </c>
      <c r="T44" s="63">
        <v>5.6455699999999999E-3</v>
      </c>
      <c r="U44" s="63">
        <v>5.7634299999999999E-3</v>
      </c>
      <c r="V44" s="63">
        <v>5.2757300000000002E-3</v>
      </c>
      <c r="W44" s="63"/>
      <c r="X44" s="63">
        <v>2.13606E-2</v>
      </c>
      <c r="Y44" s="63">
        <v>2.0757500000000002E-2</v>
      </c>
      <c r="Z44" s="63">
        <v>2.1286099999999999E-2</v>
      </c>
      <c r="AA44" s="63">
        <v>2.0346400000000001E-2</v>
      </c>
      <c r="AB44" s="63">
        <v>2.1633900000000001E-2</v>
      </c>
      <c r="AC44" s="63"/>
      <c r="AD44" s="63">
        <v>2.23585E-2</v>
      </c>
      <c r="AE44" s="63">
        <v>2.2186399999999998E-2</v>
      </c>
      <c r="AF44" s="63">
        <v>2.2539699999999999E-2</v>
      </c>
      <c r="AG44" s="63">
        <v>2.1446900000000001E-2</v>
      </c>
      <c r="AH44" s="63">
        <v>2.27884E-2</v>
      </c>
      <c r="AI44" s="63"/>
      <c r="AJ44" s="63">
        <v>2.28516E-2</v>
      </c>
      <c r="AK44" s="63">
        <v>2.2908399999999999E-2</v>
      </c>
      <c r="AL44" s="63">
        <v>2.3163900000000001E-2</v>
      </c>
      <c r="AM44" s="63">
        <v>2.20091E-2</v>
      </c>
      <c r="AN44" s="63">
        <v>2.3296399999999998E-2</v>
      </c>
      <c r="AO44" s="63"/>
      <c r="AP44" s="63">
        <v>2.36292E-2</v>
      </c>
      <c r="AQ44" s="63">
        <v>2.40124E-2</v>
      </c>
      <c r="AR44" s="63">
        <v>2.3989300000000002E-2</v>
      </c>
      <c r="AS44" s="63">
        <v>2.29334E-2</v>
      </c>
      <c r="AT44" s="63">
        <v>2.4025100000000001E-2</v>
      </c>
    </row>
    <row r="45" spans="1:46">
      <c r="A45" s="63"/>
      <c r="B45" s="63">
        <f t="shared" si="8"/>
        <v>5.4122019999999996E-3</v>
      </c>
      <c r="C45" s="63">
        <f t="shared" si="9"/>
        <v>5.4830879999999997E-3</v>
      </c>
      <c r="D45" s="63">
        <f t="shared" si="6"/>
        <v>2.04405E-2</v>
      </c>
      <c r="E45" s="63">
        <f t="shared" si="10"/>
        <v>2.1696380000000001E-2</v>
      </c>
      <c r="F45" s="63">
        <f t="shared" si="11"/>
        <v>2.2309139999999998E-2</v>
      </c>
      <c r="G45" s="63">
        <f t="shared" si="7"/>
        <v>2.3257439999999997E-2</v>
      </c>
      <c r="H45" s="63" t="str">
        <f t="shared" si="12"/>
        <v>0.0055,</v>
      </c>
      <c r="I45" s="63"/>
      <c r="K45" s="63"/>
      <c r="L45" s="63">
        <v>5.5428099999999996E-3</v>
      </c>
      <c r="M45" s="63">
        <v>5.3413100000000002E-3</v>
      </c>
      <c r="N45" s="63">
        <v>5.4852499999999997E-3</v>
      </c>
      <c r="O45" s="63">
        <v>5.5703599999999999E-3</v>
      </c>
      <c r="P45" s="63">
        <v>5.1212799999999998E-3</v>
      </c>
      <c r="Q45" s="63"/>
      <c r="R45" s="63">
        <v>5.6101700000000003E-3</v>
      </c>
      <c r="S45" s="63">
        <v>5.4252600000000003E-3</v>
      </c>
      <c r="T45" s="63">
        <v>5.5061700000000003E-3</v>
      </c>
      <c r="U45" s="63">
        <v>5.69405E-3</v>
      </c>
      <c r="V45" s="63">
        <v>5.1797900000000001E-3</v>
      </c>
      <c r="W45" s="63"/>
      <c r="X45" s="63">
        <v>2.09464E-2</v>
      </c>
      <c r="Y45" s="63">
        <v>2.0290599999999999E-2</v>
      </c>
      <c r="Z45" s="63">
        <v>2.0094600000000001E-2</v>
      </c>
      <c r="AA45" s="63">
        <v>1.9912099999999999E-2</v>
      </c>
      <c r="AB45" s="63">
        <v>2.09588E-2</v>
      </c>
      <c r="AC45" s="63"/>
      <c r="AD45" s="63">
        <v>2.2079499999999998E-2</v>
      </c>
      <c r="AE45" s="63">
        <v>2.16557E-2</v>
      </c>
      <c r="AF45" s="63">
        <v>2.1413999999999999E-2</v>
      </c>
      <c r="AG45" s="63">
        <v>2.1013E-2</v>
      </c>
      <c r="AH45" s="63">
        <v>2.2319700000000001E-2</v>
      </c>
      <c r="AI45" s="63"/>
      <c r="AJ45" s="63">
        <v>2.2620899999999999E-2</v>
      </c>
      <c r="AK45" s="63">
        <v>2.23509E-2</v>
      </c>
      <c r="AL45" s="63">
        <v>2.2087900000000001E-2</v>
      </c>
      <c r="AM45" s="63">
        <v>2.1587200000000001E-2</v>
      </c>
      <c r="AN45" s="63">
        <v>2.28988E-2</v>
      </c>
      <c r="AO45" s="63"/>
      <c r="AP45" s="63">
        <v>2.3431199999999999E-2</v>
      </c>
      <c r="AQ45" s="63">
        <v>2.3441699999999999E-2</v>
      </c>
      <c r="AR45" s="63">
        <v>2.3177E-2</v>
      </c>
      <c r="AS45" s="63">
        <v>2.2548499999999999E-2</v>
      </c>
      <c r="AT45" s="63">
        <v>2.3688799999999999E-2</v>
      </c>
    </row>
    <row r="46" spans="1:46">
      <c r="A46" s="63"/>
      <c r="B46" s="63">
        <f t="shared" si="8"/>
        <v>5.2939839999999998E-3</v>
      </c>
      <c r="C46" s="63">
        <f t="shared" si="9"/>
        <v>5.3588020000000002E-3</v>
      </c>
      <c r="D46" s="63">
        <f t="shared" ref="D46:D73" si="13">AVERAGE(X46:AB46)</f>
        <v>1.948246E-2</v>
      </c>
      <c r="E46" s="63">
        <f t="shared" si="10"/>
        <v>2.0828939999999997E-2</v>
      </c>
      <c r="F46" s="63">
        <f t="shared" si="11"/>
        <v>2.152312E-2</v>
      </c>
      <c r="G46" s="63">
        <f t="shared" ref="G46:G73" si="14">AVERAGE(AP46:AT46)</f>
        <v>2.259858E-2</v>
      </c>
      <c r="H46" s="63" t="str">
        <f t="shared" si="12"/>
        <v>0.0054,</v>
      </c>
      <c r="I46" s="63"/>
      <c r="K46" s="63"/>
      <c r="L46" s="63">
        <v>5.411E-3</v>
      </c>
      <c r="M46" s="63">
        <v>5.30249E-3</v>
      </c>
      <c r="N46" s="63">
        <v>5.3539800000000004E-3</v>
      </c>
      <c r="O46" s="63">
        <v>5.4724999999999999E-3</v>
      </c>
      <c r="P46" s="63">
        <v>4.9299499999999998E-3</v>
      </c>
      <c r="Q46" s="63"/>
      <c r="R46" s="63">
        <v>5.5212899999999999E-3</v>
      </c>
      <c r="S46" s="63">
        <v>5.2885600000000003E-3</v>
      </c>
      <c r="T46" s="63">
        <v>5.3487099999999996E-3</v>
      </c>
      <c r="U46" s="63">
        <v>5.5534199999999999E-3</v>
      </c>
      <c r="V46" s="63">
        <v>5.0820300000000004E-3</v>
      </c>
      <c r="W46" s="63"/>
      <c r="X46" s="63">
        <v>1.9883000000000001E-2</v>
      </c>
      <c r="Y46" s="63">
        <v>1.97593E-2</v>
      </c>
      <c r="Z46" s="63">
        <v>1.9468900000000001E-2</v>
      </c>
      <c r="AA46" s="63">
        <v>1.8802099999999999E-2</v>
      </c>
      <c r="AB46" s="63">
        <v>1.9498999999999999E-2</v>
      </c>
      <c r="AC46" s="63"/>
      <c r="AD46" s="63">
        <v>2.1158400000000001E-2</v>
      </c>
      <c r="AE46" s="63">
        <v>2.1026400000000001E-2</v>
      </c>
      <c r="AF46" s="63">
        <v>2.06403E-2</v>
      </c>
      <c r="AG46" s="63">
        <v>2.03535E-2</v>
      </c>
      <c r="AH46" s="63">
        <v>2.0966100000000001E-2</v>
      </c>
      <c r="AI46" s="63"/>
      <c r="AJ46" s="63">
        <v>2.1847399999999999E-2</v>
      </c>
      <c r="AK46" s="63">
        <v>2.1653700000000001E-2</v>
      </c>
      <c r="AL46" s="63">
        <v>2.1243600000000001E-2</v>
      </c>
      <c r="AM46" s="63">
        <v>2.1192800000000001E-2</v>
      </c>
      <c r="AN46" s="63">
        <v>2.1678099999999999E-2</v>
      </c>
      <c r="AO46" s="63"/>
      <c r="AP46" s="63">
        <v>2.2961800000000001E-2</v>
      </c>
      <c r="AQ46" s="63">
        <v>2.2585500000000001E-2</v>
      </c>
      <c r="AR46" s="63">
        <v>2.21932E-2</v>
      </c>
      <c r="AS46" s="63">
        <v>2.23971E-2</v>
      </c>
      <c r="AT46" s="63">
        <v>2.2855299999999999E-2</v>
      </c>
    </row>
    <row r="47" spans="1:46">
      <c r="A47" s="63"/>
      <c r="B47" s="63">
        <f t="shared" si="8"/>
        <v>5.1645140000000003E-3</v>
      </c>
      <c r="C47" s="63">
        <f t="shared" si="9"/>
        <v>5.2266539999999998E-3</v>
      </c>
      <c r="D47" s="63">
        <f t="shared" si="13"/>
        <v>1.8564580000000001E-2</v>
      </c>
      <c r="E47" s="63">
        <f t="shared" si="10"/>
        <v>2.01437E-2</v>
      </c>
      <c r="F47" s="63">
        <f t="shared" si="11"/>
        <v>2.1001959999999997E-2</v>
      </c>
      <c r="G47" s="63">
        <f t="shared" si="14"/>
        <v>2.2254900000000001E-2</v>
      </c>
      <c r="H47" s="63" t="str">
        <f t="shared" si="12"/>
        <v>0.0052,</v>
      </c>
      <c r="I47" s="63"/>
      <c r="K47" s="63"/>
      <c r="L47" s="63">
        <v>5.2893799999999998E-3</v>
      </c>
      <c r="M47" s="63">
        <v>5.1124899999999999E-3</v>
      </c>
      <c r="N47" s="63">
        <v>5.2071299999999999E-3</v>
      </c>
      <c r="O47" s="63">
        <v>5.3117299999999998E-3</v>
      </c>
      <c r="P47" s="63">
        <v>4.9018400000000002E-3</v>
      </c>
      <c r="Q47" s="63"/>
      <c r="R47" s="63">
        <v>5.3629200000000002E-3</v>
      </c>
      <c r="S47" s="63">
        <v>5.0852299999999996E-3</v>
      </c>
      <c r="T47" s="63">
        <v>5.2230200000000001E-3</v>
      </c>
      <c r="U47" s="63">
        <v>5.4115099999999996E-3</v>
      </c>
      <c r="V47" s="63">
        <v>5.0505899999999998E-3</v>
      </c>
      <c r="W47" s="63"/>
      <c r="X47" s="63">
        <v>1.85484E-2</v>
      </c>
      <c r="Y47" s="63">
        <v>1.9095600000000001E-2</v>
      </c>
      <c r="Z47" s="63">
        <v>1.8979200000000002E-2</v>
      </c>
      <c r="AA47" s="63">
        <v>1.79116E-2</v>
      </c>
      <c r="AB47" s="63">
        <v>1.8288100000000002E-2</v>
      </c>
      <c r="AC47" s="63"/>
      <c r="AD47" s="63">
        <v>2.0394700000000002E-2</v>
      </c>
      <c r="AE47" s="63">
        <v>2.0497700000000001E-2</v>
      </c>
      <c r="AF47" s="63">
        <v>2.0265499999999999E-2</v>
      </c>
      <c r="AG47" s="63">
        <v>1.9518600000000001E-2</v>
      </c>
      <c r="AH47" s="63">
        <v>2.0042000000000001E-2</v>
      </c>
      <c r="AI47" s="63"/>
      <c r="AJ47" s="63">
        <v>2.1343999999999998E-2</v>
      </c>
      <c r="AK47" s="63">
        <v>2.12642E-2</v>
      </c>
      <c r="AL47" s="63">
        <v>2.0960900000000001E-2</v>
      </c>
      <c r="AM47" s="63">
        <v>2.0448399999999999E-2</v>
      </c>
      <c r="AN47" s="63">
        <v>2.0992299999999998E-2</v>
      </c>
      <c r="AO47" s="63"/>
      <c r="AP47" s="63">
        <v>2.24981E-2</v>
      </c>
      <c r="AQ47" s="63">
        <v>2.2464700000000001E-2</v>
      </c>
      <c r="AR47" s="63">
        <v>2.2096899999999999E-2</v>
      </c>
      <c r="AS47" s="63">
        <v>2.1792599999999999E-2</v>
      </c>
      <c r="AT47" s="63">
        <v>2.24222E-2</v>
      </c>
    </row>
    <row r="48" spans="1:46">
      <c r="A48" s="63"/>
      <c r="B48" s="63">
        <f t="shared" si="8"/>
        <v>5.0485440000000003E-3</v>
      </c>
      <c r="C48" s="63">
        <f t="shared" si="9"/>
        <v>5.1070040000000001E-3</v>
      </c>
      <c r="D48" s="63">
        <f t="shared" si="13"/>
        <v>1.769954E-2</v>
      </c>
      <c r="E48" s="63">
        <f t="shared" si="10"/>
        <v>1.9545079999999999E-2</v>
      </c>
      <c r="F48" s="63">
        <f t="shared" si="11"/>
        <v>2.0474239999999998E-2</v>
      </c>
      <c r="G48" s="63">
        <f t="shared" si="14"/>
        <v>2.1884420000000002E-2</v>
      </c>
      <c r="H48" s="63" t="str">
        <f t="shared" si="12"/>
        <v>0.0051,</v>
      </c>
      <c r="I48" s="63"/>
      <c r="K48" s="63"/>
      <c r="L48" s="63">
        <v>5.2040100000000002E-3</v>
      </c>
      <c r="M48" s="63">
        <v>4.9989500000000003E-3</v>
      </c>
      <c r="N48" s="63">
        <v>5.0051699999999998E-3</v>
      </c>
      <c r="O48" s="63">
        <v>5.1943299999999996E-3</v>
      </c>
      <c r="P48" s="63">
        <v>4.8402599999999999E-3</v>
      </c>
      <c r="Q48" s="63"/>
      <c r="R48" s="63">
        <v>5.2838599999999996E-3</v>
      </c>
      <c r="S48" s="63">
        <v>5.04705E-3</v>
      </c>
      <c r="T48" s="63">
        <v>5.0523900000000004E-3</v>
      </c>
      <c r="U48" s="63">
        <v>5.2224899999999998E-3</v>
      </c>
      <c r="V48" s="63">
        <v>4.9292299999999997E-3</v>
      </c>
      <c r="W48" s="63"/>
      <c r="X48" s="63">
        <v>1.7435800000000001E-2</v>
      </c>
      <c r="Y48" s="63">
        <v>1.8202800000000002E-2</v>
      </c>
      <c r="Z48" s="63">
        <v>1.7510399999999999E-2</v>
      </c>
      <c r="AA48" s="63">
        <v>1.8004200000000001E-2</v>
      </c>
      <c r="AB48" s="63">
        <v>1.7344499999999999E-2</v>
      </c>
      <c r="AC48" s="63"/>
      <c r="AD48" s="63">
        <v>1.9725099999999999E-2</v>
      </c>
      <c r="AE48" s="63">
        <v>1.99697E-2</v>
      </c>
      <c r="AF48" s="63">
        <v>1.9357300000000001E-2</v>
      </c>
      <c r="AG48" s="63">
        <v>1.9600699999999999E-2</v>
      </c>
      <c r="AH48" s="63">
        <v>1.9072599999999999E-2</v>
      </c>
      <c r="AI48" s="63"/>
      <c r="AJ48" s="63">
        <v>2.0661700000000002E-2</v>
      </c>
      <c r="AK48" s="63">
        <v>2.09944E-2</v>
      </c>
      <c r="AL48" s="63">
        <v>2.01865E-2</v>
      </c>
      <c r="AM48" s="63">
        <v>2.0468400000000001E-2</v>
      </c>
      <c r="AN48" s="63">
        <v>2.00602E-2</v>
      </c>
      <c r="AO48" s="63"/>
      <c r="AP48" s="63">
        <v>2.19326E-2</v>
      </c>
      <c r="AQ48" s="63">
        <v>2.2518300000000002E-2</v>
      </c>
      <c r="AR48" s="63">
        <v>2.1468600000000001E-2</v>
      </c>
      <c r="AS48" s="63">
        <v>2.1817799999999998E-2</v>
      </c>
      <c r="AT48" s="63">
        <v>2.1684800000000001E-2</v>
      </c>
    </row>
    <row r="49" spans="1:46">
      <c r="A49" s="63"/>
      <c r="B49" s="63">
        <f t="shared" si="8"/>
        <v>4.9578899999999995E-3</v>
      </c>
      <c r="C49" s="63">
        <f t="shared" si="9"/>
        <v>4.9591499999999998E-3</v>
      </c>
      <c r="D49" s="63">
        <f t="shared" si="13"/>
        <v>1.684478E-2</v>
      </c>
      <c r="E49" s="63">
        <f t="shared" si="10"/>
        <v>1.86342E-2</v>
      </c>
      <c r="F49" s="63">
        <f t="shared" si="11"/>
        <v>1.9638200000000001E-2</v>
      </c>
      <c r="G49" s="63">
        <f t="shared" si="14"/>
        <v>2.1290280000000002E-2</v>
      </c>
      <c r="H49" s="63" t="str">
        <f t="shared" si="12"/>
        <v>0.005,</v>
      </c>
      <c r="I49" s="63"/>
      <c r="K49" s="63"/>
      <c r="L49" s="63">
        <v>5.0007699999999999E-3</v>
      </c>
      <c r="M49" s="63">
        <v>4.8675599999999999E-3</v>
      </c>
      <c r="N49" s="63">
        <v>4.9983400000000004E-3</v>
      </c>
      <c r="O49" s="63">
        <v>5.1799400000000001E-3</v>
      </c>
      <c r="P49" s="63">
        <v>4.7428399999999999E-3</v>
      </c>
      <c r="Q49" s="63"/>
      <c r="R49" s="63">
        <v>5.0576500000000003E-3</v>
      </c>
      <c r="S49" s="63">
        <v>4.9062200000000002E-3</v>
      </c>
      <c r="T49" s="63">
        <v>4.9034200000000003E-3</v>
      </c>
      <c r="U49" s="63">
        <v>5.1387899999999999E-3</v>
      </c>
      <c r="V49" s="63">
        <v>4.7896700000000002E-3</v>
      </c>
      <c r="W49" s="63"/>
      <c r="X49" s="63">
        <v>1.6940799999999999E-2</v>
      </c>
      <c r="Y49" s="63">
        <v>1.7389499999999999E-2</v>
      </c>
      <c r="Z49" s="63">
        <v>1.6650600000000002E-2</v>
      </c>
      <c r="AA49" s="63">
        <v>1.6505499999999999E-2</v>
      </c>
      <c r="AB49" s="63">
        <v>1.6737499999999999E-2</v>
      </c>
      <c r="AC49" s="63"/>
      <c r="AD49" s="63">
        <v>1.90391E-2</v>
      </c>
      <c r="AE49" s="63">
        <v>1.8980500000000001E-2</v>
      </c>
      <c r="AF49" s="63">
        <v>1.8319200000000001E-2</v>
      </c>
      <c r="AG49" s="63">
        <v>1.8377999999999999E-2</v>
      </c>
      <c r="AH49" s="63">
        <v>1.84542E-2</v>
      </c>
      <c r="AI49" s="63"/>
      <c r="AJ49" s="63">
        <v>2.01234E-2</v>
      </c>
      <c r="AK49" s="63">
        <v>1.9908100000000001E-2</v>
      </c>
      <c r="AL49" s="63">
        <v>1.9250400000000001E-2</v>
      </c>
      <c r="AM49" s="63">
        <v>1.9440599999999999E-2</v>
      </c>
      <c r="AN49" s="63">
        <v>1.94685E-2</v>
      </c>
      <c r="AO49" s="63"/>
      <c r="AP49" s="63">
        <v>2.1725899999999999E-2</v>
      </c>
      <c r="AQ49" s="63">
        <v>2.1530400000000002E-2</v>
      </c>
      <c r="AR49" s="63">
        <v>2.0795899999999999E-2</v>
      </c>
      <c r="AS49" s="63">
        <v>2.1145400000000002E-2</v>
      </c>
      <c r="AT49" s="63">
        <v>2.12538E-2</v>
      </c>
    </row>
    <row r="50" spans="1:46">
      <c r="A50" s="63"/>
      <c r="B50" s="63">
        <f t="shared" si="8"/>
        <v>4.8517680000000011E-3</v>
      </c>
      <c r="C50" s="63">
        <f t="shared" si="9"/>
        <v>4.8386180000000003E-3</v>
      </c>
      <c r="D50" s="63">
        <f t="shared" si="13"/>
        <v>1.5753280000000001E-2</v>
      </c>
      <c r="E50" s="63">
        <f t="shared" si="10"/>
        <v>1.7733800000000001E-2</v>
      </c>
      <c r="F50" s="63">
        <f t="shared" si="11"/>
        <v>1.8935360000000002E-2</v>
      </c>
      <c r="G50" s="63">
        <f t="shared" si="14"/>
        <v>2.090378E-2</v>
      </c>
      <c r="H50" s="63" t="str">
        <f t="shared" si="12"/>
        <v>0.0048,</v>
      </c>
      <c r="I50" s="63"/>
      <c r="K50" s="63"/>
      <c r="L50" s="63">
        <v>4.8847200000000004E-3</v>
      </c>
      <c r="M50" s="63">
        <v>4.8309199999999998E-3</v>
      </c>
      <c r="N50" s="63">
        <v>4.8266000000000003E-3</v>
      </c>
      <c r="O50" s="63">
        <v>5.0321799999999998E-3</v>
      </c>
      <c r="P50" s="63">
        <v>4.6844199999999999E-3</v>
      </c>
      <c r="Q50" s="63"/>
      <c r="R50" s="63">
        <v>4.8829600000000004E-3</v>
      </c>
      <c r="S50" s="63">
        <v>4.7868900000000002E-3</v>
      </c>
      <c r="T50" s="63">
        <v>4.7517499999999999E-3</v>
      </c>
      <c r="U50" s="63">
        <v>5.0215099999999999E-3</v>
      </c>
      <c r="V50" s="63">
        <v>4.74998E-3</v>
      </c>
      <c r="W50" s="63"/>
      <c r="X50" s="63">
        <v>1.5697900000000001E-2</v>
      </c>
      <c r="Y50" s="63">
        <v>1.60579E-2</v>
      </c>
      <c r="Z50" s="63">
        <v>1.618E-2</v>
      </c>
      <c r="AA50" s="63">
        <v>1.58126E-2</v>
      </c>
      <c r="AB50" s="63">
        <v>1.5018E-2</v>
      </c>
      <c r="AC50" s="63"/>
      <c r="AD50" s="63">
        <v>1.7622200000000001E-2</v>
      </c>
      <c r="AE50" s="63">
        <v>1.8016299999999999E-2</v>
      </c>
      <c r="AF50" s="63">
        <v>1.7977E-2</v>
      </c>
      <c r="AG50" s="63">
        <v>1.7705800000000001E-2</v>
      </c>
      <c r="AH50" s="63">
        <v>1.7347700000000001E-2</v>
      </c>
      <c r="AI50" s="63"/>
      <c r="AJ50" s="63">
        <v>1.8920200000000002E-2</v>
      </c>
      <c r="AK50" s="63">
        <v>1.9273599999999998E-2</v>
      </c>
      <c r="AL50" s="63">
        <v>1.9050899999999999E-2</v>
      </c>
      <c r="AM50" s="63">
        <v>1.8804600000000001E-2</v>
      </c>
      <c r="AN50" s="63">
        <v>1.8627500000000002E-2</v>
      </c>
      <c r="AO50" s="63"/>
      <c r="AP50" s="63">
        <v>2.0928200000000001E-2</v>
      </c>
      <c r="AQ50" s="63">
        <v>2.1448200000000001E-2</v>
      </c>
      <c r="AR50" s="63">
        <v>2.07653E-2</v>
      </c>
      <c r="AS50" s="63">
        <v>2.0708500000000001E-2</v>
      </c>
      <c r="AT50" s="63">
        <v>2.0668700000000002E-2</v>
      </c>
    </row>
    <row r="51" spans="1:46">
      <c r="A51" s="63"/>
      <c r="B51" s="63">
        <f t="shared" si="8"/>
        <v>4.7477540000000007E-3</v>
      </c>
      <c r="C51" s="63">
        <f t="shared" si="9"/>
        <v>4.7300859999999997E-3</v>
      </c>
      <c r="D51" s="63">
        <f t="shared" si="13"/>
        <v>1.47539E-2</v>
      </c>
      <c r="E51" s="63">
        <f t="shared" si="10"/>
        <v>1.6721759999999999E-2</v>
      </c>
      <c r="F51" s="63">
        <f t="shared" si="11"/>
        <v>1.7956560000000003E-2</v>
      </c>
      <c r="G51" s="63">
        <f t="shared" si="14"/>
        <v>2.002112E-2</v>
      </c>
      <c r="H51" s="63" t="str">
        <f t="shared" si="12"/>
        <v>0.0047,</v>
      </c>
      <c r="I51" s="63"/>
      <c r="K51" s="63"/>
      <c r="L51" s="63">
        <v>4.7585500000000003E-3</v>
      </c>
      <c r="M51" s="63">
        <v>4.6977700000000004E-3</v>
      </c>
      <c r="N51" s="63">
        <v>4.7569200000000004E-3</v>
      </c>
      <c r="O51" s="63">
        <v>4.9096799999999996E-3</v>
      </c>
      <c r="P51" s="63">
        <v>4.6158500000000003E-3</v>
      </c>
      <c r="Q51" s="63"/>
      <c r="R51" s="63">
        <v>4.7570499999999996E-3</v>
      </c>
      <c r="S51" s="63">
        <v>4.7168699999999997E-3</v>
      </c>
      <c r="T51" s="63">
        <v>4.6910299999999997E-3</v>
      </c>
      <c r="U51" s="63">
        <v>4.8383300000000001E-3</v>
      </c>
      <c r="V51" s="63">
        <v>4.6471500000000001E-3</v>
      </c>
      <c r="W51" s="63"/>
      <c r="X51" s="63">
        <v>1.48754E-2</v>
      </c>
      <c r="Y51" s="63">
        <v>1.5090599999999999E-2</v>
      </c>
      <c r="Z51" s="63">
        <v>1.4813E-2</v>
      </c>
      <c r="AA51" s="63">
        <v>1.4974700000000001E-2</v>
      </c>
      <c r="AB51" s="63">
        <v>1.40158E-2</v>
      </c>
      <c r="AC51" s="63"/>
      <c r="AD51" s="63">
        <v>1.6712100000000001E-2</v>
      </c>
      <c r="AE51" s="63">
        <v>1.6892500000000001E-2</v>
      </c>
      <c r="AF51" s="63">
        <v>1.6944600000000001E-2</v>
      </c>
      <c r="AG51" s="63">
        <v>1.6927999999999999E-2</v>
      </c>
      <c r="AH51" s="63">
        <v>1.6131599999999999E-2</v>
      </c>
      <c r="AI51" s="63"/>
      <c r="AJ51" s="63">
        <v>1.7824400000000001E-2</v>
      </c>
      <c r="AK51" s="63">
        <v>1.8027100000000001E-2</v>
      </c>
      <c r="AL51" s="63">
        <v>1.8191800000000001E-2</v>
      </c>
      <c r="AM51" s="63">
        <v>1.8196500000000001E-2</v>
      </c>
      <c r="AN51" s="63">
        <v>1.7543E-2</v>
      </c>
      <c r="AO51" s="63"/>
      <c r="AP51" s="63">
        <v>1.9912099999999999E-2</v>
      </c>
      <c r="AQ51" s="63">
        <v>1.9922700000000002E-2</v>
      </c>
      <c r="AR51" s="63">
        <v>2.0109999999999999E-2</v>
      </c>
      <c r="AS51" s="63">
        <v>2.02373E-2</v>
      </c>
      <c r="AT51" s="63">
        <v>1.99235E-2</v>
      </c>
    </row>
    <row r="52" spans="1:46">
      <c r="A52" s="63"/>
      <c r="B52" s="63">
        <f t="shared" si="8"/>
        <v>4.6283739999999993E-3</v>
      </c>
      <c r="C52" s="63">
        <f t="shared" si="9"/>
        <v>4.6092979999999995E-3</v>
      </c>
      <c r="D52" s="63">
        <f t="shared" si="13"/>
        <v>1.3993700000000001E-2</v>
      </c>
      <c r="E52" s="63">
        <f t="shared" si="10"/>
        <v>1.6105499999999998E-2</v>
      </c>
      <c r="F52" s="63">
        <f t="shared" si="11"/>
        <v>1.7423699999999997E-2</v>
      </c>
      <c r="G52" s="63">
        <f t="shared" si="14"/>
        <v>1.971032E-2</v>
      </c>
      <c r="H52" s="63" t="str">
        <f t="shared" si="12"/>
        <v>0.0046,</v>
      </c>
      <c r="I52" s="63"/>
      <c r="K52" s="63"/>
      <c r="L52" s="63">
        <v>4.6359000000000001E-3</v>
      </c>
      <c r="M52" s="63">
        <v>4.6455400000000001E-3</v>
      </c>
      <c r="N52" s="63">
        <v>4.6129500000000002E-3</v>
      </c>
      <c r="O52" s="63">
        <v>4.72325E-3</v>
      </c>
      <c r="P52" s="63">
        <v>4.5242299999999997E-3</v>
      </c>
      <c r="Q52" s="63"/>
      <c r="R52" s="63">
        <v>4.6198200000000002E-3</v>
      </c>
      <c r="S52" s="63">
        <v>4.6047800000000002E-3</v>
      </c>
      <c r="T52" s="63">
        <v>4.6087999999999997E-3</v>
      </c>
      <c r="U52" s="63">
        <v>4.6554200000000004E-3</v>
      </c>
      <c r="V52" s="63">
        <v>4.5576699999999998E-3</v>
      </c>
      <c r="W52" s="63"/>
      <c r="X52" s="63">
        <v>1.3879000000000001E-2</v>
      </c>
      <c r="Y52" s="63">
        <v>1.43354E-2</v>
      </c>
      <c r="Z52" s="63">
        <v>1.39767E-2</v>
      </c>
      <c r="AA52" s="63">
        <v>1.41444E-2</v>
      </c>
      <c r="AB52" s="63">
        <v>1.3632999999999999E-2</v>
      </c>
      <c r="AC52" s="63"/>
      <c r="AD52" s="63">
        <v>1.58342E-2</v>
      </c>
      <c r="AE52" s="63">
        <v>1.6186699999999998E-2</v>
      </c>
      <c r="AF52" s="63">
        <v>1.6296999999999999E-2</v>
      </c>
      <c r="AG52" s="63">
        <v>1.6469899999999999E-2</v>
      </c>
      <c r="AH52" s="63">
        <v>1.5739699999999999E-2</v>
      </c>
      <c r="AI52" s="63"/>
      <c r="AJ52" s="63">
        <v>1.7162299999999998E-2</v>
      </c>
      <c r="AK52" s="63">
        <v>1.7383099999999999E-2</v>
      </c>
      <c r="AL52" s="63">
        <v>1.7579600000000001E-2</v>
      </c>
      <c r="AM52" s="63">
        <v>1.7875499999999999E-2</v>
      </c>
      <c r="AN52" s="63">
        <v>1.7118000000000001E-2</v>
      </c>
      <c r="AO52" s="63"/>
      <c r="AP52" s="63">
        <v>1.9537200000000001E-2</v>
      </c>
      <c r="AQ52" s="63">
        <v>1.9547100000000001E-2</v>
      </c>
      <c r="AR52" s="63">
        <v>1.9652800000000002E-2</v>
      </c>
      <c r="AS52" s="63">
        <v>2.03127E-2</v>
      </c>
      <c r="AT52" s="63">
        <v>1.95018E-2</v>
      </c>
    </row>
    <row r="53" spans="1:46">
      <c r="A53" s="63"/>
      <c r="B53" s="63">
        <f t="shared" si="8"/>
        <v>4.5389799999999998E-3</v>
      </c>
      <c r="C53" s="63">
        <f t="shared" si="9"/>
        <v>4.5187599999999993E-3</v>
      </c>
      <c r="D53" s="63">
        <f t="shared" si="13"/>
        <v>1.2932379999999999E-2</v>
      </c>
      <c r="E53" s="63">
        <f t="shared" si="10"/>
        <v>1.517054E-2</v>
      </c>
      <c r="F53" s="63">
        <f t="shared" si="11"/>
        <v>1.6602019999999999E-2</v>
      </c>
      <c r="G53" s="63">
        <f t="shared" si="14"/>
        <v>1.917222E-2</v>
      </c>
      <c r="H53" s="63" t="str">
        <f t="shared" si="12"/>
        <v>0.0045,</v>
      </c>
      <c r="I53" s="63"/>
      <c r="K53" s="63"/>
      <c r="L53" s="63">
        <v>4.5604599999999997E-3</v>
      </c>
      <c r="M53" s="63">
        <v>4.5081899999999996E-3</v>
      </c>
      <c r="N53" s="63">
        <v>4.5246399999999999E-3</v>
      </c>
      <c r="O53" s="63">
        <v>4.6285900000000001E-3</v>
      </c>
      <c r="P53" s="63">
        <v>4.4730200000000003E-3</v>
      </c>
      <c r="Q53" s="63"/>
      <c r="R53" s="63">
        <v>4.55588E-3</v>
      </c>
      <c r="S53" s="63">
        <v>4.4641799999999999E-3</v>
      </c>
      <c r="T53" s="63">
        <v>4.49819E-3</v>
      </c>
      <c r="U53" s="63">
        <v>4.58567E-3</v>
      </c>
      <c r="V53" s="63">
        <v>4.4898799999999999E-3</v>
      </c>
      <c r="W53" s="63"/>
      <c r="X53" s="63">
        <v>1.2752899999999999E-2</v>
      </c>
      <c r="Y53" s="63">
        <v>1.3140600000000001E-2</v>
      </c>
      <c r="Z53" s="63">
        <v>1.32896E-2</v>
      </c>
      <c r="AA53" s="63">
        <v>1.2442099999999999E-2</v>
      </c>
      <c r="AB53" s="63">
        <v>1.30367E-2</v>
      </c>
      <c r="AC53" s="63"/>
      <c r="AD53" s="63">
        <v>1.49806E-2</v>
      </c>
      <c r="AE53" s="63">
        <v>1.5503299999999999E-2</v>
      </c>
      <c r="AF53" s="63">
        <v>1.55242E-2</v>
      </c>
      <c r="AG53" s="63">
        <v>1.4476599999999999E-2</v>
      </c>
      <c r="AH53" s="63">
        <v>1.5368E-2</v>
      </c>
      <c r="AI53" s="63"/>
      <c r="AJ53" s="63">
        <v>1.6414499999999999E-2</v>
      </c>
      <c r="AK53" s="63">
        <v>1.7060200000000001E-2</v>
      </c>
      <c r="AL53" s="63">
        <v>1.6934000000000001E-2</v>
      </c>
      <c r="AM53" s="63">
        <v>1.5810100000000001E-2</v>
      </c>
      <c r="AN53" s="63">
        <v>1.6791299999999999E-2</v>
      </c>
      <c r="AO53" s="63"/>
      <c r="AP53" s="63">
        <v>1.9077199999999999E-2</v>
      </c>
      <c r="AQ53" s="63">
        <v>1.97383E-2</v>
      </c>
      <c r="AR53" s="63">
        <v>1.9288599999999999E-2</v>
      </c>
      <c r="AS53" s="63">
        <v>1.8346899999999999E-2</v>
      </c>
      <c r="AT53" s="63">
        <v>1.94101E-2</v>
      </c>
    </row>
    <row r="54" spans="1:46">
      <c r="A54" s="63"/>
      <c r="B54" s="63">
        <f t="shared" si="8"/>
        <v>4.4738779999999997E-3</v>
      </c>
      <c r="C54" s="63">
        <f t="shared" si="9"/>
        <v>4.4315719999999999E-3</v>
      </c>
      <c r="D54" s="63">
        <f t="shared" si="13"/>
        <v>1.193544E-2</v>
      </c>
      <c r="E54" s="63">
        <f t="shared" si="10"/>
        <v>1.3993479999999999E-2</v>
      </c>
      <c r="F54" s="63">
        <f t="shared" si="11"/>
        <v>1.53803E-2</v>
      </c>
      <c r="G54" s="63">
        <f t="shared" si="14"/>
        <v>1.8088939999999998E-2</v>
      </c>
      <c r="H54" s="63" t="str">
        <f t="shared" si="12"/>
        <v>0.0044,</v>
      </c>
      <c r="I54" s="63"/>
      <c r="K54" s="63"/>
      <c r="L54" s="63">
        <v>4.47628E-3</v>
      </c>
      <c r="M54" s="63">
        <v>4.4409000000000002E-3</v>
      </c>
      <c r="N54" s="63">
        <v>4.4573900000000003E-3</v>
      </c>
      <c r="O54" s="63">
        <v>4.5988899999999996E-3</v>
      </c>
      <c r="P54" s="63">
        <v>4.3959300000000001E-3</v>
      </c>
      <c r="Q54" s="63"/>
      <c r="R54" s="63">
        <v>4.4425899999999997E-3</v>
      </c>
      <c r="S54" s="63">
        <v>4.3987200000000001E-3</v>
      </c>
      <c r="T54" s="63">
        <v>4.4316399999999997E-3</v>
      </c>
      <c r="U54" s="63">
        <v>4.4946600000000001E-3</v>
      </c>
      <c r="V54" s="63">
        <v>4.3902500000000001E-3</v>
      </c>
      <c r="W54" s="63"/>
      <c r="X54" s="63">
        <v>1.17641E-2</v>
      </c>
      <c r="Y54" s="63">
        <v>1.27946E-2</v>
      </c>
      <c r="Z54" s="63">
        <v>1.1723000000000001E-2</v>
      </c>
      <c r="AA54" s="63">
        <v>1.16664E-2</v>
      </c>
      <c r="AB54" s="63">
        <v>1.1729099999999999E-2</v>
      </c>
      <c r="AC54" s="63"/>
      <c r="AD54" s="63">
        <v>1.3800400000000001E-2</v>
      </c>
      <c r="AE54" s="63">
        <v>1.48234E-2</v>
      </c>
      <c r="AF54" s="63">
        <v>1.40711E-2</v>
      </c>
      <c r="AG54" s="63">
        <v>1.3569899999999999E-2</v>
      </c>
      <c r="AH54" s="63">
        <v>1.3702600000000001E-2</v>
      </c>
      <c r="AI54" s="63"/>
      <c r="AJ54" s="63">
        <v>1.51144E-2</v>
      </c>
      <c r="AK54" s="63">
        <v>1.60725E-2</v>
      </c>
      <c r="AL54" s="63">
        <v>1.5552E-2</v>
      </c>
      <c r="AM54" s="63">
        <v>1.5025800000000001E-2</v>
      </c>
      <c r="AN54" s="63">
        <v>1.5136800000000001E-2</v>
      </c>
      <c r="AO54" s="63"/>
      <c r="AP54" s="63">
        <v>1.7815999999999999E-2</v>
      </c>
      <c r="AQ54" s="63">
        <v>1.8447600000000001E-2</v>
      </c>
      <c r="AR54" s="63">
        <v>1.8132800000000001E-2</v>
      </c>
      <c r="AS54" s="63">
        <v>1.7937000000000002E-2</v>
      </c>
      <c r="AT54" s="63">
        <v>1.81113E-2</v>
      </c>
    </row>
    <row r="55" spans="1:46">
      <c r="A55" s="63"/>
      <c r="B55" s="63">
        <f t="shared" si="8"/>
        <v>4.3934000000000004E-3</v>
      </c>
      <c r="C55" s="63">
        <f t="shared" si="9"/>
        <v>4.377148E-3</v>
      </c>
      <c r="D55" s="63">
        <f t="shared" si="13"/>
        <v>1.1258359999999999E-2</v>
      </c>
      <c r="E55" s="63">
        <f t="shared" si="10"/>
        <v>1.333058E-2</v>
      </c>
      <c r="F55" s="63">
        <f t="shared" si="11"/>
        <v>1.4738879999999999E-2</v>
      </c>
      <c r="G55" s="63">
        <f t="shared" si="14"/>
        <v>1.755232E-2</v>
      </c>
      <c r="H55" s="63" t="str">
        <f t="shared" si="12"/>
        <v>0.0044,</v>
      </c>
      <c r="I55" s="63"/>
      <c r="K55" s="63"/>
      <c r="L55" s="63">
        <v>4.3830700000000002E-3</v>
      </c>
      <c r="M55" s="63">
        <v>4.3933000000000002E-3</v>
      </c>
      <c r="N55" s="63">
        <v>4.3853800000000004E-3</v>
      </c>
      <c r="O55" s="63">
        <v>4.4530100000000003E-3</v>
      </c>
      <c r="P55" s="63">
        <v>4.3522400000000003E-3</v>
      </c>
      <c r="Q55" s="63"/>
      <c r="R55" s="63">
        <v>4.3782400000000003E-3</v>
      </c>
      <c r="S55" s="63">
        <v>4.3710499999999996E-3</v>
      </c>
      <c r="T55" s="63">
        <v>4.3673100000000001E-3</v>
      </c>
      <c r="U55" s="63">
        <v>4.4228999999999996E-3</v>
      </c>
      <c r="V55" s="63">
        <v>4.3462400000000003E-3</v>
      </c>
      <c r="W55" s="63"/>
      <c r="X55" s="63">
        <v>1.09999E-2</v>
      </c>
      <c r="Y55" s="63">
        <v>1.17848E-2</v>
      </c>
      <c r="Z55" s="63">
        <v>1.12094E-2</v>
      </c>
      <c r="AA55" s="63">
        <v>1.11468E-2</v>
      </c>
      <c r="AB55" s="63">
        <v>1.11509E-2</v>
      </c>
      <c r="AC55" s="63"/>
      <c r="AD55" s="63">
        <v>1.31764E-2</v>
      </c>
      <c r="AE55" s="63">
        <v>1.3838700000000001E-2</v>
      </c>
      <c r="AF55" s="63">
        <v>1.32636E-2</v>
      </c>
      <c r="AG55" s="63">
        <v>1.3118899999999999E-2</v>
      </c>
      <c r="AH55" s="63">
        <v>1.3255299999999999E-2</v>
      </c>
      <c r="AI55" s="63"/>
      <c r="AJ55" s="63">
        <v>1.45164E-2</v>
      </c>
      <c r="AK55" s="63">
        <v>1.53005E-2</v>
      </c>
      <c r="AL55" s="63">
        <v>1.4663799999999999E-2</v>
      </c>
      <c r="AM55" s="63">
        <v>1.4489200000000001E-2</v>
      </c>
      <c r="AN55" s="63">
        <v>1.47245E-2</v>
      </c>
      <c r="AO55" s="63"/>
      <c r="AP55" s="63">
        <v>1.7272200000000001E-2</v>
      </c>
      <c r="AQ55" s="63">
        <v>1.8105900000000001E-2</v>
      </c>
      <c r="AR55" s="63">
        <v>1.7385399999999999E-2</v>
      </c>
      <c r="AS55" s="63">
        <v>1.72894E-2</v>
      </c>
      <c r="AT55" s="63">
        <v>1.7708700000000001E-2</v>
      </c>
    </row>
    <row r="56" spans="1:46">
      <c r="A56" s="63"/>
      <c r="B56" s="63">
        <f t="shared" si="8"/>
        <v>4.338532E-3</v>
      </c>
      <c r="C56" s="63">
        <f t="shared" si="9"/>
        <v>4.3249439999999998E-3</v>
      </c>
      <c r="D56" s="63">
        <f t="shared" si="13"/>
        <v>1.0340518000000002E-2</v>
      </c>
      <c r="E56" s="63">
        <f t="shared" si="10"/>
        <v>1.241832E-2</v>
      </c>
      <c r="F56" s="63">
        <f t="shared" si="11"/>
        <v>1.386518E-2</v>
      </c>
      <c r="G56" s="63">
        <f t="shared" si="14"/>
        <v>1.6799439999999999E-2</v>
      </c>
      <c r="H56" s="63" t="str">
        <f t="shared" si="12"/>
        <v>0.0043,</v>
      </c>
      <c r="I56" s="63"/>
      <c r="K56" s="63"/>
      <c r="L56" s="63">
        <v>4.3302699999999998E-3</v>
      </c>
      <c r="M56" s="63">
        <v>4.3232399999999999E-3</v>
      </c>
      <c r="N56" s="63">
        <v>4.3455799999999999E-3</v>
      </c>
      <c r="O56" s="63">
        <v>4.3881299999999996E-3</v>
      </c>
      <c r="P56" s="63">
        <v>4.3054399999999998E-3</v>
      </c>
      <c r="Q56" s="63"/>
      <c r="R56" s="63">
        <v>4.3297199999999996E-3</v>
      </c>
      <c r="S56" s="63">
        <v>4.3004100000000002E-3</v>
      </c>
      <c r="T56" s="63">
        <v>4.3245999999999996E-3</v>
      </c>
      <c r="U56" s="63">
        <v>4.3694399999999996E-3</v>
      </c>
      <c r="V56" s="63">
        <v>4.3005500000000002E-3</v>
      </c>
      <c r="W56" s="63"/>
      <c r="X56" s="63">
        <v>9.8775300000000007E-3</v>
      </c>
      <c r="Y56" s="63">
        <v>1.08223E-2</v>
      </c>
      <c r="Z56" s="63">
        <v>1.0389199999999999E-2</v>
      </c>
      <c r="AA56" s="63">
        <v>1.0624E-2</v>
      </c>
      <c r="AB56" s="63">
        <v>9.9895599999999998E-3</v>
      </c>
      <c r="AC56" s="63"/>
      <c r="AD56" s="63">
        <v>1.1898799999999999E-2</v>
      </c>
      <c r="AE56" s="63">
        <v>1.3167E-2</v>
      </c>
      <c r="AF56" s="63">
        <v>1.2349799999999999E-2</v>
      </c>
      <c r="AG56" s="63">
        <v>1.2778599999999999E-2</v>
      </c>
      <c r="AH56" s="63">
        <v>1.1897400000000001E-2</v>
      </c>
      <c r="AI56" s="63"/>
      <c r="AJ56" s="63">
        <v>1.34883E-2</v>
      </c>
      <c r="AK56" s="63">
        <v>1.4759E-2</v>
      </c>
      <c r="AL56" s="63">
        <v>1.3623E-2</v>
      </c>
      <c r="AM56" s="63">
        <v>1.42177E-2</v>
      </c>
      <c r="AN56" s="63">
        <v>1.32379E-2</v>
      </c>
      <c r="AO56" s="63"/>
      <c r="AP56" s="63">
        <v>1.66573E-2</v>
      </c>
      <c r="AQ56" s="63">
        <v>1.76189E-2</v>
      </c>
      <c r="AR56" s="63">
        <v>1.6335599999999999E-2</v>
      </c>
      <c r="AS56" s="63">
        <v>1.70767E-2</v>
      </c>
      <c r="AT56" s="63">
        <v>1.6308699999999999E-2</v>
      </c>
    </row>
    <row r="57" spans="1:46">
      <c r="A57" s="63"/>
      <c r="B57" s="63">
        <f t="shared" si="8"/>
        <v>4.298278E-3</v>
      </c>
      <c r="C57" s="63">
        <f t="shared" si="9"/>
        <v>4.2900460000000005E-3</v>
      </c>
      <c r="D57" s="63">
        <f t="shared" si="13"/>
        <v>9.4687799999999996E-3</v>
      </c>
      <c r="E57" s="63">
        <f t="shared" si="10"/>
        <v>1.1446300000000001E-2</v>
      </c>
      <c r="F57" s="63">
        <f t="shared" si="11"/>
        <v>1.2835239999999998E-2</v>
      </c>
      <c r="G57" s="63">
        <f t="shared" si="14"/>
        <v>1.6006639999999996E-2</v>
      </c>
      <c r="H57" s="63" t="str">
        <f t="shared" si="12"/>
        <v>0.0043,</v>
      </c>
      <c r="I57" s="63"/>
      <c r="K57" s="63"/>
      <c r="L57" s="63">
        <v>4.2975000000000001E-3</v>
      </c>
      <c r="M57" s="63">
        <v>4.2817200000000001E-3</v>
      </c>
      <c r="N57" s="63">
        <v>4.3096499999999999E-3</v>
      </c>
      <c r="O57" s="63">
        <v>4.3251100000000001E-3</v>
      </c>
      <c r="P57" s="63">
        <v>4.2774099999999997E-3</v>
      </c>
      <c r="Q57" s="63"/>
      <c r="R57" s="63">
        <v>4.2939800000000002E-3</v>
      </c>
      <c r="S57" s="63">
        <v>4.2709100000000002E-3</v>
      </c>
      <c r="T57" s="63">
        <v>4.3070199999999999E-3</v>
      </c>
      <c r="U57" s="63">
        <v>4.3016900000000004E-3</v>
      </c>
      <c r="V57" s="63">
        <v>4.27663E-3</v>
      </c>
      <c r="W57" s="63"/>
      <c r="X57" s="63">
        <v>9.21633E-3</v>
      </c>
      <c r="Y57" s="63">
        <v>9.6448000000000002E-3</v>
      </c>
      <c r="Z57" s="63">
        <v>9.57561E-3</v>
      </c>
      <c r="AA57" s="63">
        <v>9.82682E-3</v>
      </c>
      <c r="AB57" s="63">
        <v>9.0803399999999992E-3</v>
      </c>
      <c r="AC57" s="63"/>
      <c r="AD57" s="63">
        <v>1.10551E-2</v>
      </c>
      <c r="AE57" s="63">
        <v>1.1818E-2</v>
      </c>
      <c r="AF57" s="63">
        <v>1.1443E-2</v>
      </c>
      <c r="AG57" s="63">
        <v>1.19103E-2</v>
      </c>
      <c r="AH57" s="63">
        <v>1.10051E-2</v>
      </c>
      <c r="AI57" s="63"/>
      <c r="AJ57" s="63">
        <v>1.25617E-2</v>
      </c>
      <c r="AK57" s="63">
        <v>1.32859E-2</v>
      </c>
      <c r="AL57" s="63">
        <v>1.26523E-2</v>
      </c>
      <c r="AM57" s="63">
        <v>1.3401100000000001E-2</v>
      </c>
      <c r="AN57" s="63">
        <v>1.22752E-2</v>
      </c>
      <c r="AO57" s="63"/>
      <c r="AP57" s="63">
        <v>1.58995E-2</v>
      </c>
      <c r="AQ57" s="63">
        <v>1.6885600000000001E-2</v>
      </c>
      <c r="AR57" s="63">
        <v>1.5386E-2</v>
      </c>
      <c r="AS57" s="63">
        <v>1.6593900000000002E-2</v>
      </c>
      <c r="AT57" s="63">
        <v>1.5268199999999999E-2</v>
      </c>
    </row>
    <row r="58" spans="1:46">
      <c r="A58" s="63"/>
      <c r="B58" s="63">
        <f t="shared" si="8"/>
        <v>4.2738440000000006E-3</v>
      </c>
      <c r="C58" s="63">
        <f t="shared" si="9"/>
        <v>4.2667720000000003E-3</v>
      </c>
      <c r="D58" s="63">
        <f t="shared" si="13"/>
        <v>8.8821419999999991E-3</v>
      </c>
      <c r="E58" s="63">
        <f t="shared" si="10"/>
        <v>1.0771780000000002E-2</v>
      </c>
      <c r="F58" s="63">
        <f t="shared" si="11"/>
        <v>1.22247E-2</v>
      </c>
      <c r="G58" s="63">
        <f t="shared" si="14"/>
        <v>1.543564E-2</v>
      </c>
      <c r="H58" s="63" t="str">
        <f t="shared" si="12"/>
        <v>0.0043,</v>
      </c>
      <c r="I58" s="63"/>
      <c r="K58" s="63"/>
      <c r="L58" s="63">
        <v>4.2742800000000001E-3</v>
      </c>
      <c r="M58" s="63">
        <v>4.26364E-3</v>
      </c>
      <c r="N58" s="63">
        <v>4.2794499999999997E-3</v>
      </c>
      <c r="O58" s="63">
        <v>4.2923600000000003E-3</v>
      </c>
      <c r="P58" s="63">
        <v>4.2594900000000003E-3</v>
      </c>
      <c r="Q58" s="63"/>
      <c r="R58" s="63">
        <v>4.2732999999999998E-3</v>
      </c>
      <c r="S58" s="63">
        <v>4.2517400000000004E-3</v>
      </c>
      <c r="T58" s="63">
        <v>4.2738200000000002E-3</v>
      </c>
      <c r="U58" s="63">
        <v>4.2765600000000004E-3</v>
      </c>
      <c r="V58" s="63">
        <v>4.2584399999999996E-3</v>
      </c>
      <c r="W58" s="63"/>
      <c r="X58" s="63">
        <v>9.0187300000000008E-3</v>
      </c>
      <c r="Y58" s="63">
        <v>8.6045099999999992E-3</v>
      </c>
      <c r="Z58" s="63">
        <v>8.9022500000000004E-3</v>
      </c>
      <c r="AA58" s="63">
        <v>9.3452899999999992E-3</v>
      </c>
      <c r="AB58" s="63">
        <v>8.5399299999999994E-3</v>
      </c>
      <c r="AC58" s="63"/>
      <c r="AD58" s="63">
        <v>1.09158E-2</v>
      </c>
      <c r="AE58" s="63">
        <v>1.0581E-2</v>
      </c>
      <c r="AF58" s="63">
        <v>1.0799599999999999E-2</v>
      </c>
      <c r="AG58" s="63">
        <v>1.12242E-2</v>
      </c>
      <c r="AH58" s="63">
        <v>1.03383E-2</v>
      </c>
      <c r="AI58" s="63"/>
      <c r="AJ58" s="63">
        <v>1.22846E-2</v>
      </c>
      <c r="AK58" s="63">
        <v>1.205E-2</v>
      </c>
      <c r="AL58" s="63">
        <v>1.23567E-2</v>
      </c>
      <c r="AM58" s="63">
        <v>1.27587E-2</v>
      </c>
      <c r="AN58" s="63">
        <v>1.16735E-2</v>
      </c>
      <c r="AO58" s="63"/>
      <c r="AP58" s="63">
        <v>1.54307E-2</v>
      </c>
      <c r="AQ58" s="63">
        <v>1.5369300000000001E-2</v>
      </c>
      <c r="AR58" s="63">
        <v>1.5841399999999999E-2</v>
      </c>
      <c r="AS58" s="63">
        <v>1.5900999999999998E-2</v>
      </c>
      <c r="AT58" s="63">
        <v>1.4635799999999999E-2</v>
      </c>
    </row>
    <row r="59" spans="1:46">
      <c r="A59" s="63"/>
      <c r="B59" s="63">
        <f t="shared" si="8"/>
        <v>4.2529000000000004E-3</v>
      </c>
      <c r="C59" s="63">
        <f t="shared" si="9"/>
        <v>4.2508340000000002E-3</v>
      </c>
      <c r="D59" s="63">
        <f t="shared" si="13"/>
        <v>7.9882259999999976E-3</v>
      </c>
      <c r="E59" s="63">
        <f t="shared" si="10"/>
        <v>9.8502139999999995E-3</v>
      </c>
      <c r="F59" s="63">
        <f t="shared" si="11"/>
        <v>1.1294720000000001E-2</v>
      </c>
      <c r="G59" s="63">
        <f t="shared" si="14"/>
        <v>1.4609479999999999E-2</v>
      </c>
      <c r="H59" s="63" t="str">
        <f t="shared" si="12"/>
        <v>0.0043,</v>
      </c>
      <c r="I59" s="63"/>
      <c r="K59" s="63"/>
      <c r="L59" s="63">
        <v>4.2568299999999996E-3</v>
      </c>
      <c r="M59" s="63">
        <v>4.2389999999999997E-3</v>
      </c>
      <c r="N59" s="63">
        <v>4.2593500000000003E-3</v>
      </c>
      <c r="O59" s="63">
        <v>4.2635399999999997E-3</v>
      </c>
      <c r="P59" s="63">
        <v>4.2457800000000002E-3</v>
      </c>
      <c r="Q59" s="63"/>
      <c r="R59" s="63">
        <v>4.2588900000000004E-3</v>
      </c>
      <c r="S59" s="63">
        <v>4.2317099999999996E-3</v>
      </c>
      <c r="T59" s="63">
        <v>4.2593800000000001E-3</v>
      </c>
      <c r="U59" s="63">
        <v>4.2571900000000001E-3</v>
      </c>
      <c r="V59" s="63">
        <v>4.2469999999999999E-3</v>
      </c>
      <c r="W59" s="63"/>
      <c r="X59" s="63">
        <v>8.2583599999999993E-3</v>
      </c>
      <c r="Y59" s="63">
        <v>7.5873900000000003E-3</v>
      </c>
      <c r="Z59" s="63">
        <v>7.9235699999999996E-3</v>
      </c>
      <c r="AA59" s="63">
        <v>8.2533399999999996E-3</v>
      </c>
      <c r="AB59" s="63">
        <v>7.9184700000000004E-3</v>
      </c>
      <c r="AC59" s="63"/>
      <c r="AD59" s="63">
        <v>1.0200799999999999E-2</v>
      </c>
      <c r="AE59" s="63">
        <v>9.3551799999999994E-3</v>
      </c>
      <c r="AF59" s="63">
        <v>9.51719E-3</v>
      </c>
      <c r="AG59" s="63">
        <v>1.05013E-2</v>
      </c>
      <c r="AH59" s="63">
        <v>9.6766000000000005E-3</v>
      </c>
      <c r="AI59" s="63"/>
      <c r="AJ59" s="63">
        <v>1.15777E-2</v>
      </c>
      <c r="AK59" s="63">
        <v>1.0839700000000001E-2</v>
      </c>
      <c r="AL59" s="63">
        <v>1.09011E-2</v>
      </c>
      <c r="AM59" s="63">
        <v>1.21619E-2</v>
      </c>
      <c r="AN59" s="63">
        <v>1.09932E-2</v>
      </c>
      <c r="AO59" s="63"/>
      <c r="AP59" s="63">
        <v>1.4664399999999999E-2</v>
      </c>
      <c r="AQ59" s="63">
        <v>1.43252E-2</v>
      </c>
      <c r="AR59" s="63">
        <v>1.3943799999999999E-2</v>
      </c>
      <c r="AS59" s="63">
        <v>1.6085100000000001E-2</v>
      </c>
      <c r="AT59" s="63">
        <v>1.40289E-2</v>
      </c>
    </row>
    <row r="60" spans="1:46">
      <c r="A60" s="63"/>
      <c r="B60" s="63">
        <f t="shared" si="8"/>
        <v>4.2411340000000006E-3</v>
      </c>
      <c r="C60" s="63">
        <f t="shared" si="9"/>
        <v>4.2395459999999994E-3</v>
      </c>
      <c r="D60" s="63">
        <f t="shared" si="13"/>
        <v>7.3037639999999999E-3</v>
      </c>
      <c r="E60" s="63">
        <f t="shared" si="10"/>
        <v>8.9886580000000001E-3</v>
      </c>
      <c r="F60" s="63">
        <f t="shared" si="11"/>
        <v>1.038761E-2</v>
      </c>
      <c r="G60" s="63">
        <f t="shared" si="14"/>
        <v>1.3770620000000001E-2</v>
      </c>
      <c r="H60" s="63" t="str">
        <f t="shared" si="12"/>
        <v>0.0042,</v>
      </c>
      <c r="I60" s="63"/>
      <c r="K60" s="63"/>
      <c r="L60" s="63">
        <v>4.2484799999999998E-3</v>
      </c>
      <c r="M60" s="63">
        <v>4.2290299999999999E-3</v>
      </c>
      <c r="N60" s="63">
        <v>4.248E-3</v>
      </c>
      <c r="O60" s="63">
        <v>4.2479600000000003E-3</v>
      </c>
      <c r="P60" s="63">
        <v>4.2322000000000002E-3</v>
      </c>
      <c r="Q60" s="63"/>
      <c r="R60" s="63">
        <v>4.2510300000000003E-3</v>
      </c>
      <c r="S60" s="63">
        <v>4.22523E-3</v>
      </c>
      <c r="T60" s="63">
        <v>4.24654E-3</v>
      </c>
      <c r="U60" s="63">
        <v>4.2423699999999996E-3</v>
      </c>
      <c r="V60" s="63">
        <v>4.2325599999999998E-3</v>
      </c>
      <c r="W60" s="63"/>
      <c r="X60" s="63">
        <v>7.3347000000000004E-3</v>
      </c>
      <c r="Y60" s="63">
        <v>6.9897500000000003E-3</v>
      </c>
      <c r="Z60" s="63">
        <v>7.1253799999999997E-3</v>
      </c>
      <c r="AA60" s="63">
        <v>7.6943200000000002E-3</v>
      </c>
      <c r="AB60" s="63">
        <v>7.3746699999999998E-3</v>
      </c>
      <c r="AC60" s="63"/>
      <c r="AD60" s="63">
        <v>9.1801699999999996E-3</v>
      </c>
      <c r="AE60" s="63">
        <v>8.6255399999999992E-3</v>
      </c>
      <c r="AF60" s="63">
        <v>8.3369099999999995E-3</v>
      </c>
      <c r="AG60" s="63">
        <v>9.7178000000000004E-3</v>
      </c>
      <c r="AH60" s="63">
        <v>9.0828699999999998E-3</v>
      </c>
      <c r="AI60" s="63"/>
      <c r="AJ60" s="63">
        <v>1.0780700000000001E-2</v>
      </c>
      <c r="AK60" s="63">
        <v>9.9872199999999998E-3</v>
      </c>
      <c r="AL60" s="63">
        <v>9.5178299999999997E-3</v>
      </c>
      <c r="AM60" s="63">
        <v>1.12263E-2</v>
      </c>
      <c r="AN60" s="63">
        <v>1.0426E-2</v>
      </c>
      <c r="AO60" s="63"/>
      <c r="AP60" s="63">
        <v>1.39948E-2</v>
      </c>
      <c r="AQ60" s="63">
        <v>1.34406E-2</v>
      </c>
      <c r="AR60" s="63">
        <v>1.3047599999999999E-2</v>
      </c>
      <c r="AS60" s="63">
        <v>1.50896E-2</v>
      </c>
      <c r="AT60" s="63">
        <v>1.3280500000000001E-2</v>
      </c>
    </row>
    <row r="61" spans="1:46">
      <c r="A61" s="63"/>
      <c r="B61" s="63">
        <f t="shared" si="8"/>
        <v>4.2301880000000002E-3</v>
      </c>
      <c r="C61" s="63">
        <f t="shared" si="9"/>
        <v>4.2299520000000004E-3</v>
      </c>
      <c r="D61" s="63">
        <f t="shared" si="13"/>
        <v>6.6686739999999994E-3</v>
      </c>
      <c r="E61" s="63">
        <f t="shared" si="10"/>
        <v>8.1517540000000006E-3</v>
      </c>
      <c r="F61" s="63">
        <f t="shared" si="11"/>
        <v>9.4081460000000009E-3</v>
      </c>
      <c r="G61" s="63">
        <f t="shared" si="14"/>
        <v>1.2808460000000002E-2</v>
      </c>
      <c r="H61" s="63" t="str">
        <f t="shared" si="12"/>
        <v>0.0042,</v>
      </c>
      <c r="I61" s="63"/>
      <c r="K61" s="63"/>
      <c r="L61" s="63">
        <v>4.24026E-3</v>
      </c>
      <c r="M61" s="63">
        <v>4.2177300000000003E-3</v>
      </c>
      <c r="N61" s="63">
        <v>4.2383000000000004E-3</v>
      </c>
      <c r="O61" s="63">
        <v>4.2311700000000002E-3</v>
      </c>
      <c r="P61" s="63">
        <v>4.2234799999999999E-3</v>
      </c>
      <c r="Q61" s="63"/>
      <c r="R61" s="63">
        <v>4.2424100000000003E-3</v>
      </c>
      <c r="S61" s="63">
        <v>4.2158200000000003E-3</v>
      </c>
      <c r="T61" s="63">
        <v>4.2384399999999996E-3</v>
      </c>
      <c r="U61" s="63">
        <v>4.2279700000000002E-3</v>
      </c>
      <c r="V61" s="63">
        <v>4.2251199999999997E-3</v>
      </c>
      <c r="W61" s="63"/>
      <c r="X61" s="63">
        <v>6.6769200000000003E-3</v>
      </c>
      <c r="Y61" s="63">
        <v>6.4308500000000001E-3</v>
      </c>
      <c r="Z61" s="63">
        <v>6.4206200000000001E-3</v>
      </c>
      <c r="AA61" s="63">
        <v>7.0010999999999997E-3</v>
      </c>
      <c r="AB61" s="63">
        <v>6.8138799999999996E-3</v>
      </c>
      <c r="AC61" s="63"/>
      <c r="AD61" s="63">
        <v>8.3547399999999994E-3</v>
      </c>
      <c r="AE61" s="63">
        <v>7.8891199999999995E-3</v>
      </c>
      <c r="AF61" s="63">
        <v>7.6285600000000004E-3</v>
      </c>
      <c r="AG61" s="63">
        <v>8.6590499999999997E-3</v>
      </c>
      <c r="AH61" s="63">
        <v>8.2272999999999999E-3</v>
      </c>
      <c r="AI61" s="63"/>
      <c r="AJ61" s="63">
        <v>9.7416199999999994E-3</v>
      </c>
      <c r="AK61" s="63">
        <v>9.1706400000000007E-3</v>
      </c>
      <c r="AL61" s="63">
        <v>8.5719100000000003E-3</v>
      </c>
      <c r="AM61" s="63">
        <v>9.9974799999999996E-3</v>
      </c>
      <c r="AN61" s="63">
        <v>9.5590799999999993E-3</v>
      </c>
      <c r="AO61" s="63"/>
      <c r="AP61" s="63">
        <v>1.3133300000000001E-2</v>
      </c>
      <c r="AQ61" s="63">
        <v>1.28322E-2</v>
      </c>
      <c r="AR61" s="63">
        <v>1.17506E-2</v>
      </c>
      <c r="AS61" s="63">
        <v>1.3475300000000001E-2</v>
      </c>
      <c r="AT61" s="63">
        <v>1.28509E-2</v>
      </c>
    </row>
    <row r="62" spans="1:46">
      <c r="A62" s="63"/>
      <c r="B62" s="63">
        <f t="shared" si="8"/>
        <v>4.2238759999999997E-3</v>
      </c>
      <c r="C62" s="63">
        <f t="shared" si="9"/>
        <v>4.2242460000000001E-3</v>
      </c>
      <c r="D62" s="63">
        <f t="shared" si="13"/>
        <v>6.0395920000000007E-3</v>
      </c>
      <c r="E62" s="63">
        <f t="shared" si="10"/>
        <v>7.3546100000000001E-3</v>
      </c>
      <c r="F62" s="63">
        <f t="shared" si="11"/>
        <v>8.527980000000001E-3</v>
      </c>
      <c r="G62" s="63">
        <f t="shared" si="14"/>
        <v>1.1784680000000002E-2</v>
      </c>
      <c r="H62" s="63" t="str">
        <f t="shared" si="12"/>
        <v>0.0042,</v>
      </c>
      <c r="I62" s="63"/>
      <c r="K62" s="63"/>
      <c r="L62" s="63">
        <v>4.2337E-3</v>
      </c>
      <c r="M62" s="63">
        <v>4.21178E-3</v>
      </c>
      <c r="N62" s="63">
        <v>4.2302599999999996E-3</v>
      </c>
      <c r="O62" s="63">
        <v>4.2238299999999996E-3</v>
      </c>
      <c r="P62" s="63">
        <v>4.2198100000000001E-3</v>
      </c>
      <c r="Q62" s="63"/>
      <c r="R62" s="63">
        <v>4.2358200000000004E-3</v>
      </c>
      <c r="S62" s="63">
        <v>4.2108099999999997E-3</v>
      </c>
      <c r="T62" s="63">
        <v>4.23034E-3</v>
      </c>
      <c r="U62" s="63">
        <v>4.2230200000000001E-3</v>
      </c>
      <c r="V62" s="63">
        <v>4.2212400000000002E-3</v>
      </c>
      <c r="W62" s="63"/>
      <c r="X62" s="63">
        <v>5.7630499999999996E-3</v>
      </c>
      <c r="Y62" s="63">
        <v>6.0281199999999997E-3</v>
      </c>
      <c r="Z62" s="63">
        <v>5.8549099999999996E-3</v>
      </c>
      <c r="AA62" s="63">
        <v>6.2777700000000002E-3</v>
      </c>
      <c r="AB62" s="63">
        <v>6.2741100000000003E-3</v>
      </c>
      <c r="AC62" s="63"/>
      <c r="AD62" s="63">
        <v>7.13527E-3</v>
      </c>
      <c r="AE62" s="63">
        <v>7.32688E-3</v>
      </c>
      <c r="AF62" s="63">
        <v>6.9622499999999997E-3</v>
      </c>
      <c r="AG62" s="63">
        <v>7.9137099999999991E-3</v>
      </c>
      <c r="AH62" s="63">
        <v>7.4349400000000001E-3</v>
      </c>
      <c r="AI62" s="63"/>
      <c r="AJ62" s="63">
        <v>8.4693900000000003E-3</v>
      </c>
      <c r="AK62" s="63">
        <v>8.5307500000000001E-3</v>
      </c>
      <c r="AL62" s="63">
        <v>7.8168200000000004E-3</v>
      </c>
      <c r="AM62" s="63">
        <v>9.3889100000000003E-3</v>
      </c>
      <c r="AN62" s="63">
        <v>8.4340300000000003E-3</v>
      </c>
      <c r="AO62" s="63"/>
      <c r="AP62" s="63">
        <v>1.2226600000000001E-2</v>
      </c>
      <c r="AQ62" s="63">
        <v>1.19784E-2</v>
      </c>
      <c r="AR62" s="63">
        <v>1.04282E-2</v>
      </c>
      <c r="AS62" s="63">
        <v>1.2763699999999999E-2</v>
      </c>
      <c r="AT62" s="63">
        <v>1.15265E-2</v>
      </c>
    </row>
    <row r="63" spans="1:46">
      <c r="A63" s="63"/>
      <c r="B63" s="63">
        <f t="shared" si="8"/>
        <v>4.219212E-3</v>
      </c>
      <c r="C63" s="63">
        <f t="shared" si="9"/>
        <v>4.2195519999999997E-3</v>
      </c>
      <c r="D63" s="63">
        <f t="shared" si="13"/>
        <v>5.3953440000000007E-3</v>
      </c>
      <c r="E63" s="63">
        <f t="shared" si="10"/>
        <v>6.5083360000000008E-3</v>
      </c>
      <c r="F63" s="63">
        <f t="shared" si="11"/>
        <v>7.5212180000000005E-3</v>
      </c>
      <c r="G63" s="63">
        <f t="shared" si="14"/>
        <v>1.0500496000000002E-2</v>
      </c>
      <c r="H63" s="63" t="str">
        <f t="shared" si="12"/>
        <v>0.0042,</v>
      </c>
      <c r="I63" s="63"/>
      <c r="K63" s="63"/>
      <c r="L63" s="63">
        <v>4.2295199999999996E-3</v>
      </c>
      <c r="M63" s="63">
        <v>4.20624E-3</v>
      </c>
      <c r="N63" s="63">
        <v>4.2270700000000003E-3</v>
      </c>
      <c r="O63" s="63">
        <v>4.2175099999999998E-3</v>
      </c>
      <c r="P63" s="63">
        <v>4.2157200000000001E-3</v>
      </c>
      <c r="Q63" s="63"/>
      <c r="R63" s="63">
        <v>4.2313899999999998E-3</v>
      </c>
      <c r="S63" s="63">
        <v>4.2061599999999996E-3</v>
      </c>
      <c r="T63" s="63">
        <v>4.2265699999999998E-3</v>
      </c>
      <c r="U63" s="63">
        <v>4.2168500000000003E-3</v>
      </c>
      <c r="V63" s="63">
        <v>4.2167899999999998E-3</v>
      </c>
      <c r="W63" s="63"/>
      <c r="X63" s="63">
        <v>5.3170700000000001E-3</v>
      </c>
      <c r="Y63" s="63">
        <v>5.5358400000000002E-3</v>
      </c>
      <c r="Z63" s="63">
        <v>5.2134599999999996E-3</v>
      </c>
      <c r="AA63" s="63">
        <v>5.4666599999999999E-3</v>
      </c>
      <c r="AB63" s="63">
        <v>5.4436900000000002E-3</v>
      </c>
      <c r="AC63" s="63"/>
      <c r="AD63" s="63">
        <v>6.3864799999999999E-3</v>
      </c>
      <c r="AE63" s="63">
        <v>6.6604300000000002E-3</v>
      </c>
      <c r="AF63" s="63">
        <v>6.2008300000000001E-3</v>
      </c>
      <c r="AG63" s="63">
        <v>6.6586900000000001E-3</v>
      </c>
      <c r="AH63" s="63">
        <v>6.6352499999999997E-3</v>
      </c>
      <c r="AI63" s="63"/>
      <c r="AJ63" s="63">
        <v>7.4236900000000001E-3</v>
      </c>
      <c r="AK63" s="63">
        <v>7.6545600000000004E-3</v>
      </c>
      <c r="AL63" s="63">
        <v>7.1046599999999996E-3</v>
      </c>
      <c r="AM63" s="63">
        <v>7.7504200000000001E-3</v>
      </c>
      <c r="AN63" s="63">
        <v>7.6727599999999998E-3</v>
      </c>
      <c r="AO63" s="63"/>
      <c r="AP63" s="63">
        <v>1.07063E-2</v>
      </c>
      <c r="AQ63" s="63">
        <v>1.07221E-2</v>
      </c>
      <c r="AR63" s="63">
        <v>9.6598799999999992E-3</v>
      </c>
      <c r="AS63" s="63">
        <v>1.07805E-2</v>
      </c>
      <c r="AT63" s="63">
        <v>1.0633699999999999E-2</v>
      </c>
    </row>
    <row r="64" spans="1:46">
      <c r="A64" s="63"/>
      <c r="B64" s="63">
        <f t="shared" si="8"/>
        <v>4.2164720000000006E-3</v>
      </c>
      <c r="C64" s="63">
        <f t="shared" si="9"/>
        <v>4.2169240000000004E-3</v>
      </c>
      <c r="D64" s="63">
        <f t="shared" si="13"/>
        <v>4.95109E-3</v>
      </c>
      <c r="E64" s="63">
        <f t="shared" si="10"/>
        <v>5.800174E-3</v>
      </c>
      <c r="F64" s="63">
        <f t="shared" si="11"/>
        <v>6.6596240000000003E-3</v>
      </c>
      <c r="G64" s="63">
        <f t="shared" si="14"/>
        <v>9.4060900000000006E-3</v>
      </c>
      <c r="H64" s="63" t="str">
        <f t="shared" si="12"/>
        <v>0.0042,</v>
      </c>
      <c r="I64" s="63"/>
      <c r="K64" s="63"/>
      <c r="L64" s="63">
        <v>4.2264700000000004E-3</v>
      </c>
      <c r="M64" s="63">
        <v>4.2033599999999997E-3</v>
      </c>
      <c r="N64" s="63">
        <v>4.22405E-3</v>
      </c>
      <c r="O64" s="63">
        <v>4.2149500000000003E-3</v>
      </c>
      <c r="P64" s="63">
        <v>4.2135300000000001E-3</v>
      </c>
      <c r="Q64" s="63"/>
      <c r="R64" s="63">
        <v>4.2275200000000002E-3</v>
      </c>
      <c r="S64" s="63">
        <v>4.2034999999999998E-3</v>
      </c>
      <c r="T64" s="63">
        <v>4.2242499999999997E-3</v>
      </c>
      <c r="U64" s="63">
        <v>4.2149700000000002E-3</v>
      </c>
      <c r="V64" s="63">
        <v>4.2143800000000002E-3</v>
      </c>
      <c r="W64" s="63"/>
      <c r="X64" s="63">
        <v>4.7177399999999998E-3</v>
      </c>
      <c r="Y64" s="63">
        <v>5.0545299999999998E-3</v>
      </c>
      <c r="Z64" s="63">
        <v>4.8082999999999997E-3</v>
      </c>
      <c r="AA64" s="63">
        <v>5.1353299999999996E-3</v>
      </c>
      <c r="AB64" s="63">
        <v>5.0395500000000003E-3</v>
      </c>
      <c r="AC64" s="63"/>
      <c r="AD64" s="63">
        <v>5.4489500000000001E-3</v>
      </c>
      <c r="AE64" s="63">
        <v>5.9335200000000003E-3</v>
      </c>
      <c r="AF64" s="63">
        <v>5.5513699999999999E-3</v>
      </c>
      <c r="AG64" s="63">
        <v>6.1289600000000001E-3</v>
      </c>
      <c r="AH64" s="63">
        <v>5.9380700000000002E-3</v>
      </c>
      <c r="AI64" s="63"/>
      <c r="AJ64" s="63">
        <v>6.3301299999999998E-3</v>
      </c>
      <c r="AK64" s="63">
        <v>6.7780499999999999E-3</v>
      </c>
      <c r="AL64" s="63">
        <v>6.3636700000000001E-3</v>
      </c>
      <c r="AM64" s="63">
        <v>7.06663E-3</v>
      </c>
      <c r="AN64" s="63">
        <v>6.7596399999999999E-3</v>
      </c>
      <c r="AO64" s="63"/>
      <c r="AP64" s="63">
        <v>9.5994600000000006E-3</v>
      </c>
      <c r="AQ64" s="63">
        <v>9.3897200000000007E-3</v>
      </c>
      <c r="AR64" s="63">
        <v>9.2133300000000005E-3</v>
      </c>
      <c r="AS64" s="63">
        <v>9.7451099999999995E-3</v>
      </c>
      <c r="AT64" s="63">
        <v>9.0828300000000001E-3</v>
      </c>
    </row>
    <row r="65" spans="1:46">
      <c r="A65" s="63"/>
      <c r="B65" s="63">
        <f t="shared" si="8"/>
        <v>4.2137579999999997E-3</v>
      </c>
      <c r="C65" s="63">
        <f t="shared" si="9"/>
        <v>4.2141499999999998E-3</v>
      </c>
      <c r="D65" s="63">
        <f t="shared" si="13"/>
        <v>4.5499379999999999E-3</v>
      </c>
      <c r="E65" s="63">
        <f t="shared" si="10"/>
        <v>5.0399720000000002E-3</v>
      </c>
      <c r="F65" s="63">
        <f t="shared" si="11"/>
        <v>5.6548060000000001E-3</v>
      </c>
      <c r="G65" s="63">
        <f t="shared" si="14"/>
        <v>8.1736919999999998E-3</v>
      </c>
      <c r="H65" s="63" t="str">
        <f t="shared" si="12"/>
        <v>0.0042,</v>
      </c>
      <c r="I65" s="63"/>
      <c r="K65" s="63"/>
      <c r="L65" s="63">
        <v>4.2239000000000001E-3</v>
      </c>
      <c r="M65" s="63">
        <v>4.2013199999999997E-3</v>
      </c>
      <c r="N65" s="63">
        <v>4.2205400000000001E-3</v>
      </c>
      <c r="O65" s="63">
        <v>4.2114700000000001E-3</v>
      </c>
      <c r="P65" s="63">
        <v>4.2115599999999996E-3</v>
      </c>
      <c r="Q65" s="63"/>
      <c r="R65" s="63">
        <v>4.2248099999999999E-3</v>
      </c>
      <c r="S65" s="63">
        <v>4.2013900000000002E-3</v>
      </c>
      <c r="T65" s="63">
        <v>4.2207599999999996E-3</v>
      </c>
      <c r="U65" s="63">
        <v>4.2115099999999999E-3</v>
      </c>
      <c r="V65" s="63">
        <v>4.2122799999999997E-3</v>
      </c>
      <c r="W65" s="63"/>
      <c r="X65" s="63">
        <v>4.5071800000000004E-3</v>
      </c>
      <c r="Y65" s="63">
        <v>4.6427200000000004E-3</v>
      </c>
      <c r="Z65" s="63">
        <v>4.5241500000000002E-3</v>
      </c>
      <c r="AA65" s="63">
        <v>4.5435400000000004E-3</v>
      </c>
      <c r="AB65" s="63">
        <v>4.5320999999999998E-3</v>
      </c>
      <c r="AC65" s="63"/>
      <c r="AD65" s="63">
        <v>4.9144000000000002E-3</v>
      </c>
      <c r="AE65" s="63">
        <v>5.3126700000000002E-3</v>
      </c>
      <c r="AF65" s="63">
        <v>4.9504800000000002E-3</v>
      </c>
      <c r="AG65" s="63">
        <v>5.02061E-3</v>
      </c>
      <c r="AH65" s="63">
        <v>5.0017000000000004E-3</v>
      </c>
      <c r="AI65" s="63"/>
      <c r="AJ65" s="63">
        <v>5.4833099999999999E-3</v>
      </c>
      <c r="AK65" s="63">
        <v>6.0313199999999997E-3</v>
      </c>
      <c r="AL65" s="63">
        <v>5.4765600000000001E-3</v>
      </c>
      <c r="AM65" s="63">
        <v>5.6591499999999999E-3</v>
      </c>
      <c r="AN65" s="63">
        <v>5.6236899999999998E-3</v>
      </c>
      <c r="AO65" s="63"/>
      <c r="AP65" s="63">
        <v>8.1985400000000007E-3</v>
      </c>
      <c r="AQ65" s="63">
        <v>8.4397499999999993E-3</v>
      </c>
      <c r="AR65" s="63">
        <v>7.8191100000000006E-3</v>
      </c>
      <c r="AS65" s="63">
        <v>8.2818400000000004E-3</v>
      </c>
      <c r="AT65" s="63">
        <v>8.1292199999999995E-3</v>
      </c>
    </row>
    <row r="66" spans="1:46">
      <c r="A66" s="63"/>
      <c r="B66" s="63">
        <f t="shared" si="8"/>
        <v>4.2126120000000001E-3</v>
      </c>
      <c r="C66" s="63">
        <f t="shared" si="9"/>
        <v>4.2127860000000005E-3</v>
      </c>
      <c r="D66" s="63">
        <f t="shared" si="13"/>
        <v>4.3884340000000001E-3</v>
      </c>
      <c r="E66" s="63">
        <f t="shared" si="10"/>
        <v>4.6608259999999999E-3</v>
      </c>
      <c r="F66" s="63">
        <f t="shared" si="11"/>
        <v>5.0560980000000002E-3</v>
      </c>
      <c r="G66" s="63">
        <f t="shared" si="14"/>
        <v>7.0532220000000005E-3</v>
      </c>
      <c r="H66" s="63" t="str">
        <f t="shared" si="12"/>
        <v>0.0042,</v>
      </c>
      <c r="I66" s="63"/>
      <c r="K66" s="63"/>
      <c r="L66" s="63">
        <v>4.22304E-3</v>
      </c>
      <c r="M66" s="63">
        <v>4.2001499999999997E-3</v>
      </c>
      <c r="N66" s="63">
        <v>4.2203099999999997E-3</v>
      </c>
      <c r="O66" s="63">
        <v>4.2094699999999999E-3</v>
      </c>
      <c r="P66" s="63">
        <v>4.2100899999999997E-3</v>
      </c>
      <c r="Q66" s="63"/>
      <c r="R66" s="63">
        <v>4.22347E-3</v>
      </c>
      <c r="S66" s="63">
        <v>4.2000300000000004E-3</v>
      </c>
      <c r="T66" s="63">
        <v>4.22041E-3</v>
      </c>
      <c r="U66" s="63">
        <v>4.20945E-3</v>
      </c>
      <c r="V66" s="63">
        <v>4.2105700000000003E-3</v>
      </c>
      <c r="W66" s="63"/>
      <c r="X66" s="63">
        <v>4.3818499999999996E-3</v>
      </c>
      <c r="Y66" s="63">
        <v>4.4064500000000001E-3</v>
      </c>
      <c r="Z66" s="63">
        <v>4.3820300000000003E-3</v>
      </c>
      <c r="AA66" s="63">
        <v>4.3592300000000004E-3</v>
      </c>
      <c r="AB66" s="63">
        <v>4.41261E-3</v>
      </c>
      <c r="AC66" s="63"/>
      <c r="AD66" s="63">
        <v>4.61357E-3</v>
      </c>
      <c r="AE66" s="63">
        <v>4.7727100000000003E-3</v>
      </c>
      <c r="AF66" s="63">
        <v>4.6183200000000004E-3</v>
      </c>
      <c r="AG66" s="63">
        <v>4.5858599999999998E-3</v>
      </c>
      <c r="AH66" s="63">
        <v>4.7136699999999997E-3</v>
      </c>
      <c r="AI66" s="63"/>
      <c r="AJ66" s="63">
        <v>4.95898E-3</v>
      </c>
      <c r="AK66" s="63">
        <v>5.2930399999999997E-3</v>
      </c>
      <c r="AL66" s="63">
        <v>4.9584199999999998E-3</v>
      </c>
      <c r="AM66" s="63">
        <v>4.9355199999999997E-3</v>
      </c>
      <c r="AN66" s="63">
        <v>5.13453E-3</v>
      </c>
      <c r="AO66" s="63"/>
      <c r="AP66" s="63">
        <v>6.8736700000000001E-3</v>
      </c>
      <c r="AQ66" s="63">
        <v>7.5388299999999998E-3</v>
      </c>
      <c r="AR66" s="63">
        <v>6.7906499999999996E-3</v>
      </c>
      <c r="AS66" s="63">
        <v>6.9102299999999998E-3</v>
      </c>
      <c r="AT66" s="63">
        <v>7.1527300000000004E-3</v>
      </c>
    </row>
    <row r="67" spans="1:46">
      <c r="A67" s="63"/>
      <c r="B67" s="63">
        <f t="shared" si="8"/>
        <v>4.2111839999999998E-3</v>
      </c>
      <c r="C67" s="63">
        <f t="shared" si="9"/>
        <v>4.2112879999999997E-3</v>
      </c>
      <c r="D67" s="63">
        <f t="shared" si="13"/>
        <v>4.2948840000000005E-3</v>
      </c>
      <c r="E67" s="63">
        <f t="shared" si="10"/>
        <v>4.4178520000000008E-3</v>
      </c>
      <c r="F67" s="63">
        <f t="shared" si="11"/>
        <v>4.6083800000000005E-3</v>
      </c>
      <c r="G67" s="63">
        <f t="shared" si="14"/>
        <v>5.8786240000000007E-3</v>
      </c>
      <c r="H67" s="63" t="str">
        <f t="shared" si="12"/>
        <v>0.0042,</v>
      </c>
      <c r="I67" s="63"/>
      <c r="K67" s="63"/>
      <c r="L67" s="63">
        <v>4.2209600000000002E-3</v>
      </c>
      <c r="M67" s="63">
        <v>4.1991399999999996E-3</v>
      </c>
      <c r="N67" s="63">
        <v>4.21806E-3</v>
      </c>
      <c r="O67" s="63">
        <v>4.2082500000000002E-3</v>
      </c>
      <c r="P67" s="63">
        <v>4.2095099999999996E-3</v>
      </c>
      <c r="Q67" s="63"/>
      <c r="R67" s="63">
        <v>4.2212200000000004E-3</v>
      </c>
      <c r="S67" s="63">
        <v>4.1990700000000001E-3</v>
      </c>
      <c r="T67" s="63">
        <v>4.2180799999999999E-3</v>
      </c>
      <c r="U67" s="63">
        <v>4.2082500000000002E-3</v>
      </c>
      <c r="V67" s="63">
        <v>4.2098200000000004E-3</v>
      </c>
      <c r="W67" s="63"/>
      <c r="X67" s="63">
        <v>4.30599E-3</v>
      </c>
      <c r="Y67" s="63">
        <v>4.2771399999999996E-3</v>
      </c>
      <c r="Z67" s="63">
        <v>4.3008600000000001E-3</v>
      </c>
      <c r="AA67" s="63">
        <v>4.2907600000000002E-3</v>
      </c>
      <c r="AB67" s="63">
        <v>4.2996700000000002E-3</v>
      </c>
      <c r="AC67" s="63"/>
      <c r="AD67" s="63">
        <v>4.4203200000000002E-3</v>
      </c>
      <c r="AE67" s="63">
        <v>4.4003000000000002E-3</v>
      </c>
      <c r="AF67" s="63">
        <v>4.42005E-3</v>
      </c>
      <c r="AG67" s="63">
        <v>4.4147300000000004E-3</v>
      </c>
      <c r="AH67" s="63">
        <v>4.4338600000000004E-3</v>
      </c>
      <c r="AI67" s="63"/>
      <c r="AJ67" s="63">
        <v>4.5955199999999996E-3</v>
      </c>
      <c r="AK67" s="63">
        <v>4.58888E-3</v>
      </c>
      <c r="AL67" s="63">
        <v>4.5983100000000004E-3</v>
      </c>
      <c r="AM67" s="63">
        <v>4.6193900000000001E-3</v>
      </c>
      <c r="AN67" s="63">
        <v>4.6398000000000003E-3</v>
      </c>
      <c r="AO67" s="63"/>
      <c r="AP67" s="63">
        <v>5.75962E-3</v>
      </c>
      <c r="AQ67" s="63">
        <v>5.8830899999999997E-3</v>
      </c>
      <c r="AR67" s="63">
        <v>5.7578300000000002E-3</v>
      </c>
      <c r="AS67" s="63">
        <v>6.0059600000000003E-3</v>
      </c>
      <c r="AT67" s="63">
        <v>5.9866199999999998E-3</v>
      </c>
    </row>
    <row r="68" spans="1:46">
      <c r="A68" s="63"/>
      <c r="B68" s="63">
        <f t="shared" si="8"/>
        <v>4.2104660000000004E-3</v>
      </c>
      <c r="C68" s="63">
        <f t="shared" si="9"/>
        <v>4.2104380000000004E-3</v>
      </c>
      <c r="D68" s="63">
        <f t="shared" si="13"/>
        <v>4.2486900000000003E-3</v>
      </c>
      <c r="E68" s="63">
        <f t="shared" si="10"/>
        <v>4.3008020000000003E-3</v>
      </c>
      <c r="F68" s="63">
        <f t="shared" si="11"/>
        <v>4.3811099999999997E-3</v>
      </c>
      <c r="G68" s="63">
        <f t="shared" si="14"/>
        <v>4.9952799999999995E-3</v>
      </c>
      <c r="H68" s="63" t="str">
        <f t="shared" si="12"/>
        <v>0.0042,</v>
      </c>
      <c r="I68" s="63"/>
      <c r="K68" s="63"/>
      <c r="L68" s="63">
        <v>4.22041E-3</v>
      </c>
      <c r="M68" s="63">
        <v>4.1981800000000001E-3</v>
      </c>
      <c r="N68" s="63">
        <v>4.2185800000000004E-3</v>
      </c>
      <c r="O68" s="63">
        <v>4.2072100000000003E-3</v>
      </c>
      <c r="P68" s="63">
        <v>4.2079500000000002E-3</v>
      </c>
      <c r="Q68" s="63"/>
      <c r="R68" s="63">
        <v>4.2205100000000002E-3</v>
      </c>
      <c r="S68" s="63">
        <v>4.1980699999999999E-3</v>
      </c>
      <c r="T68" s="63">
        <v>4.2184099999999997E-3</v>
      </c>
      <c r="U68" s="63">
        <v>4.2071599999999997E-3</v>
      </c>
      <c r="V68" s="63">
        <v>4.2080399999999997E-3</v>
      </c>
      <c r="W68" s="63"/>
      <c r="X68" s="63">
        <v>4.2570200000000002E-3</v>
      </c>
      <c r="Y68" s="63">
        <v>4.23311E-3</v>
      </c>
      <c r="Z68" s="63">
        <v>4.2603800000000002E-3</v>
      </c>
      <c r="AA68" s="63">
        <v>4.2429199999999999E-3</v>
      </c>
      <c r="AB68" s="63">
        <v>4.2500200000000002E-3</v>
      </c>
      <c r="AC68" s="63"/>
      <c r="AD68" s="63">
        <v>4.3010799999999997E-3</v>
      </c>
      <c r="AE68" s="63">
        <v>4.2864799999999996E-3</v>
      </c>
      <c r="AF68" s="63">
        <v>4.3165299999999998E-3</v>
      </c>
      <c r="AG68" s="63">
        <v>4.2933800000000003E-3</v>
      </c>
      <c r="AH68" s="63">
        <v>4.3065400000000002E-3</v>
      </c>
      <c r="AI68" s="63"/>
      <c r="AJ68" s="63">
        <v>4.36704E-3</v>
      </c>
      <c r="AK68" s="63">
        <v>4.3710700000000003E-3</v>
      </c>
      <c r="AL68" s="63">
        <v>4.4024299999999997E-3</v>
      </c>
      <c r="AM68" s="63">
        <v>4.3731999999999998E-3</v>
      </c>
      <c r="AN68" s="63">
        <v>4.3918100000000003E-3</v>
      </c>
      <c r="AO68" s="63"/>
      <c r="AP68" s="63">
        <v>4.8404399999999997E-3</v>
      </c>
      <c r="AQ68" s="63">
        <v>5.0078700000000002E-3</v>
      </c>
      <c r="AR68" s="63">
        <v>5.0723900000000004E-3</v>
      </c>
      <c r="AS68" s="63">
        <v>5.0357199999999996E-3</v>
      </c>
      <c r="AT68" s="63">
        <v>5.0199800000000003E-3</v>
      </c>
    </row>
    <row r="69" spans="1:46">
      <c r="A69" s="63"/>
      <c r="B69" s="63">
        <f t="shared" si="8"/>
        <v>4.2098819999999999E-3</v>
      </c>
      <c r="C69" s="63">
        <f t="shared" si="9"/>
        <v>4.2098359999999998E-3</v>
      </c>
      <c r="D69" s="63">
        <f t="shared" si="13"/>
        <v>4.2247019999999995E-3</v>
      </c>
      <c r="E69" s="63">
        <f t="shared" si="10"/>
        <v>4.24363E-3</v>
      </c>
      <c r="F69" s="63">
        <f t="shared" si="11"/>
        <v>4.2717740000000008E-3</v>
      </c>
      <c r="G69" s="63">
        <f t="shared" si="14"/>
        <v>4.4867980000000002E-3</v>
      </c>
      <c r="H69" s="63" t="str">
        <f t="shared" si="12"/>
        <v>0.0042,</v>
      </c>
      <c r="I69" s="63"/>
      <c r="K69" s="63"/>
      <c r="L69" s="63">
        <v>4.2195699999999997E-3</v>
      </c>
      <c r="M69" s="63">
        <v>4.1977899999999999E-3</v>
      </c>
      <c r="N69" s="63">
        <v>4.2183300000000002E-3</v>
      </c>
      <c r="O69" s="63">
        <v>4.2063999999999999E-3</v>
      </c>
      <c r="P69" s="63">
        <v>4.2073199999999996E-3</v>
      </c>
      <c r="Q69" s="63"/>
      <c r="R69" s="63">
        <v>4.2196300000000003E-3</v>
      </c>
      <c r="S69" s="63">
        <v>4.1976799999999996E-3</v>
      </c>
      <c r="T69" s="63">
        <v>4.2182499999999998E-3</v>
      </c>
      <c r="U69" s="63">
        <v>4.2063200000000004E-3</v>
      </c>
      <c r="V69" s="63">
        <v>4.2072999999999998E-3</v>
      </c>
      <c r="W69" s="63"/>
      <c r="X69" s="63">
        <v>4.2356E-3</v>
      </c>
      <c r="Y69" s="63">
        <v>4.2095300000000004E-3</v>
      </c>
      <c r="Z69" s="63">
        <v>4.2359499999999996E-3</v>
      </c>
      <c r="AA69" s="63">
        <v>4.2212300000000003E-3</v>
      </c>
      <c r="AB69" s="63">
        <v>4.2211999999999996E-3</v>
      </c>
      <c r="AC69" s="63"/>
      <c r="AD69" s="63">
        <v>4.2540700000000004E-3</v>
      </c>
      <c r="AE69" s="63">
        <v>4.2269100000000004E-3</v>
      </c>
      <c r="AF69" s="63">
        <v>4.2566100000000001E-3</v>
      </c>
      <c r="AG69" s="63">
        <v>4.2407299999999998E-3</v>
      </c>
      <c r="AH69" s="63">
        <v>4.23983E-3</v>
      </c>
      <c r="AI69" s="63"/>
      <c r="AJ69" s="63">
        <v>4.2810299999999999E-3</v>
      </c>
      <c r="AK69" s="63">
        <v>4.2539500000000003E-3</v>
      </c>
      <c r="AL69" s="63">
        <v>4.2869300000000004E-3</v>
      </c>
      <c r="AM69" s="63">
        <v>4.2692600000000004E-3</v>
      </c>
      <c r="AN69" s="63">
        <v>4.2677000000000001E-3</v>
      </c>
      <c r="AO69" s="63"/>
      <c r="AP69" s="63">
        <v>4.4680800000000001E-3</v>
      </c>
      <c r="AQ69" s="63">
        <v>4.4654100000000004E-3</v>
      </c>
      <c r="AR69" s="63">
        <v>4.5196200000000002E-3</v>
      </c>
      <c r="AS69" s="63">
        <v>4.4953800000000002E-3</v>
      </c>
      <c r="AT69" s="63">
        <v>4.4854999999999999E-3</v>
      </c>
    </row>
    <row r="70" spans="1:46">
      <c r="A70" s="63"/>
      <c r="B70" s="63">
        <f t="shared" si="8"/>
        <v>4.2095499999999994E-3</v>
      </c>
      <c r="C70" s="63">
        <f t="shared" si="9"/>
        <v>4.2094699999999999E-3</v>
      </c>
      <c r="D70" s="63">
        <f t="shared" si="13"/>
        <v>4.2138339999999996E-3</v>
      </c>
      <c r="E70" s="63">
        <f t="shared" si="10"/>
        <v>4.2191999999999993E-3</v>
      </c>
      <c r="F70" s="63">
        <f t="shared" si="11"/>
        <v>4.2271499999999998E-3</v>
      </c>
      <c r="G70" s="63">
        <f t="shared" si="14"/>
        <v>4.2867360000000002E-3</v>
      </c>
      <c r="H70" s="63" t="str">
        <f t="shared" si="12"/>
        <v>0.0042,</v>
      </c>
      <c r="I70" s="63"/>
      <c r="K70" s="63"/>
      <c r="L70" s="63">
        <v>4.2195799999999997E-3</v>
      </c>
      <c r="M70" s="63">
        <v>4.1973899999999996E-3</v>
      </c>
      <c r="N70" s="63">
        <v>4.21762E-3</v>
      </c>
      <c r="O70" s="63">
        <v>4.2057500000000003E-3</v>
      </c>
      <c r="P70" s="63">
        <v>4.20741E-3</v>
      </c>
      <c r="Q70" s="63"/>
      <c r="R70" s="63">
        <v>4.2194800000000003E-3</v>
      </c>
      <c r="S70" s="63">
        <v>4.1972800000000003E-3</v>
      </c>
      <c r="T70" s="63">
        <v>4.2176100000000001E-3</v>
      </c>
      <c r="U70" s="63">
        <v>4.2056100000000003E-3</v>
      </c>
      <c r="V70" s="63">
        <v>4.2073700000000002E-3</v>
      </c>
      <c r="W70" s="63"/>
      <c r="X70" s="63">
        <v>4.2245499999999997E-3</v>
      </c>
      <c r="Y70" s="63">
        <v>4.1989200000000001E-3</v>
      </c>
      <c r="Z70" s="63">
        <v>4.2253000000000004E-3</v>
      </c>
      <c r="AA70" s="63">
        <v>4.2080199999999998E-3</v>
      </c>
      <c r="AB70" s="63">
        <v>4.2123799999999999E-3</v>
      </c>
      <c r="AC70" s="63"/>
      <c r="AD70" s="63">
        <v>4.2302399999999997E-3</v>
      </c>
      <c r="AE70" s="63">
        <v>4.2029299999999997E-3</v>
      </c>
      <c r="AF70" s="63">
        <v>4.2316300000000001E-3</v>
      </c>
      <c r="AG70" s="63">
        <v>4.21267E-3</v>
      </c>
      <c r="AH70" s="63">
        <v>4.2185299999999998E-3</v>
      </c>
      <c r="AI70" s="63"/>
      <c r="AJ70" s="63">
        <v>4.2387400000000004E-3</v>
      </c>
      <c r="AK70" s="63">
        <v>4.2095600000000002E-3</v>
      </c>
      <c r="AL70" s="63">
        <v>4.2401799999999996E-3</v>
      </c>
      <c r="AM70" s="63">
        <v>4.2200800000000002E-3</v>
      </c>
      <c r="AN70" s="63">
        <v>4.2271899999999996E-3</v>
      </c>
      <c r="AO70" s="63"/>
      <c r="AP70" s="63">
        <v>4.2982200000000002E-3</v>
      </c>
      <c r="AQ70" s="63">
        <v>4.2648900000000003E-3</v>
      </c>
      <c r="AR70" s="63">
        <v>4.2988799999999997E-3</v>
      </c>
      <c r="AS70" s="63">
        <v>4.2792000000000004E-3</v>
      </c>
      <c r="AT70" s="63">
        <v>4.2924900000000004E-3</v>
      </c>
    </row>
    <row r="71" spans="1:46">
      <c r="A71" s="63"/>
      <c r="B71" s="63">
        <f t="shared" si="8"/>
        <v>4.2089299999999996E-3</v>
      </c>
      <c r="C71" s="63">
        <f t="shared" si="9"/>
        <v>4.2088660000000003E-3</v>
      </c>
      <c r="D71" s="63">
        <f t="shared" si="13"/>
        <v>4.209216E-3</v>
      </c>
      <c r="E71" s="63">
        <f t="shared" si="10"/>
        <v>4.2101380000000004E-3</v>
      </c>
      <c r="F71" s="63">
        <f t="shared" si="11"/>
        <v>4.2114299999999995E-3</v>
      </c>
      <c r="G71" s="63">
        <f t="shared" si="14"/>
        <v>4.2212639999999997E-3</v>
      </c>
      <c r="H71" s="63" t="str">
        <f t="shared" si="12"/>
        <v>0.0042,</v>
      </c>
      <c r="I71" s="63"/>
      <c r="K71" s="63"/>
      <c r="L71" s="63">
        <v>4.2188399999999997E-3</v>
      </c>
      <c r="M71" s="63">
        <v>4.1972600000000004E-3</v>
      </c>
      <c r="N71" s="63">
        <v>4.2161500000000001E-3</v>
      </c>
      <c r="O71" s="63">
        <v>4.2054800000000002E-3</v>
      </c>
      <c r="P71" s="63">
        <v>4.2069200000000003E-3</v>
      </c>
      <c r="Q71" s="63"/>
      <c r="R71" s="63">
        <v>4.2187700000000002E-3</v>
      </c>
      <c r="S71" s="63">
        <v>4.1971700000000001E-3</v>
      </c>
      <c r="T71" s="63">
        <v>4.2161500000000001E-3</v>
      </c>
      <c r="U71" s="63">
        <v>4.2053899999999998E-3</v>
      </c>
      <c r="V71" s="63">
        <v>4.2068499999999998E-3</v>
      </c>
      <c r="W71" s="63"/>
      <c r="X71" s="63">
        <v>4.2199899999999999E-3</v>
      </c>
      <c r="Y71" s="63">
        <v>4.1968200000000004E-3</v>
      </c>
      <c r="Z71" s="63">
        <v>4.2157200000000001E-3</v>
      </c>
      <c r="AA71" s="63">
        <v>4.2060400000000003E-3</v>
      </c>
      <c r="AB71" s="63">
        <v>4.2075100000000002E-3</v>
      </c>
      <c r="AC71" s="63"/>
      <c r="AD71" s="63">
        <v>4.2212100000000004E-3</v>
      </c>
      <c r="AE71" s="63">
        <v>4.1971300000000003E-3</v>
      </c>
      <c r="AF71" s="63">
        <v>4.2169900000000003E-3</v>
      </c>
      <c r="AG71" s="63">
        <v>4.2069400000000002E-3</v>
      </c>
      <c r="AH71" s="63">
        <v>4.20842E-3</v>
      </c>
      <c r="AI71" s="63"/>
      <c r="AJ71" s="63">
        <v>4.2228099999999996E-3</v>
      </c>
      <c r="AK71" s="63">
        <v>4.1978700000000002E-3</v>
      </c>
      <c r="AL71" s="63">
        <v>4.2185699999999996E-3</v>
      </c>
      <c r="AM71" s="63">
        <v>4.2081699999999998E-3</v>
      </c>
      <c r="AN71" s="63">
        <v>4.2097300000000001E-3</v>
      </c>
      <c r="AO71" s="63"/>
      <c r="AP71" s="63">
        <v>4.2338300000000001E-3</v>
      </c>
      <c r="AQ71" s="63">
        <v>4.2058099999999999E-3</v>
      </c>
      <c r="AR71" s="63">
        <v>4.2287799999999997E-3</v>
      </c>
      <c r="AS71" s="63">
        <v>4.2178700000000003E-3</v>
      </c>
      <c r="AT71" s="63">
        <v>4.2200299999999996E-3</v>
      </c>
    </row>
    <row r="72" spans="1:46">
      <c r="A72" s="63"/>
      <c r="B72" s="63">
        <f t="shared" si="8"/>
        <v>4.2085679999999993E-3</v>
      </c>
      <c r="C72" s="63">
        <f t="shared" si="9"/>
        <v>4.208522000000001E-3</v>
      </c>
      <c r="D72" s="63">
        <f t="shared" si="13"/>
        <v>4.2083300000000006E-3</v>
      </c>
      <c r="E72" s="63">
        <f t="shared" si="10"/>
        <v>4.2083199999999998E-3</v>
      </c>
      <c r="F72" s="63">
        <f t="shared" si="11"/>
        <v>4.2083139999999995E-3</v>
      </c>
      <c r="G72" s="63">
        <f t="shared" si="14"/>
        <v>4.2083060000000002E-3</v>
      </c>
      <c r="H72" s="63" t="str">
        <f t="shared" si="12"/>
        <v>0.0042,</v>
      </c>
      <c r="I72" s="63"/>
      <c r="K72" s="63"/>
      <c r="L72" s="63">
        <v>4.2186599999999999E-3</v>
      </c>
      <c r="M72" s="63">
        <v>4.1971500000000002E-3</v>
      </c>
      <c r="N72" s="63">
        <v>4.2144499999999998E-3</v>
      </c>
      <c r="O72" s="63">
        <v>4.2053300000000002E-3</v>
      </c>
      <c r="P72" s="63">
        <v>4.2072500000000001E-3</v>
      </c>
      <c r="Q72" s="63"/>
      <c r="R72" s="63">
        <v>4.2186100000000002E-3</v>
      </c>
      <c r="S72" s="63">
        <v>4.1971100000000004E-3</v>
      </c>
      <c r="T72" s="63">
        <v>4.2143700000000003E-3</v>
      </c>
      <c r="U72" s="63">
        <v>4.2052900000000004E-3</v>
      </c>
      <c r="V72" s="63">
        <v>4.2072300000000002E-3</v>
      </c>
      <c r="W72" s="63"/>
      <c r="X72" s="63">
        <v>4.2185E-3</v>
      </c>
      <c r="Y72" s="63">
        <v>4.1970100000000002E-3</v>
      </c>
      <c r="Z72" s="63">
        <v>4.2138599999999998E-3</v>
      </c>
      <c r="AA72" s="63">
        <v>4.2050999999999998E-3</v>
      </c>
      <c r="AB72" s="63">
        <v>4.2071799999999996E-3</v>
      </c>
      <c r="AC72" s="63"/>
      <c r="AD72" s="63">
        <v>4.2185E-3</v>
      </c>
      <c r="AE72" s="63">
        <v>4.1970100000000002E-3</v>
      </c>
      <c r="AF72" s="63">
        <v>4.21383E-3</v>
      </c>
      <c r="AG72" s="63">
        <v>4.2050799999999999E-3</v>
      </c>
      <c r="AH72" s="63">
        <v>4.2071799999999996E-3</v>
      </c>
      <c r="AI72" s="63"/>
      <c r="AJ72" s="63">
        <v>4.2184900000000001E-3</v>
      </c>
      <c r="AK72" s="63">
        <v>4.1970100000000002E-3</v>
      </c>
      <c r="AL72" s="63">
        <v>4.2138200000000001E-3</v>
      </c>
      <c r="AM72" s="63">
        <v>4.20507E-3</v>
      </c>
      <c r="AN72" s="63">
        <v>4.2071799999999996E-3</v>
      </c>
      <c r="AO72" s="63"/>
      <c r="AP72" s="63">
        <v>4.2184900000000001E-3</v>
      </c>
      <c r="AQ72" s="63">
        <v>4.1970000000000002E-3</v>
      </c>
      <c r="AR72" s="63">
        <v>4.2138000000000002E-3</v>
      </c>
      <c r="AS72" s="63">
        <v>4.20506E-3</v>
      </c>
      <c r="AT72" s="63">
        <v>4.2071799999999996E-3</v>
      </c>
    </row>
    <row r="73" spans="1:46">
      <c r="A73" s="63"/>
      <c r="B73" s="63">
        <f t="shared" si="8"/>
        <v>4.2086320000000012E-3</v>
      </c>
      <c r="C73" s="63">
        <f t="shared" si="9"/>
        <v>4.2086319999999995E-3</v>
      </c>
      <c r="D73" s="63">
        <f t="shared" si="13"/>
        <v>4.208692E-3</v>
      </c>
      <c r="E73" s="63">
        <f t="shared" si="10"/>
        <v>4.2086940000000007E-3</v>
      </c>
      <c r="F73" s="63">
        <f t="shared" si="11"/>
        <v>4.208692E-3</v>
      </c>
      <c r="G73" s="63">
        <f t="shared" si="14"/>
        <v>4.2086940000000007E-3</v>
      </c>
      <c r="H73" s="63" t="str">
        <f t="shared" si="12"/>
        <v>0.0042,</v>
      </c>
      <c r="I73" s="63"/>
      <c r="K73" s="63"/>
      <c r="L73" s="63">
        <v>4.2183699999999999E-3</v>
      </c>
      <c r="M73" s="63">
        <v>4.1971200000000004E-3</v>
      </c>
      <c r="N73" s="63">
        <v>4.2158300000000003E-3</v>
      </c>
      <c r="O73" s="63">
        <v>4.2050899999999999E-3</v>
      </c>
      <c r="P73" s="63">
        <v>4.2067500000000004E-3</v>
      </c>
      <c r="Q73" s="63"/>
      <c r="R73" s="63">
        <v>4.2183799999999999E-3</v>
      </c>
      <c r="S73" s="63">
        <v>4.1971200000000004E-3</v>
      </c>
      <c r="T73" s="63">
        <v>4.2158200000000003E-3</v>
      </c>
      <c r="U73" s="63">
        <v>4.2050899999999999E-3</v>
      </c>
      <c r="V73" s="63">
        <v>4.2067500000000004E-3</v>
      </c>
      <c r="W73" s="63"/>
      <c r="X73" s="63">
        <v>4.2184099999999997E-3</v>
      </c>
      <c r="Y73" s="63">
        <v>4.1971200000000004E-3</v>
      </c>
      <c r="Z73" s="63">
        <v>4.2160599999999998E-3</v>
      </c>
      <c r="AA73" s="63">
        <v>4.2050799999999999E-3</v>
      </c>
      <c r="AB73" s="63">
        <v>4.2067900000000002E-3</v>
      </c>
      <c r="AC73" s="63"/>
      <c r="AD73" s="63">
        <v>4.2184199999999996E-3</v>
      </c>
      <c r="AE73" s="63">
        <v>4.1971200000000004E-3</v>
      </c>
      <c r="AF73" s="63">
        <v>4.2160599999999998E-3</v>
      </c>
      <c r="AG73" s="63">
        <v>4.2050799999999999E-3</v>
      </c>
      <c r="AH73" s="63">
        <v>4.2067900000000002E-3</v>
      </c>
      <c r="AI73" s="63"/>
      <c r="AJ73" s="63">
        <v>4.2184199999999996E-3</v>
      </c>
      <c r="AK73" s="63">
        <v>4.1971200000000004E-3</v>
      </c>
      <c r="AL73" s="63">
        <v>4.2160499999999998E-3</v>
      </c>
      <c r="AM73" s="63">
        <v>4.2050799999999999E-3</v>
      </c>
      <c r="AN73" s="63">
        <v>4.2067900000000002E-3</v>
      </c>
      <c r="AO73" s="63"/>
      <c r="AP73" s="63">
        <v>4.2184199999999996E-3</v>
      </c>
      <c r="AQ73" s="63">
        <v>4.1971200000000004E-3</v>
      </c>
      <c r="AR73" s="63">
        <v>4.2160499999999998E-3</v>
      </c>
      <c r="AS73" s="63">
        <v>4.2050899999999999E-3</v>
      </c>
      <c r="AT73" s="63">
        <v>4.2067900000000002E-3</v>
      </c>
    </row>
  </sheetData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8D62-DBB9-1140-B9E7-29BB5973F53D}">
  <sheetPr codeName="Sheet51"/>
  <dimension ref="A1:Y73"/>
  <sheetViews>
    <sheetView workbookViewId="0">
      <selection activeCell="E23" sqref="E23"/>
    </sheetView>
  </sheetViews>
  <sheetFormatPr baseColWidth="10" defaultRowHeight="16"/>
  <cols>
    <col min="2" max="2" width="17.33203125" bestFit="1" customWidth="1"/>
    <col min="3" max="3" width="15.6640625" bestFit="1" customWidth="1"/>
    <col min="4" max="4" width="17.33203125" bestFit="1" customWidth="1"/>
    <col min="5" max="5" width="16.33203125" bestFit="1" customWidth="1"/>
    <col min="7" max="7" width="3.33203125" style="284" customWidth="1"/>
    <col min="9" max="9" width="19.6640625" style="415" bestFit="1" customWidth="1"/>
    <col min="11" max="11" width="13.83203125" bestFit="1" customWidth="1"/>
    <col min="15" max="15" width="15.33203125" bestFit="1" customWidth="1"/>
    <col min="21" max="21" width="15.33203125" bestFit="1" customWidth="1"/>
  </cols>
  <sheetData>
    <row r="1" spans="1:25">
      <c r="B1" s="381" t="s">
        <v>514</v>
      </c>
      <c r="C1" s="381" t="s">
        <v>513</v>
      </c>
      <c r="D1" s="381" t="s">
        <v>512</v>
      </c>
      <c r="I1" s="417" t="s">
        <v>510</v>
      </c>
      <c r="J1" s="417"/>
      <c r="K1" s="381"/>
      <c r="L1" s="381"/>
      <c r="M1" s="381"/>
      <c r="O1" s="381" t="s">
        <v>490</v>
      </c>
      <c r="P1" s="381"/>
      <c r="Q1" s="381"/>
      <c r="R1" s="381"/>
      <c r="S1" s="381"/>
      <c r="U1" s="381" t="s">
        <v>511</v>
      </c>
      <c r="V1" s="381"/>
      <c r="W1" s="381"/>
      <c r="X1" s="381"/>
      <c r="Y1" s="381"/>
    </row>
    <row r="2" spans="1:25" ht="17">
      <c r="A2" t="s">
        <v>415</v>
      </c>
      <c r="B2" s="391">
        <f>M3</f>
        <v>2.8055699999999999</v>
      </c>
      <c r="C2" s="396">
        <f>S3</f>
        <v>5.6106680000000004</v>
      </c>
      <c r="D2" s="391">
        <f>Y3</f>
        <v>11.219132</v>
      </c>
      <c r="E2" s="396"/>
      <c r="F2" s="391"/>
      <c r="I2" s="198"/>
      <c r="J2" s="391" t="s">
        <v>190</v>
      </c>
      <c r="K2" s="391" t="s">
        <v>281</v>
      </c>
      <c r="L2" s="391" t="s">
        <v>282</v>
      </c>
      <c r="M2" s="391" t="s">
        <v>492</v>
      </c>
      <c r="N2" s="396"/>
      <c r="O2" s="404"/>
      <c r="P2" s="391" t="s">
        <v>190</v>
      </c>
      <c r="Q2" s="391" t="s">
        <v>281</v>
      </c>
      <c r="R2" s="391" t="s">
        <v>282</v>
      </c>
      <c r="S2" s="391" t="s">
        <v>492</v>
      </c>
      <c r="T2" s="396"/>
      <c r="U2" s="198"/>
      <c r="V2" s="391" t="s">
        <v>190</v>
      </c>
      <c r="W2" s="391" t="s">
        <v>281</v>
      </c>
      <c r="X2" s="391" t="s">
        <v>282</v>
      </c>
      <c r="Y2" s="391" t="s">
        <v>492</v>
      </c>
    </row>
    <row r="3" spans="1:25" ht="17">
      <c r="A3" t="s">
        <v>278</v>
      </c>
      <c r="B3" s="391">
        <f t="shared" ref="B3:B5" si="0">M4</f>
        <v>4.5061710000000001</v>
      </c>
      <c r="C3" s="396">
        <f t="shared" ref="C3:C5" si="1">S4</f>
        <v>4.5139250000000004</v>
      </c>
      <c r="D3" s="391">
        <f t="shared" ref="D3:D5" si="2">Y4</f>
        <v>4.5268579999999998</v>
      </c>
      <c r="E3" s="396"/>
      <c r="F3" s="391"/>
      <c r="I3" s="198" t="s">
        <v>415</v>
      </c>
      <c r="J3" s="391">
        <v>5.8084210000000001</v>
      </c>
      <c r="K3" s="391">
        <v>4.6247319999999998</v>
      </c>
      <c r="L3" s="391">
        <v>3.1872050000000001</v>
      </c>
      <c r="M3" s="391">
        <v>2.8055699999999999</v>
      </c>
      <c r="N3" s="396"/>
      <c r="O3" s="414"/>
      <c r="P3" s="391">
        <v>11.616842</v>
      </c>
      <c r="Q3" s="391">
        <v>9.2494650000000007</v>
      </c>
      <c r="R3" s="391">
        <v>6.374409</v>
      </c>
      <c r="S3" s="391">
        <v>5.6106680000000004</v>
      </c>
      <c r="T3" s="396"/>
      <c r="U3" s="198"/>
      <c r="V3" s="391">
        <v>23.233684</v>
      </c>
      <c r="W3" s="391">
        <v>18.498929</v>
      </c>
      <c r="X3" s="391">
        <v>12.748818</v>
      </c>
      <c r="Y3" s="391">
        <v>11.219132</v>
      </c>
    </row>
    <row r="4" spans="1:25" ht="17">
      <c r="A4" t="s">
        <v>416</v>
      </c>
      <c r="B4" s="391">
        <f t="shared" si="0"/>
        <v>28.925654000000002</v>
      </c>
      <c r="C4" s="396">
        <f t="shared" si="1"/>
        <v>28.924866999999999</v>
      </c>
      <c r="D4" s="391">
        <f t="shared" si="2"/>
        <v>28.922582999999999</v>
      </c>
      <c r="E4" s="396"/>
      <c r="F4" s="391"/>
      <c r="I4" s="198" t="s">
        <v>278</v>
      </c>
      <c r="J4" s="391">
        <v>2.7574879999999999</v>
      </c>
      <c r="K4" s="391">
        <v>3.0778560000000001</v>
      </c>
      <c r="L4" s="391">
        <v>3.979546</v>
      </c>
      <c r="M4" s="391">
        <v>4.5061710000000001</v>
      </c>
      <c r="N4" s="396"/>
      <c r="O4" s="414"/>
      <c r="P4" s="391">
        <v>2.7574879999999999</v>
      </c>
      <c r="Q4" s="391">
        <v>3.0778560000000001</v>
      </c>
      <c r="R4" s="391">
        <v>3.979546</v>
      </c>
      <c r="S4" s="391">
        <v>4.5139250000000004</v>
      </c>
      <c r="T4" s="396"/>
      <c r="U4" s="198"/>
      <c r="V4" s="391">
        <v>2.7574879999999999</v>
      </c>
      <c r="W4" s="391">
        <v>3.0778560000000001</v>
      </c>
      <c r="X4" s="391">
        <v>3.979546</v>
      </c>
      <c r="Y4" s="391">
        <v>4.5268579999999998</v>
      </c>
    </row>
    <row r="5" spans="1:25" ht="17">
      <c r="A5" s="395" t="s">
        <v>417</v>
      </c>
      <c r="B5" s="398">
        <f t="shared" si="0"/>
        <v>36.237394999999999</v>
      </c>
      <c r="C5" s="397">
        <f t="shared" si="1"/>
        <v>39.049458999999999</v>
      </c>
      <c r="D5" s="398">
        <f t="shared" si="2"/>
        <v>44.668574</v>
      </c>
      <c r="E5" s="397"/>
      <c r="F5" s="391"/>
      <c r="I5" s="198" t="s">
        <v>416</v>
      </c>
      <c r="J5" s="391">
        <v>42.917935</v>
      </c>
      <c r="K5" s="391">
        <v>33.642296000000002</v>
      </c>
      <c r="L5" s="391">
        <v>31.839379999999998</v>
      </c>
      <c r="M5" s="391">
        <v>28.925654000000002</v>
      </c>
      <c r="N5" s="396"/>
      <c r="O5" s="414"/>
      <c r="P5" s="391">
        <v>42.917935</v>
      </c>
      <c r="Q5" s="391">
        <v>33.642296000000002</v>
      </c>
      <c r="R5" s="391">
        <v>31.839379999999998</v>
      </c>
      <c r="S5" s="391">
        <v>28.924866999999999</v>
      </c>
      <c r="T5" s="396"/>
      <c r="U5" s="198"/>
      <c r="V5" s="391">
        <v>42.917935</v>
      </c>
      <c r="W5" s="391">
        <v>33.642296000000002</v>
      </c>
      <c r="X5" s="391">
        <v>31.839379999999998</v>
      </c>
      <c r="Y5" s="391">
        <v>28.922582999999999</v>
      </c>
    </row>
    <row r="6" spans="1:25" ht="17">
      <c r="I6" s="198" t="s">
        <v>417</v>
      </c>
      <c r="J6" s="406">
        <v>51.483843999999998</v>
      </c>
      <c r="K6" s="406">
        <v>41.344884999999998</v>
      </c>
      <c r="L6" s="406">
        <v>39.006129999999999</v>
      </c>
      <c r="M6" s="406">
        <v>36.237394999999999</v>
      </c>
      <c r="N6" s="420"/>
      <c r="O6" s="416"/>
      <c r="P6" s="406">
        <v>57.292265</v>
      </c>
      <c r="Q6" s="406">
        <v>45.969617</v>
      </c>
      <c r="R6" s="406">
        <v>42.193334999999998</v>
      </c>
      <c r="S6" s="406">
        <v>39.049458999999999</v>
      </c>
      <c r="T6" s="420"/>
      <c r="U6" s="198"/>
      <c r="V6" s="406">
        <v>68.909107000000006</v>
      </c>
      <c r="W6" s="406">
        <v>55.219082</v>
      </c>
      <c r="X6" s="406">
        <v>48.567743999999998</v>
      </c>
      <c r="Y6" s="406">
        <v>44.668574</v>
      </c>
    </row>
    <row r="7" spans="1:25">
      <c r="J7" s="406"/>
      <c r="K7" s="406"/>
      <c r="L7" s="406"/>
      <c r="M7" s="406"/>
      <c r="N7" s="420"/>
      <c r="O7" s="416"/>
      <c r="P7" s="406"/>
      <c r="Q7" s="406"/>
      <c r="R7" s="406"/>
      <c r="S7" s="406"/>
      <c r="T7" s="420"/>
      <c r="U7" s="416"/>
      <c r="V7" s="406"/>
      <c r="W7" s="406"/>
      <c r="X7" s="406"/>
      <c r="Y7" s="406"/>
    </row>
    <row r="8" spans="1:25">
      <c r="I8" s="414" t="s">
        <v>506</v>
      </c>
      <c r="J8" s="410">
        <f t="shared" ref="J8:L11" si="3">1-$M3/J3</f>
        <v>0.51698232617780293</v>
      </c>
      <c r="K8" s="410">
        <f t="shared" si="3"/>
        <v>0.39335511765870979</v>
      </c>
      <c r="L8" s="410">
        <f t="shared" si="3"/>
        <v>0.11973970924367905</v>
      </c>
      <c r="M8" s="406"/>
      <c r="N8" s="420"/>
      <c r="O8" s="414"/>
      <c r="P8" s="410">
        <f t="shared" ref="P8:R11" si="4">1-$S3/P3</f>
        <v>0.51702295684145483</v>
      </c>
      <c r="Q8" s="410">
        <f t="shared" si="4"/>
        <v>0.39340621322422431</v>
      </c>
      <c r="R8" s="410">
        <f t="shared" si="4"/>
        <v>0.11981361723102479</v>
      </c>
      <c r="S8" s="406"/>
      <c r="T8" s="420"/>
      <c r="U8" s="414"/>
      <c r="V8" s="410">
        <f t="shared" ref="V8:X11" si="5">1-$Y3/V3</f>
        <v>0.51711781911125243</v>
      </c>
      <c r="W8" s="410">
        <f t="shared" si="5"/>
        <v>0.3935253224659655</v>
      </c>
      <c r="X8" s="410">
        <f t="shared" si="5"/>
        <v>0.11998649600300204</v>
      </c>
      <c r="Y8" s="406"/>
    </row>
    <row r="9" spans="1:25">
      <c r="I9" s="414" t="s">
        <v>507</v>
      </c>
      <c r="J9" s="410">
        <f t="shared" si="3"/>
        <v>-0.63415797276361685</v>
      </c>
      <c r="K9" s="410">
        <f t="shared" si="3"/>
        <v>-0.46406167150120092</v>
      </c>
      <c r="L9" s="410">
        <f t="shared" si="3"/>
        <v>-0.13233293446036321</v>
      </c>
      <c r="M9" s="406"/>
      <c r="N9" s="420"/>
      <c r="O9" s="414"/>
      <c r="P9" s="410">
        <f t="shared" si="4"/>
        <v>-0.63696995236244014</v>
      </c>
      <c r="Q9" s="410">
        <f t="shared" si="4"/>
        <v>-0.46658095765363949</v>
      </c>
      <c r="R9" s="410">
        <f t="shared" si="4"/>
        <v>-0.1342813979283064</v>
      </c>
      <c r="S9" s="406"/>
      <c r="T9" s="420"/>
      <c r="U9" s="414"/>
      <c r="V9" s="410">
        <f t="shared" si="5"/>
        <v>-0.64166009063321394</v>
      </c>
      <c r="W9" s="410">
        <f t="shared" si="5"/>
        <v>-0.47078290862210559</v>
      </c>
      <c r="X9" s="410">
        <f t="shared" si="5"/>
        <v>-0.1375312661293524</v>
      </c>
      <c r="Y9" s="406"/>
    </row>
    <row r="10" spans="1:25">
      <c r="I10" s="414" t="s">
        <v>508</v>
      </c>
      <c r="J10" s="410">
        <f t="shared" si="3"/>
        <v>0.32602409691892209</v>
      </c>
      <c r="K10" s="410">
        <f t="shared" si="3"/>
        <v>0.14019976520032995</v>
      </c>
      <c r="L10" s="410">
        <f t="shared" si="3"/>
        <v>9.1513276954513501E-2</v>
      </c>
      <c r="M10" s="406"/>
      <c r="N10" s="420"/>
      <c r="O10" s="414"/>
      <c r="P10" s="410">
        <f t="shared" si="4"/>
        <v>0.3260424342410696</v>
      </c>
      <c r="Q10" s="410">
        <f t="shared" si="4"/>
        <v>0.14022315837183064</v>
      </c>
      <c r="R10" s="410">
        <f t="shared" si="4"/>
        <v>9.1537994772511233E-2</v>
      </c>
      <c r="S10" s="406"/>
      <c r="T10" s="420"/>
      <c r="U10" s="414"/>
      <c r="V10" s="410">
        <f t="shared" si="5"/>
        <v>0.32609565208577718</v>
      </c>
      <c r="W10" s="410">
        <f t="shared" si="5"/>
        <v>0.14029104910081058</v>
      </c>
      <c r="X10" s="410">
        <f t="shared" si="5"/>
        <v>9.1609729837704101E-2</v>
      </c>
      <c r="Y10" s="406"/>
    </row>
    <row r="11" spans="1:25">
      <c r="I11" s="416" t="s">
        <v>509</v>
      </c>
      <c r="J11" s="412">
        <f t="shared" si="3"/>
        <v>0.29614045524650412</v>
      </c>
      <c r="K11" s="412">
        <f t="shared" si="3"/>
        <v>0.12353378174833474</v>
      </c>
      <c r="L11" s="412">
        <f>1-$M6/L6</f>
        <v>7.0982048206269077E-2</v>
      </c>
      <c r="M11" s="412"/>
      <c r="N11" s="421"/>
      <c r="O11" s="416"/>
      <c r="P11" s="412">
        <f t="shared" si="4"/>
        <v>0.31841656111867811</v>
      </c>
      <c r="Q11" s="412">
        <f t="shared" si="4"/>
        <v>0.15053764750748311</v>
      </c>
      <c r="R11" s="412">
        <f>1-$S6/R6</f>
        <v>7.4511199458397903E-2</v>
      </c>
      <c r="S11" s="412"/>
      <c r="T11" s="421"/>
      <c r="U11" s="416"/>
      <c r="V11" s="412">
        <f t="shared" si="5"/>
        <v>0.35177546271206217</v>
      </c>
      <c r="W11" s="412">
        <f t="shared" si="5"/>
        <v>0.19106634188522009</v>
      </c>
      <c r="X11" s="412">
        <f>1-$Y6/X6</f>
        <v>8.0283119594766417E-2</v>
      </c>
      <c r="Y11" s="410"/>
    </row>
    <row r="12" spans="1:25" ht="17">
      <c r="I12" s="414"/>
      <c r="J12" s="410"/>
      <c r="K12" s="410"/>
      <c r="L12" s="410"/>
      <c r="M12" s="410"/>
      <c r="N12" s="422"/>
      <c r="O12" s="411"/>
      <c r="P12" s="410"/>
      <c r="Q12" s="410"/>
      <c r="R12" s="410"/>
      <c r="S12" s="410"/>
      <c r="T12" s="422"/>
      <c r="U12" s="411"/>
      <c r="V12" s="410"/>
      <c r="W12" s="410"/>
      <c r="X12" s="410"/>
      <c r="Y12" s="410"/>
    </row>
    <row r="13" spans="1:25">
      <c r="B13" s="381" t="s">
        <v>510</v>
      </c>
      <c r="C13" s="381" t="s">
        <v>515</v>
      </c>
      <c r="D13" s="381" t="s">
        <v>511</v>
      </c>
      <c r="I13" s="417" t="s">
        <v>510</v>
      </c>
      <c r="J13" s="381"/>
      <c r="K13" s="381"/>
      <c r="L13" s="381"/>
      <c r="M13" s="381"/>
      <c r="O13" s="381" t="s">
        <v>490</v>
      </c>
      <c r="P13" s="381"/>
      <c r="Q13" s="381"/>
      <c r="R13" s="381"/>
      <c r="S13" s="381"/>
      <c r="U13" s="381" t="s">
        <v>511</v>
      </c>
      <c r="V13" s="381"/>
      <c r="W13" s="381"/>
      <c r="X13" s="381"/>
      <c r="Y13" s="381"/>
    </row>
    <row r="14" spans="1:25">
      <c r="A14" s="63"/>
      <c r="B14" s="63">
        <f t="shared" ref="B14:B45" si="6">AVERAGE(I14:M14)</f>
        <v>2.7784779999999999E-2</v>
      </c>
      <c r="C14" s="63">
        <f>AVERAGE(O14:S14)</f>
        <v>2.778504E-2</v>
      </c>
      <c r="D14" s="63">
        <f t="shared" ref="D14:D45" si="7">AVERAGE(U14:Y14)</f>
        <v>2.7785539999999997E-2</v>
      </c>
      <c r="E14" s="63" t="str">
        <f>ROUND(D14,4)&amp;","</f>
        <v>0.0278,</v>
      </c>
      <c r="F14" s="63"/>
      <c r="H14" s="63"/>
      <c r="I14" s="63">
        <v>2.7794300000000001E-2</v>
      </c>
      <c r="J14" s="63">
        <v>2.7768299999999999E-2</v>
      </c>
      <c r="K14" s="63">
        <v>2.77921E-2</v>
      </c>
      <c r="L14" s="63">
        <v>2.7779499999999999E-2</v>
      </c>
      <c r="M14" s="63">
        <v>2.7789700000000001E-2</v>
      </c>
      <c r="N14" s="63"/>
      <c r="O14" s="63">
        <v>2.7794599999999999E-2</v>
      </c>
      <c r="P14" s="63">
        <v>2.7768600000000001E-2</v>
      </c>
      <c r="Q14" s="63">
        <v>2.7792399999999998E-2</v>
      </c>
      <c r="R14" s="63">
        <v>2.7779700000000001E-2</v>
      </c>
      <c r="S14" s="63">
        <v>2.7789899999999999E-2</v>
      </c>
      <c r="T14" s="63"/>
      <c r="U14" s="63">
        <v>2.77951E-2</v>
      </c>
      <c r="V14" s="63">
        <v>2.7769200000000001E-2</v>
      </c>
      <c r="W14" s="63">
        <v>2.7792899999999999E-2</v>
      </c>
      <c r="X14" s="63">
        <v>2.7780200000000001E-2</v>
      </c>
      <c r="Y14" s="63">
        <v>2.77903E-2</v>
      </c>
    </row>
    <row r="15" spans="1:25">
      <c r="A15" s="63"/>
      <c r="B15" s="63">
        <f t="shared" si="6"/>
        <v>2.7787319999999997E-2</v>
      </c>
      <c r="C15" s="63">
        <f t="shared" ref="C15:C73" si="8">AVERAGE(O15:S15)</f>
        <v>2.7787739999999998E-2</v>
      </c>
      <c r="D15" s="63">
        <f t="shared" si="7"/>
        <v>2.778854E-2</v>
      </c>
      <c r="E15" s="63" t="str">
        <f t="shared" ref="E15:E73" si="9">ROUND(D15,4)&amp;","</f>
        <v>0.0278,</v>
      </c>
      <c r="F15" s="63"/>
      <c r="H15" s="63"/>
      <c r="I15" s="63">
        <v>2.7797800000000001E-2</v>
      </c>
      <c r="J15" s="63">
        <v>2.7766099999999998E-2</v>
      </c>
      <c r="K15" s="63">
        <v>2.7799899999999999E-2</v>
      </c>
      <c r="L15" s="63">
        <v>2.77804E-2</v>
      </c>
      <c r="M15" s="63">
        <v>2.7792399999999998E-2</v>
      </c>
      <c r="N15" s="63"/>
      <c r="O15" s="63">
        <v>2.7798199999999999E-2</v>
      </c>
      <c r="P15" s="63">
        <v>2.7766599999999999E-2</v>
      </c>
      <c r="Q15" s="63">
        <v>2.78003E-2</v>
      </c>
      <c r="R15" s="63">
        <v>2.7780800000000001E-2</v>
      </c>
      <c r="S15" s="63">
        <v>2.7792799999999999E-2</v>
      </c>
      <c r="T15" s="63"/>
      <c r="U15" s="63">
        <v>2.7799000000000001E-2</v>
      </c>
      <c r="V15" s="63">
        <v>2.7767500000000001E-2</v>
      </c>
      <c r="W15" s="63">
        <v>2.7801200000000002E-2</v>
      </c>
      <c r="X15" s="63">
        <v>2.7781500000000001E-2</v>
      </c>
      <c r="Y15" s="63">
        <v>2.7793499999999999E-2</v>
      </c>
    </row>
    <row r="16" spans="1:25">
      <c r="A16" s="63"/>
      <c r="B16" s="63">
        <f t="shared" si="6"/>
        <v>2.7777079999999999E-2</v>
      </c>
      <c r="C16" s="63">
        <f t="shared" si="8"/>
        <v>2.7777639999999999E-2</v>
      </c>
      <c r="D16" s="63">
        <f t="shared" si="7"/>
        <v>2.777866E-2</v>
      </c>
      <c r="E16" s="63" t="str">
        <f t="shared" si="9"/>
        <v>0.0278,</v>
      </c>
      <c r="F16" s="63"/>
      <c r="H16" s="63"/>
      <c r="I16" s="63">
        <v>2.7785899999999999E-2</v>
      </c>
      <c r="J16" s="63">
        <v>2.77571E-2</v>
      </c>
      <c r="K16" s="63">
        <v>2.7790499999999999E-2</v>
      </c>
      <c r="L16" s="63">
        <v>2.7770799999999998E-2</v>
      </c>
      <c r="M16" s="63">
        <v>2.77811E-2</v>
      </c>
      <c r="N16" s="63"/>
      <c r="O16" s="63">
        <v>2.7786399999999999E-2</v>
      </c>
      <c r="P16" s="63">
        <v>2.77577E-2</v>
      </c>
      <c r="Q16" s="63">
        <v>2.7791099999999999E-2</v>
      </c>
      <c r="R16" s="63">
        <v>2.7771400000000002E-2</v>
      </c>
      <c r="S16" s="63">
        <v>2.77816E-2</v>
      </c>
      <c r="T16" s="63"/>
      <c r="U16" s="63">
        <v>2.77874E-2</v>
      </c>
      <c r="V16" s="63">
        <v>2.77588E-2</v>
      </c>
      <c r="W16" s="63">
        <v>2.77922E-2</v>
      </c>
      <c r="X16" s="63">
        <v>2.7772399999999999E-2</v>
      </c>
      <c r="Y16" s="63">
        <v>2.7782500000000002E-2</v>
      </c>
    </row>
    <row r="17" spans="1:25">
      <c r="A17" s="63"/>
      <c r="B17" s="63">
        <f t="shared" si="6"/>
        <v>2.7767339999999995E-2</v>
      </c>
      <c r="C17" s="63">
        <f t="shared" si="8"/>
        <v>2.7768060000000001E-2</v>
      </c>
      <c r="D17" s="63">
        <f t="shared" si="7"/>
        <v>2.7769460000000003E-2</v>
      </c>
      <c r="E17" s="63" t="str">
        <f t="shared" si="9"/>
        <v>0.0278,</v>
      </c>
      <c r="F17" s="63"/>
      <c r="H17" s="63"/>
      <c r="I17" s="63">
        <v>2.7776499999999999E-2</v>
      </c>
      <c r="J17" s="63">
        <v>2.7744999999999999E-2</v>
      </c>
      <c r="K17" s="63">
        <v>2.77827E-2</v>
      </c>
      <c r="L17" s="63">
        <v>2.77582E-2</v>
      </c>
      <c r="M17" s="63">
        <v>2.7774299999999998E-2</v>
      </c>
      <c r="N17" s="63"/>
      <c r="O17" s="63">
        <v>2.7777199999999998E-2</v>
      </c>
      <c r="P17" s="63">
        <v>2.7745700000000002E-2</v>
      </c>
      <c r="Q17" s="63">
        <v>2.7783499999999999E-2</v>
      </c>
      <c r="R17" s="63">
        <v>2.77589E-2</v>
      </c>
      <c r="S17" s="63">
        <v>2.7775000000000001E-2</v>
      </c>
      <c r="T17" s="63"/>
      <c r="U17" s="63">
        <v>2.7778500000000001E-2</v>
      </c>
      <c r="V17" s="63">
        <v>2.77472E-2</v>
      </c>
      <c r="W17" s="63">
        <v>2.7785000000000001E-2</v>
      </c>
      <c r="X17" s="63">
        <v>2.7760400000000001E-2</v>
      </c>
      <c r="Y17" s="63">
        <v>2.7776200000000001E-2</v>
      </c>
    </row>
    <row r="18" spans="1:25">
      <c r="A18" s="63"/>
      <c r="B18" s="63">
        <f t="shared" si="6"/>
        <v>2.7754040000000001E-2</v>
      </c>
      <c r="C18" s="63">
        <f t="shared" si="8"/>
        <v>2.7754919999999999E-2</v>
      </c>
      <c r="D18" s="63">
        <f t="shared" si="7"/>
        <v>2.7756619999999999E-2</v>
      </c>
      <c r="E18" s="63" t="str">
        <f t="shared" si="9"/>
        <v>0.0278,</v>
      </c>
      <c r="F18" s="63"/>
      <c r="H18" s="63"/>
      <c r="I18" s="63">
        <v>2.7762999999999999E-2</v>
      </c>
      <c r="J18" s="63">
        <v>2.7734399999999999E-2</v>
      </c>
      <c r="K18" s="63">
        <v>2.7770699999999999E-2</v>
      </c>
      <c r="L18" s="63">
        <v>2.7741499999999999E-2</v>
      </c>
      <c r="M18" s="63">
        <v>2.77606E-2</v>
      </c>
      <c r="N18" s="63"/>
      <c r="O18" s="63">
        <v>2.7763800000000002E-2</v>
      </c>
      <c r="P18" s="63">
        <v>2.7735300000000001E-2</v>
      </c>
      <c r="Q18" s="63">
        <v>2.77716E-2</v>
      </c>
      <c r="R18" s="63">
        <v>2.77424E-2</v>
      </c>
      <c r="S18" s="63">
        <v>2.7761500000000001E-2</v>
      </c>
      <c r="T18" s="63"/>
      <c r="U18" s="63">
        <v>2.7765399999999999E-2</v>
      </c>
      <c r="V18" s="63">
        <v>2.7737000000000001E-2</v>
      </c>
      <c r="W18" s="63">
        <v>2.77735E-2</v>
      </c>
      <c r="X18" s="63">
        <v>2.7744100000000001E-2</v>
      </c>
      <c r="Y18" s="63">
        <v>2.7763099999999999E-2</v>
      </c>
    </row>
    <row r="19" spans="1:25">
      <c r="A19" s="63"/>
      <c r="B19" s="63">
        <f t="shared" si="6"/>
        <v>2.7737339999999999E-2</v>
      </c>
      <c r="C19" s="63">
        <f t="shared" si="8"/>
        <v>2.7738420000000003E-2</v>
      </c>
      <c r="D19" s="63">
        <f t="shared" si="7"/>
        <v>2.7740519999999998E-2</v>
      </c>
      <c r="E19" s="63" t="str">
        <f t="shared" si="9"/>
        <v>0.0277,</v>
      </c>
      <c r="F19" s="63"/>
      <c r="H19" s="63"/>
      <c r="I19" s="63">
        <v>2.7750799999999999E-2</v>
      </c>
      <c r="J19" s="63">
        <v>2.7711099999999999E-2</v>
      </c>
      <c r="K19" s="63">
        <v>2.77589E-2</v>
      </c>
      <c r="L19" s="63">
        <v>2.7723500000000002E-2</v>
      </c>
      <c r="M19" s="63">
        <v>2.77424E-2</v>
      </c>
      <c r="N19" s="63"/>
      <c r="O19" s="63">
        <v>2.77518E-2</v>
      </c>
      <c r="P19" s="63">
        <v>2.7712299999999999E-2</v>
      </c>
      <c r="Q19" s="63">
        <v>2.7759900000000001E-2</v>
      </c>
      <c r="R19" s="63">
        <v>2.7724700000000001E-2</v>
      </c>
      <c r="S19" s="63">
        <v>2.7743400000000001E-2</v>
      </c>
      <c r="T19" s="63"/>
      <c r="U19" s="63">
        <v>2.7753699999999999E-2</v>
      </c>
      <c r="V19" s="63">
        <v>2.7714599999999999E-2</v>
      </c>
      <c r="W19" s="63">
        <v>2.7761999999999998E-2</v>
      </c>
      <c r="X19" s="63">
        <v>2.7726899999999999E-2</v>
      </c>
      <c r="Y19" s="63">
        <v>2.77454E-2</v>
      </c>
    </row>
    <row r="20" spans="1:25">
      <c r="A20" s="63"/>
      <c r="B20" s="63">
        <f t="shared" si="6"/>
        <v>2.7716439999999998E-2</v>
      </c>
      <c r="C20" s="63">
        <f t="shared" si="8"/>
        <v>2.7717840000000004E-2</v>
      </c>
      <c r="D20" s="63">
        <f t="shared" si="7"/>
        <v>2.7720600000000001E-2</v>
      </c>
      <c r="E20" s="63" t="str">
        <f t="shared" si="9"/>
        <v>0.0277,</v>
      </c>
      <c r="F20" s="63"/>
      <c r="H20" s="63"/>
      <c r="I20" s="63">
        <v>2.7727499999999999E-2</v>
      </c>
      <c r="J20" s="63">
        <v>2.7694E-2</v>
      </c>
      <c r="K20" s="63">
        <v>2.7735300000000001E-2</v>
      </c>
      <c r="L20" s="63">
        <v>2.77004E-2</v>
      </c>
      <c r="M20" s="63">
        <v>2.7725E-2</v>
      </c>
      <c r="N20" s="63"/>
      <c r="O20" s="63">
        <v>2.7728800000000001E-2</v>
      </c>
      <c r="P20" s="63">
        <v>2.7695299999999999E-2</v>
      </c>
      <c r="Q20" s="63">
        <v>2.77367E-2</v>
      </c>
      <c r="R20" s="63">
        <v>2.7702000000000001E-2</v>
      </c>
      <c r="S20" s="63">
        <v>2.7726399999999998E-2</v>
      </c>
      <c r="T20" s="63"/>
      <c r="U20" s="63">
        <v>2.77313E-2</v>
      </c>
      <c r="V20" s="63">
        <v>2.7698E-2</v>
      </c>
      <c r="W20" s="63">
        <v>2.77396E-2</v>
      </c>
      <c r="X20" s="63">
        <v>2.7705E-2</v>
      </c>
      <c r="Y20" s="63">
        <v>2.77291E-2</v>
      </c>
    </row>
    <row r="21" spans="1:25">
      <c r="A21" s="63"/>
      <c r="B21" s="63">
        <f t="shared" si="6"/>
        <v>2.7692840000000003E-2</v>
      </c>
      <c r="C21" s="63">
        <f t="shared" si="8"/>
        <v>2.76945E-2</v>
      </c>
      <c r="D21" s="63">
        <f t="shared" si="7"/>
        <v>2.7697780000000005E-2</v>
      </c>
      <c r="E21" s="63" t="str">
        <f t="shared" si="9"/>
        <v>0.0277,</v>
      </c>
      <c r="F21" s="63"/>
      <c r="H21" s="63"/>
      <c r="I21" s="63">
        <v>2.76999E-2</v>
      </c>
      <c r="J21" s="63">
        <v>2.7669099999999999E-2</v>
      </c>
      <c r="K21" s="63">
        <v>2.7721900000000001E-2</v>
      </c>
      <c r="L21" s="63">
        <v>2.7675999999999999E-2</v>
      </c>
      <c r="M21" s="63">
        <v>2.7697300000000001E-2</v>
      </c>
      <c r="N21" s="63"/>
      <c r="O21" s="63">
        <v>2.77015E-2</v>
      </c>
      <c r="P21" s="63">
        <v>2.7670699999999999E-2</v>
      </c>
      <c r="Q21" s="63">
        <v>2.7723500000000002E-2</v>
      </c>
      <c r="R21" s="63">
        <v>2.7677799999999999E-2</v>
      </c>
      <c r="S21" s="63">
        <v>2.7699000000000001E-2</v>
      </c>
      <c r="T21" s="63"/>
      <c r="U21" s="63">
        <v>2.7704800000000002E-2</v>
      </c>
      <c r="V21" s="63">
        <v>2.7673900000000001E-2</v>
      </c>
      <c r="W21" s="63">
        <v>2.7726600000000001E-2</v>
      </c>
      <c r="X21" s="63">
        <v>2.7681299999999999E-2</v>
      </c>
      <c r="Y21" s="63">
        <v>2.7702299999999999E-2</v>
      </c>
    </row>
    <row r="22" spans="1:25">
      <c r="A22" s="63"/>
      <c r="B22" s="63">
        <f t="shared" si="6"/>
        <v>2.7663560000000004E-2</v>
      </c>
      <c r="C22" s="63">
        <f t="shared" si="8"/>
        <v>2.7665699999999998E-2</v>
      </c>
      <c r="D22" s="63">
        <f t="shared" si="7"/>
        <v>2.7669800000000001E-2</v>
      </c>
      <c r="E22" s="63" t="str">
        <f t="shared" si="9"/>
        <v>0.0277,</v>
      </c>
      <c r="F22" s="63"/>
      <c r="H22" s="63"/>
      <c r="I22" s="63">
        <v>2.7658100000000001E-2</v>
      </c>
      <c r="J22" s="63">
        <v>2.76536E-2</v>
      </c>
      <c r="K22" s="63">
        <v>2.7702899999999999E-2</v>
      </c>
      <c r="L22" s="63">
        <v>2.76425E-2</v>
      </c>
      <c r="M22" s="63">
        <v>2.76607E-2</v>
      </c>
      <c r="N22" s="63"/>
      <c r="O22" s="63">
        <v>2.7660400000000002E-2</v>
      </c>
      <c r="P22" s="63">
        <v>2.7655599999999999E-2</v>
      </c>
      <c r="Q22" s="63">
        <v>2.7704699999999999E-2</v>
      </c>
      <c r="R22" s="63">
        <v>2.7644800000000001E-2</v>
      </c>
      <c r="S22" s="63">
        <v>2.7663E-2</v>
      </c>
      <c r="T22" s="63"/>
      <c r="U22" s="63">
        <v>2.7664999999999999E-2</v>
      </c>
      <c r="V22" s="63">
        <v>2.7659300000000001E-2</v>
      </c>
      <c r="W22" s="63">
        <v>2.7708E-2</v>
      </c>
      <c r="X22" s="63">
        <v>2.7649199999999999E-2</v>
      </c>
      <c r="Y22" s="63">
        <v>2.7667500000000001E-2</v>
      </c>
    </row>
    <row r="23" spans="1:25">
      <c r="A23" s="63"/>
      <c r="B23" s="63">
        <f t="shared" si="6"/>
        <v>2.7612680000000001E-2</v>
      </c>
      <c r="C23" s="63">
        <f t="shared" si="8"/>
        <v>2.761574E-2</v>
      </c>
      <c r="D23" s="63">
        <f t="shared" si="7"/>
        <v>2.7621760000000002E-2</v>
      </c>
      <c r="E23" s="63" t="str">
        <f t="shared" si="9"/>
        <v>0.0276,</v>
      </c>
      <c r="F23" s="63"/>
      <c r="H23" s="63"/>
      <c r="I23" s="63">
        <v>2.7636299999999999E-2</v>
      </c>
      <c r="J23" s="63">
        <v>2.76028E-2</v>
      </c>
      <c r="K23" s="63">
        <v>2.76542E-2</v>
      </c>
      <c r="L23" s="63">
        <v>2.7578999999999999E-2</v>
      </c>
      <c r="M23" s="63">
        <v>2.75911E-2</v>
      </c>
      <c r="N23" s="63"/>
      <c r="O23" s="63">
        <v>2.7638800000000002E-2</v>
      </c>
      <c r="P23" s="63">
        <v>2.76058E-2</v>
      </c>
      <c r="Q23" s="63">
        <v>2.7656900000000002E-2</v>
      </c>
      <c r="R23" s="63">
        <v>2.7582599999999999E-2</v>
      </c>
      <c r="S23" s="63">
        <v>2.75946E-2</v>
      </c>
      <c r="T23" s="63"/>
      <c r="U23" s="63">
        <v>2.7643999999999998E-2</v>
      </c>
      <c r="V23" s="63">
        <v>2.7611400000000001E-2</v>
      </c>
      <c r="W23" s="63">
        <v>2.7661999999999999E-2</v>
      </c>
      <c r="X23" s="63">
        <v>2.7589800000000001E-2</v>
      </c>
      <c r="Y23" s="63">
        <v>2.76016E-2</v>
      </c>
    </row>
    <row r="24" spans="1:25">
      <c r="A24" s="63"/>
      <c r="B24" s="63">
        <f t="shared" si="6"/>
        <v>2.7543699999999997E-2</v>
      </c>
      <c r="C24" s="63">
        <f t="shared" si="8"/>
        <v>2.7547800000000001E-2</v>
      </c>
      <c r="D24" s="63">
        <f t="shared" si="7"/>
        <v>2.7555679999999999E-2</v>
      </c>
      <c r="E24" s="63" t="str">
        <f t="shared" si="9"/>
        <v>0.0276,</v>
      </c>
      <c r="F24" s="63"/>
      <c r="H24" s="63"/>
      <c r="I24" s="63">
        <v>2.7560399999999999E-2</v>
      </c>
      <c r="J24" s="63">
        <v>2.75357E-2</v>
      </c>
      <c r="K24" s="63">
        <v>2.7535500000000001E-2</v>
      </c>
      <c r="L24" s="63">
        <v>2.75357E-2</v>
      </c>
      <c r="M24" s="63">
        <v>2.7551200000000001E-2</v>
      </c>
      <c r="N24" s="63"/>
      <c r="O24" s="63">
        <v>2.75643E-2</v>
      </c>
      <c r="P24" s="63">
        <v>2.75391E-2</v>
      </c>
      <c r="Q24" s="63">
        <v>2.7539999999999999E-2</v>
      </c>
      <c r="R24" s="63">
        <v>2.7539999999999999E-2</v>
      </c>
      <c r="S24" s="63">
        <v>2.75556E-2</v>
      </c>
      <c r="T24" s="63"/>
      <c r="U24" s="63">
        <v>2.7572200000000002E-2</v>
      </c>
      <c r="V24" s="63">
        <v>2.75456E-2</v>
      </c>
      <c r="W24" s="63">
        <v>2.75485E-2</v>
      </c>
      <c r="X24" s="63">
        <v>2.7547700000000001E-2</v>
      </c>
      <c r="Y24" s="63">
        <v>2.7564399999999999E-2</v>
      </c>
    </row>
    <row r="25" spans="1:25">
      <c r="A25" s="63"/>
      <c r="B25" s="63">
        <f t="shared" si="6"/>
        <v>2.7488059999999998E-2</v>
      </c>
      <c r="C25" s="63">
        <f t="shared" si="8"/>
        <v>2.7492800000000001E-2</v>
      </c>
      <c r="D25" s="63">
        <f t="shared" si="7"/>
        <v>2.7503260000000002E-2</v>
      </c>
      <c r="E25" s="63" t="str">
        <f t="shared" si="9"/>
        <v>0.0275,</v>
      </c>
      <c r="F25" s="63"/>
      <c r="H25" s="63"/>
      <c r="I25" s="63">
        <v>2.7533700000000001E-2</v>
      </c>
      <c r="J25" s="63">
        <v>2.7447200000000001E-2</v>
      </c>
      <c r="K25" s="63">
        <v>2.7559E-2</v>
      </c>
      <c r="L25" s="63">
        <v>2.74522E-2</v>
      </c>
      <c r="M25" s="63">
        <v>2.7448199999999999E-2</v>
      </c>
      <c r="N25" s="63"/>
      <c r="O25" s="63">
        <v>2.7538099999999999E-2</v>
      </c>
      <c r="P25" s="63">
        <v>2.74522E-2</v>
      </c>
      <c r="Q25" s="63">
        <v>2.7563299999999999E-2</v>
      </c>
      <c r="R25" s="63">
        <v>2.74556E-2</v>
      </c>
      <c r="S25" s="63">
        <v>2.7454800000000001E-2</v>
      </c>
      <c r="T25" s="63"/>
      <c r="U25" s="63">
        <v>2.75467E-2</v>
      </c>
      <c r="V25" s="63">
        <v>2.7461200000000002E-2</v>
      </c>
      <c r="W25" s="63">
        <v>2.7571399999999999E-2</v>
      </c>
      <c r="X25" s="63">
        <v>2.7469400000000001E-2</v>
      </c>
      <c r="Y25" s="63">
        <v>2.7467599999999998E-2</v>
      </c>
    </row>
    <row r="26" spans="1:25">
      <c r="A26" s="63"/>
      <c r="B26" s="63">
        <f t="shared" si="6"/>
        <v>2.7405880000000001E-2</v>
      </c>
      <c r="C26" s="63">
        <f t="shared" si="8"/>
        <v>2.7411360000000003E-2</v>
      </c>
      <c r="D26" s="63">
        <f t="shared" si="7"/>
        <v>2.742176E-2</v>
      </c>
      <c r="E26" s="63" t="str">
        <f t="shared" si="9"/>
        <v>0.0274,</v>
      </c>
      <c r="F26" s="63"/>
      <c r="H26" s="63"/>
      <c r="I26" s="63">
        <v>2.7517199999999999E-2</v>
      </c>
      <c r="J26" s="63">
        <v>2.7298800000000002E-2</v>
      </c>
      <c r="K26" s="63">
        <v>2.7378E-2</v>
      </c>
      <c r="L26" s="63">
        <v>2.7418399999999999E-2</v>
      </c>
      <c r="M26" s="63">
        <v>2.7417E-2</v>
      </c>
      <c r="N26" s="63"/>
      <c r="O26" s="63">
        <v>2.7521799999999999E-2</v>
      </c>
      <c r="P26" s="63">
        <v>2.73073E-2</v>
      </c>
      <c r="Q26" s="63">
        <v>2.7383600000000001E-2</v>
      </c>
      <c r="R26" s="63">
        <v>2.7420799999999999E-2</v>
      </c>
      <c r="S26" s="63">
        <v>2.7423300000000001E-2</v>
      </c>
      <c r="T26" s="63"/>
      <c r="U26" s="63">
        <v>2.7530300000000001E-2</v>
      </c>
      <c r="V26" s="63">
        <v>2.7323299999999998E-2</v>
      </c>
      <c r="W26" s="63">
        <v>2.73949E-2</v>
      </c>
      <c r="X26" s="63">
        <v>2.7424400000000002E-2</v>
      </c>
      <c r="Y26" s="63">
        <v>2.7435899999999999E-2</v>
      </c>
    </row>
    <row r="27" spans="1:25">
      <c r="A27" s="63"/>
      <c r="B27" s="63">
        <f t="shared" si="6"/>
        <v>2.7277860000000004E-2</v>
      </c>
      <c r="C27" s="63">
        <f t="shared" si="8"/>
        <v>2.7286419999999999E-2</v>
      </c>
      <c r="D27" s="63">
        <f t="shared" si="7"/>
        <v>2.7302239999999998E-2</v>
      </c>
      <c r="E27" s="63" t="str">
        <f t="shared" si="9"/>
        <v>0.0273,</v>
      </c>
      <c r="F27" s="63"/>
      <c r="H27" s="63"/>
      <c r="I27" s="63">
        <v>2.73055E-2</v>
      </c>
      <c r="J27" s="63">
        <v>2.7203700000000001E-2</v>
      </c>
      <c r="K27" s="63">
        <v>2.74357E-2</v>
      </c>
      <c r="L27" s="63">
        <v>2.7078999999999999E-2</v>
      </c>
      <c r="M27" s="63">
        <v>2.7365400000000002E-2</v>
      </c>
      <c r="N27" s="63"/>
      <c r="O27" s="63">
        <v>2.73113E-2</v>
      </c>
      <c r="P27" s="63">
        <v>2.7214100000000001E-2</v>
      </c>
      <c r="Q27" s="63">
        <v>2.7441900000000002E-2</v>
      </c>
      <c r="R27" s="63">
        <v>2.7093699999999998E-2</v>
      </c>
      <c r="S27" s="63">
        <v>2.7371099999999999E-2</v>
      </c>
      <c r="T27" s="63"/>
      <c r="U27" s="63">
        <v>2.7324899999999999E-2</v>
      </c>
      <c r="V27" s="63">
        <v>2.7232800000000001E-2</v>
      </c>
      <c r="W27" s="63">
        <v>2.7453600000000002E-2</v>
      </c>
      <c r="X27" s="63">
        <v>2.71173E-2</v>
      </c>
      <c r="Y27" s="63">
        <v>2.73826E-2</v>
      </c>
    </row>
    <row r="28" spans="1:25">
      <c r="A28" s="63"/>
      <c r="B28" s="63">
        <f t="shared" si="6"/>
        <v>2.7151479999999999E-2</v>
      </c>
      <c r="C28" s="63">
        <f t="shared" si="8"/>
        <v>2.7160200000000002E-2</v>
      </c>
      <c r="D28" s="63">
        <f t="shared" si="7"/>
        <v>2.7177360000000001E-2</v>
      </c>
      <c r="E28" s="63" t="str">
        <f t="shared" si="9"/>
        <v>0.0272,</v>
      </c>
      <c r="F28" s="63"/>
      <c r="H28" s="63"/>
      <c r="I28" s="63">
        <v>2.72781E-2</v>
      </c>
      <c r="J28" s="63">
        <v>2.6884999999999999E-2</v>
      </c>
      <c r="K28" s="63">
        <v>2.72675E-2</v>
      </c>
      <c r="L28" s="63">
        <v>2.70151E-2</v>
      </c>
      <c r="M28" s="63">
        <v>2.7311700000000001E-2</v>
      </c>
      <c r="N28" s="63"/>
      <c r="O28" s="63">
        <v>2.7285E-2</v>
      </c>
      <c r="P28" s="63">
        <v>2.6898499999999999E-2</v>
      </c>
      <c r="Q28" s="63">
        <v>2.7274900000000001E-2</v>
      </c>
      <c r="R28" s="63">
        <v>2.70251E-2</v>
      </c>
      <c r="S28" s="63">
        <v>2.7317500000000002E-2</v>
      </c>
      <c r="T28" s="63"/>
      <c r="U28" s="63">
        <v>2.7299199999999999E-2</v>
      </c>
      <c r="V28" s="63">
        <v>2.6924199999999999E-2</v>
      </c>
      <c r="W28" s="63">
        <v>2.72886E-2</v>
      </c>
      <c r="X28" s="63">
        <v>2.70461E-2</v>
      </c>
      <c r="Y28" s="63">
        <v>2.7328700000000001E-2</v>
      </c>
    </row>
    <row r="29" spans="1:25">
      <c r="A29" s="63"/>
      <c r="B29" s="63">
        <f t="shared" si="6"/>
        <v>2.7096920000000004E-2</v>
      </c>
      <c r="C29" s="63">
        <f t="shared" si="8"/>
        <v>2.7105079999999997E-2</v>
      </c>
      <c r="D29" s="63">
        <f t="shared" si="7"/>
        <v>2.7120999999999999E-2</v>
      </c>
      <c r="E29" s="63" t="str">
        <f t="shared" si="9"/>
        <v>0.0271,</v>
      </c>
      <c r="F29" s="63"/>
      <c r="H29" s="63"/>
      <c r="I29" s="63">
        <v>2.7065100000000002E-2</v>
      </c>
      <c r="J29" s="63">
        <v>2.6899800000000001E-2</v>
      </c>
      <c r="K29" s="63">
        <v>2.7275400000000002E-2</v>
      </c>
      <c r="L29" s="63">
        <v>2.69696E-2</v>
      </c>
      <c r="M29" s="63">
        <v>2.7274699999999999E-2</v>
      </c>
      <c r="N29" s="63"/>
      <c r="O29" s="63">
        <v>2.70742E-2</v>
      </c>
      <c r="P29" s="63">
        <v>2.6906900000000001E-2</v>
      </c>
      <c r="Q29" s="63">
        <v>2.7283700000000001E-2</v>
      </c>
      <c r="R29" s="63">
        <v>2.6979900000000001E-2</v>
      </c>
      <c r="S29" s="63">
        <v>2.7280700000000001E-2</v>
      </c>
      <c r="T29" s="63"/>
      <c r="U29" s="63">
        <v>2.7092600000000001E-2</v>
      </c>
      <c r="V29" s="63">
        <v>2.69211E-2</v>
      </c>
      <c r="W29" s="63">
        <v>2.72949E-2</v>
      </c>
      <c r="X29" s="63">
        <v>2.7002600000000002E-2</v>
      </c>
      <c r="Y29" s="63">
        <v>2.72938E-2</v>
      </c>
    </row>
    <row r="30" spans="1:25">
      <c r="A30" s="63"/>
      <c r="B30" s="63">
        <f t="shared" si="6"/>
        <v>2.6961159999999994E-2</v>
      </c>
      <c r="C30" s="63">
        <f t="shared" si="8"/>
        <v>2.6971459999999996E-2</v>
      </c>
      <c r="D30" s="63">
        <f t="shared" si="7"/>
        <v>2.6989920000000001E-2</v>
      </c>
      <c r="E30" s="63" t="str">
        <f t="shared" si="9"/>
        <v>0.027,</v>
      </c>
      <c r="F30" s="63"/>
      <c r="H30" s="63"/>
      <c r="I30" s="63">
        <v>2.6772299999999999E-2</v>
      </c>
      <c r="J30" s="63">
        <v>2.6891999999999999E-2</v>
      </c>
      <c r="K30" s="63">
        <v>2.7068399999999999E-2</v>
      </c>
      <c r="L30" s="63">
        <v>2.6921E-2</v>
      </c>
      <c r="M30" s="63">
        <v>2.7152099999999998E-2</v>
      </c>
      <c r="N30" s="63"/>
      <c r="O30" s="63">
        <v>2.6785E-2</v>
      </c>
      <c r="P30" s="63">
        <v>2.6905200000000001E-2</v>
      </c>
      <c r="Q30" s="63">
        <v>2.7077299999999999E-2</v>
      </c>
      <c r="R30" s="63">
        <v>2.69305E-2</v>
      </c>
      <c r="S30" s="63">
        <v>2.7159300000000001E-2</v>
      </c>
      <c r="T30" s="63"/>
      <c r="U30" s="63">
        <v>2.6810500000000001E-2</v>
      </c>
      <c r="V30" s="63">
        <v>2.6930599999999999E-2</v>
      </c>
      <c r="W30" s="63">
        <v>2.7094099999999999E-2</v>
      </c>
      <c r="X30" s="63">
        <v>2.6938400000000001E-2</v>
      </c>
      <c r="Y30" s="63">
        <v>2.7175999999999999E-2</v>
      </c>
    </row>
    <row r="31" spans="1:25">
      <c r="A31" s="63"/>
      <c r="B31" s="63">
        <f t="shared" si="6"/>
        <v>2.6753060000000002E-2</v>
      </c>
      <c r="C31" s="63">
        <f t="shared" si="8"/>
        <v>2.6764639999999996E-2</v>
      </c>
      <c r="D31" s="63">
        <f t="shared" si="7"/>
        <v>2.6785900000000001E-2</v>
      </c>
      <c r="E31" s="63" t="str">
        <f t="shared" si="9"/>
        <v>0.0268,</v>
      </c>
      <c r="F31" s="63"/>
      <c r="H31" s="63"/>
      <c r="I31" s="63">
        <v>2.6995499999999999E-2</v>
      </c>
      <c r="J31" s="63">
        <v>2.6494799999999999E-2</v>
      </c>
      <c r="K31" s="63">
        <v>2.6857300000000001E-2</v>
      </c>
      <c r="L31" s="63">
        <v>2.6700999999999999E-2</v>
      </c>
      <c r="M31" s="63">
        <v>2.6716699999999999E-2</v>
      </c>
      <c r="N31" s="63"/>
      <c r="O31" s="63">
        <v>2.70076E-2</v>
      </c>
      <c r="P31" s="63">
        <v>2.6512600000000001E-2</v>
      </c>
      <c r="Q31" s="63">
        <v>2.6870999999999999E-2</v>
      </c>
      <c r="R31" s="63">
        <v>2.67026E-2</v>
      </c>
      <c r="S31" s="63">
        <v>2.67294E-2</v>
      </c>
      <c r="T31" s="63"/>
      <c r="U31" s="63">
        <v>2.7031800000000002E-2</v>
      </c>
      <c r="V31" s="63">
        <v>2.6538699999999998E-2</v>
      </c>
      <c r="W31" s="63">
        <v>2.6891000000000002E-2</v>
      </c>
      <c r="X31" s="63">
        <v>2.6712699999999999E-2</v>
      </c>
      <c r="Y31" s="63">
        <v>2.6755299999999999E-2</v>
      </c>
    </row>
    <row r="32" spans="1:25">
      <c r="A32" s="63"/>
      <c r="B32" s="63">
        <f t="shared" si="6"/>
        <v>2.6528620000000003E-2</v>
      </c>
      <c r="C32" s="63">
        <f t="shared" si="8"/>
        <v>2.6543840000000003E-2</v>
      </c>
      <c r="D32" s="63">
        <f t="shared" si="7"/>
        <v>2.6572160000000001E-2</v>
      </c>
      <c r="E32" s="63" t="str">
        <f t="shared" si="9"/>
        <v>0.0266,</v>
      </c>
      <c r="F32" s="63"/>
      <c r="H32" s="63"/>
      <c r="I32" s="63">
        <v>2.6712E-2</v>
      </c>
      <c r="J32" s="63">
        <v>2.6497799999999998E-2</v>
      </c>
      <c r="K32" s="63">
        <v>2.6250300000000001E-2</v>
      </c>
      <c r="L32" s="63">
        <v>2.65484E-2</v>
      </c>
      <c r="M32" s="63">
        <v>2.6634600000000001E-2</v>
      </c>
      <c r="N32" s="63"/>
      <c r="O32" s="63">
        <v>2.6732100000000002E-2</v>
      </c>
      <c r="P32" s="63">
        <v>2.6503100000000002E-2</v>
      </c>
      <c r="Q32" s="63">
        <v>2.6268799999999998E-2</v>
      </c>
      <c r="R32" s="63">
        <v>2.65688E-2</v>
      </c>
      <c r="S32" s="63">
        <v>2.6646400000000001E-2</v>
      </c>
      <c r="T32" s="63"/>
      <c r="U32" s="63">
        <v>2.6764099999999999E-2</v>
      </c>
      <c r="V32" s="63">
        <v>2.6520499999999999E-2</v>
      </c>
      <c r="W32" s="63">
        <v>2.6302200000000001E-2</v>
      </c>
      <c r="X32" s="63">
        <v>2.6606399999999999E-2</v>
      </c>
      <c r="Y32" s="63">
        <v>2.66676E-2</v>
      </c>
    </row>
    <row r="33" spans="1:25">
      <c r="A33" s="63"/>
      <c r="B33" s="63">
        <f t="shared" si="6"/>
        <v>2.6308039999999998E-2</v>
      </c>
      <c r="C33" s="63">
        <f t="shared" si="8"/>
        <v>2.6326319999999997E-2</v>
      </c>
      <c r="D33" s="63">
        <f t="shared" si="7"/>
        <v>2.6355280000000002E-2</v>
      </c>
      <c r="E33" s="63" t="str">
        <f t="shared" si="9"/>
        <v>0.0264,</v>
      </c>
      <c r="F33" s="63"/>
      <c r="H33" s="63"/>
      <c r="I33" s="63">
        <v>2.65087E-2</v>
      </c>
      <c r="J33" s="63">
        <v>2.6442500000000001E-2</v>
      </c>
      <c r="K33" s="63">
        <v>2.6185900000000002E-2</v>
      </c>
      <c r="L33" s="63">
        <v>2.61073E-2</v>
      </c>
      <c r="M33" s="63">
        <v>2.6295800000000001E-2</v>
      </c>
      <c r="N33" s="63"/>
      <c r="O33" s="63">
        <v>2.6521900000000001E-2</v>
      </c>
      <c r="P33" s="63">
        <v>2.6455699999999999E-2</v>
      </c>
      <c r="Q33" s="63">
        <v>2.6210799999999999E-2</v>
      </c>
      <c r="R33" s="63">
        <v>2.6119799999999999E-2</v>
      </c>
      <c r="S33" s="63">
        <v>2.63234E-2</v>
      </c>
      <c r="T33" s="63"/>
      <c r="U33" s="63">
        <v>2.6549799999999998E-2</v>
      </c>
      <c r="V33" s="63">
        <v>2.64777E-2</v>
      </c>
      <c r="W33" s="63">
        <v>2.6254E-2</v>
      </c>
      <c r="X33" s="63">
        <v>2.61365E-2</v>
      </c>
      <c r="Y33" s="63">
        <v>2.6358400000000001E-2</v>
      </c>
    </row>
    <row r="34" spans="1:25">
      <c r="A34" s="63"/>
      <c r="B34" s="63">
        <f t="shared" si="6"/>
        <v>2.6060520000000004E-2</v>
      </c>
      <c r="C34" s="63">
        <f t="shared" si="8"/>
        <v>2.6075880000000003E-2</v>
      </c>
      <c r="D34" s="63">
        <f t="shared" si="7"/>
        <v>2.6106700000000004E-2</v>
      </c>
      <c r="E34" s="63" t="str">
        <f t="shared" si="9"/>
        <v>0.0261,</v>
      </c>
      <c r="F34" s="63"/>
      <c r="H34" s="63"/>
      <c r="I34" s="63">
        <v>2.6439600000000001E-2</v>
      </c>
      <c r="J34" s="63">
        <v>2.6255400000000002E-2</v>
      </c>
      <c r="K34" s="63">
        <v>2.5887400000000001E-2</v>
      </c>
      <c r="L34" s="63">
        <v>2.58579E-2</v>
      </c>
      <c r="M34" s="63">
        <v>2.5862300000000001E-2</v>
      </c>
      <c r="N34" s="63"/>
      <c r="O34" s="63">
        <v>2.64601E-2</v>
      </c>
      <c r="P34" s="63">
        <v>2.6264699999999998E-2</v>
      </c>
      <c r="Q34" s="63">
        <v>2.59075E-2</v>
      </c>
      <c r="R34" s="63">
        <v>2.5871399999999999E-2</v>
      </c>
      <c r="S34" s="63">
        <v>2.5875700000000001E-2</v>
      </c>
      <c r="T34" s="63"/>
      <c r="U34" s="63">
        <v>2.6497300000000001E-2</v>
      </c>
      <c r="V34" s="63">
        <v>2.6286799999999999E-2</v>
      </c>
      <c r="W34" s="63">
        <v>2.5943500000000001E-2</v>
      </c>
      <c r="X34" s="63">
        <v>2.5896200000000001E-2</v>
      </c>
      <c r="Y34" s="63">
        <v>2.5909700000000001E-2</v>
      </c>
    </row>
    <row r="35" spans="1:25">
      <c r="A35" s="63"/>
      <c r="B35" s="63">
        <f t="shared" si="6"/>
        <v>2.6132800000000001E-2</v>
      </c>
      <c r="C35" s="63">
        <f t="shared" si="8"/>
        <v>2.6151139999999996E-2</v>
      </c>
      <c r="D35" s="63">
        <f t="shared" si="7"/>
        <v>2.618492E-2</v>
      </c>
      <c r="E35" s="63" t="str">
        <f t="shared" si="9"/>
        <v>0.0262,</v>
      </c>
      <c r="F35" s="63"/>
      <c r="H35" s="63"/>
      <c r="I35" s="63">
        <v>2.65075E-2</v>
      </c>
      <c r="J35" s="63">
        <v>2.6273999999999999E-2</v>
      </c>
      <c r="K35" s="63">
        <v>2.58865E-2</v>
      </c>
      <c r="L35" s="63">
        <v>2.6015099999999999E-2</v>
      </c>
      <c r="M35" s="63">
        <v>2.5980900000000001E-2</v>
      </c>
      <c r="N35" s="63"/>
      <c r="O35" s="63">
        <v>2.6525199999999999E-2</v>
      </c>
      <c r="P35" s="63">
        <v>2.6296799999999999E-2</v>
      </c>
      <c r="Q35" s="63">
        <v>2.5903599999999999E-2</v>
      </c>
      <c r="R35" s="63">
        <v>2.60361E-2</v>
      </c>
      <c r="S35" s="63">
        <v>2.5994E-2</v>
      </c>
      <c r="T35" s="63"/>
      <c r="U35" s="63">
        <v>2.6558499999999999E-2</v>
      </c>
      <c r="V35" s="63">
        <v>2.6339100000000001E-2</v>
      </c>
      <c r="W35" s="63">
        <v>2.5934499999999999E-2</v>
      </c>
      <c r="X35" s="63">
        <v>2.6078299999999999E-2</v>
      </c>
      <c r="Y35" s="63">
        <v>2.6014200000000001E-2</v>
      </c>
    </row>
    <row r="36" spans="1:25">
      <c r="A36" s="63"/>
      <c r="B36" s="63">
        <f t="shared" si="6"/>
        <v>2.5881500000000002E-2</v>
      </c>
      <c r="C36" s="63">
        <f t="shared" si="8"/>
        <v>2.5904720000000003E-2</v>
      </c>
      <c r="D36" s="63">
        <f t="shared" si="7"/>
        <v>2.5940800000000003E-2</v>
      </c>
      <c r="E36" s="63" t="str">
        <f t="shared" si="9"/>
        <v>0.0259,</v>
      </c>
      <c r="F36" s="63"/>
      <c r="H36" s="63"/>
      <c r="I36" s="63">
        <v>2.6204499999999999E-2</v>
      </c>
      <c r="J36" s="63">
        <v>2.5799900000000001E-2</v>
      </c>
      <c r="K36" s="63">
        <v>2.5938900000000001E-2</v>
      </c>
      <c r="L36" s="63">
        <v>2.5881600000000001E-2</v>
      </c>
      <c r="M36" s="63">
        <v>2.55826E-2</v>
      </c>
      <c r="N36" s="63"/>
      <c r="O36" s="63">
        <v>2.6219599999999999E-2</v>
      </c>
      <c r="P36" s="63">
        <v>2.5832399999999998E-2</v>
      </c>
      <c r="Q36" s="63">
        <v>2.5963300000000002E-2</v>
      </c>
      <c r="R36" s="63">
        <v>2.5899499999999999E-2</v>
      </c>
      <c r="S36" s="63">
        <v>2.5608800000000001E-2</v>
      </c>
      <c r="T36" s="63"/>
      <c r="U36" s="63">
        <v>2.6243599999999999E-2</v>
      </c>
      <c r="V36" s="63">
        <v>2.5886900000000001E-2</v>
      </c>
      <c r="W36" s="63">
        <v>2.6003200000000001E-2</v>
      </c>
      <c r="X36" s="63">
        <v>2.59221E-2</v>
      </c>
      <c r="Y36" s="63">
        <v>2.5648199999999999E-2</v>
      </c>
    </row>
    <row r="37" spans="1:25">
      <c r="A37" s="63"/>
      <c r="B37" s="63">
        <f t="shared" si="6"/>
        <v>2.5402419999999998E-2</v>
      </c>
      <c r="C37" s="63">
        <f t="shared" si="8"/>
        <v>2.5424800000000004E-2</v>
      </c>
      <c r="D37" s="63">
        <f t="shared" si="7"/>
        <v>2.5463419999999997E-2</v>
      </c>
      <c r="E37" s="63" t="str">
        <f t="shared" si="9"/>
        <v>0.0255,</v>
      </c>
      <c r="F37" s="63"/>
      <c r="H37" s="63"/>
      <c r="I37" s="63">
        <v>2.56948E-2</v>
      </c>
      <c r="J37" s="63">
        <v>2.5585500000000001E-2</v>
      </c>
      <c r="K37" s="63">
        <v>2.5342900000000002E-2</v>
      </c>
      <c r="L37" s="63">
        <v>2.4828699999999999E-2</v>
      </c>
      <c r="M37" s="63">
        <v>2.5560200000000002E-2</v>
      </c>
      <c r="N37" s="63"/>
      <c r="O37" s="63">
        <v>2.5723099999999999E-2</v>
      </c>
      <c r="P37" s="63">
        <v>2.56224E-2</v>
      </c>
      <c r="Q37" s="63">
        <v>2.5368600000000002E-2</v>
      </c>
      <c r="R37" s="63">
        <v>2.4839E-2</v>
      </c>
      <c r="S37" s="63">
        <v>2.5570900000000001E-2</v>
      </c>
      <c r="T37" s="63"/>
      <c r="U37" s="63">
        <v>2.5773799999999999E-2</v>
      </c>
      <c r="V37" s="63">
        <v>2.5678099999999999E-2</v>
      </c>
      <c r="W37" s="63">
        <v>2.5412500000000001E-2</v>
      </c>
      <c r="X37" s="63">
        <v>2.48706E-2</v>
      </c>
      <c r="Y37" s="63">
        <v>2.55821E-2</v>
      </c>
    </row>
    <row r="38" spans="1:25">
      <c r="A38" s="63"/>
      <c r="B38" s="63">
        <f t="shared" si="6"/>
        <v>2.5434180000000001E-2</v>
      </c>
      <c r="C38" s="63">
        <f t="shared" si="8"/>
        <v>2.5462400000000003E-2</v>
      </c>
      <c r="D38" s="63">
        <f t="shared" si="7"/>
        <v>2.5504780000000005E-2</v>
      </c>
      <c r="E38" s="63" t="str">
        <f t="shared" si="9"/>
        <v>0.0255,</v>
      </c>
      <c r="F38" s="63"/>
      <c r="H38" s="63"/>
      <c r="I38" s="63">
        <v>2.60173E-2</v>
      </c>
      <c r="J38" s="63">
        <v>2.5497200000000001E-2</v>
      </c>
      <c r="K38" s="63">
        <v>2.5162799999999999E-2</v>
      </c>
      <c r="L38" s="63">
        <v>2.5148799999999999E-2</v>
      </c>
      <c r="M38" s="63">
        <v>2.5344800000000001E-2</v>
      </c>
      <c r="N38" s="63"/>
      <c r="O38" s="63">
        <v>2.60418E-2</v>
      </c>
      <c r="P38" s="63">
        <v>2.5520399999999999E-2</v>
      </c>
      <c r="Q38" s="63">
        <v>2.51883E-2</v>
      </c>
      <c r="R38" s="63">
        <v>2.5180899999999999E-2</v>
      </c>
      <c r="S38" s="63">
        <v>2.53806E-2</v>
      </c>
      <c r="T38" s="63"/>
      <c r="U38" s="63">
        <v>2.60833E-2</v>
      </c>
      <c r="V38" s="63">
        <v>2.5553800000000002E-2</v>
      </c>
      <c r="W38" s="63">
        <v>2.5234900000000001E-2</v>
      </c>
      <c r="X38" s="63">
        <v>2.5220699999999999E-2</v>
      </c>
      <c r="Y38" s="63">
        <v>2.5431200000000001E-2</v>
      </c>
    </row>
    <row r="39" spans="1:25">
      <c r="A39" s="63"/>
      <c r="B39" s="63">
        <f t="shared" si="6"/>
        <v>2.5015059999999999E-2</v>
      </c>
      <c r="C39" s="63">
        <f t="shared" si="8"/>
        <v>2.5042719999999997E-2</v>
      </c>
      <c r="D39" s="63">
        <f t="shared" si="7"/>
        <v>2.5084979999999996E-2</v>
      </c>
      <c r="E39" s="63" t="str">
        <f t="shared" si="9"/>
        <v>0.0251,</v>
      </c>
      <c r="F39" s="63"/>
      <c r="H39" s="63"/>
      <c r="I39" s="63">
        <v>2.53531E-2</v>
      </c>
      <c r="J39" s="63">
        <v>2.5484300000000001E-2</v>
      </c>
      <c r="K39" s="63">
        <v>2.4896399999999999E-2</v>
      </c>
      <c r="L39" s="63">
        <v>2.4387099999999998E-2</v>
      </c>
      <c r="M39" s="63">
        <v>2.4954400000000002E-2</v>
      </c>
      <c r="N39" s="63"/>
      <c r="O39" s="63">
        <v>2.5388999999999998E-2</v>
      </c>
      <c r="P39" s="63">
        <v>2.5506500000000001E-2</v>
      </c>
      <c r="Q39" s="63">
        <v>2.4923399999999998E-2</v>
      </c>
      <c r="R39" s="63">
        <v>2.4405E-2</v>
      </c>
      <c r="S39" s="63">
        <v>2.49897E-2</v>
      </c>
      <c r="T39" s="63"/>
      <c r="U39" s="63">
        <v>2.54494E-2</v>
      </c>
      <c r="V39" s="63">
        <v>2.5545399999999999E-2</v>
      </c>
      <c r="W39" s="63">
        <v>2.4964E-2</v>
      </c>
      <c r="X39" s="63">
        <v>2.4423299999999998E-2</v>
      </c>
      <c r="Y39" s="63">
        <v>2.50428E-2</v>
      </c>
    </row>
    <row r="40" spans="1:25">
      <c r="A40" s="63"/>
      <c r="B40" s="63">
        <f t="shared" si="6"/>
        <v>2.421924E-2</v>
      </c>
      <c r="C40" s="63">
        <f t="shared" si="8"/>
        <v>2.427414E-2</v>
      </c>
      <c r="D40" s="63">
        <f t="shared" si="7"/>
        <v>2.4353779999999998E-2</v>
      </c>
      <c r="E40" s="63" t="str">
        <f t="shared" si="9"/>
        <v>0.0244,</v>
      </c>
      <c r="F40" s="63"/>
      <c r="H40" s="63"/>
      <c r="I40" s="63">
        <v>2.4468899999999998E-2</v>
      </c>
      <c r="J40" s="63">
        <v>2.4627400000000001E-2</v>
      </c>
      <c r="K40" s="63">
        <v>2.43086E-2</v>
      </c>
      <c r="L40" s="63">
        <v>2.3108500000000001E-2</v>
      </c>
      <c r="M40" s="63">
        <v>2.4582799999999998E-2</v>
      </c>
      <c r="N40" s="63"/>
      <c r="O40" s="63">
        <v>2.4509199999999998E-2</v>
      </c>
      <c r="P40" s="63">
        <v>2.46801E-2</v>
      </c>
      <c r="Q40" s="63">
        <v>2.4385500000000001E-2</v>
      </c>
      <c r="R40" s="63">
        <v>2.3179999999999999E-2</v>
      </c>
      <c r="S40" s="63">
        <v>2.46159E-2</v>
      </c>
      <c r="T40" s="63"/>
      <c r="U40" s="63">
        <v>2.4600400000000001E-2</v>
      </c>
      <c r="V40" s="63">
        <v>2.4761399999999999E-2</v>
      </c>
      <c r="W40" s="63">
        <v>2.4488599999999999E-2</v>
      </c>
      <c r="X40" s="63">
        <v>2.32483E-2</v>
      </c>
      <c r="Y40" s="63">
        <v>2.46702E-2</v>
      </c>
    </row>
    <row r="41" spans="1:25">
      <c r="A41" s="63"/>
      <c r="B41" s="63">
        <f t="shared" si="6"/>
        <v>2.4242000000000003E-2</v>
      </c>
      <c r="C41" s="63">
        <f t="shared" si="8"/>
        <v>2.4296839999999997E-2</v>
      </c>
      <c r="D41" s="63">
        <f t="shared" si="7"/>
        <v>2.436338E-2</v>
      </c>
      <c r="E41" s="63" t="str">
        <f t="shared" si="9"/>
        <v>0.0244,</v>
      </c>
      <c r="F41" s="63"/>
      <c r="H41" s="63"/>
      <c r="I41" s="63">
        <v>2.45756E-2</v>
      </c>
      <c r="J41" s="63">
        <v>2.4698899999999999E-2</v>
      </c>
      <c r="K41" s="63">
        <v>2.43681E-2</v>
      </c>
      <c r="L41" s="63">
        <v>2.3190100000000002E-2</v>
      </c>
      <c r="M41" s="63">
        <v>2.4377300000000001E-2</v>
      </c>
      <c r="N41" s="63"/>
      <c r="O41" s="63">
        <v>2.46473E-2</v>
      </c>
      <c r="P41" s="63">
        <v>2.47526E-2</v>
      </c>
      <c r="Q41" s="63">
        <v>2.43973E-2</v>
      </c>
      <c r="R41" s="63">
        <v>2.3272899999999999E-2</v>
      </c>
      <c r="S41" s="63">
        <v>2.4414100000000001E-2</v>
      </c>
      <c r="T41" s="63"/>
      <c r="U41" s="63">
        <v>2.4710099999999999E-2</v>
      </c>
      <c r="V41" s="63">
        <v>2.4835200000000002E-2</v>
      </c>
      <c r="W41" s="63">
        <v>2.4443900000000001E-2</v>
      </c>
      <c r="X41" s="63">
        <v>2.3353200000000001E-2</v>
      </c>
      <c r="Y41" s="63">
        <v>2.44745E-2</v>
      </c>
    </row>
    <row r="42" spans="1:25">
      <c r="A42" s="63"/>
      <c r="B42" s="63">
        <f t="shared" si="6"/>
        <v>2.3946599999999998E-2</v>
      </c>
      <c r="C42" s="63">
        <f t="shared" si="8"/>
        <v>2.3985860000000001E-2</v>
      </c>
      <c r="D42" s="63">
        <f t="shared" si="7"/>
        <v>2.4055540000000004E-2</v>
      </c>
      <c r="E42" s="63" t="str">
        <f t="shared" si="9"/>
        <v>0.0241,</v>
      </c>
      <c r="F42" s="63"/>
      <c r="H42" s="63"/>
      <c r="I42" s="63">
        <v>2.4103900000000001E-2</v>
      </c>
      <c r="J42" s="63">
        <v>2.4568699999999999E-2</v>
      </c>
      <c r="K42" s="63">
        <v>2.37465E-2</v>
      </c>
      <c r="L42" s="63">
        <v>2.2960100000000001E-2</v>
      </c>
      <c r="M42" s="63">
        <v>2.4353799999999998E-2</v>
      </c>
      <c r="N42" s="63"/>
      <c r="O42" s="63">
        <v>2.4168800000000001E-2</v>
      </c>
      <c r="P42" s="63">
        <v>2.4622399999999999E-2</v>
      </c>
      <c r="Q42" s="63">
        <v>2.3785199999999999E-2</v>
      </c>
      <c r="R42" s="63">
        <v>2.2964100000000001E-2</v>
      </c>
      <c r="S42" s="63">
        <v>2.4388799999999999E-2</v>
      </c>
      <c r="T42" s="63"/>
      <c r="U42" s="63">
        <v>2.42717E-2</v>
      </c>
      <c r="V42" s="63">
        <v>2.46952E-2</v>
      </c>
      <c r="W42" s="63">
        <v>2.3849599999999999E-2</v>
      </c>
      <c r="X42" s="63">
        <v>2.3013800000000001E-2</v>
      </c>
      <c r="Y42" s="63">
        <v>2.4447400000000001E-2</v>
      </c>
    </row>
    <row r="43" spans="1:25">
      <c r="A43" s="63"/>
      <c r="B43" s="63">
        <f t="shared" si="6"/>
        <v>2.3494080000000001E-2</v>
      </c>
      <c r="C43" s="63">
        <f t="shared" si="8"/>
        <v>2.3566259999999999E-2</v>
      </c>
      <c r="D43" s="63">
        <f t="shared" si="7"/>
        <v>2.3653960000000002E-2</v>
      </c>
      <c r="E43" s="63" t="str">
        <f t="shared" si="9"/>
        <v>0.0237,</v>
      </c>
      <c r="F43" s="63"/>
      <c r="H43" s="63"/>
      <c r="I43" s="63">
        <v>2.3662599999999999E-2</v>
      </c>
      <c r="J43" s="63">
        <v>2.33808E-2</v>
      </c>
      <c r="K43" s="63">
        <v>2.3627800000000001E-2</v>
      </c>
      <c r="L43" s="63">
        <v>2.2795599999999999E-2</v>
      </c>
      <c r="M43" s="63">
        <v>2.40036E-2</v>
      </c>
      <c r="N43" s="63"/>
      <c r="O43" s="63">
        <v>2.3740000000000001E-2</v>
      </c>
      <c r="P43" s="63">
        <v>2.3473999999999998E-2</v>
      </c>
      <c r="Q43" s="63">
        <v>2.36724E-2</v>
      </c>
      <c r="R43" s="63">
        <v>2.2872900000000002E-2</v>
      </c>
      <c r="S43" s="63">
        <v>2.4072E-2</v>
      </c>
      <c r="T43" s="63"/>
      <c r="U43" s="63">
        <v>2.3844600000000001E-2</v>
      </c>
      <c r="V43" s="63">
        <v>2.3601299999999999E-2</v>
      </c>
      <c r="W43" s="63">
        <v>2.3660500000000001E-2</v>
      </c>
      <c r="X43" s="63">
        <v>2.2987400000000002E-2</v>
      </c>
      <c r="Y43" s="63">
        <v>2.4176E-2</v>
      </c>
    </row>
    <row r="44" spans="1:25">
      <c r="A44" s="63"/>
      <c r="B44" s="63">
        <f t="shared" si="6"/>
        <v>2.2768740000000003E-2</v>
      </c>
      <c r="C44" s="63">
        <f t="shared" si="8"/>
        <v>2.2845879999999999E-2</v>
      </c>
      <c r="D44" s="63">
        <f t="shared" si="7"/>
        <v>2.2947039999999998E-2</v>
      </c>
      <c r="E44" s="63" t="str">
        <f t="shared" si="9"/>
        <v>0.0229,</v>
      </c>
      <c r="F44" s="63"/>
      <c r="H44" s="63"/>
      <c r="I44" s="63">
        <v>2.2756999999999999E-2</v>
      </c>
      <c r="J44" s="63">
        <v>2.2824199999999999E-2</v>
      </c>
      <c r="K44" s="63">
        <v>2.3086300000000001E-2</v>
      </c>
      <c r="L44" s="63">
        <v>2.1944700000000001E-2</v>
      </c>
      <c r="M44" s="63">
        <v>2.3231499999999999E-2</v>
      </c>
      <c r="N44" s="63"/>
      <c r="O44" s="63">
        <v>2.28516E-2</v>
      </c>
      <c r="P44" s="63">
        <v>2.2908399999999999E-2</v>
      </c>
      <c r="Q44" s="63">
        <v>2.3163900000000001E-2</v>
      </c>
      <c r="R44" s="63">
        <v>2.20091E-2</v>
      </c>
      <c r="S44" s="63">
        <v>2.3296399999999998E-2</v>
      </c>
      <c r="T44" s="63"/>
      <c r="U44" s="63">
        <v>2.2932899999999999E-2</v>
      </c>
      <c r="V44" s="63">
        <v>2.30257E-2</v>
      </c>
      <c r="W44" s="63">
        <v>2.3282299999999999E-2</v>
      </c>
      <c r="X44" s="63">
        <v>2.2101599999999999E-2</v>
      </c>
      <c r="Y44" s="63">
        <v>2.3392699999999999E-2</v>
      </c>
    </row>
    <row r="45" spans="1:25">
      <c r="A45" s="63"/>
      <c r="B45" s="63">
        <f t="shared" si="6"/>
        <v>2.223756E-2</v>
      </c>
      <c r="C45" s="63">
        <f t="shared" si="8"/>
        <v>2.2309139999999998E-2</v>
      </c>
      <c r="D45" s="63">
        <f t="shared" si="7"/>
        <v>2.2413019999999999E-2</v>
      </c>
      <c r="E45" s="63" t="str">
        <f t="shared" si="9"/>
        <v>0.0224,</v>
      </c>
      <c r="F45" s="63"/>
      <c r="H45" s="63"/>
      <c r="I45" s="63">
        <v>2.2530000000000001E-2</v>
      </c>
      <c r="J45" s="63">
        <v>2.22813E-2</v>
      </c>
      <c r="K45" s="63">
        <v>2.2015400000000001E-2</v>
      </c>
      <c r="L45" s="63">
        <v>2.15154E-2</v>
      </c>
      <c r="M45" s="63">
        <v>2.28457E-2</v>
      </c>
      <c r="N45" s="63"/>
      <c r="O45" s="63">
        <v>2.2620899999999999E-2</v>
      </c>
      <c r="P45" s="63">
        <v>2.23509E-2</v>
      </c>
      <c r="Q45" s="63">
        <v>2.2087900000000001E-2</v>
      </c>
      <c r="R45" s="63">
        <v>2.1587200000000001E-2</v>
      </c>
      <c r="S45" s="63">
        <v>2.28988E-2</v>
      </c>
      <c r="T45" s="63"/>
      <c r="U45" s="63">
        <v>2.2717299999999999E-2</v>
      </c>
      <c r="V45" s="63">
        <v>2.2492399999999999E-2</v>
      </c>
      <c r="W45" s="63">
        <v>2.2186999999999998E-2</v>
      </c>
      <c r="X45" s="63">
        <v>2.16838E-2</v>
      </c>
      <c r="Y45" s="63">
        <v>2.2984600000000001E-2</v>
      </c>
    </row>
    <row r="46" spans="1:25">
      <c r="A46" s="63"/>
      <c r="B46" s="63">
        <f t="shared" ref="B46:B73" si="10">AVERAGE(I46:M46)</f>
        <v>2.1423660000000001E-2</v>
      </c>
      <c r="C46" s="63">
        <f t="shared" si="8"/>
        <v>2.152312E-2</v>
      </c>
      <c r="D46" s="63">
        <f t="shared" ref="D46:D73" si="11">AVERAGE(U46:Y46)</f>
        <v>2.1658819999999999E-2</v>
      </c>
      <c r="E46" s="63" t="str">
        <f t="shared" si="9"/>
        <v>0.0217,</v>
      </c>
      <c r="F46" s="63"/>
      <c r="H46" s="63"/>
      <c r="I46" s="63">
        <v>2.17066E-2</v>
      </c>
      <c r="J46" s="63">
        <v>2.1585199999999999E-2</v>
      </c>
      <c r="K46" s="63">
        <v>2.1126700000000002E-2</v>
      </c>
      <c r="L46" s="63">
        <v>2.11153E-2</v>
      </c>
      <c r="M46" s="63">
        <v>2.15845E-2</v>
      </c>
      <c r="N46" s="63"/>
      <c r="O46" s="63">
        <v>2.1847399999999999E-2</v>
      </c>
      <c r="P46" s="63">
        <v>2.1653700000000001E-2</v>
      </c>
      <c r="Q46" s="63">
        <v>2.1243600000000001E-2</v>
      </c>
      <c r="R46" s="63">
        <v>2.1192800000000001E-2</v>
      </c>
      <c r="S46" s="63">
        <v>2.1678099999999999E-2</v>
      </c>
      <c r="T46" s="63"/>
      <c r="U46" s="63">
        <v>2.2031800000000001E-2</v>
      </c>
      <c r="V46" s="63">
        <v>2.1745799999999999E-2</v>
      </c>
      <c r="W46" s="63">
        <v>2.1437299999999999E-2</v>
      </c>
      <c r="X46" s="63">
        <v>2.1260999999999999E-2</v>
      </c>
      <c r="Y46" s="63">
        <v>2.1818199999999999E-2</v>
      </c>
    </row>
    <row r="47" spans="1:25">
      <c r="A47" s="63"/>
      <c r="B47" s="63">
        <f t="shared" si="10"/>
        <v>2.0929800000000002E-2</v>
      </c>
      <c r="C47" s="63">
        <f t="shared" si="8"/>
        <v>2.1001959999999997E-2</v>
      </c>
      <c r="D47" s="63">
        <f t="shared" si="11"/>
        <v>2.1096880000000002E-2</v>
      </c>
      <c r="E47" s="63" t="str">
        <f t="shared" si="9"/>
        <v>0.0211,</v>
      </c>
      <c r="F47" s="63"/>
      <c r="H47" s="63"/>
      <c r="I47" s="63">
        <v>2.1285100000000001E-2</v>
      </c>
      <c r="J47" s="63">
        <v>2.1178499999999999E-2</v>
      </c>
      <c r="K47" s="63">
        <v>2.08851E-2</v>
      </c>
      <c r="L47" s="63">
        <v>2.0397100000000001E-2</v>
      </c>
      <c r="M47" s="63">
        <v>2.09032E-2</v>
      </c>
      <c r="N47" s="63"/>
      <c r="O47" s="63">
        <v>2.1343999999999998E-2</v>
      </c>
      <c r="P47" s="63">
        <v>2.12642E-2</v>
      </c>
      <c r="Q47" s="63">
        <v>2.0960900000000001E-2</v>
      </c>
      <c r="R47" s="63">
        <v>2.0448399999999999E-2</v>
      </c>
      <c r="S47" s="63">
        <v>2.0992299999999998E-2</v>
      </c>
      <c r="T47" s="63"/>
      <c r="U47" s="63">
        <v>2.1324800000000001E-2</v>
      </c>
      <c r="V47" s="63">
        <v>2.1377500000000001E-2</v>
      </c>
      <c r="W47" s="63">
        <v>2.10458E-2</v>
      </c>
      <c r="X47" s="63">
        <v>2.0589E-2</v>
      </c>
      <c r="Y47" s="63">
        <v>2.1147300000000001E-2</v>
      </c>
    </row>
    <row r="48" spans="1:25">
      <c r="A48" s="63"/>
      <c r="B48" s="63">
        <f t="shared" si="10"/>
        <v>2.0322020000000003E-2</v>
      </c>
      <c r="C48" s="63">
        <f t="shared" si="8"/>
        <v>2.0474239999999998E-2</v>
      </c>
      <c r="D48" s="63">
        <f t="shared" si="11"/>
        <v>2.0642939999999999E-2</v>
      </c>
      <c r="E48" s="63" t="str">
        <f t="shared" si="9"/>
        <v>0.0206,</v>
      </c>
      <c r="F48" s="63"/>
      <c r="H48" s="63"/>
      <c r="I48" s="63">
        <v>2.0437299999999999E-2</v>
      </c>
      <c r="J48" s="63">
        <v>2.0808900000000002E-2</v>
      </c>
      <c r="K48" s="63">
        <v>2.0028299999999999E-2</v>
      </c>
      <c r="L48" s="63">
        <v>2.03611E-2</v>
      </c>
      <c r="M48" s="63">
        <v>1.9974499999999999E-2</v>
      </c>
      <c r="N48" s="63"/>
      <c r="O48" s="63">
        <v>2.0661700000000002E-2</v>
      </c>
      <c r="P48" s="63">
        <v>2.09944E-2</v>
      </c>
      <c r="Q48" s="63">
        <v>2.01865E-2</v>
      </c>
      <c r="R48" s="63">
        <v>2.0468400000000001E-2</v>
      </c>
      <c r="S48" s="63">
        <v>2.00602E-2</v>
      </c>
      <c r="T48" s="63"/>
      <c r="U48" s="63">
        <v>2.08384E-2</v>
      </c>
      <c r="V48" s="63">
        <v>2.1164599999999999E-2</v>
      </c>
      <c r="W48" s="63">
        <v>2.0376600000000002E-2</v>
      </c>
      <c r="X48" s="63">
        <v>2.0633200000000001E-2</v>
      </c>
      <c r="Y48" s="63">
        <v>2.0201899999999998E-2</v>
      </c>
    </row>
    <row r="49" spans="1:25">
      <c r="A49" s="63"/>
      <c r="B49" s="63">
        <f t="shared" si="10"/>
        <v>1.9541839999999998E-2</v>
      </c>
      <c r="C49" s="63">
        <f t="shared" si="8"/>
        <v>1.9638200000000001E-2</v>
      </c>
      <c r="D49" s="63">
        <f t="shared" si="11"/>
        <v>1.9782379999999999E-2</v>
      </c>
      <c r="E49" s="63" t="str">
        <f t="shared" si="9"/>
        <v>0.0198,</v>
      </c>
      <c r="F49" s="63"/>
      <c r="H49" s="63"/>
      <c r="I49" s="63">
        <v>2.00241E-2</v>
      </c>
      <c r="J49" s="63">
        <v>1.9796000000000001E-2</v>
      </c>
      <c r="K49" s="63">
        <v>1.91507E-2</v>
      </c>
      <c r="L49" s="63">
        <v>1.93733E-2</v>
      </c>
      <c r="M49" s="63">
        <v>1.93651E-2</v>
      </c>
      <c r="N49" s="63"/>
      <c r="O49" s="63">
        <v>2.01234E-2</v>
      </c>
      <c r="P49" s="63">
        <v>1.9908100000000001E-2</v>
      </c>
      <c r="Q49" s="63">
        <v>1.9250400000000001E-2</v>
      </c>
      <c r="R49" s="63">
        <v>1.9440599999999999E-2</v>
      </c>
      <c r="S49" s="63">
        <v>1.94685E-2</v>
      </c>
      <c r="T49" s="63"/>
      <c r="U49" s="63">
        <v>2.0246299999999998E-2</v>
      </c>
      <c r="V49" s="63">
        <v>2.0055199999999999E-2</v>
      </c>
      <c r="W49" s="63">
        <v>1.9422499999999999E-2</v>
      </c>
      <c r="X49" s="63">
        <v>1.9562099999999999E-2</v>
      </c>
      <c r="Y49" s="63">
        <v>1.9625799999999999E-2</v>
      </c>
    </row>
    <row r="50" spans="1:25">
      <c r="A50" s="63"/>
      <c r="B50" s="63">
        <f t="shared" si="10"/>
        <v>1.88176E-2</v>
      </c>
      <c r="C50" s="63">
        <f t="shared" si="8"/>
        <v>1.8935360000000002E-2</v>
      </c>
      <c r="D50" s="63">
        <f t="shared" si="11"/>
        <v>1.9118879999999998E-2</v>
      </c>
      <c r="E50" s="63" t="str">
        <f t="shared" si="9"/>
        <v>0.0191,</v>
      </c>
      <c r="F50" s="63"/>
      <c r="H50" s="63"/>
      <c r="I50" s="63">
        <v>1.87844E-2</v>
      </c>
      <c r="J50" s="63">
        <v>1.9210700000000001E-2</v>
      </c>
      <c r="K50" s="63">
        <v>1.8836100000000001E-2</v>
      </c>
      <c r="L50" s="63">
        <v>1.8715200000000001E-2</v>
      </c>
      <c r="M50" s="63">
        <v>1.8541599999999998E-2</v>
      </c>
      <c r="N50" s="63"/>
      <c r="O50" s="63">
        <v>1.8920200000000002E-2</v>
      </c>
      <c r="P50" s="63">
        <v>1.9273599999999998E-2</v>
      </c>
      <c r="Q50" s="63">
        <v>1.9050899999999999E-2</v>
      </c>
      <c r="R50" s="63">
        <v>1.8804600000000001E-2</v>
      </c>
      <c r="S50" s="63">
        <v>1.8627500000000002E-2</v>
      </c>
      <c r="T50" s="63"/>
      <c r="U50" s="63">
        <v>1.9154899999999999E-2</v>
      </c>
      <c r="V50" s="63">
        <v>1.9401000000000002E-2</v>
      </c>
      <c r="W50" s="63">
        <v>1.9332599999999998E-2</v>
      </c>
      <c r="X50" s="63">
        <v>1.8949899999999999E-2</v>
      </c>
      <c r="Y50" s="63">
        <v>1.8755999999999998E-2</v>
      </c>
    </row>
    <row r="51" spans="1:25">
      <c r="A51" s="63"/>
      <c r="B51" s="63">
        <f t="shared" si="10"/>
        <v>1.7800160000000002E-2</v>
      </c>
      <c r="C51" s="63">
        <f t="shared" si="8"/>
        <v>1.7956560000000003E-2</v>
      </c>
      <c r="D51" s="63">
        <f t="shared" si="11"/>
        <v>1.815464E-2</v>
      </c>
      <c r="E51" s="63" t="str">
        <f t="shared" si="9"/>
        <v>0.0182,</v>
      </c>
      <c r="F51" s="63"/>
      <c r="H51" s="63"/>
      <c r="I51" s="63">
        <v>1.7611499999999999E-2</v>
      </c>
      <c r="J51" s="63">
        <v>1.78894E-2</v>
      </c>
      <c r="K51" s="63">
        <v>1.80833E-2</v>
      </c>
      <c r="L51" s="63">
        <v>1.8002899999999999E-2</v>
      </c>
      <c r="M51" s="63">
        <v>1.7413700000000001E-2</v>
      </c>
      <c r="N51" s="63"/>
      <c r="O51" s="63">
        <v>1.7824400000000001E-2</v>
      </c>
      <c r="P51" s="63">
        <v>1.8027100000000001E-2</v>
      </c>
      <c r="Q51" s="63">
        <v>1.8191800000000001E-2</v>
      </c>
      <c r="R51" s="63">
        <v>1.8196500000000001E-2</v>
      </c>
      <c r="S51" s="63">
        <v>1.7543E-2</v>
      </c>
      <c r="T51" s="63"/>
      <c r="U51" s="63">
        <v>1.8116400000000001E-2</v>
      </c>
      <c r="V51" s="63">
        <v>1.8183100000000001E-2</v>
      </c>
      <c r="W51" s="63">
        <v>1.83714E-2</v>
      </c>
      <c r="X51" s="63">
        <v>1.8289300000000001E-2</v>
      </c>
      <c r="Y51" s="63">
        <v>1.7812999999999999E-2</v>
      </c>
    </row>
    <row r="52" spans="1:25">
      <c r="A52" s="63"/>
      <c r="B52" s="63">
        <f t="shared" si="10"/>
        <v>1.7362239999999998E-2</v>
      </c>
      <c r="C52" s="63">
        <f t="shared" si="8"/>
        <v>1.7423699999999997E-2</v>
      </c>
      <c r="D52" s="63">
        <f t="shared" si="11"/>
        <v>1.756798E-2</v>
      </c>
      <c r="E52" s="63" t="str">
        <f t="shared" si="9"/>
        <v>0.0176,</v>
      </c>
      <c r="F52" s="63"/>
      <c r="H52" s="63"/>
      <c r="I52" s="63">
        <v>1.72129E-2</v>
      </c>
      <c r="J52" s="63">
        <v>1.7250499999999998E-2</v>
      </c>
      <c r="K52" s="63">
        <v>1.7486399999999999E-2</v>
      </c>
      <c r="L52" s="63">
        <v>1.7824400000000001E-2</v>
      </c>
      <c r="M52" s="63">
        <v>1.7037E-2</v>
      </c>
      <c r="N52" s="63"/>
      <c r="O52" s="63">
        <v>1.7162299999999998E-2</v>
      </c>
      <c r="P52" s="63">
        <v>1.7383099999999999E-2</v>
      </c>
      <c r="Q52" s="63">
        <v>1.7579600000000001E-2</v>
      </c>
      <c r="R52" s="63">
        <v>1.7875499999999999E-2</v>
      </c>
      <c r="S52" s="63">
        <v>1.7118000000000001E-2</v>
      </c>
      <c r="T52" s="63"/>
      <c r="U52" s="63">
        <v>1.7204400000000002E-2</v>
      </c>
      <c r="V52" s="63">
        <v>1.7633300000000001E-2</v>
      </c>
      <c r="W52" s="63">
        <v>1.7737900000000001E-2</v>
      </c>
      <c r="X52" s="63">
        <v>1.8007200000000001E-2</v>
      </c>
      <c r="Y52" s="63">
        <v>1.7257100000000001E-2</v>
      </c>
    </row>
    <row r="53" spans="1:25">
      <c r="A53" s="63"/>
      <c r="B53" s="63">
        <f t="shared" si="10"/>
        <v>1.6521600000000001E-2</v>
      </c>
      <c r="C53" s="63">
        <f t="shared" si="8"/>
        <v>1.6602019999999999E-2</v>
      </c>
      <c r="D53" s="63">
        <f t="shared" si="11"/>
        <v>1.6802099999999997E-2</v>
      </c>
      <c r="E53" s="63" t="str">
        <f t="shared" si="9"/>
        <v>0.0168,</v>
      </c>
      <c r="F53" s="63"/>
      <c r="H53" s="63"/>
      <c r="I53" s="63">
        <v>1.6335499999999999E-2</v>
      </c>
      <c r="J53" s="63">
        <v>1.6915099999999999E-2</v>
      </c>
      <c r="K53" s="63">
        <v>1.6848999999999999E-2</v>
      </c>
      <c r="L53" s="63">
        <v>1.5694699999999999E-2</v>
      </c>
      <c r="M53" s="63">
        <v>1.6813700000000001E-2</v>
      </c>
      <c r="N53" s="63"/>
      <c r="O53" s="63">
        <v>1.6414499999999999E-2</v>
      </c>
      <c r="P53" s="63">
        <v>1.7060200000000001E-2</v>
      </c>
      <c r="Q53" s="63">
        <v>1.6934000000000001E-2</v>
      </c>
      <c r="R53" s="63">
        <v>1.5810100000000001E-2</v>
      </c>
      <c r="S53" s="63">
        <v>1.6791299999999999E-2</v>
      </c>
      <c r="T53" s="63"/>
      <c r="U53" s="63">
        <v>1.6572099999999999E-2</v>
      </c>
      <c r="V53" s="63">
        <v>1.7354000000000001E-2</v>
      </c>
      <c r="W53" s="63">
        <v>1.7074499999999999E-2</v>
      </c>
      <c r="X53" s="63">
        <v>1.6055E-2</v>
      </c>
      <c r="Y53" s="63">
        <v>1.6954899999999998E-2</v>
      </c>
    </row>
    <row r="54" spans="1:25">
      <c r="A54" s="63"/>
      <c r="B54" s="63">
        <f t="shared" si="10"/>
        <v>1.5290160000000001E-2</v>
      </c>
      <c r="C54" s="63">
        <f t="shared" si="8"/>
        <v>1.53803E-2</v>
      </c>
      <c r="D54" s="63">
        <f t="shared" si="11"/>
        <v>1.5549960000000002E-2</v>
      </c>
      <c r="E54" s="63" t="str">
        <f t="shared" si="9"/>
        <v>0.0155,</v>
      </c>
      <c r="F54" s="63"/>
      <c r="H54" s="63"/>
      <c r="I54" s="63">
        <v>1.50671E-2</v>
      </c>
      <c r="J54" s="63">
        <v>1.59978E-2</v>
      </c>
      <c r="K54" s="63">
        <v>1.54489E-2</v>
      </c>
      <c r="L54" s="63">
        <v>1.48906E-2</v>
      </c>
      <c r="M54" s="63">
        <v>1.50464E-2</v>
      </c>
      <c r="N54" s="63"/>
      <c r="O54" s="63">
        <v>1.51144E-2</v>
      </c>
      <c r="P54" s="63">
        <v>1.60725E-2</v>
      </c>
      <c r="Q54" s="63">
        <v>1.5552E-2</v>
      </c>
      <c r="R54" s="63">
        <v>1.5025800000000001E-2</v>
      </c>
      <c r="S54" s="63">
        <v>1.5136800000000001E-2</v>
      </c>
      <c r="T54" s="63"/>
      <c r="U54" s="63">
        <v>1.52429E-2</v>
      </c>
      <c r="V54" s="63">
        <v>1.62326E-2</v>
      </c>
      <c r="W54" s="63">
        <v>1.5782999999999998E-2</v>
      </c>
      <c r="X54" s="63">
        <v>1.5273399999999999E-2</v>
      </c>
      <c r="Y54" s="63">
        <v>1.5217899999999999E-2</v>
      </c>
    </row>
    <row r="55" spans="1:25">
      <c r="A55" s="63"/>
      <c r="B55" s="63">
        <f t="shared" si="10"/>
        <v>1.4655080000000001E-2</v>
      </c>
      <c r="C55" s="63">
        <f t="shared" si="8"/>
        <v>1.4738879999999999E-2</v>
      </c>
      <c r="D55" s="63">
        <f t="shared" si="11"/>
        <v>1.4876019999999998E-2</v>
      </c>
      <c r="E55" s="63" t="str">
        <f t="shared" si="9"/>
        <v>0.0149,</v>
      </c>
      <c r="F55" s="63"/>
      <c r="H55" s="63"/>
      <c r="I55" s="63">
        <v>1.44528E-2</v>
      </c>
      <c r="J55" s="63">
        <v>1.51851E-2</v>
      </c>
      <c r="K55" s="63">
        <v>1.4596100000000001E-2</v>
      </c>
      <c r="L55" s="63">
        <v>1.43839E-2</v>
      </c>
      <c r="M55" s="63">
        <v>1.46575E-2</v>
      </c>
      <c r="N55" s="63"/>
      <c r="O55" s="63">
        <v>1.45164E-2</v>
      </c>
      <c r="P55" s="63">
        <v>1.53005E-2</v>
      </c>
      <c r="Q55" s="63">
        <v>1.4663799999999999E-2</v>
      </c>
      <c r="R55" s="63">
        <v>1.4489200000000001E-2</v>
      </c>
      <c r="S55" s="63">
        <v>1.47245E-2</v>
      </c>
      <c r="T55" s="63"/>
      <c r="U55" s="63">
        <v>1.4815500000000001E-2</v>
      </c>
      <c r="V55" s="63">
        <v>1.53241E-2</v>
      </c>
      <c r="W55" s="63">
        <v>1.47552E-2</v>
      </c>
      <c r="X55" s="63">
        <v>1.46394E-2</v>
      </c>
      <c r="Y55" s="63">
        <v>1.48459E-2</v>
      </c>
    </row>
    <row r="56" spans="1:25">
      <c r="A56" s="63"/>
      <c r="B56" s="63">
        <f t="shared" si="10"/>
        <v>1.3807700000000001E-2</v>
      </c>
      <c r="C56" s="63">
        <f t="shared" si="8"/>
        <v>1.386518E-2</v>
      </c>
      <c r="D56" s="63">
        <f t="shared" si="11"/>
        <v>1.3950540000000001E-2</v>
      </c>
      <c r="E56" s="63" t="str">
        <f t="shared" si="9"/>
        <v>0.014,</v>
      </c>
      <c r="F56" s="63"/>
      <c r="H56" s="63"/>
      <c r="I56" s="63">
        <v>1.3550700000000001E-2</v>
      </c>
      <c r="J56" s="63">
        <v>1.4598E-2</v>
      </c>
      <c r="K56" s="63">
        <v>1.35785E-2</v>
      </c>
      <c r="L56" s="63">
        <v>1.4156800000000001E-2</v>
      </c>
      <c r="M56" s="63">
        <v>1.31545E-2</v>
      </c>
      <c r="N56" s="63"/>
      <c r="O56" s="63">
        <v>1.34883E-2</v>
      </c>
      <c r="P56" s="63">
        <v>1.4759E-2</v>
      </c>
      <c r="Q56" s="63">
        <v>1.3623E-2</v>
      </c>
      <c r="R56" s="63">
        <v>1.42177E-2</v>
      </c>
      <c r="S56" s="63">
        <v>1.32379E-2</v>
      </c>
      <c r="T56" s="63"/>
      <c r="U56" s="63">
        <v>1.35823E-2</v>
      </c>
      <c r="V56" s="63">
        <v>1.4774300000000001E-2</v>
      </c>
      <c r="W56" s="63">
        <v>1.3704300000000001E-2</v>
      </c>
      <c r="X56" s="63">
        <v>1.4303E-2</v>
      </c>
      <c r="Y56" s="63">
        <v>1.3388799999999999E-2</v>
      </c>
    </row>
    <row r="57" spans="1:25">
      <c r="A57" s="63"/>
      <c r="B57" s="63">
        <f t="shared" si="10"/>
        <v>1.2769659999999999E-2</v>
      </c>
      <c r="C57" s="63">
        <f t="shared" si="8"/>
        <v>1.2835239999999998E-2</v>
      </c>
      <c r="D57" s="63">
        <f t="shared" si="11"/>
        <v>1.2989440000000001E-2</v>
      </c>
      <c r="E57" s="63" t="str">
        <f t="shared" si="9"/>
        <v>0.013,</v>
      </c>
      <c r="F57" s="63"/>
      <c r="H57" s="63"/>
      <c r="I57" s="63">
        <v>1.25098E-2</v>
      </c>
      <c r="J57" s="63">
        <v>1.3193E-2</v>
      </c>
      <c r="K57" s="63">
        <v>1.2602199999999999E-2</v>
      </c>
      <c r="L57" s="63">
        <v>1.33116E-2</v>
      </c>
      <c r="M57" s="63">
        <v>1.22317E-2</v>
      </c>
      <c r="N57" s="63"/>
      <c r="O57" s="63">
        <v>1.25617E-2</v>
      </c>
      <c r="P57" s="63">
        <v>1.32859E-2</v>
      </c>
      <c r="Q57" s="63">
        <v>1.26523E-2</v>
      </c>
      <c r="R57" s="63">
        <v>1.3401100000000001E-2</v>
      </c>
      <c r="S57" s="63">
        <v>1.22752E-2</v>
      </c>
      <c r="T57" s="63"/>
      <c r="U57" s="63">
        <v>1.2716399999999999E-2</v>
      </c>
      <c r="V57" s="63">
        <v>1.3431500000000001E-2</v>
      </c>
      <c r="W57" s="63">
        <v>1.28503E-2</v>
      </c>
      <c r="X57" s="63">
        <v>1.3608500000000001E-2</v>
      </c>
      <c r="Y57" s="63">
        <v>1.2340500000000001E-2</v>
      </c>
    </row>
    <row r="58" spans="1:25">
      <c r="A58" s="63"/>
      <c r="B58" s="63">
        <f t="shared" si="10"/>
        <v>1.2169580000000001E-2</v>
      </c>
      <c r="C58" s="63">
        <f t="shared" si="8"/>
        <v>1.22247E-2</v>
      </c>
      <c r="D58" s="63">
        <f t="shared" si="11"/>
        <v>1.2274500000000002E-2</v>
      </c>
      <c r="E58" s="63" t="str">
        <f t="shared" si="9"/>
        <v>0.0123,</v>
      </c>
      <c r="F58" s="63"/>
      <c r="H58" s="63"/>
      <c r="I58" s="63">
        <v>1.2271600000000001E-2</v>
      </c>
      <c r="J58" s="63">
        <v>1.19887E-2</v>
      </c>
      <c r="K58" s="63">
        <v>1.2311900000000001E-2</v>
      </c>
      <c r="L58" s="63">
        <v>1.26474E-2</v>
      </c>
      <c r="M58" s="63">
        <v>1.1628299999999999E-2</v>
      </c>
      <c r="N58" s="63"/>
      <c r="O58" s="63">
        <v>1.22846E-2</v>
      </c>
      <c r="P58" s="63">
        <v>1.205E-2</v>
      </c>
      <c r="Q58" s="63">
        <v>1.23567E-2</v>
      </c>
      <c r="R58" s="63">
        <v>1.27587E-2</v>
      </c>
      <c r="S58" s="63">
        <v>1.16735E-2</v>
      </c>
      <c r="T58" s="63"/>
      <c r="U58" s="63">
        <v>1.2337000000000001E-2</v>
      </c>
      <c r="V58" s="63">
        <v>1.21558E-2</v>
      </c>
      <c r="W58" s="63">
        <v>1.2363600000000001E-2</v>
      </c>
      <c r="X58" s="63">
        <v>1.2773100000000001E-2</v>
      </c>
      <c r="Y58" s="63">
        <v>1.1743E-2</v>
      </c>
    </row>
    <row r="59" spans="1:25">
      <c r="A59" s="63"/>
      <c r="B59" s="63">
        <f t="shared" si="10"/>
        <v>1.1282799999999999E-2</v>
      </c>
      <c r="C59" s="63">
        <f t="shared" si="8"/>
        <v>1.1294720000000001E-2</v>
      </c>
      <c r="D59" s="63">
        <f t="shared" si="11"/>
        <v>1.133526E-2</v>
      </c>
      <c r="E59" s="63" t="str">
        <f t="shared" si="9"/>
        <v>0.0113,</v>
      </c>
      <c r="F59" s="63"/>
      <c r="H59" s="63"/>
      <c r="I59" s="63">
        <v>1.15998E-2</v>
      </c>
      <c r="J59" s="63">
        <v>1.0796200000000001E-2</v>
      </c>
      <c r="K59" s="63">
        <v>1.08789E-2</v>
      </c>
      <c r="L59" s="63">
        <v>1.2191799999999999E-2</v>
      </c>
      <c r="M59" s="63">
        <v>1.09473E-2</v>
      </c>
      <c r="N59" s="63"/>
      <c r="O59" s="63">
        <v>1.15777E-2</v>
      </c>
      <c r="P59" s="63">
        <v>1.0839700000000001E-2</v>
      </c>
      <c r="Q59" s="63">
        <v>1.09011E-2</v>
      </c>
      <c r="R59" s="63">
        <v>1.21619E-2</v>
      </c>
      <c r="S59" s="63">
        <v>1.09932E-2</v>
      </c>
      <c r="T59" s="63"/>
      <c r="U59" s="63">
        <v>1.1631900000000001E-2</v>
      </c>
      <c r="V59" s="63">
        <v>1.08162E-2</v>
      </c>
      <c r="W59" s="63">
        <v>1.0910400000000001E-2</v>
      </c>
      <c r="X59" s="63">
        <v>1.22804E-2</v>
      </c>
      <c r="Y59" s="63">
        <v>1.1037399999999999E-2</v>
      </c>
    </row>
    <row r="60" spans="1:25">
      <c r="A60" s="63"/>
      <c r="B60" s="63">
        <f t="shared" si="10"/>
        <v>1.0357086E-2</v>
      </c>
      <c r="C60" s="63">
        <f t="shared" si="8"/>
        <v>1.038761E-2</v>
      </c>
      <c r="D60" s="63">
        <f t="shared" si="11"/>
        <v>1.0403436E-2</v>
      </c>
      <c r="E60" s="63" t="str">
        <f t="shared" si="9"/>
        <v>0.0104,</v>
      </c>
      <c r="F60" s="63"/>
      <c r="H60" s="63"/>
      <c r="I60" s="63">
        <v>1.0749E-2</v>
      </c>
      <c r="J60" s="63">
        <v>9.9500300000000003E-3</v>
      </c>
      <c r="K60" s="63">
        <v>9.5108999999999992E-3</v>
      </c>
      <c r="L60" s="63">
        <v>1.11664E-2</v>
      </c>
      <c r="M60" s="63">
        <v>1.0409099999999999E-2</v>
      </c>
      <c r="N60" s="63"/>
      <c r="O60" s="63">
        <v>1.0780700000000001E-2</v>
      </c>
      <c r="P60" s="63">
        <v>9.9872199999999998E-3</v>
      </c>
      <c r="Q60" s="63">
        <v>9.5178299999999997E-3</v>
      </c>
      <c r="R60" s="63">
        <v>1.12263E-2</v>
      </c>
      <c r="S60" s="63">
        <v>1.0426E-2</v>
      </c>
      <c r="T60" s="63"/>
      <c r="U60" s="63">
        <v>1.07195E-2</v>
      </c>
      <c r="V60" s="63">
        <v>1.00541E-2</v>
      </c>
      <c r="W60" s="63">
        <v>9.4707799999999998E-3</v>
      </c>
      <c r="X60" s="63">
        <v>1.1317000000000001E-2</v>
      </c>
      <c r="Y60" s="63">
        <v>1.0455799999999999E-2</v>
      </c>
    </row>
    <row r="61" spans="1:25">
      <c r="A61" s="63"/>
      <c r="B61" s="63">
        <f t="shared" si="10"/>
        <v>9.396568000000001E-3</v>
      </c>
      <c r="C61" s="63">
        <f t="shared" si="8"/>
        <v>9.4081460000000009E-3</v>
      </c>
      <c r="D61" s="63">
        <f t="shared" si="11"/>
        <v>9.4666620000000007E-3</v>
      </c>
      <c r="E61" s="63" t="str">
        <f t="shared" si="9"/>
        <v>0.0095,</v>
      </c>
      <c r="F61" s="63"/>
      <c r="H61" s="63"/>
      <c r="I61" s="63">
        <v>9.7706300000000006E-3</v>
      </c>
      <c r="J61" s="63">
        <v>9.1402700000000007E-3</v>
      </c>
      <c r="K61" s="63">
        <v>8.5570500000000001E-3</v>
      </c>
      <c r="L61" s="63">
        <v>9.9468000000000004E-3</v>
      </c>
      <c r="M61" s="63">
        <v>9.5680899999999996E-3</v>
      </c>
      <c r="N61" s="63"/>
      <c r="O61" s="63">
        <v>9.7416199999999994E-3</v>
      </c>
      <c r="P61" s="63">
        <v>9.1706400000000007E-3</v>
      </c>
      <c r="Q61" s="63">
        <v>8.5719100000000003E-3</v>
      </c>
      <c r="R61" s="63">
        <v>9.9974799999999996E-3</v>
      </c>
      <c r="S61" s="63">
        <v>9.5590799999999993E-3</v>
      </c>
      <c r="T61" s="63"/>
      <c r="U61" s="63">
        <v>9.7534900000000001E-3</v>
      </c>
      <c r="V61" s="63">
        <v>9.2357199999999993E-3</v>
      </c>
      <c r="W61" s="63">
        <v>8.6147399999999992E-3</v>
      </c>
      <c r="X61" s="63">
        <v>1.0091299999999999E-2</v>
      </c>
      <c r="Y61" s="63">
        <v>9.6380600000000004E-3</v>
      </c>
    </row>
    <row r="62" spans="1:25">
      <c r="A62" s="63"/>
      <c r="B62" s="63">
        <f t="shared" si="10"/>
        <v>8.5029960000000005E-3</v>
      </c>
      <c r="C62" s="63">
        <f t="shared" si="8"/>
        <v>8.527980000000001E-3</v>
      </c>
      <c r="D62" s="63">
        <f t="shared" si="11"/>
        <v>8.5739780000000012E-3</v>
      </c>
      <c r="E62" s="63" t="str">
        <f t="shared" si="9"/>
        <v>0.0086,</v>
      </c>
      <c r="F62" s="63"/>
      <c r="H62" s="63"/>
      <c r="I62" s="63">
        <v>8.4430600000000005E-3</v>
      </c>
      <c r="J62" s="63">
        <v>8.5113600000000008E-3</v>
      </c>
      <c r="K62" s="63">
        <v>7.8026199999999997E-3</v>
      </c>
      <c r="L62" s="63">
        <v>9.3524699999999999E-3</v>
      </c>
      <c r="M62" s="63">
        <v>8.40547E-3</v>
      </c>
      <c r="N62" s="63"/>
      <c r="O62" s="63">
        <v>8.4693900000000003E-3</v>
      </c>
      <c r="P62" s="63">
        <v>8.5307500000000001E-3</v>
      </c>
      <c r="Q62" s="63">
        <v>7.8168200000000004E-3</v>
      </c>
      <c r="R62" s="63">
        <v>9.3889100000000003E-3</v>
      </c>
      <c r="S62" s="63">
        <v>8.4340300000000003E-3</v>
      </c>
      <c r="T62" s="63"/>
      <c r="U62" s="63">
        <v>8.5265700000000007E-3</v>
      </c>
      <c r="V62" s="63">
        <v>8.5649200000000002E-3</v>
      </c>
      <c r="W62" s="63">
        <v>7.8341699999999997E-3</v>
      </c>
      <c r="X62" s="63">
        <v>9.47309E-3</v>
      </c>
      <c r="Y62" s="63">
        <v>8.4711400000000003E-3</v>
      </c>
    </row>
    <row r="63" spans="1:25">
      <c r="A63" s="63"/>
      <c r="B63" s="63">
        <f t="shared" si="10"/>
        <v>7.510264E-3</v>
      </c>
      <c r="C63" s="63">
        <f t="shared" si="8"/>
        <v>7.5212180000000005E-3</v>
      </c>
      <c r="D63" s="63">
        <f t="shared" si="11"/>
        <v>7.5495180000000007E-3</v>
      </c>
      <c r="E63" s="63" t="str">
        <f t="shared" si="9"/>
        <v>0.0075,</v>
      </c>
      <c r="F63" s="63"/>
      <c r="H63" s="63"/>
      <c r="I63" s="63">
        <v>7.41846E-3</v>
      </c>
      <c r="J63" s="63">
        <v>7.6457699999999996E-3</v>
      </c>
      <c r="K63" s="63">
        <v>7.0891599999999997E-3</v>
      </c>
      <c r="L63" s="63">
        <v>7.7325600000000003E-3</v>
      </c>
      <c r="M63" s="63">
        <v>7.6653700000000003E-3</v>
      </c>
      <c r="N63" s="63"/>
      <c r="O63" s="63">
        <v>7.4236900000000001E-3</v>
      </c>
      <c r="P63" s="63">
        <v>7.6545600000000004E-3</v>
      </c>
      <c r="Q63" s="63">
        <v>7.1046599999999996E-3</v>
      </c>
      <c r="R63" s="63">
        <v>7.7504200000000001E-3</v>
      </c>
      <c r="S63" s="63">
        <v>7.6727599999999998E-3</v>
      </c>
      <c r="T63" s="63"/>
      <c r="U63" s="63">
        <v>7.4632400000000003E-3</v>
      </c>
      <c r="V63" s="63">
        <v>7.6638000000000001E-3</v>
      </c>
      <c r="W63" s="63">
        <v>7.14009E-3</v>
      </c>
      <c r="X63" s="63">
        <v>7.7889400000000003E-3</v>
      </c>
      <c r="Y63" s="63">
        <v>7.6915200000000003E-3</v>
      </c>
    </row>
    <row r="64" spans="1:25">
      <c r="A64" s="63"/>
      <c r="B64" s="63">
        <f t="shared" si="10"/>
        <v>6.647694E-3</v>
      </c>
      <c r="C64" s="63">
        <f t="shared" si="8"/>
        <v>6.6596240000000003E-3</v>
      </c>
      <c r="D64" s="63">
        <f t="shared" si="11"/>
        <v>6.6774120000000006E-3</v>
      </c>
      <c r="E64" s="63" t="str">
        <f t="shared" si="9"/>
        <v>0.0067,</v>
      </c>
      <c r="F64" s="63"/>
      <c r="H64" s="63"/>
      <c r="I64" s="63">
        <v>6.3281500000000003E-3</v>
      </c>
      <c r="J64" s="63">
        <v>6.7596399999999999E-3</v>
      </c>
      <c r="K64" s="63">
        <v>6.3546799999999997E-3</v>
      </c>
      <c r="L64" s="63">
        <v>7.0488699999999996E-3</v>
      </c>
      <c r="M64" s="63">
        <v>6.7471299999999996E-3</v>
      </c>
      <c r="N64" s="63"/>
      <c r="O64" s="63">
        <v>6.3301299999999998E-3</v>
      </c>
      <c r="P64" s="63">
        <v>6.7780499999999999E-3</v>
      </c>
      <c r="Q64" s="63">
        <v>6.3636700000000001E-3</v>
      </c>
      <c r="R64" s="63">
        <v>7.06663E-3</v>
      </c>
      <c r="S64" s="63">
        <v>6.7596399999999999E-3</v>
      </c>
      <c r="T64" s="63"/>
      <c r="U64" s="63">
        <v>6.3282900000000003E-3</v>
      </c>
      <c r="V64" s="63">
        <v>6.8067199999999996E-3</v>
      </c>
      <c r="W64" s="63">
        <v>6.3751099999999998E-3</v>
      </c>
      <c r="X64" s="63">
        <v>7.0951499999999997E-3</v>
      </c>
      <c r="Y64" s="63">
        <v>6.7817900000000002E-3</v>
      </c>
    </row>
    <row r="65" spans="1:25">
      <c r="A65" s="63"/>
      <c r="B65" s="63">
        <f t="shared" si="10"/>
        <v>5.6369420000000007E-3</v>
      </c>
      <c r="C65" s="63">
        <f t="shared" si="8"/>
        <v>5.6548060000000001E-3</v>
      </c>
      <c r="D65" s="63">
        <f t="shared" si="11"/>
        <v>5.6876640000000003E-3</v>
      </c>
      <c r="E65" s="63" t="str">
        <f t="shared" si="9"/>
        <v>0.0057,</v>
      </c>
      <c r="F65" s="63"/>
      <c r="H65" s="63"/>
      <c r="I65" s="63">
        <v>5.4783200000000001E-3</v>
      </c>
      <c r="J65" s="63">
        <v>6.0198999999999999E-3</v>
      </c>
      <c r="K65" s="63">
        <v>5.46007E-3</v>
      </c>
      <c r="L65" s="63">
        <v>5.6248799999999996E-3</v>
      </c>
      <c r="M65" s="63">
        <v>5.6015400000000003E-3</v>
      </c>
      <c r="N65" s="63"/>
      <c r="O65" s="63">
        <v>5.4833099999999999E-3</v>
      </c>
      <c r="P65" s="63">
        <v>6.0313199999999997E-3</v>
      </c>
      <c r="Q65" s="63">
        <v>5.4765600000000001E-3</v>
      </c>
      <c r="R65" s="63">
        <v>5.6591499999999999E-3</v>
      </c>
      <c r="S65" s="63">
        <v>5.6236899999999998E-3</v>
      </c>
      <c r="T65" s="63"/>
      <c r="U65" s="63">
        <v>5.51266E-3</v>
      </c>
      <c r="V65" s="63">
        <v>6.0511699999999998E-3</v>
      </c>
      <c r="W65" s="63">
        <v>5.5082899999999999E-3</v>
      </c>
      <c r="X65" s="63">
        <v>5.6982100000000004E-3</v>
      </c>
      <c r="Y65" s="63">
        <v>5.6679900000000004E-3</v>
      </c>
    </row>
    <row r="66" spans="1:25">
      <c r="A66" s="63"/>
      <c r="B66" s="63">
        <f t="shared" si="10"/>
        <v>5.0493380000000004E-3</v>
      </c>
      <c r="C66" s="63">
        <f t="shared" si="8"/>
        <v>5.0560980000000002E-3</v>
      </c>
      <c r="D66" s="63">
        <f t="shared" si="11"/>
        <v>5.0736440000000004E-3</v>
      </c>
      <c r="E66" s="63" t="str">
        <f t="shared" si="9"/>
        <v>0.0051,</v>
      </c>
      <c r="F66" s="63"/>
      <c r="H66" s="63"/>
      <c r="I66" s="63">
        <v>4.9570600000000001E-3</v>
      </c>
      <c r="J66" s="63">
        <v>5.3023499999999999E-3</v>
      </c>
      <c r="K66" s="63">
        <v>4.9548200000000004E-3</v>
      </c>
      <c r="L66" s="63">
        <v>4.9143800000000003E-3</v>
      </c>
      <c r="M66" s="63">
        <v>5.1180799999999997E-3</v>
      </c>
      <c r="N66" s="63"/>
      <c r="O66" s="63">
        <v>4.95898E-3</v>
      </c>
      <c r="P66" s="63">
        <v>5.2930399999999997E-3</v>
      </c>
      <c r="Q66" s="63">
        <v>4.9584199999999998E-3</v>
      </c>
      <c r="R66" s="63">
        <v>4.9355199999999997E-3</v>
      </c>
      <c r="S66" s="63">
        <v>5.13453E-3</v>
      </c>
      <c r="T66" s="63"/>
      <c r="U66" s="63">
        <v>4.9640300000000004E-3</v>
      </c>
      <c r="V66" s="63">
        <v>5.3146000000000001E-3</v>
      </c>
      <c r="W66" s="63">
        <v>4.9669800000000002E-3</v>
      </c>
      <c r="X66" s="63">
        <v>4.9536900000000002E-3</v>
      </c>
      <c r="Y66" s="63">
        <v>5.1689199999999996E-3</v>
      </c>
    </row>
    <row r="67" spans="1:25">
      <c r="A67" s="63"/>
      <c r="B67" s="63">
        <f t="shared" si="10"/>
        <v>4.6073160000000002E-3</v>
      </c>
      <c r="C67" s="63">
        <f t="shared" si="8"/>
        <v>4.6083800000000005E-3</v>
      </c>
      <c r="D67" s="63">
        <f t="shared" si="11"/>
        <v>4.6181080000000001E-3</v>
      </c>
      <c r="E67" s="63" t="str">
        <f t="shared" si="9"/>
        <v>0.0046,</v>
      </c>
      <c r="F67" s="63"/>
      <c r="H67" s="63"/>
      <c r="I67" s="63">
        <v>4.5885199999999996E-3</v>
      </c>
      <c r="J67" s="63">
        <v>4.5893899999999996E-3</v>
      </c>
      <c r="K67" s="63">
        <v>4.5958400000000003E-3</v>
      </c>
      <c r="L67" s="63">
        <v>4.6219900000000003E-3</v>
      </c>
      <c r="M67" s="63">
        <v>4.6408400000000002E-3</v>
      </c>
      <c r="N67" s="63"/>
      <c r="O67" s="63">
        <v>4.5955199999999996E-3</v>
      </c>
      <c r="P67" s="63">
        <v>4.58888E-3</v>
      </c>
      <c r="Q67" s="63">
        <v>4.5983100000000004E-3</v>
      </c>
      <c r="R67" s="63">
        <v>4.6193900000000001E-3</v>
      </c>
      <c r="S67" s="63">
        <v>4.6398000000000003E-3</v>
      </c>
      <c r="T67" s="63"/>
      <c r="U67" s="63">
        <v>4.6097100000000004E-3</v>
      </c>
      <c r="V67" s="63">
        <v>4.6080299999999999E-3</v>
      </c>
      <c r="W67" s="63">
        <v>4.6059100000000004E-3</v>
      </c>
      <c r="X67" s="63">
        <v>4.6220899999999997E-3</v>
      </c>
      <c r="Y67" s="63">
        <v>4.6448000000000001E-3</v>
      </c>
    </row>
    <row r="68" spans="1:25">
      <c r="A68" s="63"/>
      <c r="B68" s="63">
        <f t="shared" si="10"/>
        <v>4.3798359999999998E-3</v>
      </c>
      <c r="C68" s="63">
        <f t="shared" si="8"/>
        <v>4.3811099999999997E-3</v>
      </c>
      <c r="D68" s="63">
        <f t="shared" si="11"/>
        <v>4.3849079999999999E-3</v>
      </c>
      <c r="E68" s="63" t="str">
        <f t="shared" si="9"/>
        <v>0.0044,</v>
      </c>
      <c r="F68" s="63"/>
      <c r="H68" s="63"/>
      <c r="I68" s="63">
        <v>4.3661000000000004E-3</v>
      </c>
      <c r="J68" s="63">
        <v>4.3685099999999999E-3</v>
      </c>
      <c r="K68" s="63">
        <v>4.4025399999999999E-3</v>
      </c>
      <c r="L68" s="63">
        <v>4.3722600000000002E-3</v>
      </c>
      <c r="M68" s="63">
        <v>4.3897700000000003E-3</v>
      </c>
      <c r="N68" s="63"/>
      <c r="O68" s="63">
        <v>4.36704E-3</v>
      </c>
      <c r="P68" s="63">
        <v>4.3710700000000003E-3</v>
      </c>
      <c r="Q68" s="63">
        <v>4.4024299999999997E-3</v>
      </c>
      <c r="R68" s="63">
        <v>4.3731999999999998E-3</v>
      </c>
      <c r="S68" s="63">
        <v>4.3918100000000003E-3</v>
      </c>
      <c r="T68" s="63"/>
      <c r="U68" s="63">
        <v>4.36995E-3</v>
      </c>
      <c r="V68" s="63">
        <v>4.3769600000000001E-3</v>
      </c>
      <c r="W68" s="63">
        <v>4.4032799999999999E-3</v>
      </c>
      <c r="X68" s="63">
        <v>4.3772100000000003E-3</v>
      </c>
      <c r="Y68" s="63">
        <v>4.3971399999999999E-3</v>
      </c>
    </row>
    <row r="69" spans="1:25">
      <c r="A69" s="63"/>
      <c r="B69" s="63">
        <f t="shared" si="10"/>
        <v>4.2715080000000002E-3</v>
      </c>
      <c r="C69" s="63">
        <f t="shared" si="8"/>
        <v>4.2717740000000008E-3</v>
      </c>
      <c r="D69" s="63">
        <f t="shared" si="11"/>
        <v>4.2723959999999995E-3</v>
      </c>
      <c r="E69" s="63" t="str">
        <f t="shared" si="9"/>
        <v>0.0043,</v>
      </c>
      <c r="F69" s="63"/>
      <c r="H69" s="63"/>
      <c r="I69" s="63">
        <v>4.2805400000000002E-3</v>
      </c>
      <c r="J69" s="63">
        <v>4.2534900000000004E-3</v>
      </c>
      <c r="K69" s="63">
        <v>4.2869500000000003E-3</v>
      </c>
      <c r="L69" s="63">
        <v>4.2693100000000001E-3</v>
      </c>
      <c r="M69" s="63">
        <v>4.2672500000000002E-3</v>
      </c>
      <c r="N69" s="63"/>
      <c r="O69" s="63">
        <v>4.2810299999999999E-3</v>
      </c>
      <c r="P69" s="63">
        <v>4.2539500000000003E-3</v>
      </c>
      <c r="Q69" s="63">
        <v>4.2869300000000004E-3</v>
      </c>
      <c r="R69" s="63">
        <v>4.2692600000000004E-3</v>
      </c>
      <c r="S69" s="63">
        <v>4.2677000000000001E-3</v>
      </c>
      <c r="T69" s="63"/>
      <c r="U69" s="63">
        <v>4.2819900000000003E-3</v>
      </c>
      <c r="V69" s="63">
        <v>4.2548999999999998E-3</v>
      </c>
      <c r="W69" s="63">
        <v>4.2867900000000004E-3</v>
      </c>
      <c r="X69" s="63">
        <v>4.2697300000000002E-3</v>
      </c>
      <c r="Y69" s="63">
        <v>4.2685700000000002E-3</v>
      </c>
    </row>
    <row r="70" spans="1:25">
      <c r="A70" s="63"/>
      <c r="B70" s="63">
        <f t="shared" si="10"/>
        <v>4.2271100000000001E-3</v>
      </c>
      <c r="C70" s="63">
        <f t="shared" si="8"/>
        <v>4.2271499999999998E-3</v>
      </c>
      <c r="D70" s="63">
        <f t="shared" si="11"/>
        <v>4.227176E-3</v>
      </c>
      <c r="E70" s="63" t="str">
        <f t="shared" si="9"/>
        <v>0.0042,</v>
      </c>
      <c r="F70" s="63"/>
      <c r="H70" s="63"/>
      <c r="I70" s="63">
        <v>4.2386500000000001E-3</v>
      </c>
      <c r="J70" s="63">
        <v>4.2095300000000004E-3</v>
      </c>
      <c r="K70" s="63">
        <v>4.2401100000000001E-3</v>
      </c>
      <c r="L70" s="63">
        <v>4.2200700000000002E-3</v>
      </c>
      <c r="M70" s="63">
        <v>4.2271899999999996E-3</v>
      </c>
      <c r="N70" s="63"/>
      <c r="O70" s="63">
        <v>4.2387400000000004E-3</v>
      </c>
      <c r="P70" s="63">
        <v>4.2095600000000002E-3</v>
      </c>
      <c r="Q70" s="63">
        <v>4.2401799999999996E-3</v>
      </c>
      <c r="R70" s="63">
        <v>4.2200800000000002E-3</v>
      </c>
      <c r="S70" s="63">
        <v>4.2271899999999996E-3</v>
      </c>
      <c r="T70" s="63"/>
      <c r="U70" s="63">
        <v>4.2388900000000004E-3</v>
      </c>
      <c r="V70" s="63">
        <v>4.2094799999999998E-3</v>
      </c>
      <c r="W70" s="63">
        <v>4.2401799999999996E-3</v>
      </c>
      <c r="X70" s="63">
        <v>4.2201299999999999E-3</v>
      </c>
      <c r="Y70" s="63">
        <v>4.2272000000000004E-3</v>
      </c>
    </row>
    <row r="71" spans="1:25">
      <c r="A71" s="63"/>
      <c r="B71" s="63">
        <f t="shared" si="10"/>
        <v>4.2114799999999992E-3</v>
      </c>
      <c r="C71" s="63">
        <f t="shared" si="8"/>
        <v>4.2114299999999995E-3</v>
      </c>
      <c r="D71" s="63">
        <f t="shared" si="11"/>
        <v>4.2113380000000002E-3</v>
      </c>
      <c r="E71" s="63" t="str">
        <f t="shared" si="9"/>
        <v>0.0042,</v>
      </c>
      <c r="F71" s="63"/>
      <c r="H71" s="63"/>
      <c r="I71" s="63">
        <v>4.2228300000000003E-3</v>
      </c>
      <c r="J71" s="63">
        <v>4.1979299999999999E-3</v>
      </c>
      <c r="K71" s="63">
        <v>4.2186200000000002E-3</v>
      </c>
      <c r="L71" s="63">
        <v>4.2082500000000002E-3</v>
      </c>
      <c r="M71" s="63">
        <v>4.2097699999999998E-3</v>
      </c>
      <c r="N71" s="63"/>
      <c r="O71" s="63">
        <v>4.2228099999999996E-3</v>
      </c>
      <c r="P71" s="63">
        <v>4.1978700000000002E-3</v>
      </c>
      <c r="Q71" s="63">
        <v>4.2185699999999996E-3</v>
      </c>
      <c r="R71" s="63">
        <v>4.2081699999999998E-3</v>
      </c>
      <c r="S71" s="63">
        <v>4.2097300000000001E-3</v>
      </c>
      <c r="T71" s="63"/>
      <c r="U71" s="63">
        <v>4.2227999999999996E-3</v>
      </c>
      <c r="V71" s="63">
        <v>4.1977300000000002E-3</v>
      </c>
      <c r="W71" s="63">
        <v>4.2184900000000001E-3</v>
      </c>
      <c r="X71" s="63">
        <v>4.2080099999999999E-3</v>
      </c>
      <c r="Y71" s="63">
        <v>4.2096599999999996E-3</v>
      </c>
    </row>
    <row r="72" spans="1:25">
      <c r="A72" s="63"/>
      <c r="B72" s="63">
        <f t="shared" si="10"/>
        <v>4.2083399999999997E-3</v>
      </c>
      <c r="C72" s="63">
        <f t="shared" si="8"/>
        <v>4.2083139999999995E-3</v>
      </c>
      <c r="D72" s="63">
        <f t="shared" si="11"/>
        <v>4.2082700000000001E-3</v>
      </c>
      <c r="E72" s="63" t="str">
        <f t="shared" si="9"/>
        <v>0.0042,</v>
      </c>
      <c r="F72" s="63"/>
      <c r="H72" s="63"/>
      <c r="I72" s="63">
        <v>4.21851E-3</v>
      </c>
      <c r="J72" s="63">
        <v>4.19704E-3</v>
      </c>
      <c r="K72" s="63">
        <v>4.21383E-3</v>
      </c>
      <c r="L72" s="63">
        <v>4.2050999999999998E-3</v>
      </c>
      <c r="M72" s="63">
        <v>4.2072200000000002E-3</v>
      </c>
      <c r="N72" s="63"/>
      <c r="O72" s="63">
        <v>4.2184900000000001E-3</v>
      </c>
      <c r="P72" s="63">
        <v>4.1970100000000002E-3</v>
      </c>
      <c r="Q72" s="63">
        <v>4.2138200000000001E-3</v>
      </c>
      <c r="R72" s="63">
        <v>4.20507E-3</v>
      </c>
      <c r="S72" s="63">
        <v>4.2071799999999996E-3</v>
      </c>
      <c r="T72" s="63"/>
      <c r="U72" s="63">
        <v>4.2184800000000001E-3</v>
      </c>
      <c r="V72" s="63">
        <v>4.1969499999999996E-3</v>
      </c>
      <c r="W72" s="63">
        <v>4.2137900000000002E-3</v>
      </c>
      <c r="X72" s="63">
        <v>4.2050200000000003E-3</v>
      </c>
      <c r="Y72" s="63">
        <v>4.20711E-3</v>
      </c>
    </row>
    <row r="73" spans="1:25">
      <c r="A73" s="63"/>
      <c r="B73" s="63">
        <f t="shared" si="10"/>
        <v>4.2086940000000007E-3</v>
      </c>
      <c r="C73" s="63">
        <f t="shared" si="8"/>
        <v>4.208692E-3</v>
      </c>
      <c r="D73" s="63">
        <f t="shared" si="11"/>
        <v>4.2086940000000007E-3</v>
      </c>
      <c r="E73" s="63" t="str">
        <f t="shared" si="9"/>
        <v>0.0042,</v>
      </c>
      <c r="F73" s="63"/>
      <c r="H73" s="63"/>
      <c r="I73" s="63">
        <v>4.2184199999999996E-3</v>
      </c>
      <c r="J73" s="63">
        <v>4.1971200000000004E-3</v>
      </c>
      <c r="K73" s="63">
        <v>4.2160499999999998E-3</v>
      </c>
      <c r="L73" s="63">
        <v>4.2050899999999999E-3</v>
      </c>
      <c r="M73" s="63">
        <v>4.2067900000000002E-3</v>
      </c>
      <c r="N73" s="63"/>
      <c r="O73" s="63">
        <v>4.2184199999999996E-3</v>
      </c>
      <c r="P73" s="63">
        <v>4.1971200000000004E-3</v>
      </c>
      <c r="Q73" s="63">
        <v>4.2160499999999998E-3</v>
      </c>
      <c r="R73" s="63">
        <v>4.2050799999999999E-3</v>
      </c>
      <c r="S73" s="63">
        <v>4.2067900000000002E-3</v>
      </c>
      <c r="T73" s="63"/>
      <c r="U73" s="63">
        <v>4.2184199999999996E-3</v>
      </c>
      <c r="V73" s="63">
        <v>4.1971200000000004E-3</v>
      </c>
      <c r="W73" s="63">
        <v>4.2160599999999998E-3</v>
      </c>
      <c r="X73" s="63">
        <v>4.2050799999999999E-3</v>
      </c>
      <c r="Y73" s="63">
        <v>4.2067900000000002E-3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E5D8-197B-FF46-B7CC-0D8E08FF703B}">
  <sheetPr codeName="Sheet6">
    <tabColor rgb="FF7030A0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E020-80F4-8E4A-822A-433B6782436A}">
  <sheetPr>
    <tabColor theme="8" tint="0.59999389629810485"/>
  </sheetPr>
  <dimension ref="B2:N406"/>
  <sheetViews>
    <sheetView showGridLines="0" topLeftCell="A139" zoomScale="120" zoomScaleNormal="120" workbookViewId="0">
      <selection activeCell="F231" sqref="F231:F250"/>
    </sheetView>
  </sheetViews>
  <sheetFormatPr baseColWidth="10" defaultRowHeight="16"/>
  <cols>
    <col min="1" max="1" width="10.83203125" style="174"/>
    <col min="2" max="2" width="11" style="174" bestFit="1" customWidth="1"/>
    <col min="3" max="3" width="10.83203125" style="174" customWidth="1"/>
    <col min="4" max="4" width="15.6640625" style="174" customWidth="1"/>
    <col min="5" max="5" width="15.33203125" style="175" customWidth="1"/>
    <col min="6" max="6" width="17.1640625" style="174" customWidth="1"/>
    <col min="7" max="7" width="27.33203125" style="435" bestFit="1" customWidth="1"/>
    <col min="8" max="8" width="14.1640625" style="465" bestFit="1" customWidth="1"/>
    <col min="9" max="9" width="10.83203125" style="174"/>
    <col min="10" max="10" width="15.1640625" style="188" bestFit="1" customWidth="1"/>
    <col min="11" max="11" width="13.33203125" style="267" bestFit="1" customWidth="1"/>
    <col min="12" max="12" width="15.1640625" style="465" bestFit="1" customWidth="1"/>
    <col min="13" max="16384" width="10.83203125" style="174"/>
  </cols>
  <sheetData>
    <row r="2" spans="2:12">
      <c r="I2" s="81">
        <v>5.3000000000000001E-5</v>
      </c>
      <c r="J2" s="188" t="s">
        <v>539</v>
      </c>
    </row>
    <row r="3" spans="2:12">
      <c r="D3" s="519" t="s">
        <v>127</v>
      </c>
      <c r="E3" s="519"/>
      <c r="F3" s="519" t="s">
        <v>126</v>
      </c>
      <c r="G3" s="519"/>
      <c r="I3" s="81">
        <v>3.3000000000000003E-5</v>
      </c>
      <c r="J3" s="188" t="s">
        <v>540</v>
      </c>
      <c r="K3" s="519"/>
      <c r="L3" s="519"/>
    </row>
    <row r="4" spans="2:12">
      <c r="D4" s="174" t="s">
        <v>128</v>
      </c>
      <c r="E4" s="175" t="s">
        <v>129</v>
      </c>
      <c r="F4" s="174" t="s">
        <v>128</v>
      </c>
      <c r="G4" s="435" t="s">
        <v>129</v>
      </c>
    </row>
    <row r="5" spans="2:12">
      <c r="B5" s="515" t="s">
        <v>952</v>
      </c>
      <c r="C5" s="516"/>
      <c r="D5" s="516"/>
      <c r="E5" s="516"/>
      <c r="F5" s="516"/>
      <c r="G5" s="518"/>
    </row>
    <row r="6" spans="2:12">
      <c r="B6" s="176" t="s">
        <v>131</v>
      </c>
      <c r="C6" s="177" t="s">
        <v>132</v>
      </c>
      <c r="D6" s="456"/>
      <c r="E6" s="432">
        <v>5.4434770753725697E-3</v>
      </c>
      <c r="F6" s="451"/>
      <c r="G6" s="432">
        <v>4.2726078596737899E-3</v>
      </c>
      <c r="H6" s="465">
        <f>G6-$G$229</f>
        <v>8.8005991702890321E-5</v>
      </c>
      <c r="L6" s="490"/>
    </row>
    <row r="7" spans="2:12">
      <c r="B7" s="491">
        <v>0.1</v>
      </c>
      <c r="C7" s="174" t="s">
        <v>133</v>
      </c>
      <c r="D7" s="458"/>
      <c r="E7" s="432">
        <v>3.5662703057418899</v>
      </c>
      <c r="F7" s="452"/>
      <c r="G7" s="432">
        <v>11.3360133011101</v>
      </c>
      <c r="L7" s="490"/>
    </row>
    <row r="8" spans="2:12">
      <c r="B8" s="183"/>
      <c r="D8" s="505" t="s">
        <v>990</v>
      </c>
      <c r="E8" s="446"/>
      <c r="F8" s="505" t="s">
        <v>990</v>
      </c>
      <c r="G8" s="443"/>
    </row>
    <row r="9" spans="2:12">
      <c r="B9" s="183"/>
      <c r="D9" s="505" t="s">
        <v>991</v>
      </c>
      <c r="E9" s="447"/>
      <c r="F9" s="505" t="s">
        <v>1002</v>
      </c>
      <c r="G9" s="436"/>
    </row>
    <row r="10" spans="2:12">
      <c r="B10" s="183"/>
      <c r="D10" s="505" t="s">
        <v>992</v>
      </c>
      <c r="E10" s="447"/>
      <c r="F10" s="505" t="s">
        <v>1003</v>
      </c>
      <c r="G10" s="436"/>
    </row>
    <row r="11" spans="2:12">
      <c r="B11" s="183"/>
      <c r="D11" s="505" t="s">
        <v>993</v>
      </c>
      <c r="E11" s="447"/>
      <c r="F11" s="505" t="s">
        <v>1004</v>
      </c>
      <c r="G11" s="436"/>
    </row>
    <row r="12" spans="2:12">
      <c r="B12" s="183"/>
      <c r="D12" s="505" t="s">
        <v>994</v>
      </c>
      <c r="E12" s="447"/>
      <c r="F12" s="505" t="s">
        <v>994</v>
      </c>
      <c r="G12" s="436"/>
    </row>
    <row r="13" spans="2:12">
      <c r="B13" s="183"/>
      <c r="D13" s="505" t="s">
        <v>995</v>
      </c>
      <c r="E13" s="447"/>
      <c r="F13" s="505" t="s">
        <v>1005</v>
      </c>
      <c r="G13" s="436"/>
    </row>
    <row r="14" spans="2:12">
      <c r="B14" s="183"/>
      <c r="D14" s="505" t="s">
        <v>996</v>
      </c>
      <c r="E14" s="447"/>
      <c r="F14" s="505" t="s">
        <v>1006</v>
      </c>
      <c r="G14" s="436"/>
    </row>
    <row r="15" spans="2:12">
      <c r="B15" s="183"/>
      <c r="D15" s="505" t="s">
        <v>997</v>
      </c>
      <c r="E15" s="447"/>
      <c r="F15" s="505" t="s">
        <v>1007</v>
      </c>
      <c r="G15" s="436"/>
    </row>
    <row r="16" spans="2:12">
      <c r="B16" s="183"/>
      <c r="D16" s="505" t="s">
        <v>998</v>
      </c>
      <c r="E16" s="447"/>
      <c r="F16" s="505" t="s">
        <v>998</v>
      </c>
      <c r="G16" s="436"/>
    </row>
    <row r="17" spans="2:12">
      <c r="B17" s="183"/>
      <c r="D17" s="505" t="s">
        <v>999</v>
      </c>
      <c r="E17" s="447"/>
      <c r="F17" s="505" t="s">
        <v>999</v>
      </c>
      <c r="G17" s="436"/>
    </row>
    <row r="18" spans="2:12">
      <c r="B18" s="183"/>
      <c r="D18" s="505" t="s">
        <v>1000</v>
      </c>
      <c r="E18" s="447"/>
      <c r="F18" s="505" t="s">
        <v>1008</v>
      </c>
      <c r="G18" s="436"/>
    </row>
    <row r="19" spans="2:12">
      <c r="B19" s="178"/>
      <c r="D19" s="505" t="s">
        <v>1001</v>
      </c>
      <c r="E19" s="447"/>
      <c r="F19" s="505" t="s">
        <v>1009</v>
      </c>
      <c r="G19" s="436"/>
      <c r="K19" s="462"/>
    </row>
    <row r="20" spans="2:12">
      <c r="B20" s="178"/>
      <c r="D20" s="186"/>
      <c r="E20" s="447"/>
      <c r="F20" s="505" t="s">
        <v>1010</v>
      </c>
      <c r="G20" s="449"/>
      <c r="K20" s="462"/>
    </row>
    <row r="21" spans="2:12">
      <c r="B21" s="178"/>
      <c r="D21" s="186"/>
      <c r="E21" s="447"/>
      <c r="F21" s="505" t="s">
        <v>1011</v>
      </c>
      <c r="G21" s="449"/>
      <c r="K21" s="462"/>
    </row>
    <row r="22" spans="2:12">
      <c r="B22" s="178"/>
      <c r="D22" s="186"/>
      <c r="E22" s="185"/>
      <c r="F22" s="505" t="s">
        <v>1012</v>
      </c>
      <c r="G22" s="449"/>
      <c r="K22" s="462"/>
    </row>
    <row r="23" spans="2:12">
      <c r="B23" s="178"/>
      <c r="D23" s="186"/>
      <c r="E23" s="185"/>
      <c r="F23" s="505" t="s">
        <v>1013</v>
      </c>
      <c r="G23" s="449"/>
      <c r="K23" s="462"/>
    </row>
    <row r="24" spans="2:12">
      <c r="B24" s="178"/>
      <c r="D24" s="186"/>
      <c r="E24" s="185"/>
      <c r="F24" s="505" t="s">
        <v>1014</v>
      </c>
      <c r="G24" s="449"/>
      <c r="K24" s="462"/>
    </row>
    <row r="25" spans="2:12">
      <c r="B25" s="178"/>
      <c r="D25" s="186"/>
      <c r="E25" s="185"/>
      <c r="F25" s="505" t="s">
        <v>1015</v>
      </c>
      <c r="G25" s="449"/>
      <c r="K25" s="462"/>
    </row>
    <row r="26" spans="2:12">
      <c r="B26" s="183"/>
      <c r="D26" s="183"/>
      <c r="E26" s="270"/>
      <c r="F26" s="505" t="s">
        <v>1016</v>
      </c>
      <c r="G26" s="449"/>
    </row>
    <row r="27" spans="2:12">
      <c r="B27" s="184"/>
      <c r="C27" s="181"/>
      <c r="D27" s="184"/>
      <c r="E27" s="271"/>
      <c r="F27" s="505" t="s">
        <v>1017</v>
      </c>
      <c r="G27" s="450"/>
    </row>
    <row r="28" spans="2:12">
      <c r="B28" s="176" t="s">
        <v>131</v>
      </c>
      <c r="C28" s="177" t="s">
        <v>132</v>
      </c>
      <c r="D28" s="457"/>
      <c r="E28" s="432">
        <v>5.0691672850068899E-3</v>
      </c>
      <c r="G28" s="432">
        <v>4.2710607352196396E-3</v>
      </c>
      <c r="H28" s="465">
        <f>G28-$G$229</f>
        <v>8.645886724874003E-5</v>
      </c>
      <c r="L28" s="490"/>
    </row>
    <row r="29" spans="2:12">
      <c r="B29" s="491">
        <v>0.5</v>
      </c>
      <c r="C29" s="174" t="s">
        <v>133</v>
      </c>
      <c r="D29" s="458"/>
      <c r="E29" s="432">
        <v>3.4681865249239099</v>
      </c>
      <c r="G29" s="432">
        <v>11.286802321580099</v>
      </c>
      <c r="L29" s="490"/>
    </row>
    <row r="30" spans="2:12">
      <c r="B30" s="183"/>
      <c r="D30" s="505" t="s">
        <v>1018</v>
      </c>
      <c r="E30" s="436"/>
      <c r="F30" s="504" t="s">
        <v>719</v>
      </c>
      <c r="G30" s="436"/>
    </row>
    <row r="31" spans="2:12">
      <c r="B31" s="183"/>
      <c r="D31" s="505" t="s">
        <v>1019</v>
      </c>
      <c r="E31" s="436"/>
      <c r="F31" s="504" t="s">
        <v>953</v>
      </c>
      <c r="G31" s="436"/>
    </row>
    <row r="32" spans="2:12">
      <c r="B32" s="183"/>
      <c r="D32" s="505" t="s">
        <v>1020</v>
      </c>
      <c r="E32" s="436"/>
      <c r="F32" s="504" t="s">
        <v>954</v>
      </c>
      <c r="G32" s="436"/>
    </row>
    <row r="33" spans="2:11">
      <c r="B33" s="183"/>
      <c r="D33" s="505" t="s">
        <v>1021</v>
      </c>
      <c r="E33" s="436"/>
      <c r="F33" s="504" t="s">
        <v>955</v>
      </c>
      <c r="G33" s="436"/>
    </row>
    <row r="34" spans="2:11">
      <c r="B34" s="183"/>
      <c r="D34" s="505" t="s">
        <v>1022</v>
      </c>
      <c r="E34" s="436"/>
      <c r="F34" s="504" t="s">
        <v>956</v>
      </c>
      <c r="G34" s="436"/>
    </row>
    <row r="35" spans="2:11">
      <c r="B35" s="183"/>
      <c r="D35" s="505" t="s">
        <v>1023</v>
      </c>
      <c r="E35" s="436"/>
      <c r="F35" s="504" t="s">
        <v>957</v>
      </c>
      <c r="G35" s="436"/>
    </row>
    <row r="36" spans="2:11">
      <c r="B36" s="183"/>
      <c r="D36" s="505" t="s">
        <v>1024</v>
      </c>
      <c r="E36" s="436"/>
      <c r="F36" s="504" t="s">
        <v>958</v>
      </c>
      <c r="G36" s="436"/>
    </row>
    <row r="37" spans="2:11">
      <c r="B37" s="183"/>
      <c r="D37" s="505" t="s">
        <v>1025</v>
      </c>
      <c r="E37" s="436"/>
      <c r="F37" s="504" t="s">
        <v>959</v>
      </c>
      <c r="G37" s="436"/>
    </row>
    <row r="38" spans="2:11">
      <c r="B38" s="183"/>
      <c r="D38" s="505" t="s">
        <v>1026</v>
      </c>
      <c r="E38" s="436"/>
      <c r="F38" s="504" t="s">
        <v>960</v>
      </c>
      <c r="G38" s="436"/>
    </row>
    <row r="39" spans="2:11">
      <c r="B39" s="183"/>
      <c r="D39" s="505" t="s">
        <v>1027</v>
      </c>
      <c r="E39" s="436"/>
      <c r="F39" s="504" t="s">
        <v>728</v>
      </c>
      <c r="G39" s="436"/>
    </row>
    <row r="40" spans="2:11">
      <c r="B40" s="178"/>
      <c r="D40" s="505" t="s">
        <v>1028</v>
      </c>
      <c r="E40" s="436"/>
      <c r="F40" s="504" t="s">
        <v>961</v>
      </c>
      <c r="G40" s="436"/>
      <c r="K40" s="462"/>
    </row>
    <row r="41" spans="2:11">
      <c r="B41" s="178"/>
      <c r="D41" s="505" t="s">
        <v>1029</v>
      </c>
      <c r="E41" s="436"/>
      <c r="F41" s="504" t="s">
        <v>786</v>
      </c>
      <c r="G41" s="436"/>
      <c r="K41" s="462"/>
    </row>
    <row r="42" spans="2:11">
      <c r="B42" s="178"/>
      <c r="D42" s="434"/>
      <c r="E42" s="185"/>
      <c r="F42" s="504" t="s">
        <v>962</v>
      </c>
      <c r="G42" s="436"/>
      <c r="K42" s="462"/>
    </row>
    <row r="43" spans="2:11">
      <c r="B43" s="178"/>
      <c r="D43" s="434"/>
      <c r="E43" s="185"/>
      <c r="F43" s="504" t="s">
        <v>963</v>
      </c>
      <c r="G43" s="436"/>
      <c r="K43" s="462"/>
    </row>
    <row r="44" spans="2:11">
      <c r="B44" s="178"/>
      <c r="D44" s="434"/>
      <c r="E44" s="185"/>
      <c r="F44" s="504" t="s">
        <v>964</v>
      </c>
      <c r="G44" s="436"/>
      <c r="K44" s="462"/>
    </row>
    <row r="45" spans="2:11">
      <c r="B45" s="178"/>
      <c r="D45" s="434"/>
      <c r="E45" s="185"/>
      <c r="F45" s="504" t="s">
        <v>965</v>
      </c>
      <c r="G45" s="436"/>
      <c r="K45" s="462"/>
    </row>
    <row r="46" spans="2:11">
      <c r="B46" s="178"/>
      <c r="D46" s="434"/>
      <c r="E46" s="185"/>
      <c r="F46" s="504" t="s">
        <v>966</v>
      </c>
      <c r="G46" s="436"/>
      <c r="K46" s="462"/>
    </row>
    <row r="47" spans="2:11">
      <c r="B47" s="183"/>
      <c r="D47" s="434"/>
      <c r="E47" s="270"/>
      <c r="F47" s="504" t="s">
        <v>967</v>
      </c>
      <c r="G47" s="436"/>
    </row>
    <row r="48" spans="2:11">
      <c r="B48" s="183"/>
      <c r="D48" s="434"/>
      <c r="E48" s="270"/>
      <c r="F48" s="504" t="s">
        <v>968</v>
      </c>
      <c r="G48" s="436"/>
    </row>
    <row r="49" spans="2:12">
      <c r="B49" s="184"/>
      <c r="C49" s="181"/>
      <c r="D49" s="434"/>
      <c r="E49" s="271"/>
      <c r="F49" s="504" t="s">
        <v>969</v>
      </c>
      <c r="G49" s="436"/>
    </row>
    <row r="50" spans="2:12">
      <c r="B50" s="176" t="s">
        <v>131</v>
      </c>
      <c r="C50" s="177" t="s">
        <v>132</v>
      </c>
      <c r="D50" s="457"/>
      <c r="E50" s="432">
        <v>5.0570602470738297E-3</v>
      </c>
      <c r="G50" s="432">
        <v>4.2711690020010998E-3</v>
      </c>
      <c r="H50" s="465">
        <f>G50-$G$229</f>
        <v>8.65671340302002E-5</v>
      </c>
      <c r="L50" s="490"/>
    </row>
    <row r="51" spans="2:12">
      <c r="B51" s="491">
        <v>0.9</v>
      </c>
      <c r="C51" s="174" t="s">
        <v>133</v>
      </c>
      <c r="D51" s="458"/>
      <c r="E51" s="432">
        <v>3.45432002843935</v>
      </c>
      <c r="G51" s="432">
        <v>11.2864351728307</v>
      </c>
      <c r="L51" s="490"/>
    </row>
    <row r="52" spans="2:12">
      <c r="B52" s="183"/>
      <c r="D52" s="505" t="s">
        <v>970</v>
      </c>
      <c r="E52" s="436"/>
      <c r="F52" s="505" t="s">
        <v>970</v>
      </c>
      <c r="G52" s="436"/>
    </row>
    <row r="53" spans="2:12">
      <c r="B53" s="183"/>
      <c r="D53" s="505" t="s">
        <v>1030</v>
      </c>
      <c r="E53" s="436"/>
      <c r="F53" s="505" t="s">
        <v>971</v>
      </c>
      <c r="G53" s="436"/>
    </row>
    <row r="54" spans="2:12">
      <c r="B54" s="183"/>
      <c r="D54" s="505" t="s">
        <v>1031</v>
      </c>
      <c r="E54" s="436"/>
      <c r="F54" s="505" t="s">
        <v>972</v>
      </c>
      <c r="G54" s="436"/>
    </row>
    <row r="55" spans="2:12">
      <c r="B55" s="183"/>
      <c r="D55" s="505" t="s">
        <v>1032</v>
      </c>
      <c r="E55" s="436"/>
      <c r="F55" s="505" t="s">
        <v>973</v>
      </c>
      <c r="G55" s="436"/>
    </row>
    <row r="56" spans="2:12">
      <c r="B56" s="183"/>
      <c r="D56" s="505" t="s">
        <v>1033</v>
      </c>
      <c r="E56" s="436"/>
      <c r="F56" s="505" t="s">
        <v>974</v>
      </c>
      <c r="G56" s="436"/>
    </row>
    <row r="57" spans="2:12">
      <c r="B57" s="183"/>
      <c r="D57" s="505" t="s">
        <v>1034</v>
      </c>
      <c r="E57" s="436"/>
      <c r="F57" s="505" t="s">
        <v>975</v>
      </c>
      <c r="G57" s="436"/>
    </row>
    <row r="58" spans="2:12">
      <c r="B58" s="183"/>
      <c r="D58" s="505" t="s">
        <v>1035</v>
      </c>
      <c r="E58" s="436"/>
      <c r="F58" s="505" t="s">
        <v>976</v>
      </c>
      <c r="G58" s="436"/>
    </row>
    <row r="59" spans="2:12">
      <c r="B59" s="183"/>
      <c r="D59" s="505" t="s">
        <v>1036</v>
      </c>
      <c r="E59" s="436"/>
      <c r="F59" s="505" t="s">
        <v>977</v>
      </c>
      <c r="G59" s="436"/>
    </row>
    <row r="60" spans="2:12">
      <c r="B60" s="183"/>
      <c r="D60" s="505" t="s">
        <v>1037</v>
      </c>
      <c r="E60" s="436"/>
      <c r="F60" s="505" t="s">
        <v>978</v>
      </c>
      <c r="G60" s="436"/>
    </row>
    <row r="61" spans="2:12">
      <c r="B61" s="183"/>
      <c r="D61" s="505" t="s">
        <v>979</v>
      </c>
      <c r="E61" s="436"/>
      <c r="F61" s="505" t="s">
        <v>979</v>
      </c>
      <c r="G61" s="436"/>
    </row>
    <row r="62" spans="2:12">
      <c r="B62" s="178"/>
      <c r="D62" s="505" t="s">
        <v>1038</v>
      </c>
      <c r="E62" s="436"/>
      <c r="F62" s="505" t="s">
        <v>980</v>
      </c>
      <c r="G62" s="436"/>
      <c r="K62" s="462"/>
    </row>
    <row r="63" spans="2:12">
      <c r="B63" s="178"/>
      <c r="D63" s="505" t="s">
        <v>1039</v>
      </c>
      <c r="E63" s="436"/>
      <c r="F63" s="505" t="s">
        <v>981</v>
      </c>
      <c r="G63" s="436"/>
      <c r="K63" s="462"/>
    </row>
    <row r="64" spans="2:12">
      <c r="B64" s="178"/>
      <c r="D64" s="434"/>
      <c r="E64" s="185"/>
      <c r="F64" s="505" t="s">
        <v>982</v>
      </c>
      <c r="G64" s="436"/>
      <c r="K64" s="462"/>
    </row>
    <row r="65" spans="2:12">
      <c r="B65" s="178"/>
      <c r="D65" s="434"/>
      <c r="E65" s="185"/>
      <c r="F65" s="505" t="s">
        <v>983</v>
      </c>
      <c r="G65" s="436"/>
      <c r="K65" s="462"/>
    </row>
    <row r="66" spans="2:12">
      <c r="B66" s="178"/>
      <c r="D66" s="434"/>
      <c r="E66" s="185"/>
      <c r="F66" s="505" t="s">
        <v>984</v>
      </c>
      <c r="G66" s="436"/>
      <c r="K66" s="462"/>
    </row>
    <row r="67" spans="2:12">
      <c r="B67" s="178"/>
      <c r="D67" s="434"/>
      <c r="E67" s="185"/>
      <c r="F67" s="505" t="s">
        <v>985</v>
      </c>
      <c r="G67" s="436"/>
      <c r="K67" s="462"/>
    </row>
    <row r="68" spans="2:12">
      <c r="B68" s="178"/>
      <c r="D68" s="434"/>
      <c r="E68" s="185"/>
      <c r="F68" s="505" t="s">
        <v>986</v>
      </c>
      <c r="G68" s="436"/>
      <c r="K68" s="462"/>
    </row>
    <row r="69" spans="2:12">
      <c r="B69" s="183"/>
      <c r="D69" s="434"/>
      <c r="E69" s="270"/>
      <c r="F69" s="505" t="s">
        <v>987</v>
      </c>
      <c r="G69" s="436"/>
    </row>
    <row r="70" spans="2:12">
      <c r="B70" s="183"/>
      <c r="D70" s="434"/>
      <c r="E70" s="270"/>
      <c r="F70" s="505" t="s">
        <v>988</v>
      </c>
      <c r="G70" s="436"/>
    </row>
    <row r="71" spans="2:12">
      <c r="B71" s="184"/>
      <c r="C71" s="181"/>
      <c r="D71" s="434"/>
      <c r="E71" s="271"/>
      <c r="F71" s="505" t="s">
        <v>989</v>
      </c>
      <c r="G71" s="436"/>
    </row>
    <row r="72" spans="2:12">
      <c r="B72" s="515" t="s">
        <v>130</v>
      </c>
      <c r="C72" s="516"/>
      <c r="D72" s="516"/>
      <c r="E72" s="516"/>
      <c r="F72" s="516"/>
      <c r="G72" s="518"/>
    </row>
    <row r="73" spans="2:12">
      <c r="B73" s="176" t="s">
        <v>131</v>
      </c>
      <c r="C73" s="177" t="s">
        <v>132</v>
      </c>
      <c r="D73" s="456"/>
      <c r="E73" s="269"/>
      <c r="F73" s="451"/>
      <c r="G73" s="501">
        <v>4.1897067048734596E-3</v>
      </c>
      <c r="H73" s="465">
        <f>G73-$G$229</f>
        <v>5.1048369025599727E-6</v>
      </c>
      <c r="L73" s="490"/>
    </row>
    <row r="74" spans="2:12">
      <c r="B74" s="491">
        <v>0.1</v>
      </c>
      <c r="C74" s="174" t="s">
        <v>133</v>
      </c>
      <c r="D74" s="458"/>
      <c r="E74" s="448"/>
      <c r="F74" s="452"/>
      <c r="G74" s="501">
        <v>10.326878824249899</v>
      </c>
      <c r="L74" s="490"/>
    </row>
    <row r="75" spans="2:12" hidden="1">
      <c r="B75" s="183"/>
      <c r="D75" s="462"/>
      <c r="E75" s="446"/>
      <c r="F75" s="434" t="s">
        <v>765</v>
      </c>
      <c r="G75" s="443"/>
    </row>
    <row r="76" spans="2:12" hidden="1">
      <c r="B76" s="183"/>
      <c r="D76" s="462"/>
      <c r="E76" s="447"/>
      <c r="F76" s="434" t="s">
        <v>815</v>
      </c>
      <c r="G76" s="436"/>
    </row>
    <row r="77" spans="2:12" hidden="1">
      <c r="B77" s="183"/>
      <c r="D77" s="462"/>
      <c r="E77" s="447"/>
      <c r="F77" s="434" t="s">
        <v>884</v>
      </c>
      <c r="G77" s="436"/>
    </row>
    <row r="78" spans="2:12" hidden="1">
      <c r="B78" s="183"/>
      <c r="D78" s="462"/>
      <c r="E78" s="447"/>
      <c r="F78" s="434" t="s">
        <v>779</v>
      </c>
      <c r="G78" s="436"/>
    </row>
    <row r="79" spans="2:12" hidden="1">
      <c r="B79" s="183"/>
      <c r="D79" s="462"/>
      <c r="E79" s="447"/>
      <c r="F79" s="434" t="s">
        <v>769</v>
      </c>
      <c r="G79" s="436"/>
    </row>
    <row r="80" spans="2:12" hidden="1">
      <c r="B80" s="183"/>
      <c r="D80" s="462"/>
      <c r="E80" s="447"/>
      <c r="F80" s="434" t="s">
        <v>885</v>
      </c>
      <c r="G80" s="436"/>
    </row>
    <row r="81" spans="2:12" hidden="1">
      <c r="B81" s="183"/>
      <c r="D81" s="462"/>
      <c r="E81" s="447"/>
      <c r="F81" s="434" t="s">
        <v>886</v>
      </c>
      <c r="G81" s="436"/>
    </row>
    <row r="82" spans="2:12" hidden="1">
      <c r="B82" s="183"/>
      <c r="D82" s="462"/>
      <c r="E82" s="447"/>
      <c r="F82" s="434" t="s">
        <v>887</v>
      </c>
      <c r="G82" s="436"/>
    </row>
    <row r="83" spans="2:12" hidden="1">
      <c r="B83" s="183"/>
      <c r="D83" s="462"/>
      <c r="E83" s="447"/>
      <c r="F83" s="434" t="s">
        <v>888</v>
      </c>
      <c r="G83" s="436"/>
    </row>
    <row r="84" spans="2:12" hidden="1">
      <c r="B84" s="183"/>
      <c r="D84" s="462"/>
      <c r="E84" s="447"/>
      <c r="F84" s="434" t="s">
        <v>774</v>
      </c>
      <c r="G84" s="436"/>
    </row>
    <row r="85" spans="2:12" hidden="1">
      <c r="B85" s="183"/>
      <c r="D85" s="462"/>
      <c r="E85" s="447"/>
      <c r="F85" s="434" t="s">
        <v>889</v>
      </c>
      <c r="G85" s="436"/>
    </row>
    <row r="86" spans="2:12" hidden="1">
      <c r="B86" s="178"/>
      <c r="D86" s="462"/>
      <c r="E86" s="447"/>
      <c r="F86" s="434" t="s">
        <v>890</v>
      </c>
      <c r="G86" s="436"/>
      <c r="K86" s="462"/>
    </row>
    <row r="87" spans="2:12" hidden="1">
      <c r="B87" s="178"/>
      <c r="D87" s="186"/>
      <c r="E87" s="447"/>
      <c r="F87" s="434" t="s">
        <v>823</v>
      </c>
      <c r="G87" s="449"/>
      <c r="K87" s="462"/>
    </row>
    <row r="88" spans="2:12" hidden="1">
      <c r="B88" s="178"/>
      <c r="D88" s="186"/>
      <c r="E88" s="447"/>
      <c r="F88" s="434" t="s">
        <v>891</v>
      </c>
      <c r="G88" s="449"/>
      <c r="K88" s="462"/>
    </row>
    <row r="89" spans="2:12" hidden="1">
      <c r="B89" s="178"/>
      <c r="D89" s="186"/>
      <c r="E89" s="185"/>
      <c r="F89" s="434" t="s">
        <v>892</v>
      </c>
      <c r="G89" s="449"/>
      <c r="K89" s="462"/>
    </row>
    <row r="90" spans="2:12" hidden="1">
      <c r="B90" s="178"/>
      <c r="D90" s="186"/>
      <c r="E90" s="185"/>
      <c r="F90" s="434" t="s">
        <v>826</v>
      </c>
      <c r="G90" s="449"/>
      <c r="K90" s="462"/>
    </row>
    <row r="91" spans="2:12" hidden="1">
      <c r="B91" s="178"/>
      <c r="D91" s="186"/>
      <c r="E91" s="185"/>
      <c r="F91" s="434" t="s">
        <v>827</v>
      </c>
      <c r="G91" s="449"/>
      <c r="K91" s="462"/>
    </row>
    <row r="92" spans="2:12" hidden="1">
      <c r="B92" s="178"/>
      <c r="D92" s="186"/>
      <c r="E92" s="185"/>
      <c r="F92" s="434" t="s">
        <v>828</v>
      </c>
      <c r="G92" s="449"/>
      <c r="K92" s="462"/>
    </row>
    <row r="93" spans="2:12" hidden="1">
      <c r="B93" s="183"/>
      <c r="D93" s="183"/>
      <c r="E93" s="270"/>
      <c r="F93" s="434" t="s">
        <v>829</v>
      </c>
      <c r="G93" s="449"/>
    </row>
    <row r="94" spans="2:12" hidden="1">
      <c r="B94" s="184"/>
      <c r="C94" s="181"/>
      <c r="D94" s="184"/>
      <c r="E94" s="271"/>
      <c r="F94" s="434" t="s">
        <v>830</v>
      </c>
      <c r="G94" s="450"/>
    </row>
    <row r="95" spans="2:12">
      <c r="B95" s="176" t="s">
        <v>131</v>
      </c>
      <c r="C95" s="177" t="s">
        <v>132</v>
      </c>
      <c r="D95" s="457"/>
      <c r="E95" s="459"/>
      <c r="G95" s="433">
        <v>4.1878088398059898E-3</v>
      </c>
      <c r="H95" s="465">
        <f>G95-$G$229</f>
        <v>3.2069718350902221E-6</v>
      </c>
      <c r="L95" s="490"/>
    </row>
    <row r="96" spans="2:12">
      <c r="B96" s="491">
        <v>0.5</v>
      </c>
      <c r="C96" s="174" t="s">
        <v>133</v>
      </c>
      <c r="D96" s="458"/>
      <c r="E96" s="444"/>
      <c r="G96" s="433">
        <v>10.4762973687208</v>
      </c>
      <c r="L96" s="490"/>
    </row>
    <row r="97" spans="2:11" hidden="1">
      <c r="B97" s="183"/>
      <c r="D97" s="434"/>
      <c r="E97" s="436"/>
      <c r="F97" s="434" t="s">
        <v>719</v>
      </c>
      <c r="G97" s="436"/>
    </row>
    <row r="98" spans="2:11" hidden="1">
      <c r="B98" s="183"/>
      <c r="D98" s="434"/>
      <c r="E98" s="436"/>
      <c r="F98" s="434" t="s">
        <v>777</v>
      </c>
      <c r="G98" s="436"/>
    </row>
    <row r="99" spans="2:11" hidden="1">
      <c r="B99" s="183"/>
      <c r="D99" s="434"/>
      <c r="E99" s="436"/>
      <c r="F99" s="434" t="s">
        <v>778</v>
      </c>
      <c r="G99" s="436"/>
    </row>
    <row r="100" spans="2:11" hidden="1">
      <c r="B100" s="183"/>
      <c r="D100" s="434"/>
      <c r="E100" s="436"/>
      <c r="F100" s="434" t="s">
        <v>779</v>
      </c>
      <c r="G100" s="436"/>
    </row>
    <row r="101" spans="2:11" hidden="1">
      <c r="B101" s="183"/>
      <c r="D101" s="434"/>
      <c r="E101" s="436"/>
      <c r="F101" s="434" t="s">
        <v>780</v>
      </c>
      <c r="G101" s="436"/>
    </row>
    <row r="102" spans="2:11" hidden="1">
      <c r="B102" s="183"/>
      <c r="D102" s="434"/>
      <c r="E102" s="436"/>
      <c r="F102" s="434" t="s">
        <v>781</v>
      </c>
      <c r="G102" s="436"/>
    </row>
    <row r="103" spans="2:11" hidden="1">
      <c r="B103" s="183"/>
      <c r="D103" s="434"/>
      <c r="E103" s="436"/>
      <c r="F103" s="434" t="s">
        <v>782</v>
      </c>
      <c r="G103" s="436"/>
    </row>
    <row r="104" spans="2:11" hidden="1">
      <c r="B104" s="183"/>
      <c r="D104" s="434"/>
      <c r="E104" s="436"/>
      <c r="F104" s="434" t="s">
        <v>783</v>
      </c>
      <c r="G104" s="436"/>
    </row>
    <row r="105" spans="2:11" hidden="1">
      <c r="B105" s="183"/>
      <c r="D105" s="434"/>
      <c r="E105" s="436"/>
      <c r="F105" s="434" t="s">
        <v>784</v>
      </c>
      <c r="G105" s="436"/>
    </row>
    <row r="106" spans="2:11" hidden="1">
      <c r="B106" s="183"/>
      <c r="D106" s="434"/>
      <c r="E106" s="436"/>
      <c r="F106" s="434" t="s">
        <v>728</v>
      </c>
      <c r="G106" s="436"/>
    </row>
    <row r="107" spans="2:11" hidden="1">
      <c r="B107" s="178"/>
      <c r="D107" s="434"/>
      <c r="E107" s="436"/>
      <c r="F107" s="434" t="s">
        <v>785</v>
      </c>
      <c r="G107" s="436"/>
      <c r="K107" s="462"/>
    </row>
    <row r="108" spans="2:11" hidden="1">
      <c r="B108" s="178"/>
      <c r="D108" s="434"/>
      <c r="E108" s="436"/>
      <c r="F108" s="434" t="s">
        <v>786</v>
      </c>
      <c r="G108" s="436"/>
      <c r="K108" s="462"/>
    </row>
    <row r="109" spans="2:11" hidden="1">
      <c r="B109" s="178"/>
      <c r="D109" s="434"/>
      <c r="E109" s="185"/>
      <c r="F109" s="434" t="s">
        <v>787</v>
      </c>
      <c r="G109" s="436"/>
      <c r="K109" s="462"/>
    </row>
    <row r="110" spans="2:11" hidden="1">
      <c r="B110" s="178"/>
      <c r="D110" s="434"/>
      <c r="E110" s="185"/>
      <c r="F110" s="434" t="s">
        <v>788</v>
      </c>
      <c r="G110" s="436"/>
      <c r="K110" s="462"/>
    </row>
    <row r="111" spans="2:11" hidden="1">
      <c r="B111" s="178"/>
      <c r="D111" s="434"/>
      <c r="E111" s="185"/>
      <c r="F111" s="434" t="s">
        <v>789</v>
      </c>
      <c r="G111" s="436"/>
      <c r="K111" s="462"/>
    </row>
    <row r="112" spans="2:11" hidden="1">
      <c r="B112" s="178"/>
      <c r="D112" s="434"/>
      <c r="E112" s="185"/>
      <c r="F112" s="434" t="s">
        <v>790</v>
      </c>
      <c r="G112" s="436"/>
      <c r="K112" s="462"/>
    </row>
    <row r="113" spans="2:12" hidden="1">
      <c r="B113" s="178"/>
      <c r="D113" s="434"/>
      <c r="E113" s="185"/>
      <c r="F113" s="434" t="s">
        <v>791</v>
      </c>
      <c r="G113" s="436"/>
      <c r="K113" s="462"/>
    </row>
    <row r="114" spans="2:12" hidden="1">
      <c r="B114" s="183"/>
      <c r="D114" s="434"/>
      <c r="E114" s="270"/>
      <c r="F114" s="434" t="s">
        <v>792</v>
      </c>
      <c r="G114" s="436"/>
    </row>
    <row r="115" spans="2:12" hidden="1">
      <c r="B115" s="183"/>
      <c r="D115" s="434"/>
      <c r="E115" s="270"/>
      <c r="F115" s="434" t="s">
        <v>793</v>
      </c>
      <c r="G115" s="436"/>
    </row>
    <row r="116" spans="2:12" hidden="1">
      <c r="B116" s="184"/>
      <c r="C116" s="181"/>
      <c r="D116" s="434"/>
      <c r="E116" s="271"/>
      <c r="F116" s="434" t="s">
        <v>794</v>
      </c>
      <c r="G116" s="436"/>
    </row>
    <row r="117" spans="2:12">
      <c r="B117" s="176" t="s">
        <v>131</v>
      </c>
      <c r="C117" s="177" t="s">
        <v>132</v>
      </c>
      <c r="D117" s="457"/>
      <c r="E117" s="459"/>
      <c r="G117" s="501">
        <v>4.1839597912183904E-3</v>
      </c>
      <c r="H117" s="465">
        <f>G117-$G$229</f>
        <v>-6.4207675250921303E-7</v>
      </c>
      <c r="L117" s="490"/>
    </row>
    <row r="118" spans="2:12">
      <c r="B118" s="491">
        <v>0.9</v>
      </c>
      <c r="C118" s="174" t="s">
        <v>133</v>
      </c>
      <c r="D118" s="458"/>
      <c r="E118" s="444"/>
      <c r="G118" s="502">
        <v>10.4995244932982</v>
      </c>
      <c r="L118" s="490"/>
    </row>
    <row r="119" spans="2:12" hidden="1">
      <c r="B119" s="183"/>
      <c r="D119" s="434"/>
      <c r="E119" s="436"/>
      <c r="F119" s="434" t="s">
        <v>795</v>
      </c>
      <c r="G119" s="436"/>
    </row>
    <row r="120" spans="2:12" hidden="1">
      <c r="B120" s="183"/>
      <c r="D120" s="434"/>
      <c r="E120" s="436"/>
      <c r="F120" s="434" t="s">
        <v>893</v>
      </c>
      <c r="G120" s="436"/>
    </row>
    <row r="121" spans="2:12" hidden="1">
      <c r="B121" s="183"/>
      <c r="D121" s="434"/>
      <c r="E121" s="436"/>
      <c r="F121" s="434" t="s">
        <v>894</v>
      </c>
      <c r="G121" s="436"/>
    </row>
    <row r="122" spans="2:12" hidden="1">
      <c r="B122" s="183"/>
      <c r="D122" s="434"/>
      <c r="E122" s="436"/>
      <c r="F122" s="434" t="s">
        <v>895</v>
      </c>
      <c r="G122" s="436"/>
    </row>
    <row r="123" spans="2:12" hidden="1">
      <c r="B123" s="183"/>
      <c r="D123" s="434"/>
      <c r="E123" s="436"/>
      <c r="F123" s="434" t="s">
        <v>896</v>
      </c>
      <c r="G123" s="436"/>
    </row>
    <row r="124" spans="2:12" hidden="1">
      <c r="B124" s="183"/>
      <c r="D124" s="434"/>
      <c r="E124" s="436"/>
      <c r="F124" s="434" t="s">
        <v>897</v>
      </c>
      <c r="G124" s="436"/>
    </row>
    <row r="125" spans="2:12" hidden="1">
      <c r="B125" s="183"/>
      <c r="D125" s="434"/>
      <c r="E125" s="436"/>
      <c r="F125" s="434" t="s">
        <v>782</v>
      </c>
      <c r="G125" s="436"/>
    </row>
    <row r="126" spans="2:12" hidden="1">
      <c r="B126" s="183"/>
      <c r="D126" s="434"/>
      <c r="E126" s="436"/>
      <c r="F126" s="434" t="s">
        <v>898</v>
      </c>
      <c r="G126" s="436"/>
    </row>
    <row r="127" spans="2:12" hidden="1">
      <c r="B127" s="183"/>
      <c r="D127" s="434"/>
      <c r="E127" s="436"/>
      <c r="F127" s="434" t="s">
        <v>899</v>
      </c>
      <c r="G127" s="436"/>
    </row>
    <row r="128" spans="2:12" hidden="1">
      <c r="B128" s="183"/>
      <c r="D128" s="434"/>
      <c r="E128" s="436"/>
      <c r="F128" s="434" t="s">
        <v>900</v>
      </c>
      <c r="G128" s="436"/>
    </row>
    <row r="129" spans="2:12" hidden="1">
      <c r="B129" s="178"/>
      <c r="D129" s="434"/>
      <c r="E129" s="436"/>
      <c r="F129" s="434" t="s">
        <v>901</v>
      </c>
      <c r="G129" s="436"/>
      <c r="K129" s="462"/>
    </row>
    <row r="130" spans="2:12" hidden="1">
      <c r="B130" s="178"/>
      <c r="D130" s="434"/>
      <c r="E130" s="436"/>
      <c r="F130" s="434" t="s">
        <v>902</v>
      </c>
      <c r="G130" s="436"/>
      <c r="K130" s="462"/>
    </row>
    <row r="131" spans="2:12" hidden="1">
      <c r="B131" s="178"/>
      <c r="D131" s="434"/>
      <c r="E131" s="185"/>
      <c r="F131" s="434" t="s">
        <v>903</v>
      </c>
      <c r="G131" s="436"/>
      <c r="K131" s="462"/>
    </row>
    <row r="132" spans="2:12" hidden="1">
      <c r="B132" s="178"/>
      <c r="D132" s="434"/>
      <c r="E132" s="185"/>
      <c r="F132" s="434" t="s">
        <v>904</v>
      </c>
      <c r="G132" s="436"/>
      <c r="K132" s="462"/>
    </row>
    <row r="133" spans="2:12" hidden="1">
      <c r="B133" s="178"/>
      <c r="D133" s="434"/>
      <c r="E133" s="185"/>
      <c r="F133" s="434" t="s">
        <v>905</v>
      </c>
      <c r="G133" s="436"/>
      <c r="K133" s="462"/>
    </row>
    <row r="134" spans="2:12" hidden="1">
      <c r="B134" s="178"/>
      <c r="D134" s="434"/>
      <c r="E134" s="185"/>
      <c r="F134" s="434" t="s">
        <v>906</v>
      </c>
      <c r="G134" s="436"/>
      <c r="K134" s="462"/>
    </row>
    <row r="135" spans="2:12" hidden="1">
      <c r="B135" s="178"/>
      <c r="D135" s="434"/>
      <c r="E135" s="185"/>
      <c r="F135" s="434" t="s">
        <v>907</v>
      </c>
      <c r="G135" s="436"/>
      <c r="K135" s="462"/>
    </row>
    <row r="136" spans="2:12" hidden="1">
      <c r="B136" s="183"/>
      <c r="D136" s="434"/>
      <c r="E136" s="270"/>
      <c r="F136" s="434" t="s">
        <v>908</v>
      </c>
      <c r="G136" s="436"/>
    </row>
    <row r="137" spans="2:12" hidden="1">
      <c r="B137" s="183"/>
      <c r="D137" s="434"/>
      <c r="E137" s="270"/>
      <c r="F137" s="434" t="s">
        <v>909</v>
      </c>
      <c r="G137" s="436"/>
    </row>
    <row r="138" spans="2:12" hidden="1">
      <c r="B138" s="184"/>
      <c r="C138" s="181"/>
      <c r="D138" s="434"/>
      <c r="E138" s="271"/>
      <c r="F138" s="434" t="s">
        <v>910</v>
      </c>
      <c r="G138" s="436"/>
    </row>
    <row r="139" spans="2:12">
      <c r="B139" s="515" t="s">
        <v>915</v>
      </c>
      <c r="C139" s="516"/>
      <c r="D139" s="516"/>
      <c r="E139" s="516"/>
      <c r="F139" s="516"/>
      <c r="G139" s="518"/>
    </row>
    <row r="140" spans="2:12">
      <c r="B140" s="176" t="s">
        <v>131</v>
      </c>
      <c r="C140" s="177" t="s">
        <v>132</v>
      </c>
      <c r="D140" s="456"/>
      <c r="E140" s="269"/>
      <c r="F140" s="451"/>
      <c r="G140" s="432">
        <v>4.1883002954689096E-3</v>
      </c>
      <c r="H140" s="465">
        <f>G140-$G$229</f>
        <v>3.6984274980099777E-6</v>
      </c>
      <c r="L140" s="490"/>
    </row>
    <row r="141" spans="2:12">
      <c r="B141" s="491">
        <v>0.1</v>
      </c>
      <c r="C141" s="174" t="s">
        <v>133</v>
      </c>
      <c r="D141" s="458"/>
      <c r="E141" s="448"/>
      <c r="F141" s="452"/>
      <c r="G141" s="432">
        <v>10.2785549546388</v>
      </c>
      <c r="L141" s="490"/>
    </row>
    <row r="142" spans="2:12" hidden="1">
      <c r="B142" s="183"/>
      <c r="D142" s="462"/>
      <c r="E142" s="446"/>
      <c r="F142" s="504" t="s">
        <v>765</v>
      </c>
      <c r="G142" s="443"/>
    </row>
    <row r="143" spans="2:12" hidden="1">
      <c r="B143" s="183"/>
      <c r="D143" s="462"/>
      <c r="E143" s="447"/>
      <c r="F143" s="504" t="s">
        <v>815</v>
      </c>
      <c r="G143" s="436"/>
    </row>
    <row r="144" spans="2:12" hidden="1">
      <c r="B144" s="183"/>
      <c r="D144" s="462"/>
      <c r="E144" s="447"/>
      <c r="F144" s="504" t="s">
        <v>916</v>
      </c>
      <c r="G144" s="436"/>
    </row>
    <row r="145" spans="2:11" hidden="1">
      <c r="B145" s="183"/>
      <c r="D145" s="462"/>
      <c r="E145" s="447"/>
      <c r="F145" s="504" t="s">
        <v>917</v>
      </c>
      <c r="G145" s="436"/>
    </row>
    <row r="146" spans="2:11" hidden="1">
      <c r="B146" s="183"/>
      <c r="D146" s="462"/>
      <c r="E146" s="447"/>
      <c r="F146" s="504" t="s">
        <v>769</v>
      </c>
      <c r="G146" s="436"/>
    </row>
    <row r="147" spans="2:11" hidden="1">
      <c r="B147" s="183"/>
      <c r="D147" s="462"/>
      <c r="E147" s="447"/>
      <c r="F147" s="504" t="s">
        <v>836</v>
      </c>
      <c r="G147" s="436"/>
    </row>
    <row r="148" spans="2:11" hidden="1">
      <c r="B148" s="183"/>
      <c r="D148" s="462"/>
      <c r="E148" s="447"/>
      <c r="F148" s="504" t="s">
        <v>918</v>
      </c>
      <c r="G148" s="436"/>
    </row>
    <row r="149" spans="2:11" hidden="1">
      <c r="B149" s="183"/>
      <c r="D149" s="462"/>
      <c r="E149" s="447"/>
      <c r="F149" s="504" t="s">
        <v>919</v>
      </c>
      <c r="G149" s="436"/>
    </row>
    <row r="150" spans="2:11" hidden="1">
      <c r="B150" s="183"/>
      <c r="D150" s="462"/>
      <c r="E150" s="447"/>
      <c r="F150" s="504" t="s">
        <v>920</v>
      </c>
      <c r="G150" s="436"/>
    </row>
    <row r="151" spans="2:11" hidden="1">
      <c r="B151" s="183"/>
      <c r="D151" s="462"/>
      <c r="E151" s="447"/>
      <c r="F151" s="504" t="s">
        <v>774</v>
      </c>
      <c r="G151" s="436"/>
    </row>
    <row r="152" spans="2:11" hidden="1">
      <c r="B152" s="183"/>
      <c r="D152" s="462"/>
      <c r="E152" s="447"/>
      <c r="F152" s="504" t="s">
        <v>921</v>
      </c>
      <c r="G152" s="436"/>
    </row>
    <row r="153" spans="2:11" hidden="1">
      <c r="B153" s="178"/>
      <c r="D153" s="462"/>
      <c r="E153" s="447"/>
      <c r="F153" s="504" t="s">
        <v>922</v>
      </c>
      <c r="G153" s="436"/>
      <c r="K153" s="462"/>
    </row>
    <row r="154" spans="2:11" hidden="1">
      <c r="B154" s="178"/>
      <c r="D154" s="186"/>
      <c r="E154" s="447"/>
      <c r="F154" s="504" t="s">
        <v>823</v>
      </c>
      <c r="G154" s="449"/>
      <c r="K154" s="462"/>
    </row>
    <row r="155" spans="2:11" hidden="1">
      <c r="B155" s="178"/>
      <c r="D155" s="186"/>
      <c r="E155" s="447"/>
      <c r="F155" s="504" t="s">
        <v>824</v>
      </c>
      <c r="G155" s="449"/>
      <c r="K155" s="462"/>
    </row>
    <row r="156" spans="2:11" hidden="1">
      <c r="B156" s="178"/>
      <c r="D156" s="186"/>
      <c r="E156" s="185"/>
      <c r="F156" s="504" t="s">
        <v>892</v>
      </c>
      <c r="G156" s="449"/>
      <c r="K156" s="462"/>
    </row>
    <row r="157" spans="2:11" hidden="1">
      <c r="B157" s="178"/>
      <c r="D157" s="186"/>
      <c r="E157" s="185"/>
      <c r="F157" s="504" t="s">
        <v>923</v>
      </c>
      <c r="G157" s="449"/>
      <c r="K157" s="462"/>
    </row>
    <row r="158" spans="2:11" hidden="1">
      <c r="B158" s="178"/>
      <c r="D158" s="186"/>
      <c r="E158" s="185"/>
      <c r="F158" s="504" t="s">
        <v>827</v>
      </c>
      <c r="G158" s="449"/>
      <c r="K158" s="462"/>
    </row>
    <row r="159" spans="2:11" hidden="1">
      <c r="B159" s="178"/>
      <c r="D159" s="186"/>
      <c r="E159" s="185"/>
      <c r="F159" s="504" t="s">
        <v>828</v>
      </c>
      <c r="G159" s="449"/>
      <c r="K159" s="462"/>
    </row>
    <row r="160" spans="2:11" hidden="1">
      <c r="B160" s="183"/>
      <c r="D160" s="183"/>
      <c r="E160" s="270"/>
      <c r="F160" s="504" t="s">
        <v>829</v>
      </c>
      <c r="G160" s="449"/>
    </row>
    <row r="161" spans="2:12" hidden="1">
      <c r="B161" s="184"/>
      <c r="C161" s="181"/>
      <c r="D161" s="184"/>
      <c r="E161" s="271"/>
      <c r="F161" s="504" t="s">
        <v>830</v>
      </c>
      <c r="G161" s="450"/>
    </row>
    <row r="162" spans="2:12">
      <c r="B162" s="176" t="s">
        <v>131</v>
      </c>
      <c r="C162" s="177" t="s">
        <v>132</v>
      </c>
      <c r="D162" s="457"/>
      <c r="E162" s="459"/>
      <c r="G162" s="432">
        <v>4.1842405872776003E-3</v>
      </c>
      <c r="H162" s="465">
        <f>G162-$G$229</f>
        <v>-3.6128069329927071E-7</v>
      </c>
      <c r="L162" s="490"/>
    </row>
    <row r="163" spans="2:12">
      <c r="B163" s="491">
        <v>0.5</v>
      </c>
      <c r="C163" s="174" t="s">
        <v>133</v>
      </c>
      <c r="D163" s="458"/>
      <c r="E163" s="444"/>
      <c r="G163" s="432">
        <v>10.5046357035987</v>
      </c>
      <c r="L163" s="490"/>
    </row>
    <row r="164" spans="2:12" hidden="1">
      <c r="B164" s="183"/>
      <c r="D164" s="434"/>
      <c r="E164" s="436"/>
      <c r="F164" s="504" t="s">
        <v>719</v>
      </c>
      <c r="G164" s="436"/>
    </row>
    <row r="165" spans="2:12" hidden="1">
      <c r="B165" s="183"/>
      <c r="D165" s="434"/>
      <c r="E165" s="436"/>
      <c r="F165" s="504" t="s">
        <v>924</v>
      </c>
      <c r="G165" s="436"/>
    </row>
    <row r="166" spans="2:12" hidden="1">
      <c r="B166" s="183"/>
      <c r="D166" s="434"/>
      <c r="E166" s="436"/>
      <c r="F166" s="504" t="s">
        <v>925</v>
      </c>
      <c r="G166" s="436"/>
    </row>
    <row r="167" spans="2:12" hidden="1">
      <c r="B167" s="183"/>
      <c r="D167" s="434"/>
      <c r="E167" s="436"/>
      <c r="F167" s="504" t="s">
        <v>926</v>
      </c>
      <c r="G167" s="436"/>
    </row>
    <row r="168" spans="2:12" hidden="1">
      <c r="B168" s="183"/>
      <c r="D168" s="434"/>
      <c r="E168" s="436"/>
      <c r="F168" s="504" t="s">
        <v>927</v>
      </c>
      <c r="G168" s="436"/>
    </row>
    <row r="169" spans="2:12" hidden="1">
      <c r="B169" s="183"/>
      <c r="D169" s="434"/>
      <c r="E169" s="436"/>
      <c r="F169" s="504" t="s">
        <v>724</v>
      </c>
      <c r="G169" s="436"/>
    </row>
    <row r="170" spans="2:12" hidden="1">
      <c r="B170" s="183"/>
      <c r="D170" s="434"/>
      <c r="E170" s="436"/>
      <c r="F170" s="504" t="s">
        <v>928</v>
      </c>
      <c r="G170" s="436"/>
    </row>
    <row r="171" spans="2:12" hidden="1">
      <c r="B171" s="183"/>
      <c r="D171" s="434"/>
      <c r="E171" s="436"/>
      <c r="F171" s="504" t="s">
        <v>929</v>
      </c>
      <c r="G171" s="436"/>
    </row>
    <row r="172" spans="2:12" hidden="1">
      <c r="B172" s="183"/>
      <c r="D172" s="434"/>
      <c r="E172" s="436"/>
      <c r="F172" s="504" t="s">
        <v>930</v>
      </c>
      <c r="G172" s="436"/>
    </row>
    <row r="173" spans="2:12" hidden="1">
      <c r="B173" s="183"/>
      <c r="D173" s="434"/>
      <c r="E173" s="436"/>
      <c r="F173" s="504" t="s">
        <v>728</v>
      </c>
      <c r="G173" s="436"/>
    </row>
    <row r="174" spans="2:12" hidden="1">
      <c r="B174" s="178"/>
      <c r="D174" s="434"/>
      <c r="E174" s="436"/>
      <c r="F174" s="504" t="s">
        <v>931</v>
      </c>
      <c r="G174" s="436"/>
      <c r="K174" s="462"/>
    </row>
    <row r="175" spans="2:12" hidden="1">
      <c r="B175" s="178"/>
      <c r="D175" s="434"/>
      <c r="E175" s="436"/>
      <c r="F175" s="504" t="s">
        <v>932</v>
      </c>
      <c r="G175" s="436"/>
      <c r="K175" s="462"/>
    </row>
    <row r="176" spans="2:12" hidden="1">
      <c r="B176" s="178"/>
      <c r="D176" s="434"/>
      <c r="E176" s="185"/>
      <c r="F176" s="504" t="s">
        <v>933</v>
      </c>
      <c r="G176" s="436"/>
      <c r="K176" s="462"/>
    </row>
    <row r="177" spans="2:12" hidden="1">
      <c r="B177" s="178"/>
      <c r="D177" s="434"/>
      <c r="E177" s="185"/>
      <c r="F177" s="504" t="s">
        <v>934</v>
      </c>
      <c r="G177" s="436"/>
      <c r="K177" s="462"/>
    </row>
    <row r="178" spans="2:12" hidden="1">
      <c r="B178" s="178"/>
      <c r="D178" s="434"/>
      <c r="E178" s="185"/>
      <c r="F178" s="504" t="s">
        <v>935</v>
      </c>
      <c r="G178" s="436"/>
      <c r="K178" s="462"/>
    </row>
    <row r="179" spans="2:12" hidden="1">
      <c r="B179" s="178"/>
      <c r="D179" s="434"/>
      <c r="E179" s="185"/>
      <c r="F179" s="504" t="s">
        <v>936</v>
      </c>
      <c r="G179" s="436"/>
      <c r="K179" s="462"/>
    </row>
    <row r="180" spans="2:12" hidden="1">
      <c r="B180" s="178"/>
      <c r="D180" s="434"/>
      <c r="E180" s="185"/>
      <c r="F180" s="504" t="s">
        <v>937</v>
      </c>
      <c r="G180" s="436"/>
      <c r="K180" s="462"/>
    </row>
    <row r="181" spans="2:12" hidden="1">
      <c r="B181" s="183"/>
      <c r="D181" s="434"/>
      <c r="E181" s="270"/>
      <c r="F181" s="504" t="s">
        <v>938</v>
      </c>
      <c r="G181" s="436"/>
    </row>
    <row r="182" spans="2:12" hidden="1">
      <c r="B182" s="183"/>
      <c r="D182" s="434"/>
      <c r="E182" s="270"/>
      <c r="F182" s="504" t="s">
        <v>813</v>
      </c>
      <c r="G182" s="436"/>
    </row>
    <row r="183" spans="2:12" hidden="1">
      <c r="B183" s="184"/>
      <c r="C183" s="181"/>
      <c r="D183" s="434"/>
      <c r="E183" s="271"/>
      <c r="F183" s="504" t="s">
        <v>794</v>
      </c>
      <c r="G183" s="436"/>
    </row>
    <row r="184" spans="2:12">
      <c r="B184" s="176" t="s">
        <v>131</v>
      </c>
      <c r="C184" s="177" t="s">
        <v>132</v>
      </c>
      <c r="D184" s="457"/>
      <c r="E184" s="459"/>
      <c r="G184" s="432">
        <v>4.1842304963707801E-3</v>
      </c>
      <c r="H184" s="465">
        <f>G184-$G$229</f>
        <v>-3.7137160011947723E-7</v>
      </c>
      <c r="L184" s="490"/>
    </row>
    <row r="185" spans="2:12">
      <c r="B185" s="491">
        <v>0.9</v>
      </c>
      <c r="C185" s="174" t="s">
        <v>133</v>
      </c>
      <c r="D185" s="458"/>
      <c r="E185" s="444"/>
      <c r="G185" s="432">
        <v>10.5071076524905</v>
      </c>
      <c r="L185" s="490"/>
    </row>
    <row r="186" spans="2:12" hidden="1">
      <c r="B186" s="183"/>
      <c r="D186" s="434"/>
      <c r="E186" s="436"/>
      <c r="F186" s="504" t="s">
        <v>795</v>
      </c>
      <c r="G186" s="436"/>
    </row>
    <row r="187" spans="2:12" hidden="1">
      <c r="B187" s="183"/>
      <c r="D187" s="434"/>
      <c r="E187" s="436"/>
      <c r="F187" s="504" t="s">
        <v>939</v>
      </c>
      <c r="G187" s="436"/>
    </row>
    <row r="188" spans="2:12" hidden="1">
      <c r="B188" s="183"/>
      <c r="D188" s="434"/>
      <c r="E188" s="436"/>
      <c r="F188" s="504" t="s">
        <v>940</v>
      </c>
      <c r="G188" s="436"/>
    </row>
    <row r="189" spans="2:12" hidden="1">
      <c r="B189" s="183"/>
      <c r="D189" s="434"/>
      <c r="E189" s="436"/>
      <c r="F189" s="504" t="s">
        <v>917</v>
      </c>
      <c r="G189" s="436"/>
    </row>
    <row r="190" spans="2:12" hidden="1">
      <c r="B190" s="183"/>
      <c r="D190" s="434"/>
      <c r="E190" s="436"/>
      <c r="F190" s="504" t="s">
        <v>941</v>
      </c>
      <c r="G190" s="436"/>
    </row>
    <row r="191" spans="2:12" hidden="1">
      <c r="B191" s="183"/>
      <c r="D191" s="434"/>
      <c r="E191" s="436"/>
      <c r="F191" s="504" t="s">
        <v>724</v>
      </c>
      <c r="G191" s="436"/>
    </row>
    <row r="192" spans="2:12" hidden="1">
      <c r="B192" s="183"/>
      <c r="D192" s="434"/>
      <c r="E192" s="436"/>
      <c r="F192" s="504" t="s">
        <v>801</v>
      </c>
      <c r="G192" s="436"/>
    </row>
    <row r="193" spans="2:12" hidden="1">
      <c r="B193" s="183"/>
      <c r="D193" s="434"/>
      <c r="E193" s="436"/>
      <c r="F193" s="504" t="s">
        <v>726</v>
      </c>
      <c r="G193" s="436"/>
    </row>
    <row r="194" spans="2:12" hidden="1">
      <c r="B194" s="183"/>
      <c r="D194" s="434"/>
      <c r="E194" s="436"/>
      <c r="F194" s="504" t="s">
        <v>942</v>
      </c>
      <c r="G194" s="436"/>
    </row>
    <row r="195" spans="2:12" hidden="1">
      <c r="B195" s="183"/>
      <c r="D195" s="434"/>
      <c r="E195" s="436"/>
      <c r="F195" s="504" t="s">
        <v>943</v>
      </c>
      <c r="G195" s="436"/>
    </row>
    <row r="196" spans="2:12" hidden="1">
      <c r="B196" s="178"/>
      <c r="D196" s="434"/>
      <c r="E196" s="436"/>
      <c r="F196" s="504" t="s">
        <v>805</v>
      </c>
      <c r="G196" s="436"/>
      <c r="K196" s="462"/>
    </row>
    <row r="197" spans="2:12" hidden="1">
      <c r="B197" s="178"/>
      <c r="D197" s="434"/>
      <c r="E197" s="436"/>
      <c r="F197" s="504" t="s">
        <v>944</v>
      </c>
      <c r="G197" s="436"/>
      <c r="K197" s="462"/>
    </row>
    <row r="198" spans="2:12" hidden="1">
      <c r="B198" s="178"/>
      <c r="D198" s="434"/>
      <c r="E198" s="185"/>
      <c r="F198" s="504" t="s">
        <v>945</v>
      </c>
      <c r="G198" s="436"/>
      <c r="K198" s="462"/>
    </row>
    <row r="199" spans="2:12" hidden="1">
      <c r="B199" s="178"/>
      <c r="D199" s="434"/>
      <c r="E199" s="185"/>
      <c r="F199" s="504" t="s">
        <v>946</v>
      </c>
      <c r="G199" s="436"/>
      <c r="K199" s="462"/>
    </row>
    <row r="200" spans="2:12" hidden="1">
      <c r="B200" s="178"/>
      <c r="D200" s="434"/>
      <c r="E200" s="185"/>
      <c r="F200" s="504" t="s">
        <v>947</v>
      </c>
      <c r="G200" s="436"/>
      <c r="K200" s="462"/>
    </row>
    <row r="201" spans="2:12" hidden="1">
      <c r="B201" s="178"/>
      <c r="D201" s="434"/>
      <c r="E201" s="185"/>
      <c r="F201" s="504" t="s">
        <v>948</v>
      </c>
      <c r="G201" s="436"/>
      <c r="K201" s="462"/>
    </row>
    <row r="202" spans="2:12" hidden="1">
      <c r="B202" s="178"/>
      <c r="D202" s="434"/>
      <c r="E202" s="185"/>
      <c r="F202" s="504" t="s">
        <v>949</v>
      </c>
      <c r="G202" s="436"/>
      <c r="K202" s="462"/>
    </row>
    <row r="203" spans="2:12" hidden="1">
      <c r="B203" s="183"/>
      <c r="D203" s="434"/>
      <c r="E203" s="270"/>
      <c r="F203" s="504" t="s">
        <v>950</v>
      </c>
      <c r="G203" s="436"/>
    </row>
    <row r="204" spans="2:12" hidden="1">
      <c r="B204" s="183"/>
      <c r="D204" s="434"/>
      <c r="E204" s="270"/>
      <c r="F204" s="504" t="s">
        <v>813</v>
      </c>
      <c r="G204" s="436"/>
    </row>
    <row r="205" spans="2:12" hidden="1">
      <c r="B205" s="184"/>
      <c r="C205" s="181"/>
      <c r="D205" s="434"/>
      <c r="E205" s="271"/>
      <c r="F205" s="504" t="s">
        <v>951</v>
      </c>
      <c r="G205" s="436"/>
    </row>
    <row r="206" spans="2:12">
      <c r="B206" s="515" t="s">
        <v>246</v>
      </c>
      <c r="C206" s="516"/>
      <c r="D206" s="516"/>
      <c r="E206" s="516"/>
      <c r="F206" s="516"/>
      <c r="G206" s="518"/>
    </row>
    <row r="207" spans="2:12">
      <c r="B207" s="176" t="s">
        <v>131</v>
      </c>
      <c r="C207" s="177" t="s">
        <v>132</v>
      </c>
      <c r="D207" s="498"/>
      <c r="E207" s="433">
        <v>5.4434770753725697E-3</v>
      </c>
      <c r="F207" s="499"/>
      <c r="G207" s="433">
        <v>4.1880564552460604E-3</v>
      </c>
      <c r="H207" s="465">
        <f>G207-$G$229</f>
        <v>3.4545872751607504E-6</v>
      </c>
      <c r="L207" s="490"/>
    </row>
    <row r="208" spans="2:12">
      <c r="B208" s="491">
        <v>0.1</v>
      </c>
      <c r="C208" s="174" t="s">
        <v>133</v>
      </c>
      <c r="E208" s="444">
        <v>3.5662703057418899</v>
      </c>
      <c r="F208" s="452"/>
      <c r="G208" s="444">
        <v>10.272733493698301</v>
      </c>
      <c r="L208" s="490"/>
    </row>
    <row r="209" spans="2:11" hidden="1">
      <c r="B209" s="183"/>
      <c r="D209" s="434" t="s">
        <v>765</v>
      </c>
      <c r="E209" s="446"/>
      <c r="F209" s="434" t="s">
        <v>765</v>
      </c>
      <c r="G209" s="443"/>
    </row>
    <row r="210" spans="2:11" hidden="1">
      <c r="B210" s="183"/>
      <c r="D210" s="434" t="s">
        <v>766</v>
      </c>
      <c r="E210" s="447"/>
      <c r="F210" s="434" t="s">
        <v>815</v>
      </c>
      <c r="G210" s="436"/>
    </row>
    <row r="211" spans="2:11" hidden="1">
      <c r="B211" s="183"/>
      <c r="D211" s="434" t="s">
        <v>767</v>
      </c>
      <c r="E211" s="447"/>
      <c r="F211" s="434" t="s">
        <v>834</v>
      </c>
      <c r="G211" s="436"/>
    </row>
    <row r="212" spans="2:11" hidden="1">
      <c r="B212" s="183"/>
      <c r="D212" s="434" t="s">
        <v>768</v>
      </c>
      <c r="E212" s="447"/>
      <c r="F212" s="434" t="s">
        <v>835</v>
      </c>
      <c r="G212" s="436"/>
    </row>
    <row r="213" spans="2:11" hidden="1">
      <c r="B213" s="183"/>
      <c r="D213" s="434" t="s">
        <v>769</v>
      </c>
      <c r="E213" s="447"/>
      <c r="F213" s="434" t="s">
        <v>769</v>
      </c>
      <c r="G213" s="436"/>
    </row>
    <row r="214" spans="2:11" hidden="1">
      <c r="B214" s="183"/>
      <c r="D214" s="434" t="s">
        <v>770</v>
      </c>
      <c r="E214" s="447"/>
      <c r="F214" s="434" t="s">
        <v>836</v>
      </c>
      <c r="G214" s="436"/>
    </row>
    <row r="215" spans="2:11" hidden="1">
      <c r="B215" s="183"/>
      <c r="D215" s="434" t="s">
        <v>771</v>
      </c>
      <c r="E215" s="447"/>
      <c r="F215" s="434" t="s">
        <v>837</v>
      </c>
      <c r="G215" s="436"/>
    </row>
    <row r="216" spans="2:11" hidden="1">
      <c r="B216" s="183"/>
      <c r="D216" s="434" t="s">
        <v>772</v>
      </c>
      <c r="E216" s="447"/>
      <c r="F216" s="434" t="s">
        <v>838</v>
      </c>
      <c r="G216" s="436"/>
    </row>
    <row r="217" spans="2:11" hidden="1">
      <c r="B217" s="183"/>
      <c r="D217" s="434" t="s">
        <v>773</v>
      </c>
      <c r="E217" s="447"/>
      <c r="F217" s="434" t="s">
        <v>839</v>
      </c>
      <c r="G217" s="436"/>
    </row>
    <row r="218" spans="2:11" hidden="1">
      <c r="B218" s="183"/>
      <c r="D218" s="434" t="s">
        <v>774</v>
      </c>
      <c r="E218" s="447"/>
      <c r="F218" s="434" t="s">
        <v>774</v>
      </c>
      <c r="G218" s="436"/>
    </row>
    <row r="219" spans="2:11" hidden="1">
      <c r="B219" s="183"/>
      <c r="D219" s="434" t="s">
        <v>775</v>
      </c>
      <c r="E219" s="447"/>
      <c r="F219" s="434" t="s">
        <v>840</v>
      </c>
      <c r="G219" s="436"/>
    </row>
    <row r="220" spans="2:11" hidden="1">
      <c r="B220" s="178"/>
      <c r="D220" s="434" t="s">
        <v>776</v>
      </c>
      <c r="E220" s="447"/>
      <c r="F220" s="434" t="s">
        <v>776</v>
      </c>
      <c r="G220" s="436"/>
      <c r="K220" s="462"/>
    </row>
    <row r="221" spans="2:11" hidden="1">
      <c r="B221" s="178"/>
      <c r="D221" s="186"/>
      <c r="E221" s="447"/>
      <c r="F221" s="434" t="s">
        <v>823</v>
      </c>
      <c r="G221" s="449"/>
      <c r="K221" s="462"/>
    </row>
    <row r="222" spans="2:11" hidden="1">
      <c r="B222" s="178"/>
      <c r="D222" s="186"/>
      <c r="E222" s="447"/>
      <c r="F222" s="434" t="s">
        <v>824</v>
      </c>
      <c r="G222" s="449"/>
      <c r="K222" s="462"/>
    </row>
    <row r="223" spans="2:11" hidden="1">
      <c r="B223" s="178"/>
      <c r="D223" s="186"/>
      <c r="E223" s="185"/>
      <c r="F223" s="434" t="s">
        <v>841</v>
      </c>
      <c r="G223" s="449"/>
      <c r="K223" s="462"/>
    </row>
    <row r="224" spans="2:11" hidden="1">
      <c r="B224" s="178"/>
      <c r="D224" s="186"/>
      <c r="E224" s="185"/>
      <c r="F224" s="434" t="s">
        <v>826</v>
      </c>
      <c r="G224" s="449"/>
      <c r="K224" s="462"/>
    </row>
    <row r="225" spans="2:12" hidden="1">
      <c r="B225" s="178"/>
      <c r="D225" s="186"/>
      <c r="E225" s="185"/>
      <c r="F225" s="434" t="s">
        <v>827</v>
      </c>
      <c r="G225" s="449"/>
      <c r="K225" s="462"/>
    </row>
    <row r="226" spans="2:12" hidden="1">
      <c r="B226" s="178"/>
      <c r="D226" s="186"/>
      <c r="E226" s="185"/>
      <c r="F226" s="434" t="s">
        <v>828</v>
      </c>
      <c r="G226" s="449"/>
      <c r="K226" s="462"/>
    </row>
    <row r="227" spans="2:12" hidden="1">
      <c r="B227" s="183"/>
      <c r="D227" s="183"/>
      <c r="E227" s="270"/>
      <c r="F227" s="434" t="s">
        <v>829</v>
      </c>
      <c r="G227" s="449"/>
    </row>
    <row r="228" spans="2:12" hidden="1">
      <c r="B228" s="184"/>
      <c r="C228" s="181"/>
      <c r="D228" s="184"/>
      <c r="E228" s="271"/>
      <c r="F228" s="434" t="s">
        <v>830</v>
      </c>
      <c r="G228" s="450"/>
    </row>
    <row r="229" spans="2:12">
      <c r="B229" s="176" t="s">
        <v>131</v>
      </c>
      <c r="C229" s="177" t="s">
        <v>132</v>
      </c>
      <c r="D229" s="457"/>
      <c r="E229" s="459">
        <v>5.0739845285897797E-3</v>
      </c>
      <c r="F229" s="499"/>
      <c r="G229" s="500">
        <v>4.1846018679708996E-3</v>
      </c>
      <c r="H229" s="465">
        <f>G229-$G$229</f>
        <v>0</v>
      </c>
      <c r="L229" s="490"/>
    </row>
    <row r="230" spans="2:12">
      <c r="B230" s="491">
        <v>0.5</v>
      </c>
      <c r="C230" s="174" t="s">
        <v>133</v>
      </c>
      <c r="D230" s="458"/>
      <c r="E230" s="444">
        <v>3.4423866208388301</v>
      </c>
      <c r="F230" s="452"/>
      <c r="G230" s="444">
        <v>10.513883959400699</v>
      </c>
      <c r="L230" s="490"/>
    </row>
    <row r="231" spans="2:12">
      <c r="B231" s="183"/>
      <c r="D231" s="462" t="s">
        <v>242</v>
      </c>
      <c r="E231" s="436"/>
      <c r="F231" s="462" t="s">
        <v>719</v>
      </c>
      <c r="G231" s="436"/>
    </row>
    <row r="232" spans="2:12">
      <c r="B232" s="183"/>
      <c r="D232" s="462" t="s">
        <v>248</v>
      </c>
      <c r="E232" s="436"/>
      <c r="F232" s="462" t="s">
        <v>720</v>
      </c>
      <c r="G232" s="436"/>
    </row>
    <row r="233" spans="2:12">
      <c r="B233" s="183"/>
      <c r="D233" s="462" t="s">
        <v>713</v>
      </c>
      <c r="E233" s="436"/>
      <c r="F233" s="462" t="s">
        <v>721</v>
      </c>
      <c r="G233" s="436"/>
    </row>
    <row r="234" spans="2:12">
      <c r="B234" s="183"/>
      <c r="D234" s="462" t="s">
        <v>714</v>
      </c>
      <c r="E234" s="436"/>
      <c r="F234" s="462" t="s">
        <v>722</v>
      </c>
      <c r="G234" s="436"/>
    </row>
    <row r="235" spans="2:12">
      <c r="B235" s="183"/>
      <c r="D235" s="462" t="s">
        <v>243</v>
      </c>
      <c r="E235" s="436"/>
      <c r="F235" s="462" t="s">
        <v>723</v>
      </c>
      <c r="G235" s="436"/>
    </row>
    <row r="236" spans="2:12">
      <c r="B236" s="183"/>
      <c r="D236" s="462" t="s">
        <v>715</v>
      </c>
      <c r="E236" s="436"/>
      <c r="F236" s="462" t="s">
        <v>724</v>
      </c>
      <c r="G236" s="436"/>
    </row>
    <row r="237" spans="2:12">
      <c r="B237" s="183"/>
      <c r="D237" s="462" t="s">
        <v>716</v>
      </c>
      <c r="E237" s="436"/>
      <c r="F237" s="462" t="s">
        <v>725</v>
      </c>
      <c r="G237" s="436"/>
    </row>
    <row r="238" spans="2:12">
      <c r="B238" s="183"/>
      <c r="D238" s="462" t="s">
        <v>249</v>
      </c>
      <c r="E238" s="436"/>
      <c r="F238" s="462" t="s">
        <v>726</v>
      </c>
      <c r="G238" s="436"/>
    </row>
    <row r="239" spans="2:12">
      <c r="B239" s="183"/>
      <c r="D239" s="462" t="s">
        <v>250</v>
      </c>
      <c r="E239" s="436"/>
      <c r="F239" s="462" t="s">
        <v>727</v>
      </c>
      <c r="G239" s="436"/>
    </row>
    <row r="240" spans="2:12">
      <c r="B240" s="183"/>
      <c r="D240" s="462" t="s">
        <v>717</v>
      </c>
      <c r="E240" s="436"/>
      <c r="F240" s="462" t="s">
        <v>728</v>
      </c>
      <c r="G240" s="436"/>
    </row>
    <row r="241" spans="2:14">
      <c r="B241" s="178"/>
      <c r="D241" s="462" t="s">
        <v>244</v>
      </c>
      <c r="E241" s="436"/>
      <c r="F241" s="462" t="s">
        <v>729</v>
      </c>
      <c r="G241" s="436"/>
      <c r="K241" s="462"/>
    </row>
    <row r="242" spans="2:14">
      <c r="B242" s="178"/>
      <c r="D242" s="462" t="s">
        <v>718</v>
      </c>
      <c r="E242" s="436"/>
      <c r="F242" s="462" t="s">
        <v>730</v>
      </c>
      <c r="G242" s="436"/>
      <c r="K242" s="462"/>
    </row>
    <row r="243" spans="2:14">
      <c r="B243" s="178"/>
      <c r="D243" s="186"/>
      <c r="E243" s="185"/>
      <c r="F243" s="462" t="s">
        <v>731</v>
      </c>
      <c r="G243" s="436"/>
      <c r="K243" s="462"/>
    </row>
    <row r="244" spans="2:14">
      <c r="B244" s="178"/>
      <c r="D244" s="186"/>
      <c r="E244" s="185"/>
      <c r="F244" s="462" t="s">
        <v>732</v>
      </c>
      <c r="G244" s="436"/>
      <c r="K244" s="462"/>
    </row>
    <row r="245" spans="2:14">
      <c r="B245" s="178"/>
      <c r="D245" s="186"/>
      <c r="E245" s="185"/>
      <c r="F245" s="462" t="s">
        <v>733</v>
      </c>
      <c r="G245" s="436"/>
      <c r="K245" s="462"/>
    </row>
    <row r="246" spans="2:14">
      <c r="B246" s="178"/>
      <c r="D246" s="186"/>
      <c r="E246" s="185"/>
      <c r="F246" s="462" t="s">
        <v>734</v>
      </c>
      <c r="G246" s="436"/>
      <c r="K246" s="462"/>
    </row>
    <row r="247" spans="2:14">
      <c r="B247" s="178"/>
      <c r="D247" s="186"/>
      <c r="E247" s="185"/>
      <c r="F247" s="462" t="s">
        <v>735</v>
      </c>
      <c r="G247" s="436"/>
      <c r="K247" s="462"/>
    </row>
    <row r="248" spans="2:14">
      <c r="B248" s="183"/>
      <c r="D248" s="183"/>
      <c r="E248" s="270"/>
      <c r="F248" s="462" t="s">
        <v>736</v>
      </c>
      <c r="G248" s="436"/>
    </row>
    <row r="249" spans="2:14">
      <c r="B249" s="183"/>
      <c r="D249" s="183"/>
      <c r="E249" s="270"/>
      <c r="F249" s="462" t="s">
        <v>737</v>
      </c>
      <c r="G249" s="436"/>
    </row>
    <row r="250" spans="2:14">
      <c r="B250" s="184"/>
      <c r="C250" s="181"/>
      <c r="D250" s="184"/>
      <c r="E250" s="271"/>
      <c r="F250" s="462" t="s">
        <v>738</v>
      </c>
      <c r="G250" s="436"/>
    </row>
    <row r="251" spans="2:14">
      <c r="B251" s="176" t="s">
        <v>131</v>
      </c>
      <c r="C251" s="177" t="s">
        <v>132</v>
      </c>
      <c r="D251" s="493"/>
      <c r="E251" s="432">
        <v>5.0620343019606301E-3</v>
      </c>
      <c r="G251" s="433">
        <v>4.1846616867187297E-3</v>
      </c>
      <c r="H251" s="465">
        <f>G251-$G$229</f>
        <v>5.9818747830120422E-8</v>
      </c>
      <c r="K251" s="444"/>
    </row>
    <row r="252" spans="2:14">
      <c r="B252" s="491">
        <v>0.9</v>
      </c>
      <c r="C252" s="174" t="s">
        <v>133</v>
      </c>
      <c r="D252" s="494"/>
      <c r="E252" s="432">
        <v>3.4236516752131001</v>
      </c>
      <c r="G252" s="444">
        <v>10.5178485521411</v>
      </c>
      <c r="H252" s="490"/>
      <c r="K252" s="444"/>
    </row>
    <row r="253" spans="2:14" hidden="1">
      <c r="B253" s="183"/>
      <c r="D253" s="434" t="s">
        <v>795</v>
      </c>
      <c r="E253" s="447"/>
      <c r="F253" s="434" t="s">
        <v>795</v>
      </c>
      <c r="G253" s="436"/>
      <c r="H253" s="503"/>
      <c r="M253" s="462"/>
      <c r="N253" s="441"/>
    </row>
    <row r="254" spans="2:14" hidden="1">
      <c r="B254" s="183"/>
      <c r="D254" s="434" t="s">
        <v>856</v>
      </c>
      <c r="E254" s="447"/>
      <c r="F254" s="434" t="s">
        <v>842</v>
      </c>
      <c r="G254" s="436"/>
      <c r="H254" s="503"/>
      <c r="I254" s="462"/>
      <c r="M254" s="462"/>
      <c r="N254" s="441"/>
    </row>
    <row r="255" spans="2:14" hidden="1">
      <c r="B255" s="183"/>
      <c r="D255" s="434" t="s">
        <v>857</v>
      </c>
      <c r="E255" s="447"/>
      <c r="F255" s="434" t="s">
        <v>843</v>
      </c>
      <c r="G255" s="436"/>
      <c r="H255" s="503"/>
      <c r="I255" s="462"/>
      <c r="M255" s="462"/>
      <c r="N255" s="441"/>
    </row>
    <row r="256" spans="2:14" hidden="1">
      <c r="B256" s="183"/>
      <c r="D256" s="434" t="s">
        <v>858</v>
      </c>
      <c r="E256" s="447"/>
      <c r="F256" s="434" t="s">
        <v>722</v>
      </c>
      <c r="G256" s="436"/>
      <c r="H256" s="503"/>
      <c r="I256" s="462"/>
      <c r="M256" s="462"/>
      <c r="N256" s="441"/>
    </row>
    <row r="257" spans="2:14" hidden="1">
      <c r="B257" s="183"/>
      <c r="D257" s="434" t="s">
        <v>859</v>
      </c>
      <c r="E257" s="447"/>
      <c r="F257" s="434" t="s">
        <v>844</v>
      </c>
      <c r="G257" s="436"/>
      <c r="H257" s="503"/>
      <c r="I257" s="462"/>
      <c r="M257" s="462"/>
      <c r="N257" s="441"/>
    </row>
    <row r="258" spans="2:14" hidden="1">
      <c r="B258" s="183"/>
      <c r="D258" s="434" t="s">
        <v>860</v>
      </c>
      <c r="E258" s="447"/>
      <c r="F258" s="434" t="s">
        <v>724</v>
      </c>
      <c r="G258" s="436"/>
      <c r="H258" s="503"/>
      <c r="I258" s="462"/>
      <c r="M258" s="462"/>
      <c r="N258" s="441"/>
    </row>
    <row r="259" spans="2:14" hidden="1">
      <c r="B259" s="183"/>
      <c r="D259" s="434" t="s">
        <v>861</v>
      </c>
      <c r="E259" s="447"/>
      <c r="F259" s="434" t="s">
        <v>725</v>
      </c>
      <c r="G259" s="436"/>
      <c r="H259" s="503"/>
      <c r="I259" s="462"/>
      <c r="K259" s="442"/>
      <c r="M259" s="462"/>
      <c r="N259" s="441"/>
    </row>
    <row r="260" spans="2:14" hidden="1">
      <c r="B260" s="183"/>
      <c r="D260" s="434" t="s">
        <v>862</v>
      </c>
      <c r="E260" s="447"/>
      <c r="F260" s="434" t="s">
        <v>726</v>
      </c>
      <c r="G260" s="436"/>
      <c r="H260" s="503"/>
      <c r="I260" s="462"/>
      <c r="M260" s="462"/>
      <c r="N260" s="441"/>
    </row>
    <row r="261" spans="2:14" hidden="1">
      <c r="B261" s="183"/>
      <c r="D261" s="434" t="s">
        <v>863</v>
      </c>
      <c r="E261" s="447"/>
      <c r="F261" s="434" t="s">
        <v>845</v>
      </c>
      <c r="G261" s="436"/>
      <c r="H261" s="503"/>
      <c r="I261" s="462"/>
      <c r="M261" s="462"/>
      <c r="N261" s="441"/>
    </row>
    <row r="262" spans="2:14" hidden="1">
      <c r="B262" s="183"/>
      <c r="D262" s="434" t="s">
        <v>864</v>
      </c>
      <c r="E262" s="447"/>
      <c r="F262" s="434" t="s">
        <v>846</v>
      </c>
      <c r="G262" s="436"/>
      <c r="H262" s="503"/>
      <c r="I262" s="462"/>
      <c r="M262" s="462"/>
      <c r="N262" s="441"/>
    </row>
    <row r="263" spans="2:14" hidden="1">
      <c r="B263" s="183"/>
      <c r="D263" s="434" t="s">
        <v>865</v>
      </c>
      <c r="E263" s="447"/>
      <c r="F263" s="434" t="s">
        <v>847</v>
      </c>
      <c r="G263" s="436"/>
      <c r="H263" s="503"/>
      <c r="I263" s="462"/>
      <c r="M263" s="462"/>
      <c r="N263" s="441"/>
    </row>
    <row r="264" spans="2:14" hidden="1">
      <c r="B264" s="178"/>
      <c r="D264" s="434" t="s">
        <v>806</v>
      </c>
      <c r="E264" s="447"/>
      <c r="F264" s="434" t="s">
        <v>848</v>
      </c>
      <c r="G264" s="436"/>
      <c r="H264" s="503"/>
      <c r="I264" s="462"/>
      <c r="K264" s="462"/>
      <c r="M264" s="462"/>
      <c r="N264" s="441"/>
    </row>
    <row r="265" spans="2:14" hidden="1">
      <c r="B265" s="178"/>
      <c r="D265" s="186"/>
      <c r="E265" s="185"/>
      <c r="F265" s="434" t="s">
        <v>849</v>
      </c>
      <c r="G265" s="436"/>
      <c r="H265" s="503"/>
      <c r="I265" s="462"/>
      <c r="K265" s="462"/>
      <c r="M265" s="462"/>
      <c r="N265" s="441"/>
    </row>
    <row r="266" spans="2:14" hidden="1">
      <c r="B266" s="178"/>
      <c r="D266" s="186"/>
      <c r="E266" s="185"/>
      <c r="F266" s="434" t="s">
        <v>850</v>
      </c>
      <c r="G266" s="436"/>
      <c r="H266" s="503"/>
      <c r="I266" s="462"/>
      <c r="K266" s="462"/>
      <c r="M266" s="462"/>
      <c r="N266" s="441"/>
    </row>
    <row r="267" spans="2:14" hidden="1">
      <c r="B267" s="178"/>
      <c r="D267" s="186"/>
      <c r="E267" s="185"/>
      <c r="F267" s="434" t="s">
        <v>851</v>
      </c>
      <c r="G267" s="436"/>
      <c r="H267" s="503"/>
      <c r="I267" s="462"/>
      <c r="K267" s="462"/>
      <c r="M267" s="462"/>
      <c r="N267" s="441"/>
    </row>
    <row r="268" spans="2:14" hidden="1">
      <c r="B268" s="178"/>
      <c r="D268" s="186"/>
      <c r="E268" s="185"/>
      <c r="F268" s="434" t="s">
        <v>852</v>
      </c>
      <c r="G268" s="436"/>
      <c r="H268" s="503"/>
      <c r="I268" s="462"/>
      <c r="K268" s="462"/>
      <c r="M268" s="462"/>
      <c r="N268" s="441"/>
    </row>
    <row r="269" spans="2:14" hidden="1">
      <c r="B269" s="178"/>
      <c r="D269" s="186"/>
      <c r="E269" s="185"/>
      <c r="F269" s="434" t="s">
        <v>853</v>
      </c>
      <c r="G269" s="436"/>
      <c r="H269" s="503"/>
      <c r="I269" s="462"/>
      <c r="K269" s="462"/>
      <c r="M269" s="462"/>
      <c r="N269" s="441"/>
    </row>
    <row r="270" spans="2:14" hidden="1">
      <c r="B270" s="178"/>
      <c r="D270" s="186"/>
      <c r="E270" s="185"/>
      <c r="F270" s="434" t="s">
        <v>854</v>
      </c>
      <c r="G270" s="436"/>
      <c r="H270" s="503"/>
      <c r="I270" s="462"/>
      <c r="K270" s="462"/>
      <c r="M270" s="462"/>
      <c r="N270" s="441"/>
    </row>
    <row r="271" spans="2:14" ht="17" hidden="1">
      <c r="B271" s="183"/>
      <c r="D271" s="183"/>
      <c r="E271" s="179"/>
      <c r="F271" s="434" t="s">
        <v>855</v>
      </c>
      <c r="G271" s="436"/>
      <c r="H271" s="503"/>
      <c r="I271" s="198"/>
    </row>
    <row r="272" spans="2:14" ht="17" hidden="1">
      <c r="B272" s="184"/>
      <c r="C272" s="181"/>
      <c r="D272" s="184"/>
      <c r="E272" s="182"/>
      <c r="F272" s="434" t="s">
        <v>738</v>
      </c>
      <c r="G272" s="436"/>
      <c r="H272" s="503"/>
      <c r="I272" s="198"/>
    </row>
    <row r="273" spans="2:11" ht="16" customHeight="1">
      <c r="B273" s="515" t="s">
        <v>134</v>
      </c>
      <c r="C273" s="516"/>
      <c r="D273" s="516"/>
      <c r="E273" s="516"/>
      <c r="F273" s="516"/>
      <c r="G273" s="518"/>
    </row>
    <row r="274" spans="2:11">
      <c r="B274" s="176" t="s">
        <v>131</v>
      </c>
      <c r="C274" s="177" t="s">
        <v>132</v>
      </c>
      <c r="D274" s="493"/>
      <c r="E274" s="432">
        <v>5.4434770753725697E-3</v>
      </c>
      <c r="F274" s="453"/>
      <c r="G274" s="496">
        <v>4.1880572022299804E-3</v>
      </c>
      <c r="H274" s="465">
        <f>G274-$G$229</f>
        <v>3.455334259080782E-6</v>
      </c>
    </row>
    <row r="275" spans="2:11">
      <c r="B275" s="491">
        <v>0.1</v>
      </c>
      <c r="C275" s="174" t="s">
        <v>133</v>
      </c>
      <c r="D275" s="494"/>
      <c r="E275" s="432">
        <v>3.5662703057418899</v>
      </c>
      <c r="F275" s="454"/>
      <c r="G275" s="444">
        <v>10.266587459517501</v>
      </c>
      <c r="I275" s="433"/>
    </row>
    <row r="276" spans="2:11" hidden="1">
      <c r="B276" s="183"/>
      <c r="D276" s="434" t="s">
        <v>765</v>
      </c>
      <c r="E276" s="447"/>
      <c r="F276" s="462" t="s">
        <v>194</v>
      </c>
      <c r="G276" s="436"/>
      <c r="K276" s="268"/>
    </row>
    <row r="277" spans="2:11" hidden="1">
      <c r="B277" s="183"/>
      <c r="D277" s="434" t="s">
        <v>766</v>
      </c>
      <c r="E277" s="447"/>
      <c r="F277" s="462" t="s">
        <v>195</v>
      </c>
      <c r="G277" s="436"/>
      <c r="K277" s="268"/>
    </row>
    <row r="278" spans="2:11" hidden="1">
      <c r="B278" s="183"/>
      <c r="D278" s="434" t="s">
        <v>767</v>
      </c>
      <c r="E278" s="447"/>
      <c r="F278" s="462" t="s">
        <v>682</v>
      </c>
      <c r="G278" s="436"/>
      <c r="K278" s="268"/>
    </row>
    <row r="279" spans="2:11" hidden="1">
      <c r="B279" s="183"/>
      <c r="D279" s="434" t="s">
        <v>768</v>
      </c>
      <c r="E279" s="447"/>
      <c r="F279" s="462" t="s">
        <v>683</v>
      </c>
      <c r="G279" s="436"/>
      <c r="K279" s="268"/>
    </row>
    <row r="280" spans="2:11" hidden="1">
      <c r="B280" s="183"/>
      <c r="D280" s="434" t="s">
        <v>769</v>
      </c>
      <c r="E280" s="447"/>
      <c r="F280" s="462" t="s">
        <v>196</v>
      </c>
      <c r="G280" s="436"/>
      <c r="K280" s="268"/>
    </row>
    <row r="281" spans="2:11" hidden="1">
      <c r="B281" s="183"/>
      <c r="D281" s="434" t="s">
        <v>770</v>
      </c>
      <c r="E281" s="447"/>
      <c r="F281" s="462" t="s">
        <v>684</v>
      </c>
      <c r="G281" s="436"/>
      <c r="K281" s="268"/>
    </row>
    <row r="282" spans="2:11" hidden="1">
      <c r="B282" s="183"/>
      <c r="D282" s="434" t="s">
        <v>771</v>
      </c>
      <c r="E282" s="447"/>
      <c r="F282" s="462" t="s">
        <v>685</v>
      </c>
      <c r="G282" s="436"/>
      <c r="K282" s="268"/>
    </row>
    <row r="283" spans="2:11" hidden="1">
      <c r="B283" s="183"/>
      <c r="D283" s="434" t="s">
        <v>772</v>
      </c>
      <c r="E283" s="447"/>
      <c r="F283" s="462" t="s">
        <v>686</v>
      </c>
      <c r="G283" s="436"/>
      <c r="K283" s="268"/>
    </row>
    <row r="284" spans="2:11" hidden="1">
      <c r="B284" s="183"/>
      <c r="D284" s="434" t="s">
        <v>773</v>
      </c>
      <c r="E284" s="447"/>
      <c r="F284" s="462" t="s">
        <v>687</v>
      </c>
      <c r="G284" s="436"/>
      <c r="K284" s="268"/>
    </row>
    <row r="285" spans="2:11" hidden="1">
      <c r="B285" s="183"/>
      <c r="D285" s="434" t="s">
        <v>774</v>
      </c>
      <c r="E285" s="447"/>
      <c r="F285" s="462" t="s">
        <v>197</v>
      </c>
      <c r="G285" s="436"/>
    </row>
    <row r="286" spans="2:11" hidden="1">
      <c r="B286" s="178"/>
      <c r="D286" s="434" t="s">
        <v>775</v>
      </c>
      <c r="E286" s="447"/>
      <c r="F286" s="462" t="s">
        <v>688</v>
      </c>
      <c r="G286" s="436"/>
      <c r="K286" s="462"/>
    </row>
    <row r="287" spans="2:11" hidden="1">
      <c r="B287" s="178"/>
      <c r="D287" s="434" t="s">
        <v>776</v>
      </c>
      <c r="E287" s="447"/>
      <c r="F287" s="462" t="s">
        <v>247</v>
      </c>
      <c r="G287" s="436"/>
      <c r="K287" s="462"/>
    </row>
    <row r="288" spans="2:11" hidden="1">
      <c r="B288" s="178"/>
      <c r="D288" s="186"/>
      <c r="E288" s="447"/>
      <c r="F288" s="462" t="s">
        <v>689</v>
      </c>
      <c r="G288" s="436"/>
      <c r="K288" s="462"/>
    </row>
    <row r="289" spans="2:14" hidden="1">
      <c r="B289" s="178"/>
      <c r="D289" s="186"/>
      <c r="E289" s="447"/>
      <c r="F289" s="462" t="s">
        <v>690</v>
      </c>
      <c r="G289" s="436"/>
      <c r="K289" s="462"/>
    </row>
    <row r="290" spans="2:14" hidden="1">
      <c r="B290" s="178"/>
      <c r="D290" s="186"/>
      <c r="E290" s="447"/>
      <c r="F290" s="462" t="s">
        <v>691</v>
      </c>
      <c r="G290" s="436"/>
      <c r="K290" s="462"/>
    </row>
    <row r="291" spans="2:14" hidden="1">
      <c r="B291" s="178"/>
      <c r="D291" s="186"/>
      <c r="E291" s="185"/>
      <c r="F291" s="462" t="s">
        <v>692</v>
      </c>
      <c r="G291" s="436"/>
      <c r="K291" s="462"/>
    </row>
    <row r="292" spans="2:14" hidden="1">
      <c r="B292" s="178"/>
      <c r="D292" s="186"/>
      <c r="E292" s="185"/>
      <c r="F292" s="462" t="s">
        <v>693</v>
      </c>
      <c r="G292" s="436"/>
      <c r="K292" s="462"/>
    </row>
    <row r="293" spans="2:14" hidden="1">
      <c r="B293" s="183"/>
      <c r="D293" s="183"/>
      <c r="E293" s="179"/>
      <c r="F293" s="462" t="s">
        <v>694</v>
      </c>
      <c r="G293" s="436"/>
      <c r="K293" s="268"/>
    </row>
    <row r="294" spans="2:14" hidden="1">
      <c r="B294" s="183"/>
      <c r="D294" s="183"/>
      <c r="E294" s="179"/>
      <c r="F294" s="462" t="s">
        <v>695</v>
      </c>
      <c r="G294" s="436"/>
      <c r="K294" s="268"/>
    </row>
    <row r="295" spans="2:14" hidden="1">
      <c r="B295" s="184"/>
      <c r="C295" s="181"/>
      <c r="D295" s="183"/>
      <c r="E295" s="179"/>
      <c r="F295" s="462" t="s">
        <v>696</v>
      </c>
      <c r="G295" s="436"/>
      <c r="K295" s="268"/>
    </row>
    <row r="296" spans="2:14">
      <c r="B296" s="176" t="s">
        <v>131</v>
      </c>
      <c r="C296" s="177" t="s">
        <v>132</v>
      </c>
      <c r="D296" s="493"/>
      <c r="E296" s="461">
        <v>5.0739487863677201E-3</v>
      </c>
      <c r="F296" s="453"/>
      <c r="G296" s="489">
        <v>4.1847074959869297E-3</v>
      </c>
      <c r="H296" s="465">
        <f>G296-$G$229</f>
        <v>1.0562801603004879E-7</v>
      </c>
      <c r="K296" s="444"/>
    </row>
    <row r="297" spans="2:14">
      <c r="B297" s="491">
        <v>0.5</v>
      </c>
      <c r="C297" s="174" t="s">
        <v>133</v>
      </c>
      <c r="D297" s="494"/>
      <c r="E297" s="439">
        <v>3.4408822057452602</v>
      </c>
      <c r="F297" s="454"/>
      <c r="G297" s="492">
        <v>10.5157243264642</v>
      </c>
      <c r="H297" s="490"/>
      <c r="K297" s="444"/>
    </row>
    <row r="298" spans="2:14" hidden="1">
      <c r="B298" s="183"/>
      <c r="D298" s="434" t="s">
        <v>719</v>
      </c>
      <c r="E298" s="447"/>
      <c r="F298" s="462" t="s">
        <v>242</v>
      </c>
      <c r="G298" s="436"/>
      <c r="H298" s="503"/>
      <c r="M298" s="462"/>
      <c r="N298" s="441"/>
    </row>
    <row r="299" spans="2:14" hidden="1">
      <c r="B299" s="183"/>
      <c r="D299" s="434" t="s">
        <v>756</v>
      </c>
      <c r="E299" s="447"/>
      <c r="F299" s="462" t="s">
        <v>697</v>
      </c>
      <c r="G299" s="436"/>
      <c r="H299" s="503"/>
      <c r="I299" s="462"/>
      <c r="M299" s="462"/>
      <c r="N299" s="441"/>
    </row>
    <row r="300" spans="2:14" hidden="1">
      <c r="B300" s="183"/>
      <c r="D300" s="434" t="s">
        <v>757</v>
      </c>
      <c r="E300" s="447"/>
      <c r="F300" s="462" t="s">
        <v>698</v>
      </c>
      <c r="G300" s="436"/>
      <c r="H300" s="503"/>
      <c r="I300" s="462"/>
      <c r="M300" s="462"/>
      <c r="N300" s="441"/>
    </row>
    <row r="301" spans="2:14" hidden="1">
      <c r="B301" s="183"/>
      <c r="D301" s="434" t="s">
        <v>758</v>
      </c>
      <c r="E301" s="447"/>
      <c r="F301" s="462" t="s">
        <v>699</v>
      </c>
      <c r="G301" s="436"/>
      <c r="H301" s="503"/>
      <c r="I301" s="462"/>
      <c r="M301" s="462"/>
      <c r="N301" s="441"/>
    </row>
    <row r="302" spans="2:14" hidden="1">
      <c r="B302" s="183"/>
      <c r="D302" s="434" t="s">
        <v>759</v>
      </c>
      <c r="E302" s="447"/>
      <c r="F302" s="462" t="s">
        <v>700</v>
      </c>
      <c r="G302" s="436"/>
      <c r="H302" s="503"/>
      <c r="I302" s="462"/>
      <c r="M302" s="462"/>
      <c r="N302" s="441"/>
    </row>
    <row r="303" spans="2:14" hidden="1">
      <c r="B303" s="183"/>
      <c r="D303" s="434" t="s">
        <v>760</v>
      </c>
      <c r="E303" s="447"/>
      <c r="F303" s="462" t="s">
        <v>701</v>
      </c>
      <c r="G303" s="436"/>
      <c r="H303" s="503"/>
      <c r="I303" s="462"/>
      <c r="M303" s="462"/>
      <c r="N303" s="441"/>
    </row>
    <row r="304" spans="2:14" hidden="1">
      <c r="B304" s="183"/>
      <c r="D304" s="434" t="s">
        <v>761</v>
      </c>
      <c r="E304" s="447"/>
      <c r="F304" s="462" t="s">
        <v>702</v>
      </c>
      <c r="G304" s="436"/>
      <c r="H304" s="503"/>
      <c r="I304" s="462"/>
      <c r="K304" s="442"/>
      <c r="M304" s="462"/>
      <c r="N304" s="441"/>
    </row>
    <row r="305" spans="2:14" hidden="1">
      <c r="B305" s="183"/>
      <c r="D305" s="434" t="s">
        <v>762</v>
      </c>
      <c r="E305" s="447"/>
      <c r="F305" s="462" t="s">
        <v>703</v>
      </c>
      <c r="G305" s="436"/>
      <c r="H305" s="503"/>
      <c r="I305" s="462"/>
      <c r="M305" s="462"/>
      <c r="N305" s="441"/>
    </row>
    <row r="306" spans="2:14" hidden="1">
      <c r="B306" s="183"/>
      <c r="D306" s="434" t="s">
        <v>763</v>
      </c>
      <c r="E306" s="447"/>
      <c r="F306" s="462" t="s">
        <v>250</v>
      </c>
      <c r="G306" s="436"/>
      <c r="H306" s="503"/>
      <c r="I306" s="462"/>
      <c r="M306" s="462"/>
      <c r="N306" s="441"/>
    </row>
    <row r="307" spans="2:14" hidden="1">
      <c r="B307" s="183"/>
      <c r="D307" s="434" t="s">
        <v>728</v>
      </c>
      <c r="E307" s="447"/>
      <c r="F307" s="462" t="s">
        <v>704</v>
      </c>
      <c r="G307" s="436"/>
      <c r="H307" s="503"/>
      <c r="I307" s="462"/>
      <c r="M307" s="462"/>
      <c r="N307" s="441"/>
    </row>
    <row r="308" spans="2:14" hidden="1">
      <c r="B308" s="183"/>
      <c r="D308" s="434" t="s">
        <v>764</v>
      </c>
      <c r="E308" s="447"/>
      <c r="F308" s="462" t="s">
        <v>244</v>
      </c>
      <c r="G308" s="436"/>
      <c r="H308" s="503"/>
      <c r="I308" s="462"/>
      <c r="M308" s="462"/>
      <c r="N308" s="441"/>
    </row>
    <row r="309" spans="2:14" hidden="1">
      <c r="B309" s="178"/>
      <c r="D309" s="434" t="s">
        <v>730</v>
      </c>
      <c r="E309" s="447"/>
      <c r="F309" s="462" t="s">
        <v>705</v>
      </c>
      <c r="G309" s="436"/>
      <c r="H309" s="503"/>
      <c r="I309" s="462"/>
      <c r="K309" s="462"/>
      <c r="M309" s="462"/>
      <c r="N309" s="441"/>
    </row>
    <row r="310" spans="2:14" hidden="1">
      <c r="B310" s="178"/>
      <c r="D310" s="186"/>
      <c r="E310" s="185"/>
      <c r="F310" s="462" t="s">
        <v>706</v>
      </c>
      <c r="G310" s="436"/>
      <c r="H310" s="503"/>
      <c r="I310" s="462"/>
      <c r="K310" s="462"/>
      <c r="M310" s="462"/>
      <c r="N310" s="441"/>
    </row>
    <row r="311" spans="2:14" hidden="1">
      <c r="B311" s="178"/>
      <c r="D311" s="186"/>
      <c r="E311" s="185"/>
      <c r="F311" s="462" t="s">
        <v>552</v>
      </c>
      <c r="G311" s="436"/>
      <c r="H311" s="503"/>
      <c r="I311" s="462"/>
      <c r="K311" s="462"/>
      <c r="M311" s="462"/>
      <c r="N311" s="441"/>
    </row>
    <row r="312" spans="2:14" hidden="1">
      <c r="B312" s="178"/>
      <c r="D312" s="186"/>
      <c r="E312" s="185"/>
      <c r="F312" s="462" t="s">
        <v>707</v>
      </c>
      <c r="G312" s="436"/>
      <c r="H312" s="503"/>
      <c r="I312" s="462"/>
      <c r="K312" s="462"/>
      <c r="M312" s="462"/>
      <c r="N312" s="441"/>
    </row>
    <row r="313" spans="2:14" hidden="1">
      <c r="B313" s="178"/>
      <c r="D313" s="186"/>
      <c r="E313" s="185"/>
      <c r="F313" s="462" t="s">
        <v>708</v>
      </c>
      <c r="G313" s="436"/>
      <c r="H313" s="503"/>
      <c r="I313" s="462"/>
      <c r="K313" s="462"/>
      <c r="M313" s="462"/>
      <c r="N313" s="441"/>
    </row>
    <row r="314" spans="2:14" hidden="1">
      <c r="B314" s="178"/>
      <c r="D314" s="186"/>
      <c r="E314" s="185"/>
      <c r="F314" s="462" t="s">
        <v>709</v>
      </c>
      <c r="G314" s="436"/>
      <c r="H314" s="503"/>
      <c r="I314" s="462"/>
      <c r="K314" s="462"/>
      <c r="M314" s="462"/>
      <c r="N314" s="441"/>
    </row>
    <row r="315" spans="2:14" hidden="1">
      <c r="B315" s="178"/>
      <c r="D315" s="186"/>
      <c r="E315" s="185"/>
      <c r="F315" s="462" t="s">
        <v>710</v>
      </c>
      <c r="G315" s="436"/>
      <c r="H315" s="503"/>
      <c r="I315" s="462"/>
      <c r="K315" s="462"/>
      <c r="M315" s="462"/>
      <c r="N315" s="441"/>
    </row>
    <row r="316" spans="2:14" ht="17" hidden="1">
      <c r="B316" s="183"/>
      <c r="D316" s="183"/>
      <c r="E316" s="179"/>
      <c r="F316" s="462" t="s">
        <v>711</v>
      </c>
      <c r="G316" s="436"/>
      <c r="H316" s="503"/>
      <c r="I316" s="198"/>
    </row>
    <row r="317" spans="2:14" ht="17" hidden="1">
      <c r="B317" s="184"/>
      <c r="C317" s="181"/>
      <c r="D317" s="184"/>
      <c r="E317" s="182"/>
      <c r="F317" s="462" t="s">
        <v>712</v>
      </c>
      <c r="G317" s="436"/>
      <c r="H317" s="503"/>
      <c r="I317" s="198"/>
    </row>
    <row r="318" spans="2:14">
      <c r="B318" s="176" t="s">
        <v>131</v>
      </c>
      <c r="C318" s="177" t="s">
        <v>132</v>
      </c>
      <c r="D318" s="493"/>
      <c r="E318" s="432">
        <v>5.0569865798383096E-3</v>
      </c>
      <c r="G318" s="497">
        <v>4.1847429958471903E-3</v>
      </c>
      <c r="H318" s="465">
        <f>G318-$G$229</f>
        <v>1.4112787629066287E-7</v>
      </c>
      <c r="K318" s="444"/>
    </row>
    <row r="319" spans="2:14">
      <c r="B319" s="491">
        <v>0.9</v>
      </c>
      <c r="C319" s="174" t="s">
        <v>133</v>
      </c>
      <c r="D319" s="494"/>
      <c r="E319" s="432">
        <v>3.4551361641083802</v>
      </c>
      <c r="G319" s="444">
        <v>10.520223279760801</v>
      </c>
      <c r="H319" s="490"/>
      <c r="K319" s="444"/>
    </row>
    <row r="320" spans="2:14" hidden="1">
      <c r="B320" s="183"/>
      <c r="D320" s="434" t="s">
        <v>795</v>
      </c>
      <c r="E320" s="447"/>
      <c r="F320" s="434" t="s">
        <v>795</v>
      </c>
      <c r="G320" s="436"/>
      <c r="H320" s="503"/>
      <c r="M320" s="462"/>
      <c r="N320" s="441"/>
    </row>
    <row r="321" spans="2:14" hidden="1">
      <c r="B321" s="183"/>
      <c r="D321" s="434" t="s">
        <v>856</v>
      </c>
      <c r="E321" s="447"/>
      <c r="F321" s="434" t="s">
        <v>796</v>
      </c>
      <c r="G321" s="436"/>
      <c r="H321" s="503"/>
      <c r="I321" s="462"/>
      <c r="M321" s="462"/>
      <c r="N321" s="441"/>
    </row>
    <row r="322" spans="2:14" hidden="1">
      <c r="B322" s="183"/>
      <c r="D322" s="434" t="s">
        <v>866</v>
      </c>
      <c r="E322" s="447"/>
      <c r="F322" s="434" t="s">
        <v>797</v>
      </c>
      <c r="G322" s="436"/>
      <c r="H322" s="503"/>
      <c r="I322" s="462"/>
      <c r="M322" s="462"/>
      <c r="N322" s="441"/>
    </row>
    <row r="323" spans="2:14" hidden="1">
      <c r="B323" s="183"/>
      <c r="D323" s="434" t="s">
        <v>867</v>
      </c>
      <c r="E323" s="447"/>
      <c r="F323" s="434" t="s">
        <v>798</v>
      </c>
      <c r="G323" s="436"/>
      <c r="H323" s="503"/>
      <c r="I323" s="462"/>
      <c r="M323" s="462"/>
      <c r="N323" s="441"/>
    </row>
    <row r="324" spans="2:14" hidden="1">
      <c r="B324" s="183"/>
      <c r="D324" s="434" t="s">
        <v>859</v>
      </c>
      <c r="E324" s="447"/>
      <c r="F324" s="434" t="s">
        <v>799</v>
      </c>
      <c r="G324" s="436"/>
      <c r="H324" s="503"/>
      <c r="I324" s="462"/>
      <c r="M324" s="462"/>
      <c r="N324" s="441"/>
    </row>
    <row r="325" spans="2:14" hidden="1">
      <c r="B325" s="183"/>
      <c r="D325" s="434" t="s">
        <v>868</v>
      </c>
      <c r="E325" s="447"/>
      <c r="F325" s="434" t="s">
        <v>800</v>
      </c>
      <c r="G325" s="436"/>
      <c r="H325" s="503"/>
      <c r="I325" s="462"/>
      <c r="M325" s="462"/>
      <c r="N325" s="441"/>
    </row>
    <row r="326" spans="2:14" hidden="1">
      <c r="B326" s="183"/>
      <c r="D326" s="434" t="s">
        <v>861</v>
      </c>
      <c r="E326" s="447"/>
      <c r="F326" s="434" t="s">
        <v>801</v>
      </c>
      <c r="G326" s="436"/>
      <c r="H326" s="503"/>
      <c r="I326" s="462"/>
      <c r="K326" s="442"/>
      <c r="M326" s="462"/>
      <c r="N326" s="441"/>
    </row>
    <row r="327" spans="2:14" hidden="1">
      <c r="B327" s="183"/>
      <c r="D327" s="434" t="s">
        <v>869</v>
      </c>
      <c r="E327" s="447"/>
      <c r="F327" s="434" t="s">
        <v>802</v>
      </c>
      <c r="G327" s="436"/>
      <c r="H327" s="503"/>
      <c r="I327" s="462"/>
      <c r="M327" s="462"/>
      <c r="N327" s="441"/>
    </row>
    <row r="328" spans="2:14" hidden="1">
      <c r="B328" s="183"/>
      <c r="D328" s="434" t="s">
        <v>863</v>
      </c>
      <c r="E328" s="447"/>
      <c r="F328" s="434" t="s">
        <v>803</v>
      </c>
      <c r="G328" s="436"/>
      <c r="H328" s="503"/>
      <c r="I328" s="462"/>
      <c r="M328" s="462"/>
      <c r="N328" s="441"/>
    </row>
    <row r="329" spans="2:14" hidden="1">
      <c r="B329" s="183"/>
      <c r="D329" s="434" t="s">
        <v>864</v>
      </c>
      <c r="E329" s="447"/>
      <c r="F329" s="434" t="s">
        <v>804</v>
      </c>
      <c r="G329" s="436"/>
      <c r="H329" s="503"/>
      <c r="I329" s="462"/>
      <c r="M329" s="462"/>
      <c r="N329" s="441"/>
    </row>
    <row r="330" spans="2:14" hidden="1">
      <c r="B330" s="183"/>
      <c r="D330" s="434" t="s">
        <v>870</v>
      </c>
      <c r="E330" s="447"/>
      <c r="F330" s="434" t="s">
        <v>805</v>
      </c>
      <c r="G330" s="436"/>
      <c r="H330" s="503"/>
      <c r="I330" s="462"/>
      <c r="M330" s="462"/>
      <c r="N330" s="441"/>
    </row>
    <row r="331" spans="2:14" hidden="1">
      <c r="B331" s="178"/>
      <c r="D331" s="434" t="s">
        <v>806</v>
      </c>
      <c r="E331" s="447"/>
      <c r="F331" s="434" t="s">
        <v>806</v>
      </c>
      <c r="G331" s="436"/>
      <c r="H331" s="503"/>
      <c r="I331" s="462"/>
      <c r="K331" s="462"/>
      <c r="M331" s="462"/>
      <c r="N331" s="441"/>
    </row>
    <row r="332" spans="2:14" hidden="1">
      <c r="B332" s="178"/>
      <c r="D332" s="186"/>
      <c r="E332" s="185"/>
      <c r="F332" s="434" t="s">
        <v>807</v>
      </c>
      <c r="G332" s="436"/>
      <c r="H332" s="503"/>
      <c r="I332" s="462"/>
      <c r="K332" s="462"/>
      <c r="M332" s="462"/>
      <c r="N332" s="441"/>
    </row>
    <row r="333" spans="2:14" hidden="1">
      <c r="B333" s="178"/>
      <c r="D333" s="186"/>
      <c r="E333" s="185"/>
      <c r="F333" s="434" t="s">
        <v>808</v>
      </c>
      <c r="G333" s="436"/>
      <c r="H333" s="503"/>
      <c r="I333" s="462"/>
      <c r="K333" s="462"/>
      <c r="M333" s="462"/>
      <c r="N333" s="441"/>
    </row>
    <row r="334" spans="2:14" hidden="1">
      <c r="B334" s="178"/>
      <c r="D334" s="186"/>
      <c r="E334" s="185"/>
      <c r="F334" s="434" t="s">
        <v>809</v>
      </c>
      <c r="G334" s="436"/>
      <c r="H334" s="503"/>
      <c r="I334" s="462"/>
      <c r="K334" s="462"/>
      <c r="M334" s="462"/>
      <c r="N334" s="441"/>
    </row>
    <row r="335" spans="2:14" hidden="1">
      <c r="B335" s="178"/>
      <c r="D335" s="186"/>
      <c r="E335" s="185"/>
      <c r="F335" s="434" t="s">
        <v>810</v>
      </c>
      <c r="G335" s="436"/>
      <c r="H335" s="503"/>
      <c r="I335" s="462"/>
      <c r="K335" s="462"/>
      <c r="M335" s="462"/>
      <c r="N335" s="441"/>
    </row>
    <row r="336" spans="2:14" hidden="1">
      <c r="B336" s="178"/>
      <c r="D336" s="186"/>
      <c r="E336" s="185"/>
      <c r="F336" s="434" t="s">
        <v>811</v>
      </c>
      <c r="G336" s="436"/>
      <c r="H336" s="503"/>
      <c r="I336" s="462"/>
      <c r="K336" s="462"/>
      <c r="M336" s="462"/>
      <c r="N336" s="441"/>
    </row>
    <row r="337" spans="2:14" hidden="1">
      <c r="B337" s="178"/>
      <c r="D337" s="186"/>
      <c r="E337" s="185"/>
      <c r="F337" s="434" t="s">
        <v>812</v>
      </c>
      <c r="G337" s="436"/>
      <c r="H337" s="503"/>
      <c r="I337" s="462"/>
      <c r="K337" s="462"/>
      <c r="M337" s="462"/>
      <c r="N337" s="441"/>
    </row>
    <row r="338" spans="2:14" ht="17" hidden="1">
      <c r="B338" s="183"/>
      <c r="D338" s="183"/>
      <c r="E338" s="179"/>
      <c r="F338" s="434" t="s">
        <v>813</v>
      </c>
      <c r="G338" s="436"/>
      <c r="H338" s="503"/>
      <c r="I338" s="198"/>
    </row>
    <row r="339" spans="2:14" ht="17" hidden="1">
      <c r="B339" s="184"/>
      <c r="C339" s="181"/>
      <c r="D339" s="184"/>
      <c r="E339" s="182"/>
      <c r="F339" s="434" t="s">
        <v>814</v>
      </c>
      <c r="G339" s="436"/>
      <c r="H339" s="503"/>
      <c r="I339" s="198"/>
    </row>
    <row r="340" spans="2:14" ht="16" customHeight="1">
      <c r="B340" s="515" t="s">
        <v>135</v>
      </c>
      <c r="C340" s="516"/>
      <c r="D340" s="517"/>
      <c r="E340" s="517"/>
      <c r="F340" s="516"/>
      <c r="G340" s="518"/>
    </row>
    <row r="341" spans="2:14">
      <c r="B341" s="176" t="s">
        <v>131</v>
      </c>
      <c r="C341" s="177" t="s">
        <v>132</v>
      </c>
      <c r="D341" s="493"/>
      <c r="E341" s="432">
        <v>5.4434770753725697E-3</v>
      </c>
      <c r="F341" s="453"/>
      <c r="G341" s="460">
        <v>4.1879823834498004E-3</v>
      </c>
      <c r="H341" s="465">
        <f>G341-$G$229</f>
        <v>3.3805154789007599E-6</v>
      </c>
    </row>
    <row r="342" spans="2:14">
      <c r="B342" s="491">
        <v>0.1</v>
      </c>
      <c r="C342" s="174" t="s">
        <v>133</v>
      </c>
      <c r="D342" s="494"/>
      <c r="E342" s="432">
        <v>3.5662703057418899</v>
      </c>
      <c r="F342" s="455"/>
      <c r="G342" s="444">
        <v>10.2643509591314</v>
      </c>
    </row>
    <row r="343" spans="2:14" hidden="1">
      <c r="B343" s="183"/>
      <c r="D343" s="434" t="s">
        <v>765</v>
      </c>
      <c r="E343" s="447"/>
      <c r="F343" s="434" t="s">
        <v>765</v>
      </c>
      <c r="G343" s="436"/>
    </row>
    <row r="344" spans="2:14" hidden="1">
      <c r="B344" s="183"/>
      <c r="D344" s="434" t="s">
        <v>766</v>
      </c>
      <c r="E344" s="447"/>
      <c r="F344" s="434" t="s">
        <v>815</v>
      </c>
      <c r="G344" s="436"/>
    </row>
    <row r="345" spans="2:14" hidden="1">
      <c r="B345" s="183"/>
      <c r="D345" s="434" t="s">
        <v>767</v>
      </c>
      <c r="E345" s="447"/>
      <c r="F345" s="434" t="s">
        <v>816</v>
      </c>
      <c r="G345" s="436"/>
    </row>
    <row r="346" spans="2:14" hidden="1">
      <c r="B346" s="183"/>
      <c r="D346" s="434" t="s">
        <v>768</v>
      </c>
      <c r="E346" s="447"/>
      <c r="F346" s="434" t="s">
        <v>817</v>
      </c>
      <c r="G346" s="436"/>
    </row>
    <row r="347" spans="2:14" hidden="1">
      <c r="B347" s="183"/>
      <c r="D347" s="434" t="s">
        <v>769</v>
      </c>
      <c r="E347" s="447"/>
      <c r="F347" s="434" t="s">
        <v>769</v>
      </c>
      <c r="G347" s="436"/>
    </row>
    <row r="348" spans="2:14" hidden="1">
      <c r="B348" s="183"/>
      <c r="D348" s="434" t="s">
        <v>770</v>
      </c>
      <c r="E348" s="447"/>
      <c r="F348" s="434" t="s">
        <v>818</v>
      </c>
      <c r="G348" s="436"/>
    </row>
    <row r="349" spans="2:14" hidden="1">
      <c r="B349" s="183"/>
      <c r="D349" s="434" t="s">
        <v>771</v>
      </c>
      <c r="E349" s="447"/>
      <c r="F349" s="434" t="s">
        <v>819</v>
      </c>
      <c r="G349" s="436"/>
    </row>
    <row r="350" spans="2:14" hidden="1">
      <c r="B350" s="183"/>
      <c r="D350" s="434" t="s">
        <v>772</v>
      </c>
      <c r="E350" s="447"/>
      <c r="F350" s="434" t="s">
        <v>820</v>
      </c>
      <c r="G350" s="436"/>
    </row>
    <row r="351" spans="2:14" hidden="1">
      <c r="B351" s="183"/>
      <c r="D351" s="434" t="s">
        <v>773</v>
      </c>
      <c r="E351" s="447"/>
      <c r="F351" s="434" t="s">
        <v>821</v>
      </c>
      <c r="G351" s="436"/>
    </row>
    <row r="352" spans="2:14" hidden="1">
      <c r="B352" s="183"/>
      <c r="D352" s="434" t="s">
        <v>774</v>
      </c>
      <c r="E352" s="447"/>
      <c r="F352" s="434" t="s">
        <v>774</v>
      </c>
      <c r="G352" s="436"/>
    </row>
    <row r="353" spans="2:11" hidden="1">
      <c r="B353" s="178"/>
      <c r="D353" s="434" t="s">
        <v>775</v>
      </c>
      <c r="E353" s="447"/>
      <c r="F353" s="434" t="s">
        <v>822</v>
      </c>
      <c r="G353" s="436"/>
      <c r="K353" s="462"/>
    </row>
    <row r="354" spans="2:11" hidden="1">
      <c r="B354" s="178"/>
      <c r="D354" s="434" t="s">
        <v>776</v>
      </c>
      <c r="E354" s="447"/>
      <c r="F354" s="434" t="s">
        <v>776</v>
      </c>
      <c r="G354" s="436"/>
      <c r="K354" s="462"/>
    </row>
    <row r="355" spans="2:11" hidden="1">
      <c r="B355" s="178"/>
      <c r="D355" s="462"/>
      <c r="E355" s="447"/>
      <c r="F355" s="434" t="s">
        <v>823</v>
      </c>
      <c r="G355" s="436"/>
      <c r="K355" s="462"/>
    </row>
    <row r="356" spans="2:11" hidden="1">
      <c r="B356" s="178"/>
      <c r="D356" s="462"/>
      <c r="E356" s="447"/>
      <c r="F356" s="434" t="s">
        <v>824</v>
      </c>
      <c r="G356" s="436"/>
      <c r="K356" s="462"/>
    </row>
    <row r="357" spans="2:11" hidden="1">
      <c r="B357" s="178"/>
      <c r="D357" s="462"/>
      <c r="E357" s="447"/>
      <c r="F357" s="434" t="s">
        <v>825</v>
      </c>
      <c r="G357" s="436"/>
      <c r="K357" s="462"/>
    </row>
    <row r="358" spans="2:11" hidden="1">
      <c r="B358" s="178"/>
      <c r="D358" s="186"/>
      <c r="E358" s="185"/>
      <c r="F358" s="434" t="s">
        <v>826</v>
      </c>
      <c r="G358" s="436"/>
      <c r="K358" s="462"/>
    </row>
    <row r="359" spans="2:11" hidden="1">
      <c r="B359" s="178"/>
      <c r="D359" s="186"/>
      <c r="E359" s="185"/>
      <c r="F359" s="434" t="s">
        <v>827</v>
      </c>
      <c r="G359" s="436"/>
      <c r="K359" s="462"/>
    </row>
    <row r="360" spans="2:11" hidden="1">
      <c r="B360" s="183"/>
      <c r="D360" s="183"/>
      <c r="E360" s="179"/>
      <c r="F360" s="434" t="s">
        <v>828</v>
      </c>
      <c r="G360" s="436"/>
    </row>
    <row r="361" spans="2:11" hidden="1">
      <c r="B361" s="183"/>
      <c r="D361" s="183"/>
      <c r="E361" s="179"/>
      <c r="F361" s="434" t="s">
        <v>829</v>
      </c>
      <c r="G361" s="436"/>
    </row>
    <row r="362" spans="2:11" hidden="1">
      <c r="B362" s="184"/>
      <c r="C362" s="181"/>
      <c r="D362" s="184"/>
      <c r="E362" s="182"/>
      <c r="F362" s="434" t="s">
        <v>830</v>
      </c>
      <c r="G362" s="436"/>
    </row>
    <row r="363" spans="2:11">
      <c r="B363" s="176" t="s">
        <v>131</v>
      </c>
      <c r="C363" s="177" t="s">
        <v>132</v>
      </c>
      <c r="D363" s="493"/>
      <c r="E363" s="432">
        <v>5.0692333971960098E-3</v>
      </c>
      <c r="F363" s="453"/>
      <c r="G363" s="459">
        <v>4.1847946015677604E-3</v>
      </c>
      <c r="H363" s="465">
        <f>G363-$G$229</f>
        <v>1.9273359686076269E-7</v>
      </c>
    </row>
    <row r="364" spans="2:11">
      <c r="B364" s="495">
        <v>0.5</v>
      </c>
      <c r="C364" s="181" t="s">
        <v>133</v>
      </c>
      <c r="D364" s="494"/>
      <c r="E364" s="432">
        <v>3.4673915888966</v>
      </c>
      <c r="F364" s="454"/>
      <c r="G364" s="444">
        <v>10.518505578389799</v>
      </c>
      <c r="H364" s="490"/>
    </row>
    <row r="365" spans="2:11" hidden="1">
      <c r="B365" s="183"/>
      <c r="D365" s="434" t="s">
        <v>719</v>
      </c>
      <c r="E365" s="447"/>
      <c r="F365" s="434" t="s">
        <v>719</v>
      </c>
      <c r="G365" s="443"/>
    </row>
    <row r="366" spans="2:11" hidden="1">
      <c r="B366" s="183"/>
      <c r="D366" s="434" t="s">
        <v>756</v>
      </c>
      <c r="E366" s="447"/>
      <c r="F366" s="434" t="s">
        <v>739</v>
      </c>
      <c r="G366" s="436"/>
    </row>
    <row r="367" spans="2:11" hidden="1">
      <c r="B367" s="183"/>
      <c r="D367" s="434" t="s">
        <v>831</v>
      </c>
      <c r="E367" s="447"/>
      <c r="F367" s="434" t="s">
        <v>740</v>
      </c>
      <c r="G367" s="436"/>
    </row>
    <row r="368" spans="2:11" hidden="1">
      <c r="B368" s="183"/>
      <c r="D368" s="434" t="s">
        <v>758</v>
      </c>
      <c r="E368" s="447"/>
      <c r="F368" s="434" t="s">
        <v>741</v>
      </c>
      <c r="G368" s="436"/>
    </row>
    <row r="369" spans="2:11" hidden="1">
      <c r="B369" s="183"/>
      <c r="D369" s="434" t="s">
        <v>759</v>
      </c>
      <c r="E369" s="447"/>
      <c r="F369" s="434" t="s">
        <v>742</v>
      </c>
      <c r="G369" s="436"/>
    </row>
    <row r="370" spans="2:11" hidden="1">
      <c r="B370" s="183"/>
      <c r="D370" s="434" t="s">
        <v>832</v>
      </c>
      <c r="E370" s="447"/>
      <c r="F370" s="434" t="s">
        <v>743</v>
      </c>
      <c r="G370" s="436"/>
    </row>
    <row r="371" spans="2:11" hidden="1">
      <c r="B371" s="183"/>
      <c r="D371" s="434" t="s">
        <v>761</v>
      </c>
      <c r="E371" s="447"/>
      <c r="F371" s="434" t="s">
        <v>744</v>
      </c>
      <c r="G371" s="436"/>
    </row>
    <row r="372" spans="2:11" hidden="1">
      <c r="B372" s="183"/>
      <c r="D372" s="434" t="s">
        <v>762</v>
      </c>
      <c r="E372" s="447"/>
      <c r="F372" s="434" t="s">
        <v>745</v>
      </c>
      <c r="G372" s="436"/>
    </row>
    <row r="373" spans="2:11" hidden="1">
      <c r="B373" s="183"/>
      <c r="D373" s="434" t="s">
        <v>763</v>
      </c>
      <c r="E373" s="447"/>
      <c r="F373" s="434" t="s">
        <v>746</v>
      </c>
      <c r="G373" s="436"/>
    </row>
    <row r="374" spans="2:11" hidden="1">
      <c r="B374" s="183"/>
      <c r="D374" s="434" t="s">
        <v>728</v>
      </c>
      <c r="E374" s="447"/>
      <c r="F374" s="434" t="s">
        <v>728</v>
      </c>
      <c r="G374" s="436"/>
    </row>
    <row r="375" spans="2:11" hidden="1">
      <c r="B375" s="178"/>
      <c r="D375" s="434" t="s">
        <v>833</v>
      </c>
      <c r="E375" s="447"/>
      <c r="F375" s="434" t="s">
        <v>747</v>
      </c>
      <c r="G375" s="436"/>
      <c r="K375" s="462"/>
    </row>
    <row r="376" spans="2:11" hidden="1">
      <c r="B376" s="178"/>
      <c r="D376" s="434" t="s">
        <v>730</v>
      </c>
      <c r="E376" s="447"/>
      <c r="F376" s="434" t="s">
        <v>730</v>
      </c>
      <c r="G376" s="436"/>
      <c r="K376" s="462"/>
    </row>
    <row r="377" spans="2:11" hidden="1">
      <c r="B377" s="178"/>
      <c r="D377" s="186"/>
      <c r="E377" s="185"/>
      <c r="F377" s="434" t="s">
        <v>748</v>
      </c>
      <c r="G377" s="436"/>
      <c r="K377" s="462"/>
    </row>
    <row r="378" spans="2:11" hidden="1">
      <c r="B378" s="178"/>
      <c r="D378" s="186"/>
      <c r="E378" s="185"/>
      <c r="F378" s="434" t="s">
        <v>749</v>
      </c>
      <c r="G378" s="436"/>
      <c r="K378" s="462"/>
    </row>
    <row r="379" spans="2:11" hidden="1">
      <c r="B379" s="178"/>
      <c r="D379" s="186"/>
      <c r="E379" s="185"/>
      <c r="F379" s="434" t="s">
        <v>750</v>
      </c>
      <c r="G379" s="436"/>
      <c r="K379" s="462"/>
    </row>
    <row r="380" spans="2:11" hidden="1">
      <c r="B380" s="178"/>
      <c r="D380" s="186"/>
      <c r="E380" s="185"/>
      <c r="F380" s="434" t="s">
        <v>751</v>
      </c>
      <c r="G380" s="436"/>
      <c r="K380" s="462"/>
    </row>
    <row r="381" spans="2:11" hidden="1">
      <c r="B381" s="178"/>
      <c r="D381" s="186"/>
      <c r="E381" s="185"/>
      <c r="F381" s="434" t="s">
        <v>752</v>
      </c>
      <c r="G381" s="436"/>
      <c r="K381" s="462"/>
    </row>
    <row r="382" spans="2:11" hidden="1">
      <c r="B382" s="183"/>
      <c r="D382" s="183"/>
      <c r="E382" s="179"/>
      <c r="F382" s="434" t="s">
        <v>753</v>
      </c>
      <c r="G382" s="436"/>
    </row>
    <row r="383" spans="2:11" hidden="1">
      <c r="B383" s="183"/>
      <c r="D383" s="183"/>
      <c r="E383" s="179"/>
      <c r="F383" s="434" t="s">
        <v>754</v>
      </c>
      <c r="G383" s="436"/>
    </row>
    <row r="384" spans="2:11" hidden="1">
      <c r="B384" s="184"/>
      <c r="C384" s="181"/>
      <c r="D384" s="184"/>
      <c r="E384" s="182"/>
      <c r="F384" s="434" t="s">
        <v>755</v>
      </c>
      <c r="G384" s="437"/>
    </row>
    <row r="385" spans="2:11">
      <c r="B385" s="176" t="s">
        <v>131</v>
      </c>
      <c r="C385" s="177" t="s">
        <v>132</v>
      </c>
      <c r="D385" s="493"/>
      <c r="E385" s="432">
        <v>5.0570946399503998E-3</v>
      </c>
      <c r="F385" s="453"/>
      <c r="G385" s="432">
        <v>4.1847436452738702E-3</v>
      </c>
      <c r="H385" s="465">
        <f>G385-$G$229</f>
        <v>1.417773029706304E-7</v>
      </c>
    </row>
    <row r="386" spans="2:11">
      <c r="B386" s="495">
        <v>0.9</v>
      </c>
      <c r="C386" s="181" t="s">
        <v>133</v>
      </c>
      <c r="D386" s="494"/>
      <c r="E386" s="432">
        <v>3.4546200292110298</v>
      </c>
      <c r="F386" s="454"/>
      <c r="G386" s="444">
        <v>10.520475529066999</v>
      </c>
      <c r="H386" s="490"/>
    </row>
    <row r="387" spans="2:11">
      <c r="B387" s="183"/>
      <c r="D387" s="504" t="s">
        <v>795</v>
      </c>
      <c r="E387" s="447"/>
      <c r="F387" s="434" t="s">
        <v>795</v>
      </c>
      <c r="G387" s="443"/>
    </row>
    <row r="388" spans="2:11">
      <c r="B388" s="183"/>
      <c r="D388" s="504" t="s">
        <v>856</v>
      </c>
      <c r="E388" s="447"/>
      <c r="F388" s="434" t="s">
        <v>871</v>
      </c>
      <c r="G388" s="436"/>
    </row>
    <row r="389" spans="2:11">
      <c r="B389" s="183"/>
      <c r="D389" s="504" t="s">
        <v>911</v>
      </c>
      <c r="E389" s="447"/>
      <c r="F389" s="434" t="s">
        <v>872</v>
      </c>
      <c r="G389" s="436"/>
    </row>
    <row r="390" spans="2:11">
      <c r="B390" s="183"/>
      <c r="D390" s="504" t="s">
        <v>867</v>
      </c>
      <c r="E390" s="447"/>
      <c r="F390" s="434" t="s">
        <v>873</v>
      </c>
      <c r="G390" s="436"/>
    </row>
    <row r="391" spans="2:11">
      <c r="B391" s="183"/>
      <c r="D391" s="504" t="s">
        <v>859</v>
      </c>
      <c r="E391" s="447"/>
      <c r="F391" s="434" t="s">
        <v>742</v>
      </c>
      <c r="G391" s="436"/>
    </row>
    <row r="392" spans="2:11">
      <c r="B392" s="183"/>
      <c r="D392" s="504" t="s">
        <v>912</v>
      </c>
      <c r="E392" s="447"/>
      <c r="F392" s="434" t="s">
        <v>874</v>
      </c>
      <c r="G392" s="436"/>
    </row>
    <row r="393" spans="2:11">
      <c r="B393" s="183"/>
      <c r="D393" s="504" t="s">
        <v>861</v>
      </c>
      <c r="E393" s="447"/>
      <c r="F393" s="434" t="s">
        <v>744</v>
      </c>
      <c r="G393" s="436"/>
    </row>
    <row r="394" spans="2:11">
      <c r="B394" s="183"/>
      <c r="D394" s="504" t="s">
        <v>913</v>
      </c>
      <c r="E394" s="447"/>
      <c r="F394" s="434" t="s">
        <v>745</v>
      </c>
      <c r="G394" s="436"/>
    </row>
    <row r="395" spans="2:11">
      <c r="B395" s="183"/>
      <c r="D395" s="504" t="s">
        <v>863</v>
      </c>
      <c r="E395" s="447"/>
      <c r="F395" s="434" t="s">
        <v>875</v>
      </c>
      <c r="G395" s="436"/>
    </row>
    <row r="396" spans="2:11">
      <c r="B396" s="183"/>
      <c r="D396" s="504" t="s">
        <v>864</v>
      </c>
      <c r="E396" s="447"/>
      <c r="F396" s="434" t="s">
        <v>876</v>
      </c>
      <c r="G396" s="436"/>
    </row>
    <row r="397" spans="2:11">
      <c r="B397" s="178"/>
      <c r="D397" s="504" t="s">
        <v>914</v>
      </c>
      <c r="E397" s="447"/>
      <c r="F397" s="434" t="s">
        <v>877</v>
      </c>
      <c r="G397" s="436"/>
      <c r="K397" s="462"/>
    </row>
    <row r="398" spans="2:11">
      <c r="B398" s="178"/>
      <c r="D398" s="504" t="s">
        <v>806</v>
      </c>
      <c r="E398" s="447"/>
      <c r="F398" s="434" t="s">
        <v>878</v>
      </c>
      <c r="G398" s="436"/>
      <c r="K398" s="462"/>
    </row>
    <row r="399" spans="2:11">
      <c r="B399" s="178"/>
      <c r="D399" s="186"/>
      <c r="E399" s="185"/>
      <c r="F399" s="434" t="s">
        <v>879</v>
      </c>
      <c r="G399" s="436"/>
      <c r="K399" s="462"/>
    </row>
    <row r="400" spans="2:11">
      <c r="B400" s="178"/>
      <c r="D400" s="186"/>
      <c r="E400" s="185"/>
      <c r="F400" s="434" t="s">
        <v>880</v>
      </c>
      <c r="G400" s="436"/>
      <c r="K400" s="462"/>
    </row>
    <row r="401" spans="2:11">
      <c r="B401" s="178"/>
      <c r="D401" s="186"/>
      <c r="E401" s="185"/>
      <c r="F401" s="434" t="s">
        <v>750</v>
      </c>
      <c r="G401" s="436"/>
      <c r="K401" s="462"/>
    </row>
    <row r="402" spans="2:11">
      <c r="B402" s="178"/>
      <c r="D402" s="186"/>
      <c r="E402" s="185"/>
      <c r="F402" s="434" t="s">
        <v>881</v>
      </c>
      <c r="G402" s="436"/>
      <c r="K402" s="462"/>
    </row>
    <row r="403" spans="2:11">
      <c r="B403" s="178"/>
      <c r="D403" s="186"/>
      <c r="E403" s="185"/>
      <c r="F403" s="434" t="s">
        <v>752</v>
      </c>
      <c r="G403" s="436"/>
      <c r="K403" s="462"/>
    </row>
    <row r="404" spans="2:11">
      <c r="B404" s="183"/>
      <c r="D404" s="183"/>
      <c r="E404" s="179"/>
      <c r="F404" s="434" t="s">
        <v>882</v>
      </c>
      <c r="G404" s="436"/>
    </row>
    <row r="405" spans="2:11">
      <c r="B405" s="183"/>
      <c r="D405" s="183"/>
      <c r="E405" s="179"/>
      <c r="F405" s="434" t="s">
        <v>754</v>
      </c>
      <c r="G405" s="436"/>
    </row>
    <row r="406" spans="2:11">
      <c r="B406" s="184"/>
      <c r="C406" s="181"/>
      <c r="D406" s="184"/>
      <c r="E406" s="182"/>
      <c r="F406" s="434" t="s">
        <v>883</v>
      </c>
      <c r="G406" s="437"/>
    </row>
  </sheetData>
  <mergeCells count="9">
    <mergeCell ref="B340:G340"/>
    <mergeCell ref="D3:E3"/>
    <mergeCell ref="F3:G3"/>
    <mergeCell ref="K3:L3"/>
    <mergeCell ref="B72:G72"/>
    <mergeCell ref="B206:G206"/>
    <mergeCell ref="B273:G273"/>
    <mergeCell ref="B139:G139"/>
    <mergeCell ref="B5:G5"/>
  </mergeCells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EA93-179D-EB4F-AA0C-21DB8B8B5781}">
  <sheetPr codeName="Sheet9">
    <tabColor theme="8" tint="0.59999389629810485"/>
  </sheetPr>
  <dimension ref="C2:M22"/>
  <sheetViews>
    <sheetView zoomScale="130" zoomScaleNormal="130" workbookViewId="0">
      <selection activeCell="E20" sqref="E20"/>
    </sheetView>
  </sheetViews>
  <sheetFormatPr baseColWidth="10" defaultRowHeight="16"/>
  <cols>
    <col min="5" max="5" width="12.1640625" customWidth="1"/>
    <col min="6" max="6" width="18" bestFit="1" customWidth="1"/>
    <col min="7" max="7" width="13.6640625" customWidth="1"/>
    <col min="8" max="8" width="14" bestFit="1" customWidth="1"/>
    <col min="10" max="10" width="21" bestFit="1" customWidth="1"/>
  </cols>
  <sheetData>
    <row r="2" spans="3:13" ht="17" thickBot="1"/>
    <row r="3" spans="3:13" ht="17" thickBot="1">
      <c r="C3" s="272"/>
      <c r="D3" s="273"/>
      <c r="E3" s="522" t="s">
        <v>251</v>
      </c>
      <c r="F3" s="523"/>
      <c r="G3" s="522" t="s">
        <v>252</v>
      </c>
      <c r="H3" s="523"/>
    </row>
    <row r="4" spans="3:13">
      <c r="C4" s="440" t="s">
        <v>253</v>
      </c>
      <c r="D4" s="467" t="s">
        <v>254</v>
      </c>
      <c r="E4" s="467" t="s">
        <v>255</v>
      </c>
      <c r="F4" s="467" t="s">
        <v>126</v>
      </c>
      <c r="G4" s="467" t="s">
        <v>255</v>
      </c>
      <c r="H4" s="467" t="s">
        <v>126</v>
      </c>
    </row>
    <row r="5" spans="3:13" ht="17" thickBot="1">
      <c r="C5" s="524" t="s">
        <v>256</v>
      </c>
      <c r="D5" s="468">
        <v>0.1</v>
      </c>
      <c r="E5" s="469">
        <v>1.24945832849428E-2</v>
      </c>
      <c r="F5" s="470">
        <v>4.2259118649740001E-3</v>
      </c>
      <c r="G5" s="469">
        <v>18.3497142413113</v>
      </c>
      <c r="H5" s="471">
        <v>10.823956539588</v>
      </c>
    </row>
    <row r="6" spans="3:13" ht="17" thickBot="1">
      <c r="C6" s="525"/>
      <c r="D6" s="277">
        <v>0.5</v>
      </c>
      <c r="E6" s="278">
        <v>1.2916923648600099E-2</v>
      </c>
      <c r="F6" s="472">
        <v>4.22232210464991E-3</v>
      </c>
      <c r="G6" s="278">
        <v>32.264249182388397</v>
      </c>
      <c r="H6" s="473">
        <v>10.7653870749399</v>
      </c>
    </row>
    <row r="7" spans="3:13" ht="17" thickBot="1">
      <c r="C7" s="520" t="s">
        <v>257</v>
      </c>
      <c r="D7" s="277">
        <v>0.1</v>
      </c>
      <c r="E7" s="278">
        <v>1.248E-2</v>
      </c>
      <c r="F7" s="472">
        <v>4.2259965410458601E-3</v>
      </c>
      <c r="G7" s="278">
        <v>18.677847</v>
      </c>
      <c r="H7" s="473">
        <v>10.824554639038601</v>
      </c>
    </row>
    <row r="8" spans="3:13" ht="17" thickBot="1">
      <c r="C8" s="525"/>
      <c r="D8" s="277">
        <v>0.5</v>
      </c>
      <c r="E8" s="278">
        <v>1.2817E-2</v>
      </c>
      <c r="F8" s="472">
        <v>4.2221713338184801E-3</v>
      </c>
      <c r="G8" s="278">
        <v>32.581372999999999</v>
      </c>
      <c r="H8" s="474">
        <v>10.761919402699</v>
      </c>
    </row>
    <row r="9" spans="3:13" ht="17" thickBot="1">
      <c r="C9" s="520" t="s">
        <v>258</v>
      </c>
      <c r="D9" s="279">
        <v>0.1</v>
      </c>
      <c r="E9" s="280">
        <v>1.247E-2</v>
      </c>
      <c r="F9" s="472">
        <v>4.2263072044547599E-3</v>
      </c>
      <c r="G9" s="280">
        <v>18.819590000000002</v>
      </c>
      <c r="H9" s="473">
        <v>10.8289252915928</v>
      </c>
    </row>
    <row r="10" spans="3:13">
      <c r="C10" s="521"/>
      <c r="D10" s="475">
        <v>0.5</v>
      </c>
      <c r="E10" s="476">
        <v>1.2808E-2</v>
      </c>
      <c r="F10" s="477">
        <v>4.2224324676971596E-3</v>
      </c>
      <c r="G10" s="476">
        <v>32.880899999999997</v>
      </c>
      <c r="H10" s="466">
        <v>10.765292633191001</v>
      </c>
    </row>
    <row r="12" spans="3:13">
      <c r="L12" s="283"/>
      <c r="M12" s="282"/>
    </row>
    <row r="17" spans="7:10">
      <c r="G17" s="281"/>
    </row>
    <row r="19" spans="7:10">
      <c r="J19" s="281"/>
    </row>
    <row r="22" spans="7:10">
      <c r="J22" s="282"/>
    </row>
  </sheetData>
  <mergeCells count="5">
    <mergeCell ref="C9:C10"/>
    <mergeCell ref="E3:F3"/>
    <mergeCell ref="G3:H3"/>
    <mergeCell ref="C5:C6"/>
    <mergeCell ref="C7:C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E9E5-8F5B-A34B-A935-2F400B95C6AC}">
  <sheetPr codeName="Sheet10">
    <tabColor theme="7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79A7-5E4F-3945-B6F6-DB940AC40B44}">
  <sheetPr codeName="Sheet42">
    <tabColor theme="3" tint="0.89999084444715716"/>
  </sheetPr>
  <dimension ref="B1:X55"/>
  <sheetViews>
    <sheetView showGridLines="0" workbookViewId="0">
      <selection activeCell="G7" sqref="G7"/>
    </sheetView>
  </sheetViews>
  <sheetFormatPr baseColWidth="10" defaultRowHeight="16"/>
  <cols>
    <col min="2" max="2" width="17.83203125" customWidth="1"/>
    <col min="3" max="3" width="27.1640625" customWidth="1"/>
    <col min="5" max="5" width="13.83203125" bestFit="1" customWidth="1"/>
    <col min="10" max="10" width="11.33203125" bestFit="1" customWidth="1"/>
    <col min="12" max="13" width="16" customWidth="1"/>
    <col min="14" max="14" width="18" customWidth="1"/>
    <col min="15" max="15" width="15.33203125" customWidth="1"/>
    <col min="16" max="16" width="19.33203125" bestFit="1" customWidth="1"/>
    <col min="17" max="17" width="15.6640625" bestFit="1" customWidth="1"/>
  </cols>
  <sheetData>
    <row r="1" spans="2:24" ht="18">
      <c r="N1" s="288" t="s">
        <v>274</v>
      </c>
      <c r="O1" s="288" t="s">
        <v>275</v>
      </c>
      <c r="P1" s="288" t="s">
        <v>276</v>
      </c>
      <c r="Q1" s="288" t="s">
        <v>277</v>
      </c>
    </row>
    <row r="2" spans="2:24">
      <c r="K2" t="s">
        <v>110</v>
      </c>
      <c r="L2" t="s">
        <v>259</v>
      </c>
      <c r="M2" t="s">
        <v>260</v>
      </c>
      <c r="P2" t="s">
        <v>261</v>
      </c>
    </row>
    <row r="3" spans="2:24" ht="18">
      <c r="C3" s="285"/>
      <c r="D3" s="285" t="s">
        <v>7</v>
      </c>
      <c r="E3" s="285" t="s">
        <v>187</v>
      </c>
      <c r="F3" s="285" t="s">
        <v>6</v>
      </c>
      <c r="G3" s="377" t="s">
        <v>5</v>
      </c>
      <c r="J3" s="371"/>
      <c r="K3" s="370" t="s">
        <v>190</v>
      </c>
      <c r="L3" s="370" t="s">
        <v>281</v>
      </c>
      <c r="M3" s="370" t="s">
        <v>282</v>
      </c>
      <c r="N3" s="370" t="s">
        <v>283</v>
      </c>
      <c r="O3" s="370" t="s">
        <v>284</v>
      </c>
      <c r="P3" s="370" t="s">
        <v>285</v>
      </c>
      <c r="Q3" s="370" t="s">
        <v>286</v>
      </c>
      <c r="T3" s="288"/>
      <c r="U3" s="288"/>
      <c r="V3" s="288"/>
      <c r="W3" s="288"/>
      <c r="X3" s="288"/>
    </row>
    <row r="4" spans="2:24" ht="18">
      <c r="B4" t="s">
        <v>110</v>
      </c>
      <c r="C4" s="285" t="s">
        <v>262</v>
      </c>
      <c r="D4" s="266">
        <v>16.288627999999999</v>
      </c>
      <c r="E4" s="266">
        <v>42.541443999999998</v>
      </c>
      <c r="F4" s="266">
        <v>208.09084100000001</v>
      </c>
      <c r="G4" s="378">
        <f t="shared" ref="G4:G11" si="0">D4+E4+F4</f>
        <v>266.92091300000004</v>
      </c>
      <c r="J4" s="371" t="s">
        <v>278</v>
      </c>
      <c r="K4" s="372">
        <v>16.288627999999999</v>
      </c>
      <c r="L4" s="372">
        <v>8.1846829999999997</v>
      </c>
      <c r="M4" s="372">
        <v>7.5558180000000004</v>
      </c>
      <c r="N4" s="373">
        <v>5.3928880000000001</v>
      </c>
      <c r="O4" s="372">
        <v>5.750013</v>
      </c>
      <c r="P4" s="372">
        <v>5.983301</v>
      </c>
      <c r="Q4" s="372">
        <v>7.2674700000000003</v>
      </c>
      <c r="T4" s="288"/>
      <c r="U4" s="265"/>
      <c r="V4" s="265"/>
      <c r="W4" s="265"/>
      <c r="X4" s="265"/>
    </row>
    <row r="5" spans="2:24" ht="18">
      <c r="B5" t="s">
        <v>259</v>
      </c>
      <c r="C5" s="285" t="s">
        <v>65</v>
      </c>
      <c r="D5" s="266">
        <v>8.1846829999999997</v>
      </c>
      <c r="E5" s="266">
        <v>21.412590000000002</v>
      </c>
      <c r="F5" s="266">
        <v>96.418391999999997</v>
      </c>
      <c r="G5" s="378">
        <f t="shared" si="0"/>
        <v>126.015665</v>
      </c>
      <c r="J5" s="371" t="s">
        <v>287</v>
      </c>
      <c r="K5" s="372">
        <v>42.541443999999998</v>
      </c>
      <c r="L5" s="372">
        <v>21.412590000000002</v>
      </c>
      <c r="M5" s="372">
        <v>12.610773</v>
      </c>
      <c r="N5" s="373">
        <v>9.1357649999999992</v>
      </c>
      <c r="O5" s="372">
        <v>9.6047980000000006</v>
      </c>
      <c r="P5" s="372">
        <v>10.117627000000001</v>
      </c>
      <c r="Q5" s="372">
        <v>10.430472</v>
      </c>
      <c r="T5" s="288"/>
      <c r="U5" s="265"/>
      <c r="V5" s="265"/>
      <c r="W5" s="265"/>
      <c r="X5" s="265"/>
    </row>
    <row r="6" spans="2:24" ht="18">
      <c r="B6" t="s">
        <v>260</v>
      </c>
      <c r="C6" s="285" t="s">
        <v>263</v>
      </c>
      <c r="D6" s="266">
        <v>7.5558180000000004</v>
      </c>
      <c r="E6" s="266">
        <v>12.610773</v>
      </c>
      <c r="F6" s="266">
        <v>75.105587999999997</v>
      </c>
      <c r="G6" s="378">
        <f t="shared" si="0"/>
        <v>95.272178999999994</v>
      </c>
      <c r="J6" s="371" t="s">
        <v>288</v>
      </c>
      <c r="K6" s="372">
        <v>208.09084100000001</v>
      </c>
      <c r="L6" s="372">
        <v>96.418391999999997</v>
      </c>
      <c r="M6" s="372">
        <v>75.105587999999997</v>
      </c>
      <c r="N6" s="373">
        <v>53.061065999999997</v>
      </c>
      <c r="O6" s="372">
        <v>56.666407999999997</v>
      </c>
      <c r="P6" s="372">
        <v>56.312052000000001</v>
      </c>
      <c r="Q6" s="372">
        <v>65.814152000000007</v>
      </c>
      <c r="T6" s="288"/>
      <c r="U6" s="265"/>
      <c r="V6" s="265"/>
      <c r="W6" s="265"/>
      <c r="X6" s="265"/>
    </row>
    <row r="7" spans="2:24" ht="18">
      <c r="B7" t="s">
        <v>261</v>
      </c>
      <c r="C7" s="285" t="s">
        <v>264</v>
      </c>
      <c r="D7" s="266">
        <f>D10</f>
        <v>5.983301</v>
      </c>
      <c r="E7" s="266">
        <f t="shared" ref="E7:F7" si="1">E10</f>
        <v>10.117627000000001</v>
      </c>
      <c r="F7" s="266">
        <f t="shared" si="1"/>
        <v>56.312052000000001</v>
      </c>
      <c r="G7" s="378">
        <f t="shared" si="0"/>
        <v>72.412980000000005</v>
      </c>
      <c r="H7" s="376"/>
      <c r="J7" s="331" t="s">
        <v>289</v>
      </c>
      <c r="K7" s="374">
        <v>266.92091299999998</v>
      </c>
      <c r="L7" s="374">
        <v>126.015665</v>
      </c>
      <c r="M7" s="374">
        <v>95.272178999999994</v>
      </c>
      <c r="N7" s="375">
        <v>67.589719483311001</v>
      </c>
      <c r="O7" s="374">
        <v>72.021219000000002</v>
      </c>
      <c r="P7" s="374">
        <v>72.412980000000005</v>
      </c>
      <c r="Q7" s="374">
        <v>83.512094000000005</v>
      </c>
      <c r="T7" s="288"/>
      <c r="U7" s="265"/>
      <c r="V7" s="265"/>
      <c r="W7" s="265"/>
      <c r="X7" s="265"/>
    </row>
    <row r="8" spans="2:24" ht="18">
      <c r="B8" s="507" t="s">
        <v>271</v>
      </c>
      <c r="C8" s="508" t="s">
        <v>274</v>
      </c>
      <c r="D8" s="509">
        <v>5.3928880000000001</v>
      </c>
      <c r="E8" s="509">
        <v>9.1357649999999992</v>
      </c>
      <c r="F8" s="509">
        <v>53.061065999999997</v>
      </c>
      <c r="G8" s="510">
        <f t="shared" si="0"/>
        <v>67.589719000000002</v>
      </c>
      <c r="T8" s="288"/>
      <c r="U8" s="265"/>
      <c r="V8" s="265"/>
      <c r="W8" s="265"/>
      <c r="X8" s="265"/>
    </row>
    <row r="9" spans="2:24" ht="18">
      <c r="B9" s="507" t="s">
        <v>272</v>
      </c>
      <c r="C9" s="508" t="s">
        <v>275</v>
      </c>
      <c r="D9" s="509">
        <v>5.750013</v>
      </c>
      <c r="E9" s="509">
        <v>9.6047980000000006</v>
      </c>
      <c r="F9" s="509">
        <v>56.666407999999997</v>
      </c>
      <c r="G9" s="510">
        <f t="shared" si="0"/>
        <v>72.021219000000002</v>
      </c>
      <c r="M9" s="402">
        <f>(M4-P4)/M4</f>
        <v>0.20812002088986267</v>
      </c>
      <c r="T9" s="288"/>
      <c r="U9" s="265"/>
      <c r="V9" s="265"/>
      <c r="W9" s="265"/>
      <c r="X9" s="265"/>
    </row>
    <row r="10" spans="2:24" ht="18">
      <c r="B10" s="507" t="s">
        <v>261</v>
      </c>
      <c r="C10" s="508" t="s">
        <v>276</v>
      </c>
      <c r="D10" s="509">
        <v>5.983301</v>
      </c>
      <c r="E10" s="509">
        <v>10.117627000000001</v>
      </c>
      <c r="F10" s="509">
        <v>56.312052000000001</v>
      </c>
      <c r="G10" s="510">
        <f t="shared" si="0"/>
        <v>72.412980000000005</v>
      </c>
      <c r="M10" s="402">
        <f t="shared" ref="M10:M11" si="2">(M5-P5)/M5</f>
        <v>0.19769969691786535</v>
      </c>
    </row>
    <row r="11" spans="2:24" ht="18">
      <c r="B11" s="507" t="s">
        <v>273</v>
      </c>
      <c r="C11" s="511" t="s">
        <v>277</v>
      </c>
      <c r="D11" s="512">
        <v>7.2674700000000003</v>
      </c>
      <c r="E11" s="512">
        <v>10.430472</v>
      </c>
      <c r="F11" s="512">
        <v>65.814152000000007</v>
      </c>
      <c r="G11" s="513">
        <f t="shared" si="0"/>
        <v>83.512094000000005</v>
      </c>
      <c r="M11" s="402">
        <f t="shared" si="2"/>
        <v>0.25022819873269614</v>
      </c>
    </row>
    <row r="48" s="284" customFormat="1"/>
    <row r="50" spans="3:5" ht="19">
      <c r="C50" s="196" t="s">
        <v>263</v>
      </c>
      <c r="D50" s="196"/>
      <c r="E50" s="286"/>
    </row>
    <row r="51" spans="3:5" ht="19">
      <c r="C51" s="196" t="s">
        <v>279</v>
      </c>
      <c r="D51" s="286">
        <f>F6</f>
        <v>75.105587999999997</v>
      </c>
      <c r="E51" s="287">
        <f>D51/SUM($D$53:$D$55)</f>
        <v>9.9401001982842878</v>
      </c>
    </row>
    <row r="52" spans="3:5" ht="19">
      <c r="C52" s="196" t="s">
        <v>280</v>
      </c>
      <c r="D52" s="286">
        <f>E6</f>
        <v>12.610773</v>
      </c>
      <c r="E52" s="287">
        <f>D52/SUM($D$53:$D$55)</f>
        <v>1.6690149233345746</v>
      </c>
    </row>
    <row r="53" spans="3:5" ht="18" customHeight="1">
      <c r="C53" s="196" t="s">
        <v>278</v>
      </c>
      <c r="D53" s="286">
        <f>D6</f>
        <v>7.5558180000000004</v>
      </c>
      <c r="E53" s="287">
        <f>D53/SUM($D$53:$D$55)</f>
        <v>1</v>
      </c>
    </row>
    <row r="54" spans="3:5" ht="18" customHeight="1"/>
    <row r="55" spans="3:5" ht="18" customHeight="1"/>
  </sheetData>
  <pageMargins left="0.7" right="0.7" top="0.75" bottom="0.75" header="0.3" footer="0.3"/>
  <pageSetup paperSize="9"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CF66-B57E-B04C-8436-71E1A59FEB2E}">
  <sheetPr codeName="Sheet11">
    <tabColor theme="3" tint="0.89999084444715716"/>
  </sheetPr>
  <dimension ref="B2:W79"/>
  <sheetViews>
    <sheetView topLeftCell="F1" workbookViewId="0">
      <selection activeCell="O24" sqref="O24"/>
    </sheetView>
  </sheetViews>
  <sheetFormatPr baseColWidth="10" defaultRowHeight="16"/>
  <cols>
    <col min="1" max="1" width="10.83203125" style="81"/>
    <col min="2" max="9" width="11" style="81" customWidth="1"/>
    <col min="10" max="10" width="19" style="81" customWidth="1"/>
    <col min="11" max="11" width="15.6640625" style="81" bestFit="1" customWidth="1"/>
    <col min="12" max="14" width="11" style="81" customWidth="1"/>
    <col min="15" max="15" width="10.83203125" style="81"/>
    <col min="16" max="16" width="15" style="81" bestFit="1" customWidth="1"/>
    <col min="17" max="17" width="10.83203125" style="81"/>
    <col min="18" max="18" width="14.1640625" style="81" bestFit="1" customWidth="1"/>
    <col min="19" max="19" width="11.83203125" style="81" bestFit="1" customWidth="1"/>
    <col min="20" max="16384" width="10.83203125" style="81"/>
  </cols>
  <sheetData>
    <row r="2" spans="2:17">
      <c r="B2" s="81" t="s">
        <v>10</v>
      </c>
      <c r="K2" s="81" t="s">
        <v>8</v>
      </c>
      <c r="L2" s="81" t="s">
        <v>7</v>
      </c>
      <c r="M2" s="81" t="s">
        <v>6</v>
      </c>
      <c r="N2" s="82" t="s">
        <v>5</v>
      </c>
    </row>
    <row r="3" spans="2:17">
      <c r="J3" s="81" t="s">
        <v>183</v>
      </c>
      <c r="K3" s="108">
        <f>(SUMIFS('Ori Table A1'!H:H,'Ori Table A1'!$D:$D,"Private hospitals")
+SUMIFS('Ori Table A1'!H:H,'Ori Table A1'!D:D,"Public health")
+SUMIFS('Ori Table A1'!H:H,'Ori Table A1'!D:D,"Public hospitals"))/10^9</f>
        <v>30.054505562630794</v>
      </c>
      <c r="L3" s="109">
        <f>N11-K3</f>
        <v>16.966299606572981</v>
      </c>
      <c r="M3" s="110">
        <f>SUM(K10:M10)</f>
        <v>140.6</v>
      </c>
      <c r="N3" s="135">
        <f>SUM(K3:M3)</f>
        <v>187.62080516920378</v>
      </c>
      <c r="P3" s="81" t="s">
        <v>8</v>
      </c>
      <c r="Q3" s="274">
        <f>K3</f>
        <v>30.054505562630794</v>
      </c>
    </row>
    <row r="4" spans="2:17">
      <c r="C4" s="81" t="s">
        <v>3</v>
      </c>
      <c r="D4" s="81" t="s">
        <v>2</v>
      </c>
      <c r="E4" s="81" t="s">
        <v>1</v>
      </c>
      <c r="F4" s="81" t="s">
        <v>0</v>
      </c>
      <c r="J4" s="81" t="s">
        <v>184</v>
      </c>
      <c r="K4" s="111">
        <f>K3/$N$3</f>
        <v>0.16018748845857722</v>
      </c>
      <c r="L4" s="111">
        <f>L3/$N$3</f>
        <v>9.0428668565152512E-2</v>
      </c>
      <c r="M4" s="111">
        <f>M3/$N$3</f>
        <v>0.74938384297627025</v>
      </c>
      <c r="N4" s="136">
        <f>SUM(K4:M4)</f>
        <v>1</v>
      </c>
      <c r="P4" s="81" t="s">
        <v>7</v>
      </c>
      <c r="Q4" s="274">
        <f>L3</f>
        <v>16.966299606572981</v>
      </c>
    </row>
    <row r="5" spans="2:17">
      <c r="B5" s="83">
        <v>43800</v>
      </c>
      <c r="C5" s="81">
        <v>272.5</v>
      </c>
      <c r="D5" s="81">
        <v>272.5</v>
      </c>
      <c r="E5" s="81">
        <f t="shared" ref="E5:E15" si="0">D5-C5</f>
        <v>0</v>
      </c>
      <c r="F5" s="81">
        <v>0</v>
      </c>
      <c r="J5" s="81">
        <v>2019</v>
      </c>
      <c r="K5" s="274">
        <f>(SUMIFS('Ori Table A1'!E:E,'Ori Table A1'!$D:$D,"Private hospitals")
+SUMIFS('Ori Table A1'!E:E,'Ori Table A1'!D:D,"Public health")
+SUMIFS('Ori Table A1'!E:E,'Ori Table A1'!D:D,"Public hospitals"))/10^9</f>
        <v>4.2086781490782537</v>
      </c>
      <c r="L5" s="276">
        <f>K11-K5</f>
        <v>2.3192897138500026</v>
      </c>
      <c r="M5" s="81">
        <f>K10</f>
        <v>55.2</v>
      </c>
      <c r="N5" s="274">
        <f>K5+L5+M5</f>
        <v>61.72796786292826</v>
      </c>
      <c r="P5" s="81" t="s">
        <v>6</v>
      </c>
      <c r="Q5" s="81">
        <f>M3</f>
        <v>140.6</v>
      </c>
    </row>
    <row r="6" spans="2:17">
      <c r="B6" s="83">
        <v>43891</v>
      </c>
      <c r="C6" s="81">
        <v>268.5</v>
      </c>
      <c r="D6" s="81">
        <v>274.10000000000002</v>
      </c>
      <c r="E6" s="81">
        <f t="shared" si="0"/>
        <v>5.6000000000000227</v>
      </c>
      <c r="F6" s="81">
        <f>SUM($E$5:$E6)</f>
        <v>5.6000000000000227</v>
      </c>
      <c r="J6" s="81">
        <v>2020</v>
      </c>
      <c r="K6" s="274">
        <f>(SUMIFS('Ori Table A1'!F:F,'Ori Table A1'!$D:$D,"Private hospitals")
+SUMIFS('Ori Table A1'!F:F,'Ori Table A1'!D:D,"Public health")
+SUMIFS('Ori Table A1'!F:F,'Ori Table A1'!D:D,"Public hospitals"))/10^9</f>
        <v>9.7408749375799975</v>
      </c>
      <c r="L6" s="276">
        <f>L11-K6</f>
        <v>5.2816589046100049</v>
      </c>
      <c r="M6" s="81">
        <f>L10</f>
        <v>82.5</v>
      </c>
      <c r="N6" s="274">
        <f t="shared" ref="N6:N7" si="1">K6+L6+M6</f>
        <v>97.522533842190001</v>
      </c>
      <c r="P6" s="81" t="s">
        <v>265</v>
      </c>
      <c r="Q6" s="275">
        <f>N11</f>
        <v>47.020805169203776</v>
      </c>
    </row>
    <row r="7" spans="2:17">
      <c r="B7" s="83">
        <v>43983</v>
      </c>
      <c r="C7" s="81">
        <v>235.9</v>
      </c>
      <c r="D7" s="81">
        <v>275.7</v>
      </c>
      <c r="E7" s="81">
        <f t="shared" si="0"/>
        <v>39.799999999999983</v>
      </c>
      <c r="F7" s="81">
        <f>SUM($E$5:$E7)</f>
        <v>45.400000000000006</v>
      </c>
      <c r="J7" s="81">
        <v>2021</v>
      </c>
      <c r="K7" s="274">
        <f>(SUMIFS('Ori Table A1'!G:G,'Ori Table A1'!$D:$D,"Private hospitals")
+SUMIFS('Ori Table A1'!G:G,'Ori Table A1'!D:D,"Public health")
+SUMIFS('Ori Table A1'!G:G,'Ori Table A1'!D:D,"Public hospitals"))/10^9</f>
        <v>16.104952475972542</v>
      </c>
      <c r="L7" s="276">
        <f>M11-K7</f>
        <v>9.3653509881129757</v>
      </c>
      <c r="M7" s="81">
        <f>M10</f>
        <v>2.9</v>
      </c>
      <c r="N7" s="274">
        <f t="shared" si="1"/>
        <v>28.370303464085517</v>
      </c>
    </row>
    <row r="8" spans="2:17">
      <c r="B8" s="83">
        <v>44075</v>
      </c>
      <c r="C8" s="81">
        <v>253.8</v>
      </c>
      <c r="D8" s="81">
        <v>277.39999999999998</v>
      </c>
      <c r="E8" s="81">
        <f t="shared" si="0"/>
        <v>23.599999999999966</v>
      </c>
      <c r="F8" s="81">
        <f>SUM($E$5:$E8)</f>
        <v>68.999999999999972</v>
      </c>
    </row>
    <row r="9" spans="2:17">
      <c r="B9" s="83">
        <v>44166</v>
      </c>
      <c r="C9" s="81">
        <v>265.5</v>
      </c>
      <c r="D9" s="81">
        <v>279</v>
      </c>
      <c r="E9" s="81">
        <f t="shared" si="0"/>
        <v>13.5</v>
      </c>
      <c r="F9" s="81">
        <f>SUM($E$5:$E9)</f>
        <v>82.499999999999972</v>
      </c>
      <c r="J9" s="112"/>
      <c r="K9" s="114" t="s">
        <v>137</v>
      </c>
      <c r="L9" s="114" t="s">
        <v>138</v>
      </c>
      <c r="M9" s="114" t="s">
        <v>139</v>
      </c>
      <c r="N9" s="112" t="s">
        <v>5</v>
      </c>
    </row>
    <row r="10" spans="2:17">
      <c r="B10" s="83">
        <v>44256</v>
      </c>
      <c r="C10" s="81">
        <v>268.60000000000002</v>
      </c>
      <c r="D10" s="81">
        <v>280.60000000000002</v>
      </c>
      <c r="E10" s="81">
        <f t="shared" si="0"/>
        <v>12</v>
      </c>
      <c r="F10" s="81">
        <f>SUM($E$5:$E10)</f>
        <v>94.499999999999972</v>
      </c>
      <c r="J10" s="114" t="s">
        <v>140</v>
      </c>
      <c r="K10" s="113">
        <v>55.2</v>
      </c>
      <c r="L10" s="113">
        <v>82.5</v>
      </c>
      <c r="M10" s="113">
        <v>2.9</v>
      </c>
      <c r="N10" s="133">
        <f>SUM(K10:M10)</f>
        <v>140.6</v>
      </c>
    </row>
    <row r="11" spans="2:17">
      <c r="B11" s="83">
        <v>44348</v>
      </c>
      <c r="C11" s="81">
        <v>271.39999999999998</v>
      </c>
      <c r="D11" s="81">
        <v>282.3</v>
      </c>
      <c r="E11" s="81">
        <f t="shared" si="0"/>
        <v>10.900000000000034</v>
      </c>
      <c r="F11" s="81">
        <f>SUM($E$5:$E11)</f>
        <v>105.4</v>
      </c>
      <c r="J11" s="115" t="s">
        <v>185</v>
      </c>
      <c r="K11" s="116">
        <f>('Ori Table A1'!E56-SUMIFS('Ori Table A1'!E:E,'Ori Table A1'!$A:$A,"Non Government (Individuals)"))/10^9</f>
        <v>6.5279678629282563</v>
      </c>
      <c r="L11" s="116">
        <f>('Ori Table A1'!F56-SUMIFS('Ori Table A1'!F:F,'Ori Table A1'!$A:$A,"Non Government (Individuals)"))/10^9</f>
        <v>15.022533842190002</v>
      </c>
      <c r="M11" s="116">
        <f>('Ori Table A1'!G56-SUMIFS('Ori Table A1'!G:G,'Ori Table A1'!$A:$A,"Non Government (Individuals)"))/10^9</f>
        <v>25.470303464085518</v>
      </c>
      <c r="N11" s="134">
        <f>('Ori Table A1'!H56-SUMIFS('Ori Table A1'!H:H,'Ori Table A1'!$A:$A,"Non Government (Individuals)"))/10^9</f>
        <v>47.020805169203776</v>
      </c>
    </row>
    <row r="12" spans="2:17">
      <c r="B12" s="83">
        <v>44440</v>
      </c>
      <c r="C12" s="81">
        <v>258.5</v>
      </c>
      <c r="D12" s="81">
        <v>283.89999999999998</v>
      </c>
      <c r="E12" s="81">
        <f t="shared" si="0"/>
        <v>25.399999999999977</v>
      </c>
      <c r="F12" s="81">
        <f>SUM($E$5:$E12)</f>
        <v>130.79999999999998</v>
      </c>
    </row>
    <row r="13" spans="2:17">
      <c r="B13" s="83">
        <v>44531</v>
      </c>
      <c r="C13" s="81">
        <v>275.5</v>
      </c>
      <c r="D13" s="81">
        <v>285.60000000000002</v>
      </c>
      <c r="E13" s="81">
        <f t="shared" si="0"/>
        <v>10.100000000000023</v>
      </c>
      <c r="F13" s="81">
        <f>SUM($E$5:$E13)</f>
        <v>140.9</v>
      </c>
    </row>
    <row r="14" spans="2:17">
      <c r="B14" s="83">
        <v>44621</v>
      </c>
      <c r="C14" s="81">
        <v>281.5</v>
      </c>
      <c r="D14" s="81">
        <v>287.3</v>
      </c>
      <c r="E14" s="81">
        <f t="shared" si="0"/>
        <v>5.8000000000000114</v>
      </c>
      <c r="F14" s="81">
        <f>SUM($E$5:$E14)</f>
        <v>146.70000000000002</v>
      </c>
    </row>
    <row r="15" spans="2:17">
      <c r="B15" s="83">
        <v>44713</v>
      </c>
      <c r="C15" s="81">
        <v>287.60000000000002</v>
      </c>
      <c r="D15" s="81">
        <v>288.89999999999998</v>
      </c>
      <c r="E15" s="81">
        <f t="shared" si="0"/>
        <v>1.2999999999999545</v>
      </c>
      <c r="F15" s="81">
        <f>SUM($E$5:$E15)</f>
        <v>147.99999999999997</v>
      </c>
    </row>
    <row r="17" spans="2:15">
      <c r="J17" s="114"/>
    </row>
    <row r="18" spans="2:15">
      <c r="B18" s="81" t="s">
        <v>9</v>
      </c>
      <c r="J18" s="114"/>
    </row>
    <row r="19" spans="2:15">
      <c r="J19" s="114"/>
    </row>
    <row r="20" spans="2:15">
      <c r="C20" s="81" t="s">
        <v>3</v>
      </c>
      <c r="D20" s="81" t="s">
        <v>2</v>
      </c>
      <c r="E20" s="81" t="s">
        <v>1</v>
      </c>
      <c r="F20" s="81" t="s">
        <v>0</v>
      </c>
      <c r="K20" s="275"/>
    </row>
    <row r="21" spans="2:15">
      <c r="B21" s="83">
        <v>43800</v>
      </c>
      <c r="C21" s="81">
        <v>88.1</v>
      </c>
      <c r="D21" s="81">
        <v>88.1</v>
      </c>
      <c r="E21" s="81">
        <f t="shared" ref="E21:E31" si="2">D21-C21</f>
        <v>0</v>
      </c>
      <c r="F21" s="81">
        <v>0</v>
      </c>
      <c r="K21" s="275"/>
    </row>
    <row r="22" spans="2:15">
      <c r="B22" s="83">
        <v>43891</v>
      </c>
      <c r="C22" s="81">
        <v>87.6</v>
      </c>
      <c r="D22" s="81">
        <v>88.3</v>
      </c>
      <c r="E22" s="81">
        <f t="shared" si="2"/>
        <v>0.70000000000000284</v>
      </c>
      <c r="F22" s="81">
        <f>SUM($E$22:$E22)</f>
        <v>0.70000000000000284</v>
      </c>
      <c r="K22" s="275"/>
    </row>
    <row r="23" spans="2:15">
      <c r="B23" s="83">
        <v>43983</v>
      </c>
      <c r="C23" s="81">
        <v>82.1</v>
      </c>
      <c r="D23" s="81">
        <v>88.6</v>
      </c>
      <c r="E23" s="81">
        <f t="shared" si="2"/>
        <v>6.5</v>
      </c>
      <c r="F23" s="81">
        <f>SUM($E$22:$E23)</f>
        <v>7.2000000000000028</v>
      </c>
      <c r="J23" s="81" t="s">
        <v>266</v>
      </c>
      <c r="K23" s="81">
        <f>N10</f>
        <v>140.6</v>
      </c>
    </row>
    <row r="24" spans="2:15">
      <c r="B24" s="83">
        <v>44075</v>
      </c>
      <c r="C24" s="81">
        <v>83.5</v>
      </c>
      <c r="D24" s="81">
        <v>88.8</v>
      </c>
      <c r="E24" s="81">
        <f t="shared" si="2"/>
        <v>5.2999999999999972</v>
      </c>
      <c r="F24" s="81">
        <f>SUM($E$22:$E24)</f>
        <v>12.5</v>
      </c>
      <c r="J24" s="81" t="s">
        <v>267</v>
      </c>
      <c r="K24" s="274">
        <f>K3</f>
        <v>30.054505562630794</v>
      </c>
    </row>
    <row r="25" spans="2:15">
      <c r="B25" s="83">
        <v>44166</v>
      </c>
      <c r="C25" s="81">
        <v>86.6</v>
      </c>
      <c r="D25" s="81">
        <v>89</v>
      </c>
      <c r="E25" s="81">
        <f t="shared" si="2"/>
        <v>2.4000000000000057</v>
      </c>
      <c r="F25" s="81">
        <f>SUM($E$22:$E25)</f>
        <v>14.900000000000006</v>
      </c>
      <c r="J25" s="81" t="s">
        <v>268</v>
      </c>
      <c r="K25" s="275">
        <f>L5</f>
        <v>2.3192897138500026</v>
      </c>
    </row>
    <row r="26" spans="2:15">
      <c r="B26" s="83">
        <v>44256</v>
      </c>
      <c r="C26" s="81">
        <v>91.9</v>
      </c>
      <c r="D26" s="81">
        <v>89.2</v>
      </c>
      <c r="E26" s="81">
        <f t="shared" si="2"/>
        <v>-2.7000000000000028</v>
      </c>
      <c r="F26" s="81">
        <f>SUM($E$22:$E26)</f>
        <v>12.200000000000003</v>
      </c>
      <c r="J26" s="81" t="s">
        <v>269</v>
      </c>
      <c r="K26" s="275">
        <f>L6</f>
        <v>5.2816589046100049</v>
      </c>
    </row>
    <row r="27" spans="2:15">
      <c r="B27" s="83">
        <v>44348</v>
      </c>
      <c r="C27" s="81">
        <v>93.7</v>
      </c>
      <c r="D27" s="81">
        <v>89.4</v>
      </c>
      <c r="E27" s="81">
        <f t="shared" si="2"/>
        <v>-4.2999999999999972</v>
      </c>
      <c r="F27" s="81">
        <f>SUM($E$22:$E27)</f>
        <v>7.9000000000000057</v>
      </c>
      <c r="J27" s="81" t="s">
        <v>270</v>
      </c>
      <c r="K27" s="275">
        <f>L7</f>
        <v>9.3653509881129757</v>
      </c>
      <c r="O27" s="112"/>
    </row>
    <row r="28" spans="2:15">
      <c r="B28" s="83">
        <v>44440</v>
      </c>
      <c r="C28" s="81">
        <v>94.6</v>
      </c>
      <c r="D28" s="81">
        <v>89.7</v>
      </c>
      <c r="E28" s="81">
        <f t="shared" si="2"/>
        <v>-4.8999999999999915</v>
      </c>
      <c r="F28" s="81">
        <f>SUM($E$22:$E28)</f>
        <v>3.0000000000000142</v>
      </c>
      <c r="O28" s="114"/>
    </row>
    <row r="29" spans="2:15">
      <c r="B29" s="83">
        <v>44531</v>
      </c>
      <c r="C29" s="81">
        <v>94.3</v>
      </c>
      <c r="D29" s="81">
        <v>89.9</v>
      </c>
      <c r="E29" s="81">
        <f t="shared" si="2"/>
        <v>-4.3999999999999915</v>
      </c>
      <c r="F29" s="81">
        <f>SUM($E$22:$E29)</f>
        <v>-1.3999999999999773</v>
      </c>
    </row>
    <row r="30" spans="2:15">
      <c r="B30" s="83">
        <v>44621</v>
      </c>
      <c r="C30" s="81">
        <v>94.5</v>
      </c>
      <c r="D30" s="81">
        <v>90.1</v>
      </c>
      <c r="E30" s="81">
        <f t="shared" si="2"/>
        <v>-4.4000000000000057</v>
      </c>
      <c r="F30" s="81">
        <f>SUM($E$22:$E30)</f>
        <v>-5.7999999999999829</v>
      </c>
    </row>
    <row r="31" spans="2:15">
      <c r="B31" s="83">
        <v>44713</v>
      </c>
      <c r="C31" s="81">
        <v>93.1</v>
      </c>
      <c r="D31" s="81">
        <v>90.3</v>
      </c>
      <c r="E31" s="81">
        <f t="shared" si="2"/>
        <v>-2.7999999999999972</v>
      </c>
      <c r="F31" s="81">
        <f>SUM($E$22:$E31)</f>
        <v>-8.5999999999999801</v>
      </c>
    </row>
    <row r="35" spans="2:6">
      <c r="B35" s="81" t="s">
        <v>4</v>
      </c>
    </row>
    <row r="37" spans="2:6">
      <c r="C37" s="81" t="s">
        <v>3</v>
      </c>
      <c r="D37" s="81" t="s">
        <v>2</v>
      </c>
      <c r="E37" s="81" t="s">
        <v>1</v>
      </c>
      <c r="F37" s="81" t="s">
        <v>0</v>
      </c>
    </row>
    <row r="38" spans="2:6">
      <c r="B38" s="83">
        <v>43800</v>
      </c>
      <c r="C38" s="81">
        <v>102.1</v>
      </c>
      <c r="D38" s="81">
        <v>102.1</v>
      </c>
      <c r="E38" s="81">
        <f t="shared" ref="E38:E48" si="3">D38-C38</f>
        <v>0</v>
      </c>
      <c r="F38" s="81">
        <v>0</v>
      </c>
    </row>
    <row r="39" spans="2:6">
      <c r="B39" s="83">
        <v>43891</v>
      </c>
      <c r="C39" s="81">
        <v>103.8</v>
      </c>
      <c r="D39" s="81">
        <v>103</v>
      </c>
      <c r="E39" s="81">
        <f t="shared" si="3"/>
        <v>-0.79999999999999716</v>
      </c>
      <c r="F39" s="81">
        <f>SUM($E$39:$E39)</f>
        <v>-0.79999999999999716</v>
      </c>
    </row>
    <row r="40" spans="2:6">
      <c r="B40" s="83">
        <v>43983</v>
      </c>
      <c r="C40" s="81">
        <v>106.6</v>
      </c>
      <c r="D40" s="81">
        <v>103.9</v>
      </c>
      <c r="E40" s="81">
        <f t="shared" si="3"/>
        <v>-2.6999999999999886</v>
      </c>
      <c r="F40" s="81">
        <f>SUM($E$39:$E40)</f>
        <v>-3.4999999999999858</v>
      </c>
    </row>
    <row r="41" spans="2:6">
      <c r="B41" s="83">
        <v>44075</v>
      </c>
      <c r="C41" s="81">
        <v>108.4</v>
      </c>
      <c r="D41" s="81">
        <v>104.9</v>
      </c>
      <c r="E41" s="81">
        <f t="shared" si="3"/>
        <v>-3.5</v>
      </c>
      <c r="F41" s="81">
        <f>SUM($E$39:$E41)</f>
        <v>-6.9999999999999858</v>
      </c>
    </row>
    <row r="42" spans="2:6">
      <c r="B42" s="83">
        <v>44166</v>
      </c>
      <c r="C42" s="81">
        <v>109.3</v>
      </c>
      <c r="D42" s="81">
        <v>105.9</v>
      </c>
      <c r="E42" s="81">
        <f t="shared" si="3"/>
        <v>-3.3999999999999915</v>
      </c>
      <c r="F42" s="81">
        <f>SUM($E$39:$E42)</f>
        <v>-10.399999999999977</v>
      </c>
    </row>
    <row r="43" spans="2:6">
      <c r="B43" s="83">
        <v>44256</v>
      </c>
      <c r="C43" s="81">
        <v>109.2</v>
      </c>
      <c r="D43" s="81">
        <v>106.8</v>
      </c>
      <c r="E43" s="81">
        <f t="shared" si="3"/>
        <v>-2.4000000000000057</v>
      </c>
      <c r="F43" s="81">
        <f>SUM($E$39:$E43)</f>
        <v>-12.799999999999983</v>
      </c>
    </row>
    <row r="44" spans="2:6">
      <c r="B44" s="83">
        <v>44348</v>
      </c>
      <c r="C44" s="81">
        <v>111</v>
      </c>
      <c r="D44" s="81">
        <v>107.8</v>
      </c>
      <c r="E44" s="81">
        <f t="shared" si="3"/>
        <v>-3.2000000000000028</v>
      </c>
      <c r="F44" s="81">
        <f>SUM($E$39:$E44)</f>
        <v>-15.999999999999986</v>
      </c>
    </row>
    <row r="45" spans="2:6">
      <c r="B45" s="83">
        <v>44440</v>
      </c>
      <c r="C45" s="81">
        <v>114.8</v>
      </c>
      <c r="D45" s="81">
        <v>108.8</v>
      </c>
      <c r="E45" s="81">
        <f t="shared" si="3"/>
        <v>-6</v>
      </c>
      <c r="F45" s="81">
        <f>SUM($E$39:$E45)</f>
        <v>-21.999999999999986</v>
      </c>
    </row>
    <row r="46" spans="2:6">
      <c r="B46" s="83">
        <v>44531</v>
      </c>
      <c r="C46" s="81">
        <v>115.9</v>
      </c>
      <c r="D46" s="81">
        <v>109.8</v>
      </c>
      <c r="E46" s="81">
        <f t="shared" si="3"/>
        <v>-6.1000000000000085</v>
      </c>
      <c r="F46" s="81">
        <f>SUM($E$39:$E46)</f>
        <v>-28.099999999999994</v>
      </c>
    </row>
    <row r="47" spans="2:6">
      <c r="B47" s="83">
        <v>44621</v>
      </c>
      <c r="C47" s="81">
        <v>118.9</v>
      </c>
      <c r="D47" s="81">
        <v>110.8</v>
      </c>
      <c r="E47" s="81">
        <f t="shared" si="3"/>
        <v>-8.1000000000000085</v>
      </c>
      <c r="F47" s="81">
        <f>SUM($E$39:$E47)</f>
        <v>-36.200000000000003</v>
      </c>
    </row>
    <row r="48" spans="2:6">
      <c r="B48" s="83">
        <v>44713</v>
      </c>
      <c r="C48" s="81">
        <v>118</v>
      </c>
      <c r="D48" s="81">
        <v>111.8</v>
      </c>
      <c r="E48" s="81">
        <f t="shared" si="3"/>
        <v>-6.2000000000000028</v>
      </c>
      <c r="F48" s="81">
        <f>SUM($E$39:$E48)</f>
        <v>-42.400000000000006</v>
      </c>
    </row>
    <row r="51" spans="2:23" ht="17">
      <c r="C51" s="81" t="s">
        <v>3</v>
      </c>
      <c r="D51" s="81" t="s">
        <v>2</v>
      </c>
      <c r="E51" s="81" t="s">
        <v>1</v>
      </c>
      <c r="F51" s="81" t="s">
        <v>0</v>
      </c>
      <c r="K51" s="198"/>
      <c r="Q51" s="198"/>
      <c r="W51" s="198"/>
    </row>
    <row r="52" spans="2:23" ht="17">
      <c r="B52" s="83">
        <v>43800</v>
      </c>
      <c r="C52" s="81">
        <v>505.3</v>
      </c>
      <c r="D52" s="81">
        <v>505.3</v>
      </c>
      <c r="E52" s="81">
        <f>D52-C52</f>
        <v>0</v>
      </c>
      <c r="F52" s="81">
        <v>0</v>
      </c>
      <c r="K52" s="198"/>
      <c r="Q52" s="198"/>
      <c r="W52" s="198"/>
    </row>
    <row r="53" spans="2:23" ht="17">
      <c r="B53" s="83">
        <v>43891</v>
      </c>
      <c r="C53" s="81">
        <v>504.1</v>
      </c>
      <c r="D53" s="81">
        <v>508.5</v>
      </c>
      <c r="E53" s="81">
        <f t="shared" ref="E53:E62" si="4">D53-C53</f>
        <v>4.3999999999999773</v>
      </c>
      <c r="F53" s="81">
        <f>SUM(E$52:$E53)</f>
        <v>4.3999999999999773</v>
      </c>
      <c r="K53" s="198"/>
      <c r="Q53" s="198"/>
      <c r="W53" s="198"/>
    </row>
    <row r="54" spans="2:23" ht="17">
      <c r="B54" s="83">
        <v>43983</v>
      </c>
      <c r="C54" s="81">
        <v>468.8</v>
      </c>
      <c r="D54" s="81">
        <v>511.8</v>
      </c>
      <c r="E54" s="81">
        <f t="shared" si="4"/>
        <v>43</v>
      </c>
      <c r="F54" s="81">
        <f>SUM(E$52:$E54)</f>
        <v>47.399999999999977</v>
      </c>
      <c r="K54" s="198"/>
      <c r="Q54" s="198"/>
      <c r="W54" s="198"/>
    </row>
    <row r="55" spans="2:23" ht="17">
      <c r="B55" s="83">
        <v>44075</v>
      </c>
      <c r="C55" s="81">
        <v>485.1</v>
      </c>
      <c r="D55" s="81">
        <v>515.1</v>
      </c>
      <c r="E55" s="81">
        <f t="shared" si="4"/>
        <v>30</v>
      </c>
      <c r="F55" s="81">
        <f>SUM(E$52:$E55)</f>
        <v>77.399999999999977</v>
      </c>
      <c r="K55" s="198"/>
      <c r="Q55" s="198"/>
      <c r="W55" s="198"/>
    </row>
    <row r="56" spans="2:23" ht="17">
      <c r="B56" s="83">
        <v>44166</v>
      </c>
      <c r="C56" s="81">
        <v>501.8</v>
      </c>
      <c r="D56" s="81">
        <v>518.4</v>
      </c>
      <c r="E56" s="81">
        <f t="shared" si="4"/>
        <v>16.599999999999966</v>
      </c>
      <c r="F56" s="81">
        <f>SUM(E$52:$E56)</f>
        <v>93.999999999999943</v>
      </c>
      <c r="K56" s="198"/>
      <c r="Q56" s="198"/>
      <c r="W56" s="198"/>
    </row>
    <row r="57" spans="2:23">
      <c r="B57" s="83">
        <v>44256</v>
      </c>
      <c r="C57" s="81">
        <v>511.6</v>
      </c>
      <c r="D57" s="81">
        <v>521.70000000000005</v>
      </c>
      <c r="E57" s="81">
        <f t="shared" si="4"/>
        <v>10.100000000000023</v>
      </c>
      <c r="F57" s="81">
        <f>SUM(E$52:$E57)</f>
        <v>104.09999999999997</v>
      </c>
      <c r="K57"/>
    </row>
    <row r="58" spans="2:23">
      <c r="B58" s="83">
        <v>44348</v>
      </c>
      <c r="C58" s="81">
        <v>514.6</v>
      </c>
      <c r="D58" s="81">
        <v>525.1</v>
      </c>
      <c r="E58" s="81">
        <f t="shared" si="4"/>
        <v>10.5</v>
      </c>
      <c r="F58" s="81">
        <f>SUM(E$52:$E58)</f>
        <v>114.59999999999997</v>
      </c>
    </row>
    <row r="59" spans="2:23">
      <c r="B59" s="83">
        <v>44440</v>
      </c>
      <c r="C59" s="81">
        <v>505.2</v>
      </c>
      <c r="D59" s="81">
        <v>528.5</v>
      </c>
      <c r="E59" s="81">
        <f t="shared" si="4"/>
        <v>23.300000000000011</v>
      </c>
      <c r="F59" s="81">
        <f>SUM(E$52:$E59)</f>
        <v>137.89999999999998</v>
      </c>
    </row>
    <row r="60" spans="2:23">
      <c r="B60" s="83">
        <v>44531</v>
      </c>
      <c r="C60" s="81">
        <v>524.6</v>
      </c>
      <c r="D60" s="81">
        <v>531.9</v>
      </c>
      <c r="E60" s="81">
        <f t="shared" si="4"/>
        <v>7.2999999999999545</v>
      </c>
      <c r="F60" s="81">
        <f>SUM(E$52:$E60)</f>
        <v>145.19999999999993</v>
      </c>
    </row>
    <row r="61" spans="2:23" ht="17">
      <c r="B61" s="83">
        <v>44621</v>
      </c>
      <c r="C61" s="81">
        <v>528.4</v>
      </c>
      <c r="D61" s="81">
        <v>535.29999999999995</v>
      </c>
      <c r="E61" s="81">
        <f t="shared" si="4"/>
        <v>6.8999999999999773</v>
      </c>
      <c r="F61" s="81">
        <f>SUM(E$52:$E61)</f>
        <v>152.09999999999991</v>
      </c>
      <c r="K61" s="198"/>
    </row>
    <row r="62" spans="2:23" ht="17">
      <c r="B62" s="83">
        <v>44713</v>
      </c>
      <c r="C62" s="81">
        <v>533.1</v>
      </c>
      <c r="D62" s="81">
        <v>538.79999999999995</v>
      </c>
      <c r="E62" s="81">
        <f t="shared" si="4"/>
        <v>5.6999999999999318</v>
      </c>
      <c r="F62" s="81">
        <f>SUM(E$52:$E62)</f>
        <v>157.79999999999984</v>
      </c>
      <c r="K62" s="198"/>
    </row>
    <row r="63" spans="2:23" ht="17">
      <c r="K63" s="198"/>
    </row>
    <row r="64" spans="2:23" ht="17">
      <c r="K64" s="198"/>
    </row>
    <row r="66" spans="2:6">
      <c r="B66" s="81" t="s">
        <v>136</v>
      </c>
    </row>
    <row r="68" spans="2:6">
      <c r="C68" s="81" t="s">
        <v>3</v>
      </c>
      <c r="D68" s="81" t="s">
        <v>2</v>
      </c>
      <c r="E68" s="81" t="s">
        <v>1</v>
      </c>
      <c r="F68" s="81" t="s">
        <v>0</v>
      </c>
    </row>
    <row r="69" spans="2:6">
      <c r="B69" s="83">
        <v>43800</v>
      </c>
      <c r="C69" s="81">
        <v>505.3</v>
      </c>
      <c r="D69" s="81">
        <v>505.3</v>
      </c>
      <c r="E69" s="81">
        <f>D69-C69</f>
        <v>0</v>
      </c>
      <c r="F69" s="81">
        <v>0</v>
      </c>
    </row>
    <row r="70" spans="2:6">
      <c r="B70" s="83">
        <v>43891</v>
      </c>
      <c r="C70" s="81">
        <v>504.1</v>
      </c>
      <c r="D70" s="81">
        <v>508.5</v>
      </c>
      <c r="E70" s="81">
        <f>D70-C70</f>
        <v>4.3999999999999773</v>
      </c>
      <c r="F70" s="81">
        <f>SUM($E$70:E70)</f>
        <v>4.3999999999999773</v>
      </c>
    </row>
    <row r="71" spans="2:6">
      <c r="B71" s="83">
        <v>43983</v>
      </c>
      <c r="C71" s="81">
        <v>468.8</v>
      </c>
      <c r="D71" s="81">
        <v>511.8</v>
      </c>
      <c r="E71" s="81">
        <f>F17</f>
        <v>0</v>
      </c>
      <c r="F71" s="81">
        <f>SUM($E$70:E71)</f>
        <v>4.3999999999999773</v>
      </c>
    </row>
    <row r="72" spans="2:6">
      <c r="B72" s="83">
        <v>44075</v>
      </c>
      <c r="C72" s="81">
        <v>485.1</v>
      </c>
      <c r="D72" s="81">
        <v>515.1</v>
      </c>
      <c r="E72" s="81">
        <f t="shared" ref="E72:E79" si="5">D72-C72</f>
        <v>30</v>
      </c>
      <c r="F72" s="81">
        <f>SUM($E$70:E72)</f>
        <v>34.399999999999977</v>
      </c>
    </row>
    <row r="73" spans="2:6">
      <c r="B73" s="83">
        <v>44166</v>
      </c>
      <c r="C73" s="81">
        <v>501.8</v>
      </c>
      <c r="D73" s="81">
        <v>518.4</v>
      </c>
      <c r="E73" s="81">
        <f t="shared" si="5"/>
        <v>16.599999999999966</v>
      </c>
      <c r="F73" s="81">
        <f>SUM($E$70:E73)</f>
        <v>50.999999999999943</v>
      </c>
    </row>
    <row r="74" spans="2:6">
      <c r="B74" s="83">
        <v>44256</v>
      </c>
      <c r="C74" s="81">
        <v>511.6</v>
      </c>
      <c r="D74" s="81">
        <v>521.70000000000005</v>
      </c>
      <c r="E74" s="81">
        <f t="shared" si="5"/>
        <v>10.100000000000023</v>
      </c>
      <c r="F74" s="81">
        <f>SUM($E$70:E74)</f>
        <v>61.099999999999966</v>
      </c>
    </row>
    <row r="75" spans="2:6">
      <c r="B75" s="83">
        <v>44348</v>
      </c>
      <c r="C75" s="81">
        <v>514.6</v>
      </c>
      <c r="D75" s="81">
        <v>525.1</v>
      </c>
      <c r="E75" s="81">
        <f t="shared" si="5"/>
        <v>10.5</v>
      </c>
      <c r="F75" s="81">
        <f>SUM($E$70:E75)</f>
        <v>71.599999999999966</v>
      </c>
    </row>
    <row r="76" spans="2:6">
      <c r="B76" s="83">
        <v>44440</v>
      </c>
      <c r="C76" s="81">
        <v>505.2</v>
      </c>
      <c r="D76" s="81">
        <v>528.5</v>
      </c>
      <c r="E76" s="81">
        <f t="shared" si="5"/>
        <v>23.300000000000011</v>
      </c>
      <c r="F76" s="81">
        <f>SUM($E$70:E76)</f>
        <v>94.899999999999977</v>
      </c>
    </row>
    <row r="77" spans="2:6">
      <c r="B77" s="83">
        <v>44531</v>
      </c>
      <c r="C77" s="81">
        <v>524.6</v>
      </c>
      <c r="D77" s="81">
        <v>531.9</v>
      </c>
      <c r="E77" s="81">
        <f t="shared" si="5"/>
        <v>7.2999999999999545</v>
      </c>
      <c r="F77" s="81">
        <f>SUM($E$70:E77)</f>
        <v>102.19999999999993</v>
      </c>
    </row>
    <row r="78" spans="2:6">
      <c r="B78" s="83">
        <v>44621</v>
      </c>
      <c r="C78" s="81">
        <v>528.4</v>
      </c>
      <c r="D78" s="81">
        <v>535.29999999999995</v>
      </c>
      <c r="E78" s="81">
        <f t="shared" si="5"/>
        <v>6.8999999999999773</v>
      </c>
      <c r="F78" s="81">
        <f>SUM($E$70:E78)</f>
        <v>109.09999999999991</v>
      </c>
    </row>
    <row r="79" spans="2:6">
      <c r="B79" s="83">
        <v>44713</v>
      </c>
      <c r="C79" s="81">
        <v>533.1</v>
      </c>
      <c r="D79" s="81">
        <v>538.79999999999995</v>
      </c>
      <c r="E79" s="81">
        <f t="shared" si="5"/>
        <v>5.6999999999999318</v>
      </c>
      <c r="F79" s="81">
        <f>SUM($E$70:E79)</f>
        <v>114.79999999999984</v>
      </c>
    </row>
  </sheetData>
  <phoneticPr fontId="27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AE89-51A4-2A41-BD58-B1518E0197E9}">
  <sheetPr codeName="Sheet12" filterMode="1">
    <tabColor theme="3" tint="0.89999084444715716"/>
  </sheetPr>
  <dimension ref="A1:I77"/>
  <sheetViews>
    <sheetView zoomScale="140" zoomScaleNormal="140" workbookViewId="0">
      <selection activeCell="C47" sqref="C47"/>
    </sheetView>
  </sheetViews>
  <sheetFormatPr baseColWidth="10" defaultColWidth="9.1640625" defaultRowHeight="13"/>
  <cols>
    <col min="1" max="1" width="22.6640625" style="92" customWidth="1"/>
    <col min="2" max="2" width="26" style="92" customWidth="1"/>
    <col min="3" max="3" width="31.6640625" style="92" customWidth="1"/>
    <col min="4" max="4" width="26.1640625" style="92" customWidth="1"/>
    <col min="5" max="5" width="16.33203125" style="92" customWidth="1"/>
    <col min="6" max="6" width="17.5" style="92" customWidth="1"/>
    <col min="7" max="7" width="16.5" style="92" customWidth="1"/>
    <col min="8" max="8" width="17" style="107" customWidth="1"/>
    <col min="9" max="16384" width="9.1640625" style="92"/>
  </cols>
  <sheetData>
    <row r="1" spans="1:8" s="85" customFormat="1" ht="18" customHeight="1">
      <c r="A1" s="84" t="s">
        <v>141</v>
      </c>
      <c r="H1" s="104"/>
    </row>
    <row r="2" spans="1:8" s="88" customFormat="1" ht="24.75" customHeight="1">
      <c r="A2" s="86" t="s">
        <v>142</v>
      </c>
      <c r="B2" s="86" t="s">
        <v>143</v>
      </c>
      <c r="C2" s="86" t="s">
        <v>144</v>
      </c>
      <c r="D2" s="86" t="s">
        <v>145</v>
      </c>
      <c r="E2" s="87" t="s">
        <v>137</v>
      </c>
      <c r="F2" s="87" t="s">
        <v>138</v>
      </c>
      <c r="G2" s="87" t="s">
        <v>139</v>
      </c>
      <c r="H2" s="105" t="s">
        <v>146</v>
      </c>
    </row>
    <row r="3" spans="1:8" hidden="1">
      <c r="A3" s="89" t="s">
        <v>147</v>
      </c>
      <c r="B3" s="89" t="s">
        <v>148</v>
      </c>
      <c r="C3" s="89" t="s">
        <v>149</v>
      </c>
      <c r="D3" s="90" t="s">
        <v>150</v>
      </c>
      <c r="E3" s="91">
        <v>559482891.9922446</v>
      </c>
      <c r="F3" s="91">
        <v>1270167676</v>
      </c>
      <c r="G3" s="91">
        <v>1876996161.9596503</v>
      </c>
      <c r="H3" s="106">
        <v>3706646729.9518948</v>
      </c>
    </row>
    <row r="4" spans="1:8" hidden="1">
      <c r="A4" s="89" t="s">
        <v>147</v>
      </c>
      <c r="B4" s="89" t="s">
        <v>148</v>
      </c>
      <c r="C4" s="89" t="s">
        <v>149</v>
      </c>
      <c r="D4" s="90" t="s">
        <v>151</v>
      </c>
      <c r="E4" s="91">
        <v>12795989.344382301</v>
      </c>
      <c r="F4" s="91">
        <v>54808873</v>
      </c>
      <c r="G4" s="91"/>
      <c r="H4" s="106">
        <v>67604862.344382301</v>
      </c>
    </row>
    <row r="5" spans="1:8" hidden="1">
      <c r="A5" s="89" t="s">
        <v>147</v>
      </c>
      <c r="B5" s="89" t="s">
        <v>148</v>
      </c>
      <c r="C5" s="89" t="s">
        <v>152</v>
      </c>
      <c r="D5" s="90" t="s">
        <v>151</v>
      </c>
      <c r="E5" s="91">
        <v>469828839.29500002</v>
      </c>
      <c r="F5" s="91">
        <v>356376042</v>
      </c>
      <c r="G5" s="91">
        <v>444074320.04300004</v>
      </c>
      <c r="H5" s="106">
        <v>1270279201.3380001</v>
      </c>
    </row>
    <row r="6" spans="1:8" hidden="1">
      <c r="A6" s="89" t="s">
        <v>147</v>
      </c>
      <c r="B6" s="89" t="s">
        <v>148</v>
      </c>
      <c r="C6" s="89" t="s">
        <v>153</v>
      </c>
      <c r="D6" s="90" t="s">
        <v>150</v>
      </c>
      <c r="E6" s="91">
        <v>154761767.91999999</v>
      </c>
      <c r="F6" s="91">
        <v>441825265</v>
      </c>
      <c r="G6" s="91">
        <v>956895243.42040002</v>
      </c>
      <c r="H6" s="106">
        <v>1553482276.3404</v>
      </c>
    </row>
    <row r="7" spans="1:8" hidden="1">
      <c r="A7" s="89" t="s">
        <v>147</v>
      </c>
      <c r="B7" s="89" t="s">
        <v>148</v>
      </c>
      <c r="C7" s="89" t="s">
        <v>153</v>
      </c>
      <c r="D7" s="90" t="s">
        <v>151</v>
      </c>
      <c r="E7" s="91"/>
      <c r="F7" s="91"/>
      <c r="G7" s="91">
        <v>6025670.8362200009</v>
      </c>
      <c r="H7" s="106">
        <v>6025670.8362200009</v>
      </c>
    </row>
    <row r="8" spans="1:8" hidden="1">
      <c r="A8" s="89" t="s">
        <v>147</v>
      </c>
      <c r="B8" s="89" t="s">
        <v>148</v>
      </c>
      <c r="C8" s="89" t="s">
        <v>153</v>
      </c>
      <c r="D8" s="90" t="s">
        <v>154</v>
      </c>
      <c r="E8" s="91">
        <v>25402188.759999998</v>
      </c>
      <c r="F8" s="91">
        <v>55934062</v>
      </c>
      <c r="G8" s="91">
        <v>147800065.4659</v>
      </c>
      <c r="H8" s="106">
        <v>229136316.22589999</v>
      </c>
    </row>
    <row r="9" spans="1:8" ht="14" hidden="1">
      <c r="A9" s="89" t="s">
        <v>147</v>
      </c>
      <c r="B9" s="89" t="s">
        <v>148</v>
      </c>
      <c r="C9" s="93" t="s">
        <v>153</v>
      </c>
      <c r="D9" s="90" t="s">
        <v>155</v>
      </c>
      <c r="E9" s="91">
        <v>56358758.184999995</v>
      </c>
      <c r="F9" s="91">
        <v>252042742</v>
      </c>
      <c r="G9" s="91">
        <v>1686864720.4494004</v>
      </c>
      <c r="H9" s="106">
        <v>1995266220.6344004</v>
      </c>
    </row>
    <row r="10" spans="1:8" ht="14">
      <c r="A10" s="89" t="s">
        <v>147</v>
      </c>
      <c r="B10" s="89" t="s">
        <v>148</v>
      </c>
      <c r="C10" s="93" t="s">
        <v>153</v>
      </c>
      <c r="D10" s="90" t="s">
        <v>156</v>
      </c>
      <c r="E10" s="91">
        <v>991496798.49499989</v>
      </c>
      <c r="F10" s="91">
        <v>1377395108</v>
      </c>
      <c r="G10" s="91">
        <v>1284736807.0335002</v>
      </c>
      <c r="H10" s="106">
        <v>3653628713.5285001</v>
      </c>
    </row>
    <row r="11" spans="1:8" hidden="1">
      <c r="A11" s="89" t="s">
        <v>147</v>
      </c>
      <c r="B11" s="89" t="s">
        <v>148</v>
      </c>
      <c r="C11" s="89" t="s">
        <v>153</v>
      </c>
      <c r="D11" s="90" t="s">
        <v>157</v>
      </c>
      <c r="E11" s="91"/>
      <c r="F11" s="91"/>
      <c r="G11" s="91">
        <v>978232.79530000011</v>
      </c>
      <c r="H11" s="106">
        <v>978232.79530000011</v>
      </c>
    </row>
    <row r="12" spans="1:8" hidden="1">
      <c r="A12" s="89" t="s">
        <v>147</v>
      </c>
      <c r="B12" s="89" t="s">
        <v>148</v>
      </c>
      <c r="C12" s="89" t="s">
        <v>153</v>
      </c>
      <c r="D12" s="90" t="s">
        <v>158</v>
      </c>
      <c r="E12" s="91">
        <v>192013947.27000001</v>
      </c>
      <c r="F12" s="91">
        <v>208701200</v>
      </c>
      <c r="G12" s="91">
        <v>212316046.04519996</v>
      </c>
      <c r="H12" s="106">
        <v>613031193.31519997</v>
      </c>
    </row>
    <row r="13" spans="1:8" hidden="1">
      <c r="A13" s="89" t="s">
        <v>147</v>
      </c>
      <c r="B13" s="89" t="s">
        <v>148</v>
      </c>
      <c r="C13" s="89" t="s">
        <v>153</v>
      </c>
      <c r="D13" s="90" t="s">
        <v>159</v>
      </c>
      <c r="E13" s="91">
        <v>278976.005</v>
      </c>
      <c r="F13" s="91">
        <v>13994441</v>
      </c>
      <c r="G13" s="91">
        <v>40999774.230689995</v>
      </c>
      <c r="H13" s="106">
        <v>55273191.235689998</v>
      </c>
    </row>
    <row r="14" spans="1:8" hidden="1">
      <c r="A14" s="89" t="s">
        <v>160</v>
      </c>
      <c r="B14" s="89" t="s">
        <v>148</v>
      </c>
      <c r="C14" s="89" t="s">
        <v>149</v>
      </c>
      <c r="D14" s="90" t="s">
        <v>150</v>
      </c>
      <c r="E14" s="91">
        <v>559482891.9922446</v>
      </c>
      <c r="F14" s="91">
        <v>1270167676</v>
      </c>
      <c r="G14" s="91">
        <v>1876996161.9596503</v>
      </c>
      <c r="H14" s="106">
        <v>3706646729.9518948</v>
      </c>
    </row>
    <row r="15" spans="1:8" hidden="1">
      <c r="A15" s="89" t="s">
        <v>160</v>
      </c>
      <c r="B15" s="89" t="s">
        <v>148</v>
      </c>
      <c r="C15" s="89" t="s">
        <v>149</v>
      </c>
      <c r="D15" s="90" t="s">
        <v>151</v>
      </c>
      <c r="E15" s="91">
        <v>12795989.344382301</v>
      </c>
      <c r="F15" s="91">
        <v>54808873</v>
      </c>
      <c r="G15" s="91"/>
      <c r="H15" s="106">
        <v>67604862.344382301</v>
      </c>
    </row>
    <row r="16" spans="1:8" hidden="1">
      <c r="A16" s="89" t="s">
        <v>160</v>
      </c>
      <c r="B16" s="89" t="s">
        <v>148</v>
      </c>
      <c r="C16" s="89" t="s">
        <v>152</v>
      </c>
      <c r="D16" s="90" t="s">
        <v>151</v>
      </c>
      <c r="E16" s="91"/>
      <c r="F16" s="91"/>
      <c r="G16" s="91"/>
      <c r="H16" s="106">
        <v>0</v>
      </c>
    </row>
    <row r="17" spans="1:8" hidden="1">
      <c r="A17" s="89" t="s">
        <v>160</v>
      </c>
      <c r="B17" s="89" t="s">
        <v>148</v>
      </c>
      <c r="C17" s="89" t="s">
        <v>153</v>
      </c>
      <c r="D17" s="90" t="s">
        <v>150</v>
      </c>
      <c r="E17" s="91">
        <v>154761767.91999999</v>
      </c>
      <c r="F17" s="91">
        <v>441825265</v>
      </c>
      <c r="G17" s="91">
        <v>956895243.42040002</v>
      </c>
      <c r="H17" s="106">
        <v>1553482276.3404</v>
      </c>
    </row>
    <row r="18" spans="1:8" hidden="1">
      <c r="A18" s="89" t="s">
        <v>160</v>
      </c>
      <c r="B18" s="89" t="s">
        <v>148</v>
      </c>
      <c r="C18" s="89" t="s">
        <v>153</v>
      </c>
      <c r="D18" s="90" t="s">
        <v>151</v>
      </c>
      <c r="E18" s="91"/>
      <c r="F18" s="91"/>
      <c r="G18" s="91">
        <v>6025670.8362200009</v>
      </c>
      <c r="H18" s="106">
        <v>6025670.8362200009</v>
      </c>
    </row>
    <row r="19" spans="1:8" hidden="1">
      <c r="A19" s="89" t="s">
        <v>160</v>
      </c>
      <c r="B19" s="89" t="s">
        <v>148</v>
      </c>
      <c r="C19" s="89" t="s">
        <v>153</v>
      </c>
      <c r="D19" s="90" t="s">
        <v>154</v>
      </c>
      <c r="E19" s="91">
        <v>25402188.759999998</v>
      </c>
      <c r="F19" s="91">
        <v>55934062</v>
      </c>
      <c r="G19" s="91">
        <v>147800065.4659</v>
      </c>
      <c r="H19" s="106">
        <v>229136316.22589999</v>
      </c>
    </row>
    <row r="20" spans="1:8" hidden="1">
      <c r="A20" s="89" t="s">
        <v>160</v>
      </c>
      <c r="B20" s="89" t="s">
        <v>148</v>
      </c>
      <c r="C20" s="89" t="s">
        <v>153</v>
      </c>
      <c r="D20" s="90" t="s">
        <v>155</v>
      </c>
      <c r="E20" s="91">
        <v>56358758.184999995</v>
      </c>
      <c r="F20" s="91">
        <v>252042742</v>
      </c>
      <c r="G20" s="91">
        <v>1686864720.4494004</v>
      </c>
      <c r="H20" s="106">
        <v>1995266220.6344004</v>
      </c>
    </row>
    <row r="21" spans="1:8">
      <c r="A21" s="89" t="s">
        <v>160</v>
      </c>
      <c r="B21" s="89" t="s">
        <v>148</v>
      </c>
      <c r="C21" s="89" t="s">
        <v>153</v>
      </c>
      <c r="D21" s="90" t="s">
        <v>156</v>
      </c>
      <c r="E21" s="91">
        <v>991496798.49499989</v>
      </c>
      <c r="F21" s="91">
        <v>1377395108</v>
      </c>
      <c r="G21" s="91">
        <v>1284736807.0335002</v>
      </c>
      <c r="H21" s="106">
        <v>3653628713.5285001</v>
      </c>
    </row>
    <row r="22" spans="1:8" hidden="1">
      <c r="A22" s="89" t="s">
        <v>160</v>
      </c>
      <c r="B22" s="89" t="s">
        <v>148</v>
      </c>
      <c r="C22" s="89" t="s">
        <v>153</v>
      </c>
      <c r="D22" s="90" t="s">
        <v>157</v>
      </c>
      <c r="E22" s="91"/>
      <c r="F22" s="91"/>
      <c r="G22" s="91">
        <v>978232.79530000011</v>
      </c>
      <c r="H22" s="106">
        <v>978232.79530000011</v>
      </c>
    </row>
    <row r="23" spans="1:8" hidden="1">
      <c r="A23" s="89" t="s">
        <v>160</v>
      </c>
      <c r="B23" s="89" t="s">
        <v>148</v>
      </c>
      <c r="C23" s="89" t="s">
        <v>153</v>
      </c>
      <c r="D23" s="90" t="s">
        <v>158</v>
      </c>
      <c r="E23" s="91">
        <v>192013947.27000001</v>
      </c>
      <c r="F23" s="91">
        <v>208701200</v>
      </c>
      <c r="G23" s="91">
        <v>212316046.04519996</v>
      </c>
      <c r="H23" s="106">
        <v>613031193.31519997</v>
      </c>
    </row>
    <row r="24" spans="1:8" hidden="1">
      <c r="A24" s="89" t="s">
        <v>160</v>
      </c>
      <c r="B24" s="89" t="s">
        <v>148</v>
      </c>
      <c r="C24" s="89" t="s">
        <v>153</v>
      </c>
      <c r="D24" s="90" t="s">
        <v>159</v>
      </c>
      <c r="E24" s="91">
        <v>278976.005</v>
      </c>
      <c r="F24" s="91">
        <v>13994441</v>
      </c>
      <c r="G24" s="91">
        <v>40999774.230689995</v>
      </c>
      <c r="H24" s="106">
        <v>55273191.235689998</v>
      </c>
    </row>
    <row r="25" spans="1:8" hidden="1">
      <c r="A25" s="89" t="s">
        <v>147</v>
      </c>
      <c r="B25" s="89" t="s">
        <v>161</v>
      </c>
      <c r="C25" s="89" t="s">
        <v>162</v>
      </c>
      <c r="D25" s="90" t="s">
        <v>151</v>
      </c>
      <c r="E25" s="91"/>
      <c r="F25" s="91">
        <v>87760</v>
      </c>
      <c r="G25" s="91">
        <v>43880</v>
      </c>
      <c r="H25" s="106">
        <v>131640</v>
      </c>
    </row>
    <row r="26" spans="1:8" hidden="1">
      <c r="A26" s="89" t="s">
        <v>147</v>
      </c>
      <c r="B26" s="89" t="s">
        <v>161</v>
      </c>
      <c r="C26" s="89" t="s">
        <v>162</v>
      </c>
      <c r="D26" s="90" t="s">
        <v>163</v>
      </c>
      <c r="E26" s="91"/>
      <c r="F26" s="91">
        <v>10500000</v>
      </c>
      <c r="G26" s="91">
        <v>11089000</v>
      </c>
      <c r="H26" s="106">
        <v>21589000</v>
      </c>
    </row>
    <row r="27" spans="1:8" hidden="1">
      <c r="A27" s="89" t="s">
        <v>147</v>
      </c>
      <c r="B27" s="89" t="s">
        <v>161</v>
      </c>
      <c r="C27" s="89" t="s">
        <v>162</v>
      </c>
      <c r="D27" s="90" t="s">
        <v>155</v>
      </c>
      <c r="E27" s="91"/>
      <c r="F27" s="91">
        <v>98058665.650000006</v>
      </c>
      <c r="G27" s="91">
        <v>53465949.519999981</v>
      </c>
      <c r="H27" s="106">
        <v>151524615.16999999</v>
      </c>
    </row>
    <row r="28" spans="1:8">
      <c r="A28" s="89" t="s">
        <v>147</v>
      </c>
      <c r="B28" s="89" t="s">
        <v>161</v>
      </c>
      <c r="C28" s="89" t="s">
        <v>162</v>
      </c>
      <c r="D28" s="90" t="s">
        <v>156</v>
      </c>
      <c r="E28" s="91">
        <v>118667020.04000001</v>
      </c>
      <c r="F28" s="91">
        <v>2393706933.4599996</v>
      </c>
      <c r="G28" s="91">
        <v>7038430786.6700001</v>
      </c>
      <c r="H28" s="106">
        <v>9550804740.1700001</v>
      </c>
    </row>
    <row r="29" spans="1:8" hidden="1">
      <c r="A29" s="89" t="s">
        <v>147</v>
      </c>
      <c r="B29" s="89" t="s">
        <v>161</v>
      </c>
      <c r="C29" s="89" t="s">
        <v>162</v>
      </c>
      <c r="D29" s="90" t="s">
        <v>157</v>
      </c>
      <c r="E29" s="91">
        <v>57422228.850000001</v>
      </c>
      <c r="F29" s="91">
        <v>14407607.27</v>
      </c>
      <c r="G29" s="91">
        <v>132468442.01000001</v>
      </c>
      <c r="H29" s="106">
        <v>204298278.13</v>
      </c>
    </row>
    <row r="30" spans="1:8" hidden="1">
      <c r="A30" s="89" t="s">
        <v>147</v>
      </c>
      <c r="B30" s="89" t="s">
        <v>161</v>
      </c>
      <c r="C30" s="89" t="s">
        <v>162</v>
      </c>
      <c r="D30" s="94" t="s">
        <v>164</v>
      </c>
      <c r="E30" s="91">
        <v>29908913.630000003</v>
      </c>
      <c r="F30" s="91">
        <v>38867862.850000001</v>
      </c>
      <c r="G30" s="91">
        <v>40557439.010000005</v>
      </c>
      <c r="H30" s="106">
        <v>109334215.49000001</v>
      </c>
    </row>
    <row r="31" spans="1:8" hidden="1">
      <c r="A31" s="89" t="s">
        <v>147</v>
      </c>
      <c r="B31" s="89" t="s">
        <v>161</v>
      </c>
      <c r="C31" s="89" t="s">
        <v>162</v>
      </c>
      <c r="D31" s="90" t="s">
        <v>165</v>
      </c>
      <c r="E31" s="91"/>
      <c r="F31" s="91">
        <v>5649998</v>
      </c>
      <c r="G31" s="91"/>
      <c r="H31" s="106">
        <v>5649998</v>
      </c>
    </row>
    <row r="32" spans="1:8" hidden="1">
      <c r="A32" s="89" t="s">
        <v>147</v>
      </c>
      <c r="B32" s="89" t="s">
        <v>161</v>
      </c>
      <c r="C32" s="89" t="s">
        <v>162</v>
      </c>
      <c r="D32" s="90" t="s">
        <v>158</v>
      </c>
      <c r="E32" s="91">
        <v>25296189.780000001</v>
      </c>
      <c r="F32" s="91">
        <v>142764829.30000001</v>
      </c>
      <c r="G32" s="91">
        <v>34249005.109999999</v>
      </c>
      <c r="H32" s="106">
        <v>202310024.19</v>
      </c>
    </row>
    <row r="33" spans="1:8" hidden="1">
      <c r="A33" s="89" t="s">
        <v>147</v>
      </c>
      <c r="B33" s="89" t="s">
        <v>161</v>
      </c>
      <c r="C33" s="89" t="s">
        <v>162</v>
      </c>
      <c r="D33" s="90" t="s">
        <v>166</v>
      </c>
      <c r="E33" s="91"/>
      <c r="F33" s="91">
        <v>23862334.25</v>
      </c>
      <c r="G33" s="91">
        <v>10441180</v>
      </c>
      <c r="H33" s="106">
        <v>34303514.25</v>
      </c>
    </row>
    <row r="34" spans="1:8" hidden="1">
      <c r="A34" s="89" t="s">
        <v>147</v>
      </c>
      <c r="B34" s="89" t="s">
        <v>161</v>
      </c>
      <c r="C34" s="89" t="s">
        <v>167</v>
      </c>
      <c r="D34" s="90" t="s">
        <v>151</v>
      </c>
      <c r="E34" s="91">
        <v>1458090</v>
      </c>
      <c r="F34" s="91"/>
      <c r="G34" s="91"/>
      <c r="H34" s="106">
        <v>1458090</v>
      </c>
    </row>
    <row r="35" spans="1:8" hidden="1">
      <c r="A35" s="89" t="s">
        <v>147</v>
      </c>
      <c r="B35" s="89" t="s">
        <v>161</v>
      </c>
      <c r="C35" s="89" t="s">
        <v>167</v>
      </c>
      <c r="D35" s="90" t="s">
        <v>163</v>
      </c>
      <c r="E35" s="91">
        <v>13500000</v>
      </c>
      <c r="F35" s="91">
        <v>466696375.87</v>
      </c>
      <c r="G35" s="91">
        <v>2268299897.9000001</v>
      </c>
      <c r="H35" s="106">
        <v>2748496273.77</v>
      </c>
    </row>
    <row r="36" spans="1:8" hidden="1">
      <c r="A36" s="89" t="s">
        <v>147</v>
      </c>
      <c r="B36" s="89" t="s">
        <v>161</v>
      </c>
      <c r="C36" s="89" t="s">
        <v>167</v>
      </c>
      <c r="D36" s="90" t="s">
        <v>168</v>
      </c>
      <c r="E36" s="91"/>
      <c r="F36" s="91"/>
      <c r="G36" s="91">
        <v>642409422</v>
      </c>
      <c r="H36" s="106">
        <v>642409422</v>
      </c>
    </row>
    <row r="37" spans="1:8" hidden="1">
      <c r="A37" s="89" t="s">
        <v>147</v>
      </c>
      <c r="B37" s="89" t="s">
        <v>161</v>
      </c>
      <c r="C37" s="89" t="s">
        <v>167</v>
      </c>
      <c r="D37" s="90" t="s">
        <v>155</v>
      </c>
      <c r="E37" s="91">
        <v>11669559.66</v>
      </c>
      <c r="F37" s="91"/>
      <c r="G37" s="91"/>
      <c r="H37" s="106">
        <v>11669559.66</v>
      </c>
    </row>
    <row r="38" spans="1:8" hidden="1">
      <c r="A38" s="89" t="s">
        <v>147</v>
      </c>
      <c r="B38" s="89" t="s">
        <v>161</v>
      </c>
      <c r="C38" s="89" t="s">
        <v>167</v>
      </c>
      <c r="D38" s="90" t="s">
        <v>169</v>
      </c>
      <c r="E38" s="91"/>
      <c r="F38" s="91">
        <v>13650000</v>
      </c>
      <c r="G38" s="91">
        <v>40334000</v>
      </c>
      <c r="H38" s="106">
        <v>53984000</v>
      </c>
    </row>
    <row r="39" spans="1:8">
      <c r="A39" s="89" t="s">
        <v>147</v>
      </c>
      <c r="B39" s="89" t="s">
        <v>161</v>
      </c>
      <c r="C39" s="89" t="s">
        <v>167</v>
      </c>
      <c r="D39" s="89" t="s">
        <v>156</v>
      </c>
      <c r="E39" s="91">
        <v>176549304.24000001</v>
      </c>
      <c r="F39" s="91">
        <v>702310358.12</v>
      </c>
      <c r="G39" s="91">
        <v>373095722.75999999</v>
      </c>
      <c r="H39" s="106">
        <v>1251955385.1199999</v>
      </c>
    </row>
    <row r="40" spans="1:8" hidden="1">
      <c r="A40" s="89" t="s">
        <v>147</v>
      </c>
      <c r="B40" s="89" t="s">
        <v>161</v>
      </c>
      <c r="C40" s="89" t="s">
        <v>167</v>
      </c>
      <c r="D40" s="89" t="s">
        <v>157</v>
      </c>
      <c r="E40" s="91">
        <v>13362973.35</v>
      </c>
      <c r="F40" s="91">
        <v>1454518.8900000001</v>
      </c>
      <c r="G40" s="91">
        <v>2000900.45</v>
      </c>
      <c r="H40" s="106">
        <v>16818392.690000001</v>
      </c>
    </row>
    <row r="41" spans="1:8" hidden="1">
      <c r="A41" s="89" t="s">
        <v>147</v>
      </c>
      <c r="B41" s="89" t="s">
        <v>161</v>
      </c>
      <c r="C41" s="89" t="s">
        <v>167</v>
      </c>
      <c r="D41" s="94" t="s">
        <v>164</v>
      </c>
      <c r="E41" s="91">
        <v>145000</v>
      </c>
      <c r="F41" s="91"/>
      <c r="G41" s="91"/>
      <c r="H41" s="106">
        <v>145000</v>
      </c>
    </row>
    <row r="42" spans="1:8" hidden="1">
      <c r="A42" s="89" t="s">
        <v>147</v>
      </c>
      <c r="B42" s="89" t="s">
        <v>161</v>
      </c>
      <c r="C42" s="89" t="s">
        <v>167</v>
      </c>
      <c r="D42" s="89" t="s">
        <v>165</v>
      </c>
      <c r="E42" s="91">
        <v>14274811.289999999</v>
      </c>
      <c r="F42" s="91"/>
      <c r="G42" s="91"/>
      <c r="H42" s="106">
        <v>14274811.289999999</v>
      </c>
    </row>
    <row r="43" spans="1:8" hidden="1">
      <c r="A43" s="89" t="s">
        <v>147</v>
      </c>
      <c r="B43" s="89" t="s">
        <v>161</v>
      </c>
      <c r="C43" s="89" t="s">
        <v>167</v>
      </c>
      <c r="D43" s="89" t="s">
        <v>166</v>
      </c>
      <c r="E43" s="91">
        <v>23250000</v>
      </c>
      <c r="F43" s="91">
        <v>2272487122</v>
      </c>
      <c r="G43" s="91">
        <v>1482440249</v>
      </c>
      <c r="H43" s="106">
        <v>3778177371</v>
      </c>
    </row>
    <row r="44" spans="1:8" hidden="1">
      <c r="A44" s="89" t="s">
        <v>147</v>
      </c>
      <c r="B44" s="89" t="s">
        <v>161</v>
      </c>
      <c r="C44" s="89" t="s">
        <v>170</v>
      </c>
      <c r="D44" s="89" t="s">
        <v>170</v>
      </c>
      <c r="E44" s="91">
        <v>375465661.02999997</v>
      </c>
      <c r="F44" s="91">
        <v>1131914700.5300002</v>
      </c>
      <c r="G44" s="91">
        <v>469677825.13999999</v>
      </c>
      <c r="H44" s="106">
        <v>1977058186.7000003</v>
      </c>
    </row>
    <row r="45" spans="1:8" hidden="1">
      <c r="A45" s="89" t="s">
        <v>147</v>
      </c>
      <c r="B45" s="89" t="s">
        <v>161</v>
      </c>
      <c r="C45" s="89" t="s">
        <v>167</v>
      </c>
      <c r="D45" s="89" t="s">
        <v>163</v>
      </c>
      <c r="E45" s="91">
        <v>74673264.25</v>
      </c>
      <c r="F45" s="91"/>
      <c r="G45" s="91"/>
      <c r="H45" s="106">
        <v>74673264.25</v>
      </c>
    </row>
    <row r="46" spans="1:8" hidden="1">
      <c r="A46" s="89" t="s">
        <v>147</v>
      </c>
      <c r="B46" s="89" t="s">
        <v>161</v>
      </c>
      <c r="C46" s="89" t="s">
        <v>167</v>
      </c>
      <c r="D46" s="89" t="s">
        <v>169</v>
      </c>
      <c r="E46" s="91">
        <v>12250000</v>
      </c>
      <c r="F46" s="91"/>
      <c r="G46" s="91"/>
      <c r="H46" s="106">
        <v>12250000</v>
      </c>
    </row>
    <row r="47" spans="1:8">
      <c r="A47" s="89" t="s">
        <v>147</v>
      </c>
      <c r="B47" s="89" t="s">
        <v>161</v>
      </c>
      <c r="C47" s="89" t="s">
        <v>167</v>
      </c>
      <c r="D47" s="89" t="s">
        <v>156</v>
      </c>
      <c r="E47" s="91">
        <v>5100000</v>
      </c>
      <c r="F47" s="91"/>
      <c r="G47" s="91"/>
      <c r="H47" s="106">
        <v>5100000</v>
      </c>
    </row>
    <row r="48" spans="1:8" hidden="1">
      <c r="A48" s="89" t="s">
        <v>147</v>
      </c>
      <c r="B48" s="89" t="s">
        <v>161</v>
      </c>
      <c r="C48" s="89" t="s">
        <v>167</v>
      </c>
      <c r="D48" s="89" t="s">
        <v>157</v>
      </c>
      <c r="E48" s="91">
        <v>3761075</v>
      </c>
      <c r="F48" s="91"/>
      <c r="G48" s="91"/>
      <c r="H48" s="106">
        <v>3761075</v>
      </c>
    </row>
    <row r="49" spans="1:8" hidden="1">
      <c r="A49" s="89" t="s">
        <v>147</v>
      </c>
      <c r="B49" s="89" t="s">
        <v>161</v>
      </c>
      <c r="C49" s="89" t="s">
        <v>167</v>
      </c>
      <c r="D49" s="89" t="s">
        <v>166</v>
      </c>
      <c r="E49" s="91">
        <v>1116202296.5700002</v>
      </c>
      <c r="F49" s="91"/>
      <c r="G49" s="91"/>
      <c r="H49" s="106">
        <v>1116202296.5700002</v>
      </c>
    </row>
    <row r="50" spans="1:8" hidden="1">
      <c r="A50" s="89" t="s">
        <v>171</v>
      </c>
      <c r="B50" s="89" t="s">
        <v>161</v>
      </c>
      <c r="C50" s="89" t="s">
        <v>172</v>
      </c>
      <c r="D50" s="89" t="s">
        <v>166</v>
      </c>
      <c r="E50" s="91">
        <v>3236.0999999977671</v>
      </c>
      <c r="F50" s="91">
        <v>4500.6100000150727</v>
      </c>
      <c r="G50" s="91">
        <v>9988.0499999946442</v>
      </c>
      <c r="H50" s="91">
        <f t="shared" ref="H50:H55" si="0">SUM(E50:G50)</f>
        <v>17724.760000007482</v>
      </c>
    </row>
    <row r="51" spans="1:8" hidden="1">
      <c r="A51" s="89" t="s">
        <v>171</v>
      </c>
      <c r="B51" s="89" t="s">
        <v>161</v>
      </c>
      <c r="C51" s="89" t="s">
        <v>172</v>
      </c>
      <c r="D51" s="89" t="s">
        <v>163</v>
      </c>
      <c r="E51" s="91">
        <v>5233.849999999994</v>
      </c>
      <c r="F51" s="91">
        <v>8025.3499999739133</v>
      </c>
      <c r="G51" s="91">
        <v>66618.609999356078</v>
      </c>
      <c r="H51" s="91">
        <f t="shared" si="0"/>
        <v>79877.809999329984</v>
      </c>
    </row>
    <row r="52" spans="1:8" hidden="1">
      <c r="A52" s="89" t="s">
        <v>171</v>
      </c>
      <c r="B52" s="89" t="s">
        <v>161</v>
      </c>
      <c r="C52" s="89" t="s">
        <v>173</v>
      </c>
      <c r="D52" s="89" t="s">
        <v>169</v>
      </c>
      <c r="E52" s="95"/>
      <c r="F52" s="95"/>
      <c r="G52" s="91">
        <v>1318126.1499985198</v>
      </c>
      <c r="H52" s="91">
        <f t="shared" si="0"/>
        <v>1318126.1499985198</v>
      </c>
    </row>
    <row r="53" spans="1:8" hidden="1">
      <c r="A53" s="89" t="s">
        <v>171</v>
      </c>
      <c r="B53" s="89" t="s">
        <v>174</v>
      </c>
      <c r="C53" s="96" t="s">
        <v>175</v>
      </c>
      <c r="D53" s="89" t="s">
        <v>176</v>
      </c>
      <c r="E53" s="95"/>
      <c r="F53" s="95"/>
      <c r="G53" s="91">
        <v>596900000</v>
      </c>
      <c r="H53" s="91">
        <f t="shared" si="0"/>
        <v>596900000</v>
      </c>
    </row>
    <row r="54" spans="1:8" hidden="1">
      <c r="A54" s="89" t="s">
        <v>171</v>
      </c>
      <c r="B54" s="89" t="s">
        <v>174</v>
      </c>
      <c r="C54" s="96" t="s">
        <v>177</v>
      </c>
      <c r="D54" s="89" t="s">
        <v>176</v>
      </c>
      <c r="E54" s="91">
        <v>12100000</v>
      </c>
      <c r="F54" s="91">
        <v>97600000</v>
      </c>
      <c r="G54" s="91">
        <v>114000000</v>
      </c>
      <c r="H54" s="91">
        <f t="shared" si="0"/>
        <v>223700000</v>
      </c>
    </row>
    <row r="55" spans="1:8" hidden="1">
      <c r="A55" s="89" t="s">
        <v>171</v>
      </c>
      <c r="B55" s="89" t="s">
        <v>174</v>
      </c>
      <c r="C55" s="97" t="s">
        <v>178</v>
      </c>
      <c r="D55" s="89" t="s">
        <v>176</v>
      </c>
      <c r="E55" s="91">
        <v>33800000</v>
      </c>
      <c r="F55" s="91">
        <v>15800000</v>
      </c>
      <c r="G55" s="91">
        <v>6600000</v>
      </c>
      <c r="H55" s="91">
        <f t="shared" si="0"/>
        <v>56200000</v>
      </c>
    </row>
    <row r="56" spans="1:8" hidden="1">
      <c r="A56" s="98" t="s">
        <v>146</v>
      </c>
      <c r="B56" s="98" t="s">
        <v>179</v>
      </c>
      <c r="C56" s="98" t="s">
        <v>180</v>
      </c>
      <c r="D56" s="98" t="s">
        <v>181</v>
      </c>
      <c r="E56" s="99">
        <f>SUM(E3:E55)</f>
        <v>6573876332.8782558</v>
      </c>
      <c r="F56" s="99">
        <f t="shared" ref="F56:H56" si="1">SUM(F3:F55)</f>
        <v>15135946368.150002</v>
      </c>
      <c r="G56" s="99">
        <f t="shared" si="1"/>
        <v>26189198196.895515</v>
      </c>
      <c r="H56" s="99">
        <f t="shared" si="1"/>
        <v>47899020897.923775</v>
      </c>
    </row>
    <row r="58" spans="1:8">
      <c r="A58" s="89" t="s">
        <v>182</v>
      </c>
    </row>
    <row r="63" spans="1:8">
      <c r="E63" s="100"/>
      <c r="F63" s="100"/>
      <c r="G63" s="100"/>
    </row>
    <row r="64" spans="1:8">
      <c r="E64" s="101"/>
      <c r="F64" s="101"/>
      <c r="G64" s="101"/>
    </row>
    <row r="65" spans="1:9">
      <c r="G65" s="101"/>
    </row>
    <row r="68" spans="1:9">
      <c r="G68" s="101"/>
    </row>
    <row r="71" spans="1:9">
      <c r="A71" s="89"/>
      <c r="B71" s="89"/>
      <c r="D71" s="89"/>
      <c r="E71" s="102"/>
      <c r="F71" s="102"/>
      <c r="G71" s="102"/>
      <c r="H71" s="106"/>
      <c r="I71" s="89"/>
    </row>
    <row r="73" spans="1:9">
      <c r="A73" s="89"/>
      <c r="B73" s="89"/>
      <c r="D73" s="89"/>
      <c r="E73" s="102"/>
      <c r="F73" s="102"/>
      <c r="G73" s="102"/>
      <c r="H73" s="106"/>
    </row>
    <row r="77" spans="1:9">
      <c r="G77" s="103"/>
    </row>
  </sheetData>
  <autoFilter ref="A2:H56" xr:uid="{E7FE90FA-9723-4442-90B3-B45D36D93C87}">
    <filterColumn colId="3">
      <filters>
        <filter val="Public health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A539-7067-1143-AA2F-1A190C0F19AF}">
  <sheetPr codeName="Sheet15">
    <tabColor theme="6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5AFF-FA37-7947-9FB1-B74A164E1682}">
  <sheetPr codeName="Sheet43">
    <tabColor theme="6" tint="0.79998168889431442"/>
  </sheetPr>
  <dimension ref="B2:Q35"/>
  <sheetViews>
    <sheetView showGridLines="0" topLeftCell="A2" workbookViewId="0">
      <selection activeCell="D16" sqref="D16"/>
    </sheetView>
  </sheetViews>
  <sheetFormatPr baseColWidth="10" defaultRowHeight="16"/>
  <cols>
    <col min="1" max="1" width="10.83203125" style="81"/>
    <col min="2" max="2" width="16.5" style="308" bestFit="1" customWidth="1"/>
    <col min="3" max="3" width="21.5" style="81" bestFit="1" customWidth="1"/>
    <col min="4" max="4" width="18.33203125" style="81" bestFit="1" customWidth="1"/>
    <col min="5" max="5" width="12.5" style="81" bestFit="1" customWidth="1"/>
    <col min="6" max="6" width="13.1640625" style="81" bestFit="1" customWidth="1"/>
    <col min="7" max="7" width="16.5" style="81" bestFit="1" customWidth="1"/>
    <col min="8" max="8" width="11.1640625" style="81" customWidth="1"/>
    <col min="9" max="9" width="11.1640625" style="81" bestFit="1" customWidth="1"/>
    <col min="10" max="10" width="11.1640625" style="81" customWidth="1"/>
    <col min="11" max="16384" width="10.83203125" style="81"/>
  </cols>
  <sheetData>
    <row r="2" spans="2:16">
      <c r="B2" s="367" t="s">
        <v>342</v>
      </c>
      <c r="C2" s="368">
        <f>H7</f>
        <v>5.3277817018614084E-5</v>
      </c>
    </row>
    <row r="3" spans="2:16">
      <c r="B3" s="180" t="s">
        <v>343</v>
      </c>
      <c r="C3" s="369">
        <f>H8</f>
        <v>3.2724377414628433E-5</v>
      </c>
    </row>
    <row r="4" spans="2:16">
      <c r="C4" s="305"/>
    </row>
    <row r="5" spans="2:16" s="306" customFormat="1">
      <c r="B5" s="311"/>
      <c r="C5" s="312" t="s">
        <v>48</v>
      </c>
      <c r="D5" s="312" t="s">
        <v>346</v>
      </c>
      <c r="E5" s="313" t="s">
        <v>345</v>
      </c>
      <c r="F5" s="313" t="s">
        <v>338</v>
      </c>
      <c r="G5" s="312" t="s">
        <v>350</v>
      </c>
      <c r="H5" s="314" t="s">
        <v>344</v>
      </c>
      <c r="N5" s="307"/>
      <c r="O5" s="307"/>
      <c r="P5" s="307"/>
    </row>
    <row r="6" spans="2:16">
      <c r="B6" s="315" t="s">
        <v>347</v>
      </c>
      <c r="C6" s="255"/>
      <c r="E6" s="322">
        <f>K35</f>
        <v>13100</v>
      </c>
      <c r="G6" s="316">
        <f>E6/C7/(31+31+30)</f>
        <v>2.1745637526317198E-5</v>
      </c>
      <c r="H6" s="317"/>
      <c r="K6" s="293" t="s">
        <v>310</v>
      </c>
      <c r="N6" s="255"/>
      <c r="O6" s="255"/>
    </row>
    <row r="7" spans="2:16">
      <c r="B7" s="315" t="s">
        <v>348</v>
      </c>
      <c r="C7" s="323">
        <f>C13</f>
        <v>6548040</v>
      </c>
      <c r="D7" s="323">
        <f>D13</f>
        <v>75363</v>
      </c>
      <c r="G7" s="316">
        <f>(D7)/C7/365</f>
        <v>3.1532179492296889E-5</v>
      </c>
      <c r="H7" s="318">
        <f>G6+G7</f>
        <v>5.3277817018614084E-5</v>
      </c>
      <c r="K7" s="255" t="s">
        <v>309</v>
      </c>
      <c r="N7" s="255"/>
      <c r="O7" s="255"/>
    </row>
    <row r="8" spans="2:16">
      <c r="B8" s="319" t="s">
        <v>349</v>
      </c>
      <c r="C8" s="324"/>
      <c r="D8" s="324"/>
      <c r="E8" s="325"/>
      <c r="F8" s="326">
        <f>C26</f>
        <v>83.721257479830612</v>
      </c>
      <c r="G8" s="320">
        <f>1/'birth+death'!F8/365</f>
        <v>3.2724377414628433E-5</v>
      </c>
      <c r="H8" s="321">
        <f>G8</f>
        <v>3.2724377414628433E-5</v>
      </c>
      <c r="K8" s="304" t="s">
        <v>332</v>
      </c>
      <c r="N8" s="255"/>
      <c r="O8" s="255"/>
    </row>
    <row r="11" spans="2:16">
      <c r="B11" s="309" t="s">
        <v>293</v>
      </c>
      <c r="E11" s="294"/>
      <c r="F11" s="294"/>
      <c r="G11" s="294"/>
      <c r="H11" s="294"/>
      <c r="I11" s="295"/>
      <c r="J11" s="295"/>
      <c r="K11" s="255"/>
    </row>
    <row r="12" spans="2:16">
      <c r="B12" s="332" t="s">
        <v>348</v>
      </c>
      <c r="C12" s="333" t="s">
        <v>339</v>
      </c>
      <c r="D12" s="334" t="s">
        <v>294</v>
      </c>
      <c r="E12" s="295"/>
      <c r="F12" s="295"/>
      <c r="G12" s="255"/>
    </row>
    <row r="13" spans="2:16">
      <c r="B13" s="335">
        <v>2021</v>
      </c>
      <c r="C13" s="338">
        <v>6548040</v>
      </c>
      <c r="D13" s="339">
        <v>75363</v>
      </c>
      <c r="E13" s="295"/>
      <c r="F13" s="295"/>
      <c r="G13" s="255"/>
    </row>
    <row r="14" spans="2:16">
      <c r="B14" s="178"/>
      <c r="C14" s="340"/>
      <c r="D14" s="341"/>
      <c r="E14" s="295"/>
      <c r="F14" s="295"/>
      <c r="G14" s="255"/>
    </row>
    <row r="15" spans="2:16">
      <c r="B15" s="336" t="s">
        <v>349</v>
      </c>
      <c r="C15" s="342" t="s">
        <v>339</v>
      </c>
      <c r="D15" s="343" t="s">
        <v>292</v>
      </c>
      <c r="E15" s="296"/>
      <c r="F15" s="296"/>
      <c r="G15" s="255"/>
    </row>
    <row r="16" spans="2:16">
      <c r="B16" s="337">
        <v>2021</v>
      </c>
      <c r="C16" s="344">
        <v>6547822</v>
      </c>
      <c r="D16" s="345">
        <v>42486</v>
      </c>
      <c r="E16" s="255"/>
    </row>
    <row r="17" spans="2:15">
      <c r="E17" s="255"/>
    </row>
    <row r="18" spans="2:15">
      <c r="C18" s="255"/>
      <c r="D18" s="255"/>
      <c r="E18" s="255"/>
      <c r="F18" s="255"/>
      <c r="G18" s="255"/>
      <c r="H18" s="255"/>
      <c r="I18" s="255"/>
      <c r="J18" s="255"/>
      <c r="K18" s="255"/>
    </row>
    <row r="19" spans="2:15">
      <c r="C19" s="255"/>
      <c r="D19" s="255"/>
      <c r="E19" s="255"/>
      <c r="F19" s="255"/>
      <c r="G19" s="255"/>
      <c r="H19" s="255"/>
      <c r="I19" s="255"/>
      <c r="J19" s="255"/>
      <c r="K19" s="255"/>
    </row>
    <row r="20" spans="2:15">
      <c r="C20" s="255"/>
      <c r="D20" s="255"/>
      <c r="E20" s="255"/>
      <c r="F20" s="255"/>
      <c r="G20" s="255"/>
      <c r="H20" s="255"/>
      <c r="I20" s="255"/>
      <c r="J20" s="255"/>
      <c r="K20" s="255"/>
    </row>
    <row r="21" spans="2:15" s="310" customFormat="1">
      <c r="B21" s="346" t="s">
        <v>351</v>
      </c>
      <c r="C21" s="347">
        <f>C24/D24</f>
        <v>0.97896608418992581</v>
      </c>
      <c r="D21" s="348"/>
      <c r="G21" s="54"/>
      <c r="H21" s="54"/>
      <c r="I21" s="54"/>
      <c r="J21" s="54"/>
      <c r="K21" s="54"/>
    </row>
    <row r="22" spans="2:15">
      <c r="B22" s="349">
        <v>2021</v>
      </c>
      <c r="C22" s="350" t="s">
        <v>334</v>
      </c>
      <c r="D22" s="351" t="s">
        <v>333</v>
      </c>
      <c r="G22" s="255"/>
      <c r="H22" s="255"/>
      <c r="I22" s="255"/>
      <c r="J22" s="255"/>
      <c r="K22" s="255"/>
    </row>
    <row r="23" spans="2:15">
      <c r="B23" s="178" t="s">
        <v>337</v>
      </c>
      <c r="C23" s="352">
        <v>3247440</v>
      </c>
      <c r="D23" s="353">
        <v>3317214</v>
      </c>
      <c r="G23" s="255"/>
      <c r="H23" s="255"/>
      <c r="I23" s="255"/>
      <c r="J23" s="255"/>
      <c r="K23" s="255"/>
    </row>
    <row r="24" spans="2:15">
      <c r="B24" s="178"/>
      <c r="C24" s="354">
        <f>1-D24</f>
        <v>0.494685630042345</v>
      </c>
      <c r="D24" s="355">
        <f>D23/(D23+C23)</f>
        <v>0.505314369957655</v>
      </c>
      <c r="G24" s="255"/>
      <c r="H24" s="255"/>
      <c r="I24" s="255"/>
      <c r="J24" s="255"/>
      <c r="K24" s="255"/>
    </row>
    <row r="25" spans="2:15">
      <c r="B25" s="178"/>
      <c r="D25" s="356"/>
    </row>
    <row r="26" spans="2:15">
      <c r="B26" s="357" t="s">
        <v>338</v>
      </c>
      <c r="C26" s="358">
        <f>(C28*'birth+death'!C23+D28*'birth+death'!D23)/('birth+death'!D23+'birth+death'!C23)</f>
        <v>83.721257479830612</v>
      </c>
      <c r="D26" s="359"/>
    </row>
    <row r="27" spans="2:15">
      <c r="B27" s="357" t="s">
        <v>329</v>
      </c>
      <c r="C27" s="360" t="s">
        <v>330</v>
      </c>
      <c r="D27" s="361" t="s">
        <v>331</v>
      </c>
      <c r="E27" s="297"/>
      <c r="F27" s="297"/>
    </row>
    <row r="28" spans="2:15">
      <c r="B28" s="180"/>
      <c r="C28" s="362">
        <v>81.7</v>
      </c>
      <c r="D28" s="363">
        <v>85.7</v>
      </c>
      <c r="E28" s="303"/>
    </row>
    <row r="29" spans="2:15">
      <c r="B29" s="81"/>
    </row>
    <row r="31" spans="2:15">
      <c r="B31" s="307" t="s">
        <v>347</v>
      </c>
      <c r="C31" s="302">
        <f>K35</f>
        <v>13100</v>
      </c>
    </row>
    <row r="32" spans="2:15" s="255" customFormat="1" ht="17">
      <c r="B32" s="364" t="s">
        <v>303</v>
      </c>
      <c r="C32" s="298" t="s">
        <v>295</v>
      </c>
      <c r="D32" s="299" t="s">
        <v>296</v>
      </c>
      <c r="E32" s="299" t="s">
        <v>297</v>
      </c>
      <c r="F32" s="299" t="s">
        <v>298</v>
      </c>
      <c r="G32" s="299" t="s">
        <v>299</v>
      </c>
      <c r="H32" s="299" t="s">
        <v>300</v>
      </c>
      <c r="I32" s="299" t="s">
        <v>301</v>
      </c>
      <c r="J32" s="299" t="s">
        <v>302</v>
      </c>
      <c r="K32" s="299" t="s">
        <v>303</v>
      </c>
      <c r="L32" s="299" t="s">
        <v>304</v>
      </c>
      <c r="M32" s="299" t="s">
        <v>305</v>
      </c>
      <c r="N32" s="299" t="s">
        <v>306</v>
      </c>
      <c r="O32" s="299" t="s">
        <v>307</v>
      </c>
    </row>
    <row r="33" spans="2:17" s="255" customFormat="1" ht="17">
      <c r="B33" s="365"/>
      <c r="C33" s="300" t="s">
        <v>340</v>
      </c>
      <c r="D33" s="301">
        <v>48160</v>
      </c>
      <c r="E33" s="301">
        <v>3080</v>
      </c>
      <c r="F33" s="301">
        <v>2500</v>
      </c>
      <c r="G33" s="301">
        <v>6010</v>
      </c>
      <c r="H33" s="301">
        <v>8850</v>
      </c>
      <c r="I33" s="301">
        <v>9790</v>
      </c>
      <c r="J33" s="301">
        <v>9330</v>
      </c>
      <c r="K33" s="301">
        <v>30680</v>
      </c>
      <c r="L33" s="301">
        <v>50970</v>
      </c>
      <c r="M33" s="301">
        <v>38330</v>
      </c>
      <c r="N33" s="301">
        <v>51700</v>
      </c>
      <c r="O33" s="301">
        <v>49780</v>
      </c>
    </row>
    <row r="34" spans="2:17" s="255" customFormat="1" ht="17">
      <c r="B34" s="365"/>
      <c r="C34" s="327" t="s">
        <v>341</v>
      </c>
      <c r="D34" s="301">
        <v>26750</v>
      </c>
      <c r="E34" s="301">
        <v>5590</v>
      </c>
      <c r="F34" s="301">
        <v>23100</v>
      </c>
      <c r="G34" s="301">
        <v>24690</v>
      </c>
      <c r="H34" s="301">
        <v>18730</v>
      </c>
      <c r="I34" s="301">
        <v>13620</v>
      </c>
      <c r="J34" s="301">
        <v>14270</v>
      </c>
      <c r="K34" s="301">
        <v>17580</v>
      </c>
      <c r="L34" s="301">
        <v>15590</v>
      </c>
      <c r="M34" s="301">
        <v>15820</v>
      </c>
      <c r="N34" s="301">
        <v>14130</v>
      </c>
      <c r="O34" s="301">
        <v>12190</v>
      </c>
    </row>
    <row r="35" spans="2:17" s="255" customFormat="1">
      <c r="B35" s="366"/>
      <c r="C35" s="328" t="s">
        <v>347</v>
      </c>
      <c r="D35" s="329">
        <f t="shared" ref="D35:O35" si="0">D33-D34</f>
        <v>21410</v>
      </c>
      <c r="E35" s="329">
        <f t="shared" si="0"/>
        <v>-2510</v>
      </c>
      <c r="F35" s="329">
        <f t="shared" si="0"/>
        <v>-20600</v>
      </c>
      <c r="G35" s="329">
        <f t="shared" si="0"/>
        <v>-18680</v>
      </c>
      <c r="H35" s="329">
        <f t="shared" si="0"/>
        <v>-9880</v>
      </c>
      <c r="I35" s="329">
        <f t="shared" si="0"/>
        <v>-3830</v>
      </c>
      <c r="J35" s="329">
        <f t="shared" si="0"/>
        <v>-4940</v>
      </c>
      <c r="K35" s="330">
        <f t="shared" si="0"/>
        <v>13100</v>
      </c>
      <c r="L35" s="329">
        <f t="shared" si="0"/>
        <v>35380</v>
      </c>
      <c r="M35" s="329">
        <f t="shared" si="0"/>
        <v>22510</v>
      </c>
      <c r="N35" s="329">
        <f t="shared" si="0"/>
        <v>37570</v>
      </c>
      <c r="O35" s="329">
        <f t="shared" si="0"/>
        <v>37590</v>
      </c>
      <c r="Q35" s="255" t="s">
        <v>308</v>
      </c>
    </row>
  </sheetData>
  <hyperlinks>
    <hyperlink ref="K6" r:id="rId1" xr:uid="{B2432684-9A83-7045-A0E2-AF696E3D9FD6}"/>
  </hyperlinks>
  <pageMargins left="0.7" right="0.7" top="0.75" bottom="0.75" header="0.3" footer="0.3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2353-5114-0F4B-BB99-B7F138C3F4E4}">
  <sheetPr codeName="Sheet1">
    <tabColor theme="6" tint="0.79998168889431442"/>
  </sheetPr>
  <dimension ref="B1:J67"/>
  <sheetViews>
    <sheetView zoomScale="90" zoomScaleNormal="90" workbookViewId="0">
      <selection activeCell="H28" sqref="H28"/>
    </sheetView>
  </sheetViews>
  <sheetFormatPr baseColWidth="10" defaultRowHeight="16"/>
  <cols>
    <col min="1" max="1" width="10.83203125" style="216"/>
    <col min="2" max="2" width="18.33203125" style="216" bestFit="1" customWidth="1"/>
    <col min="3" max="3" width="21.6640625" style="215" bestFit="1" customWidth="1"/>
    <col min="4" max="4" width="34.1640625" style="216" bestFit="1" customWidth="1"/>
    <col min="5" max="5" width="17.6640625" style="216" customWidth="1"/>
    <col min="6" max="7" width="14.33203125" style="216" bestFit="1" customWidth="1"/>
    <col min="8" max="9" width="14.33203125" style="216" customWidth="1"/>
    <col min="10" max="10" width="12.5" style="216" bestFit="1" customWidth="1"/>
    <col min="11" max="16384" width="10.83203125" style="216"/>
  </cols>
  <sheetData>
    <row r="1" spans="2:10">
      <c r="B1" s="214" t="s">
        <v>206</v>
      </c>
      <c r="F1" s="214" t="s">
        <v>207</v>
      </c>
      <c r="H1" s="216" t="s">
        <v>208</v>
      </c>
    </row>
    <row r="3" spans="2:10">
      <c r="B3" s="217">
        <v>43916</v>
      </c>
      <c r="C3" s="218" t="s">
        <v>209</v>
      </c>
    </row>
    <row r="4" spans="2:10" ht="17" thickBot="1"/>
    <row r="5" spans="2:10">
      <c r="B5" s="219">
        <v>43921</v>
      </c>
      <c r="C5" s="220"/>
      <c r="D5" s="526" t="s">
        <v>210</v>
      </c>
    </row>
    <row r="6" spans="2:10" ht="17" thickBot="1">
      <c r="B6" s="221">
        <v>43963</v>
      </c>
      <c r="C6" s="222"/>
      <c r="D6" s="528"/>
    </row>
    <row r="7" spans="2:10" ht="17" thickBot="1">
      <c r="B7" s="223"/>
    </row>
    <row r="8" spans="2:10" ht="17" customHeight="1">
      <c r="B8" s="219">
        <v>44021</v>
      </c>
      <c r="C8" s="220"/>
      <c r="D8" s="529" t="s">
        <v>211</v>
      </c>
      <c r="E8" s="223"/>
      <c r="F8" s="224">
        <v>44021</v>
      </c>
      <c r="G8" s="223"/>
      <c r="H8" s="223"/>
      <c r="I8" s="223"/>
      <c r="J8" s="223"/>
    </row>
    <row r="9" spans="2:10" ht="17" customHeight="1">
      <c r="B9" s="225"/>
      <c r="D9" s="530"/>
      <c r="E9" s="223"/>
      <c r="F9" s="224"/>
      <c r="G9" s="223"/>
      <c r="H9" s="223"/>
      <c r="I9" s="223"/>
      <c r="J9" s="223"/>
    </row>
    <row r="10" spans="2:10" ht="17" customHeight="1">
      <c r="B10" s="225"/>
      <c r="D10" s="530"/>
      <c r="E10" s="223"/>
      <c r="F10" s="224"/>
      <c r="G10" s="223"/>
      <c r="H10" s="223"/>
      <c r="I10" s="223"/>
      <c r="J10" s="223"/>
    </row>
    <row r="11" spans="2:10" ht="17" customHeight="1">
      <c r="B11" s="225"/>
      <c r="D11" s="530"/>
      <c r="E11" s="223"/>
      <c r="F11" s="224">
        <f>F8+28</f>
        <v>44049</v>
      </c>
      <c r="G11" s="223" t="s">
        <v>212</v>
      </c>
      <c r="H11" s="223"/>
      <c r="I11" s="223"/>
      <c r="J11" s="223"/>
    </row>
    <row r="12" spans="2:10" ht="17" customHeight="1">
      <c r="B12" s="225"/>
      <c r="D12" s="530"/>
      <c r="E12" s="223"/>
      <c r="F12" s="224">
        <f>F8+56</f>
        <v>44077</v>
      </c>
      <c r="G12" s="216" t="s">
        <v>213</v>
      </c>
      <c r="H12" s="223"/>
      <c r="I12" s="223"/>
      <c r="J12" s="223"/>
    </row>
    <row r="13" spans="2:10" ht="17" customHeight="1">
      <c r="B13" s="225"/>
      <c r="D13" s="530"/>
      <c r="E13" s="223"/>
      <c r="F13" s="223"/>
      <c r="H13" s="223"/>
      <c r="I13" s="223"/>
    </row>
    <row r="14" spans="2:10" ht="17" thickBot="1">
      <c r="B14" s="221">
        <v>44131</v>
      </c>
      <c r="C14" s="222"/>
      <c r="D14" s="531"/>
      <c r="E14" s="223"/>
    </row>
    <row r="15" spans="2:10">
      <c r="B15" s="223"/>
      <c r="E15" s="223"/>
    </row>
    <row r="16" spans="2:10">
      <c r="B16" s="223"/>
      <c r="E16" s="223"/>
      <c r="F16" s="223"/>
    </row>
    <row r="17" spans="2:10">
      <c r="B17" s="223"/>
      <c r="E17" s="223"/>
      <c r="F17" s="223"/>
    </row>
    <row r="18" spans="2:10">
      <c r="B18" s="226">
        <v>44250</v>
      </c>
      <c r="C18" s="227" t="s">
        <v>214</v>
      </c>
      <c r="H18" s="226">
        <v>44250</v>
      </c>
    </row>
    <row r="19" spans="2:10" ht="17" thickBot="1">
      <c r="B19" s="223"/>
      <c r="H19" s="228"/>
    </row>
    <row r="20" spans="2:10">
      <c r="B20" s="219">
        <v>44240</v>
      </c>
      <c r="C20" s="220" t="s">
        <v>215</v>
      </c>
      <c r="D20" s="526" t="s">
        <v>216</v>
      </c>
      <c r="E20" s="215"/>
      <c r="F20" s="215"/>
      <c r="H20" s="228"/>
    </row>
    <row r="21" spans="2:10" ht="17" thickBot="1">
      <c r="B21" s="221">
        <v>44244</v>
      </c>
      <c r="C21" s="222"/>
      <c r="D21" s="528"/>
      <c r="E21" s="215"/>
      <c r="F21" s="215"/>
      <c r="H21" s="228"/>
    </row>
    <row r="22" spans="2:10">
      <c r="B22" s="223"/>
      <c r="H22" s="228"/>
    </row>
    <row r="23" spans="2:10">
      <c r="B23" s="229">
        <v>44344</v>
      </c>
      <c r="C23" s="230" t="s">
        <v>217</v>
      </c>
      <c r="H23" s="228"/>
    </row>
    <row r="24" spans="2:10" ht="17" thickBot="1">
      <c r="B24" s="223"/>
      <c r="H24" s="228"/>
    </row>
    <row r="25" spans="2:10">
      <c r="B25" s="219">
        <v>44344</v>
      </c>
      <c r="C25" s="220"/>
      <c r="D25" s="526" t="s">
        <v>218</v>
      </c>
      <c r="E25" s="215"/>
      <c r="F25" s="215"/>
      <c r="H25" s="228"/>
    </row>
    <row r="26" spans="2:10" ht="17" thickBot="1">
      <c r="B26" s="221">
        <v>44357</v>
      </c>
      <c r="C26" s="222"/>
      <c r="D26" s="528"/>
      <c r="E26" s="215"/>
      <c r="F26" s="215"/>
      <c r="H26" s="228"/>
    </row>
    <row r="27" spans="2:10" ht="17" thickBot="1">
      <c r="B27" s="223"/>
      <c r="H27" s="228"/>
    </row>
    <row r="28" spans="2:10">
      <c r="B28" s="219">
        <v>44393</v>
      </c>
      <c r="C28" s="220"/>
      <c r="D28" s="526" t="s">
        <v>219</v>
      </c>
      <c r="H28" s="228"/>
    </row>
    <row r="29" spans="2:10" ht="17" thickBot="1">
      <c r="B29" s="221">
        <v>44404</v>
      </c>
      <c r="C29" s="222"/>
      <c r="D29" s="528"/>
      <c r="H29" s="228"/>
    </row>
    <row r="30" spans="2:10" ht="17" thickBot="1">
      <c r="B30" s="223"/>
      <c r="H30" s="228"/>
      <c r="J30" s="231"/>
    </row>
    <row r="31" spans="2:10">
      <c r="B31" s="219">
        <v>44413</v>
      </c>
      <c r="C31" s="220"/>
      <c r="D31" s="526" t="s">
        <v>220</v>
      </c>
      <c r="E31" s="215"/>
      <c r="F31" s="215"/>
      <c r="H31" s="228"/>
    </row>
    <row r="32" spans="2:10">
      <c r="B32" s="232">
        <v>44429</v>
      </c>
      <c r="C32" s="218" t="s">
        <v>221</v>
      </c>
      <c r="D32" s="527"/>
      <c r="E32" s="215"/>
      <c r="F32" s="215"/>
      <c r="G32" s="223"/>
      <c r="H32" s="226"/>
      <c r="I32" s="223"/>
      <c r="J32" s="223"/>
    </row>
    <row r="33" spans="2:10">
      <c r="B33" s="225"/>
      <c r="D33" s="527"/>
      <c r="E33" s="215"/>
      <c r="F33" s="215"/>
      <c r="G33" s="223"/>
      <c r="H33" s="226">
        <v>44437</v>
      </c>
      <c r="I33" s="233">
        <v>44437</v>
      </c>
      <c r="J33" s="231"/>
    </row>
    <row r="34" spans="2:10">
      <c r="B34" s="234">
        <v>44456</v>
      </c>
      <c r="C34" s="227" t="s">
        <v>222</v>
      </c>
      <c r="D34" s="527"/>
      <c r="E34" s="215"/>
      <c r="F34" s="224">
        <v>44456</v>
      </c>
      <c r="G34" s="223"/>
      <c r="H34" s="223"/>
      <c r="I34" s="233"/>
      <c r="J34" s="223"/>
    </row>
    <row r="35" spans="2:10">
      <c r="B35" s="225"/>
      <c r="D35" s="527"/>
      <c r="E35" s="215"/>
      <c r="F35" s="224"/>
      <c r="G35" s="223"/>
      <c r="H35" s="223"/>
      <c r="I35" s="233"/>
      <c r="J35" s="223"/>
    </row>
    <row r="36" spans="2:10">
      <c r="B36" s="235">
        <v>44468</v>
      </c>
      <c r="C36" s="236" t="s">
        <v>223</v>
      </c>
      <c r="D36" s="527"/>
      <c r="E36" s="215"/>
      <c r="F36" s="224"/>
      <c r="G36" s="223"/>
      <c r="H36" s="223"/>
      <c r="I36" s="233"/>
      <c r="J36" s="223"/>
    </row>
    <row r="37" spans="2:10">
      <c r="B37" s="225"/>
      <c r="D37" s="527"/>
      <c r="E37" s="215"/>
      <c r="F37" s="224"/>
      <c r="G37" s="223"/>
      <c r="H37" s="223"/>
      <c r="I37" s="233"/>
      <c r="J37" s="223"/>
    </row>
    <row r="38" spans="2:10">
      <c r="B38" s="234">
        <v>44471</v>
      </c>
      <c r="C38" s="227" t="s">
        <v>224</v>
      </c>
      <c r="D38" s="527"/>
      <c r="E38" s="215"/>
      <c r="F38" s="237"/>
      <c r="G38" s="223"/>
      <c r="H38" s="223"/>
      <c r="I38" s="238"/>
      <c r="J38" s="223"/>
    </row>
    <row r="39" spans="2:10">
      <c r="B39" s="225"/>
      <c r="D39" s="527"/>
      <c r="E39" s="215"/>
      <c r="F39" s="237"/>
      <c r="G39" s="223"/>
      <c r="H39" s="223"/>
      <c r="I39" s="233">
        <v>44473</v>
      </c>
      <c r="J39" s="231"/>
    </row>
    <row r="40" spans="2:10">
      <c r="B40" s="239">
        <v>44477</v>
      </c>
      <c r="C40" s="230" t="s">
        <v>225</v>
      </c>
      <c r="D40" s="527"/>
      <c r="E40" s="215"/>
      <c r="F40" s="237"/>
      <c r="H40" s="223"/>
      <c r="J40" s="223"/>
    </row>
    <row r="41" spans="2:10">
      <c r="B41" s="240">
        <v>44480</v>
      </c>
      <c r="C41" s="241" t="s">
        <v>226</v>
      </c>
      <c r="D41" s="527"/>
      <c r="E41" s="215"/>
      <c r="F41" s="237"/>
      <c r="H41" s="223"/>
      <c r="I41" s="223"/>
    </row>
    <row r="42" spans="2:10">
      <c r="B42" s="242"/>
      <c r="D42" s="527"/>
      <c r="E42" s="215"/>
      <c r="F42" s="237"/>
      <c r="H42" s="243">
        <v>44480</v>
      </c>
      <c r="I42" s="223">
        <v>44480</v>
      </c>
    </row>
    <row r="43" spans="2:10">
      <c r="B43" s="242"/>
      <c r="D43" s="527"/>
      <c r="E43" s="215"/>
      <c r="F43" s="224">
        <f>F34+28</f>
        <v>44484</v>
      </c>
      <c r="G43" s="223" t="s">
        <v>212</v>
      </c>
      <c r="H43" s="243"/>
      <c r="I43" s="223"/>
    </row>
    <row r="44" spans="2:10">
      <c r="B44" s="242"/>
      <c r="D44" s="527"/>
      <c r="E44" s="215"/>
      <c r="F44" s="244"/>
      <c r="G44" s="223"/>
      <c r="H44" s="243"/>
      <c r="I44" s="223"/>
    </row>
    <row r="45" spans="2:10">
      <c r="B45" s="242"/>
      <c r="D45" s="527"/>
      <c r="E45" s="215"/>
      <c r="F45" s="244"/>
      <c r="G45" s="223"/>
      <c r="H45" s="245"/>
    </row>
    <row r="46" spans="2:10" ht="17" thickBot="1">
      <c r="B46" s="221">
        <v>44490</v>
      </c>
      <c r="C46" s="222"/>
      <c r="D46" s="528"/>
      <c r="E46" s="215"/>
      <c r="F46" s="244"/>
      <c r="G46" s="223"/>
      <c r="H46" s="245"/>
    </row>
    <row r="47" spans="2:10">
      <c r="B47" s="223"/>
      <c r="F47" s="237"/>
      <c r="G47" s="223"/>
      <c r="H47" s="245"/>
    </row>
    <row r="48" spans="2:10">
      <c r="B48" s="223"/>
      <c r="F48" s="237"/>
      <c r="H48" s="243"/>
      <c r="I48" s="223"/>
    </row>
    <row r="49" spans="2:10">
      <c r="B49" s="223"/>
      <c r="F49" s="237"/>
      <c r="H49" s="243"/>
    </row>
    <row r="50" spans="2:10">
      <c r="B50" s="246">
        <v>44498</v>
      </c>
      <c r="C50" s="247" t="s">
        <v>227</v>
      </c>
      <c r="F50" s="237"/>
      <c r="H50" s="243"/>
      <c r="I50" s="223"/>
    </row>
    <row r="51" spans="2:10">
      <c r="B51" s="223"/>
      <c r="F51" s="237"/>
      <c r="G51" s="223"/>
      <c r="H51" s="243"/>
      <c r="I51" s="223"/>
    </row>
    <row r="52" spans="2:10">
      <c r="B52" s="248">
        <v>44501</v>
      </c>
      <c r="C52" s="236" t="s">
        <v>228</v>
      </c>
      <c r="D52" s="216" t="s">
        <v>229</v>
      </c>
      <c r="F52" s="224">
        <f>F43+28</f>
        <v>44512</v>
      </c>
      <c r="G52" s="223" t="s">
        <v>213</v>
      </c>
      <c r="H52" s="243"/>
      <c r="I52" s="223">
        <v>44501</v>
      </c>
    </row>
    <row r="53" spans="2:10">
      <c r="B53" s="223"/>
      <c r="F53" s="223"/>
      <c r="G53" s="223"/>
      <c r="H53" s="243"/>
      <c r="I53" s="223"/>
    </row>
    <row r="54" spans="2:10">
      <c r="B54" s="248">
        <v>44519</v>
      </c>
      <c r="C54" s="236" t="s">
        <v>230</v>
      </c>
      <c r="G54" s="223"/>
      <c r="H54" s="245"/>
    </row>
    <row r="55" spans="2:10">
      <c r="B55" s="223"/>
      <c r="G55" s="223"/>
      <c r="H55" s="245"/>
    </row>
    <row r="56" spans="2:10">
      <c r="B56" s="229">
        <v>44537</v>
      </c>
      <c r="C56" s="230" t="s">
        <v>231</v>
      </c>
      <c r="F56" s="224">
        <v>44537</v>
      </c>
      <c r="G56" s="223"/>
      <c r="H56" s="245"/>
      <c r="J56" s="223"/>
    </row>
    <row r="57" spans="2:10">
      <c r="B57" s="223"/>
      <c r="F57" s="224"/>
      <c r="H57" s="245"/>
    </row>
    <row r="58" spans="2:10">
      <c r="B58" s="249">
        <v>44545</v>
      </c>
      <c r="C58" s="250" t="s">
        <v>232</v>
      </c>
      <c r="F58" s="237"/>
      <c r="H58" s="245"/>
    </row>
    <row r="59" spans="2:10">
      <c r="B59" s="249"/>
      <c r="C59" s="250"/>
      <c r="F59" s="224"/>
      <c r="H59" s="245"/>
    </row>
    <row r="60" spans="2:10">
      <c r="B60" s="223"/>
      <c r="F60" s="224">
        <f>F56+28</f>
        <v>44565</v>
      </c>
      <c r="G60" s="216" t="s">
        <v>212</v>
      </c>
      <c r="H60" s="245"/>
    </row>
    <row r="61" spans="2:10">
      <c r="B61" s="223">
        <v>44574</v>
      </c>
      <c r="C61" s="215" t="s">
        <v>233</v>
      </c>
      <c r="F61" s="237"/>
      <c r="H61" s="245"/>
    </row>
    <row r="62" spans="2:10">
      <c r="B62" s="223"/>
      <c r="F62" s="237"/>
      <c r="H62" s="245"/>
    </row>
    <row r="63" spans="2:10">
      <c r="B63" s="217">
        <v>44579</v>
      </c>
      <c r="C63" s="218" t="s">
        <v>234</v>
      </c>
      <c r="D63" s="216" t="s">
        <v>235</v>
      </c>
      <c r="F63" s="237"/>
      <c r="H63" s="245"/>
    </row>
    <row r="64" spans="2:10">
      <c r="F64" s="237"/>
      <c r="H64" s="245"/>
    </row>
    <row r="65" spans="2:8">
      <c r="B65" s="217">
        <v>44585</v>
      </c>
      <c r="C65" s="218" t="s">
        <v>236</v>
      </c>
      <c r="D65" s="216" t="s">
        <v>237</v>
      </c>
      <c r="F65" s="237"/>
      <c r="H65" s="245"/>
    </row>
    <row r="66" spans="2:8">
      <c r="F66" s="251">
        <v>44593</v>
      </c>
      <c r="G66" s="252" t="s">
        <v>238</v>
      </c>
      <c r="H66" s="245"/>
    </row>
    <row r="67" spans="2:8">
      <c r="B67" s="243">
        <v>44606</v>
      </c>
      <c r="C67" s="241" t="s">
        <v>239</v>
      </c>
      <c r="H67" s="243">
        <v>44606</v>
      </c>
    </row>
  </sheetData>
  <mergeCells count="6">
    <mergeCell ref="D31:D46"/>
    <mergeCell ref="D5:D6"/>
    <mergeCell ref="D8:D14"/>
    <mergeCell ref="D20:D21"/>
    <mergeCell ref="D25:D26"/>
    <mergeCell ref="D28:D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9FA0-9BA1-B94E-84F2-16BC417B1951}">
  <sheetPr codeName="Sheet13">
    <tabColor theme="5" tint="0.39997558519241921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6571-DD8F-6A42-82BD-3E6FABF8471E}">
  <sheetPr codeName="Sheet16">
    <tabColor theme="5" tint="0.79998168889431442"/>
  </sheetPr>
  <dimension ref="B2:W60"/>
  <sheetViews>
    <sheetView showGridLines="0" workbookViewId="0">
      <selection activeCell="F56" sqref="F56"/>
    </sheetView>
  </sheetViews>
  <sheetFormatPr baseColWidth="10" defaultRowHeight="16"/>
  <cols>
    <col min="1" max="2" width="10.83203125" style="59"/>
    <col min="3" max="3" width="19.6640625" style="59" bestFit="1" customWidth="1"/>
    <col min="4" max="4" width="16.33203125" style="59" bestFit="1" customWidth="1"/>
    <col min="5" max="5" width="14.5" style="59" bestFit="1" customWidth="1"/>
    <col min="6" max="6" width="12" style="59" bestFit="1" customWidth="1"/>
    <col min="7" max="16384" width="10.83203125" style="59"/>
  </cols>
  <sheetData>
    <row r="2" spans="3:11">
      <c r="C2" s="70" t="s">
        <v>83</v>
      </c>
      <c r="D2" s="65" t="s">
        <v>84</v>
      </c>
    </row>
    <row r="4" spans="3:11">
      <c r="C4" s="71" t="s">
        <v>85</v>
      </c>
      <c r="D4" s="72">
        <v>0.05</v>
      </c>
    </row>
    <row r="5" spans="3:11">
      <c r="C5" s="73" t="s">
        <v>86</v>
      </c>
      <c r="D5" s="74">
        <v>60</v>
      </c>
    </row>
    <row r="6" spans="3:11">
      <c r="C6" s="73" t="s">
        <v>87</v>
      </c>
      <c r="D6" s="74">
        <v>60</v>
      </c>
      <c r="K6"/>
    </row>
    <row r="7" spans="3:11">
      <c r="C7" s="73" t="s">
        <v>88</v>
      </c>
      <c r="D7" s="74">
        <v>1</v>
      </c>
      <c r="K7"/>
    </row>
    <row r="8" spans="3:11">
      <c r="C8" s="73" t="s">
        <v>89</v>
      </c>
      <c r="D8" s="74">
        <v>0.8</v>
      </c>
      <c r="K8"/>
    </row>
    <row r="9" spans="3:11">
      <c r="C9" s="73" t="s">
        <v>90</v>
      </c>
      <c r="D9" s="74">
        <v>16</v>
      </c>
      <c r="K9"/>
    </row>
    <row r="10" spans="3:11">
      <c r="C10" s="73" t="s">
        <v>91</v>
      </c>
      <c r="D10" s="74">
        <v>5</v>
      </c>
      <c r="K10"/>
    </row>
    <row r="11" spans="3:11">
      <c r="C11" s="73" t="s">
        <v>92</v>
      </c>
      <c r="D11" s="74">
        <v>10000</v>
      </c>
      <c r="K11"/>
    </row>
    <row r="12" spans="3:11">
      <c r="C12" s="75" t="s">
        <v>325</v>
      </c>
      <c r="D12" s="76" t="s">
        <v>326</v>
      </c>
      <c r="K12"/>
    </row>
    <row r="13" spans="3:11">
      <c r="K13"/>
    </row>
    <row r="14" spans="3:11">
      <c r="C14" s="71" t="s">
        <v>93</v>
      </c>
      <c r="D14" s="77" t="s">
        <v>94</v>
      </c>
      <c r="E14" s="77" t="s">
        <v>95</v>
      </c>
      <c r="F14" s="77" t="s">
        <v>96</v>
      </c>
      <c r="G14" s="72" t="s">
        <v>97</v>
      </c>
      <c r="K14"/>
    </row>
    <row r="15" spans="3:11">
      <c r="C15" s="75" t="s">
        <v>98</v>
      </c>
      <c r="D15" s="78">
        <v>1E-3</v>
      </c>
      <c r="E15" s="78">
        <v>1E-4</v>
      </c>
      <c r="F15" s="78">
        <v>9.9999999999999995E-7</v>
      </c>
      <c r="G15" s="79">
        <v>9.9999999999999995E-8</v>
      </c>
      <c r="K15"/>
    </row>
    <row r="16" spans="3:11">
      <c r="K16"/>
    </row>
    <row r="17" spans="2:23">
      <c r="K17"/>
    </row>
    <row r="18" spans="2:23">
      <c r="B18" s="59" t="s">
        <v>99</v>
      </c>
      <c r="C18" s="71" t="s">
        <v>100</v>
      </c>
      <c r="D18" s="72">
        <f>D8</f>
        <v>0.8</v>
      </c>
      <c r="K18"/>
    </row>
    <row r="19" spans="2:23">
      <c r="C19" s="73" t="s">
        <v>101</v>
      </c>
      <c r="D19" s="80">
        <v>9.9999999999999995E-7</v>
      </c>
      <c r="K19"/>
    </row>
    <row r="20" spans="2:23">
      <c r="C20" s="73" t="s">
        <v>102</v>
      </c>
      <c r="D20" s="74" t="s">
        <v>103</v>
      </c>
      <c r="K20"/>
    </row>
    <row r="21" spans="2:23">
      <c r="C21" s="75" t="s">
        <v>104</v>
      </c>
      <c r="D21" s="76" t="s">
        <v>105</v>
      </c>
      <c r="K21"/>
    </row>
    <row r="22" spans="2:23">
      <c r="B22" s="59" t="s">
        <v>106</v>
      </c>
      <c r="C22" s="73" t="s">
        <v>100</v>
      </c>
      <c r="D22" s="74">
        <f>D8</f>
        <v>0.8</v>
      </c>
      <c r="K22"/>
    </row>
    <row r="23" spans="2:23">
      <c r="C23" s="73" t="s">
        <v>101</v>
      </c>
      <c r="D23" s="80">
        <v>9.9999999999999995E-7</v>
      </c>
      <c r="K23"/>
    </row>
    <row r="24" spans="2:23">
      <c r="C24" s="73" t="s">
        <v>102</v>
      </c>
      <c r="D24" s="74" t="s">
        <v>103</v>
      </c>
      <c r="K24"/>
    </row>
    <row r="25" spans="2:23">
      <c r="C25" s="73" t="s">
        <v>104</v>
      </c>
      <c r="D25" s="74" t="s">
        <v>105</v>
      </c>
      <c r="K25"/>
    </row>
    <row r="26" spans="2:23">
      <c r="C26" s="75" t="s">
        <v>107</v>
      </c>
      <c r="D26" s="76" t="s">
        <v>108</v>
      </c>
      <c r="H26" s="59">
        <f>0.01 - 0.015</f>
        <v>-4.9999999999999992E-3</v>
      </c>
      <c r="K26"/>
    </row>
    <row r="27" spans="2:23" ht="17">
      <c r="K27"/>
      <c r="S27" s="198" t="s">
        <v>242</v>
      </c>
      <c r="W27" s="59" t="s">
        <v>455</v>
      </c>
    </row>
    <row r="28" spans="2:23" ht="17">
      <c r="S28" s="198" t="s">
        <v>438</v>
      </c>
      <c r="W28" s="59" t="s">
        <v>456</v>
      </c>
    </row>
    <row r="29" spans="2:23" ht="17">
      <c r="C29" s="71" t="s">
        <v>48</v>
      </c>
      <c r="D29" s="72">
        <v>6629870</v>
      </c>
      <c r="G29" s="59" t="s">
        <v>109</v>
      </c>
      <c r="I29" s="59" t="s">
        <v>323</v>
      </c>
      <c r="S29" s="198" t="s">
        <v>439</v>
      </c>
      <c r="W29" s="59" t="s">
        <v>457</v>
      </c>
    </row>
    <row r="30" spans="2:23" ht="17">
      <c r="C30" s="73" t="s">
        <v>110</v>
      </c>
      <c r="D30" s="74">
        <v>3674149</v>
      </c>
      <c r="E30" s="379">
        <f t="shared" ref="E30:E37" si="0">D30/D$29</f>
        <v>0.55418115287328407</v>
      </c>
      <c r="G30" s="59" t="s">
        <v>111</v>
      </c>
      <c r="I30" s="59" t="s">
        <v>324</v>
      </c>
      <c r="S30" s="198" t="s">
        <v>440</v>
      </c>
      <c r="W30" s="59" t="s">
        <v>458</v>
      </c>
    </row>
    <row r="31" spans="2:23" ht="17">
      <c r="C31" s="73" t="s">
        <v>112</v>
      </c>
      <c r="D31" s="74">
        <v>2845438</v>
      </c>
      <c r="E31" s="379">
        <f t="shared" si="0"/>
        <v>0.42918458431311624</v>
      </c>
      <c r="G31" s="59" t="s">
        <v>113</v>
      </c>
      <c r="S31" s="198" t="s">
        <v>441</v>
      </c>
      <c r="W31" s="59" t="s">
        <v>459</v>
      </c>
    </row>
    <row r="32" spans="2:23" ht="17">
      <c r="C32" s="73" t="s">
        <v>114</v>
      </c>
      <c r="D32" s="74">
        <v>67789</v>
      </c>
      <c r="E32" s="379">
        <f t="shared" si="0"/>
        <v>1.0224785704697075E-2</v>
      </c>
      <c r="G32" s="59" t="s">
        <v>115</v>
      </c>
      <c r="I32" s="59" t="s">
        <v>311</v>
      </c>
      <c r="S32" s="198" t="s">
        <v>442</v>
      </c>
      <c r="W32" s="59" t="s">
        <v>460</v>
      </c>
    </row>
    <row r="33" spans="3:23" ht="17">
      <c r="C33" s="73" t="s">
        <v>116</v>
      </c>
      <c r="D33" s="74">
        <v>12113</v>
      </c>
      <c r="E33" s="379">
        <f t="shared" si="0"/>
        <v>1.8270343159066467E-3</v>
      </c>
      <c r="G33" s="59" t="s">
        <v>117</v>
      </c>
      <c r="I33" s="59" t="s">
        <v>312</v>
      </c>
      <c r="S33" s="198" t="s">
        <v>443</v>
      </c>
      <c r="W33" s="59" t="s">
        <v>461</v>
      </c>
    </row>
    <row r="34" spans="3:23" ht="17">
      <c r="C34" s="73" t="s">
        <v>118</v>
      </c>
      <c r="D34" s="74">
        <v>498</v>
      </c>
      <c r="E34" s="379">
        <f t="shared" si="0"/>
        <v>7.5114595007141918E-5</v>
      </c>
      <c r="G34" s="59" t="s">
        <v>191</v>
      </c>
      <c r="I34" s="59" t="s">
        <v>313</v>
      </c>
      <c r="S34" s="198" t="s">
        <v>444</v>
      </c>
      <c r="W34" s="59" t="s">
        <v>462</v>
      </c>
    </row>
    <row r="35" spans="3:23" ht="17">
      <c r="C35" s="73" t="s">
        <v>119</v>
      </c>
      <c r="D35" s="74">
        <v>96</v>
      </c>
      <c r="E35" s="379">
        <f t="shared" si="0"/>
        <v>1.44799219290876E-5</v>
      </c>
      <c r="I35" s="59" t="s">
        <v>314</v>
      </c>
      <c r="S35" s="198" t="s">
        <v>445</v>
      </c>
      <c r="W35" s="59" t="s">
        <v>463</v>
      </c>
    </row>
    <row r="36" spans="3:23" ht="17">
      <c r="C36" s="73" t="s">
        <v>120</v>
      </c>
      <c r="D36" s="74">
        <v>28911</v>
      </c>
      <c r="E36" s="379">
        <f t="shared" si="0"/>
        <v>4.3607189884567873E-3</v>
      </c>
      <c r="I36" s="59" t="s">
        <v>315</v>
      </c>
      <c r="S36" s="198" t="s">
        <v>244</v>
      </c>
      <c r="W36" s="59" t="s">
        <v>320</v>
      </c>
    </row>
    <row r="37" spans="3:23" ht="17">
      <c r="C37" s="73" t="s">
        <v>121</v>
      </c>
      <c r="D37" s="74">
        <v>876</v>
      </c>
      <c r="E37" s="379">
        <f t="shared" si="0"/>
        <v>1.3212928760292434E-4</v>
      </c>
      <c r="I37" s="59" t="s">
        <v>316</v>
      </c>
      <c r="S37" s="198" t="s">
        <v>446</v>
      </c>
      <c r="W37" s="59" t="s">
        <v>464</v>
      </c>
    </row>
    <row r="38" spans="3:23" ht="17">
      <c r="C38" s="73" t="s">
        <v>122</v>
      </c>
      <c r="D38" s="74" t="s">
        <v>123</v>
      </c>
      <c r="F38" s="59" t="s">
        <v>124</v>
      </c>
      <c r="G38" s="59" t="s">
        <v>192</v>
      </c>
      <c r="I38" s="59" t="s">
        <v>317</v>
      </c>
      <c r="S38" s="198" t="s">
        <v>245</v>
      </c>
      <c r="W38" s="59" t="s">
        <v>322</v>
      </c>
    </row>
    <row r="39" spans="3:23" ht="17">
      <c r="C39" s="75" t="s">
        <v>125</v>
      </c>
      <c r="D39" s="76">
        <f>D6/D5</f>
        <v>1</v>
      </c>
      <c r="G39" s="59" t="s">
        <v>193</v>
      </c>
      <c r="I39" s="59" t="s">
        <v>318</v>
      </c>
      <c r="S39" s="198" t="s">
        <v>447</v>
      </c>
      <c r="W39" s="59" t="s">
        <v>465</v>
      </c>
    </row>
    <row r="40" spans="3:23" ht="17">
      <c r="I40" s="59" t="s">
        <v>319</v>
      </c>
      <c r="M40" s="291"/>
      <c r="S40" s="198" t="s">
        <v>448</v>
      </c>
      <c r="W40" s="59" t="s">
        <v>466</v>
      </c>
    </row>
    <row r="41" spans="3:23" ht="17">
      <c r="I41" s="59" t="s">
        <v>320</v>
      </c>
      <c r="S41" s="198" t="s">
        <v>449</v>
      </c>
      <c r="W41" s="59" t="s">
        <v>467</v>
      </c>
    </row>
    <row r="42" spans="3:23" ht="17">
      <c r="I42" s="59" t="s">
        <v>321</v>
      </c>
      <c r="S42" s="198" t="s">
        <v>450</v>
      </c>
      <c r="W42" s="59" t="s">
        <v>468</v>
      </c>
    </row>
    <row r="43" spans="3:23" ht="17">
      <c r="I43" s="59" t="s">
        <v>322</v>
      </c>
      <c r="S43" s="198" t="s">
        <v>451</v>
      </c>
      <c r="W43" s="59" t="s">
        <v>469</v>
      </c>
    </row>
    <row r="44" spans="3:23" ht="17">
      <c r="L44" s="59" t="s">
        <v>473</v>
      </c>
      <c r="M44" s="291"/>
      <c r="S44" s="198" t="s">
        <v>452</v>
      </c>
      <c r="W44" s="59" t="s">
        <v>470</v>
      </c>
    </row>
    <row r="45" spans="3:23" ht="17">
      <c r="F45" s="59" t="s">
        <v>474</v>
      </c>
      <c r="G45" s="59" t="s">
        <v>110</v>
      </c>
      <c r="I45" s="409" t="s">
        <v>447</v>
      </c>
      <c r="L45" s="292">
        <f>0.15</f>
        <v>0.15</v>
      </c>
      <c r="M45" s="59" t="s">
        <v>335</v>
      </c>
      <c r="O45" s="59" t="s">
        <v>336</v>
      </c>
      <c r="Q45" s="59">
        <v>0.15</v>
      </c>
      <c r="S45" s="198" t="s">
        <v>453</v>
      </c>
      <c r="W45" s="59" t="s">
        <v>471</v>
      </c>
    </row>
    <row r="46" spans="3:23" ht="17">
      <c r="F46" s="59" t="s">
        <v>475</v>
      </c>
      <c r="G46" s="59" t="s">
        <v>112</v>
      </c>
      <c r="I46" s="198" t="s">
        <v>448</v>
      </c>
      <c r="L46" s="59">
        <v>7.0000000000000007E-2</v>
      </c>
      <c r="M46" s="59" t="s">
        <v>327</v>
      </c>
      <c r="O46" s="59" t="s">
        <v>328</v>
      </c>
      <c r="Q46" s="59">
        <v>7.0000000000000007E-2</v>
      </c>
      <c r="S46" s="198" t="s">
        <v>454</v>
      </c>
      <c r="W46" s="59" t="s">
        <v>472</v>
      </c>
    </row>
    <row r="47" spans="3:23" ht="17">
      <c r="G47" s="59" t="s">
        <v>114</v>
      </c>
      <c r="I47" s="409" t="s">
        <v>449</v>
      </c>
      <c r="L47" s="59">
        <v>7.0000000000000007E-2</v>
      </c>
      <c r="M47" s="59" t="s">
        <v>327</v>
      </c>
      <c r="O47" s="59" t="s">
        <v>328</v>
      </c>
      <c r="Q47" s="59">
        <v>7.0000000000000007E-2</v>
      </c>
    </row>
    <row r="48" spans="3:23" ht="17">
      <c r="G48" s="59" t="s">
        <v>116</v>
      </c>
      <c r="I48" s="198" t="s">
        <v>450</v>
      </c>
      <c r="L48" s="59">
        <v>7.0000000000000007E-2</v>
      </c>
      <c r="M48" s="59" t="s">
        <v>327</v>
      </c>
      <c r="O48" s="59" t="s">
        <v>328</v>
      </c>
      <c r="Q48" s="59">
        <v>7.0000000000000007E-2</v>
      </c>
    </row>
    <row r="49" spans="6:17" ht="17">
      <c r="G49" s="59" t="s">
        <v>118</v>
      </c>
      <c r="I49" s="198" t="s">
        <v>451</v>
      </c>
      <c r="L49" s="59">
        <v>7.0000000000000007E-2</v>
      </c>
      <c r="M49" s="59" t="s">
        <v>327</v>
      </c>
      <c r="O49" s="59" t="s">
        <v>328</v>
      </c>
      <c r="Q49" s="59">
        <v>7.0000000000000007E-2</v>
      </c>
    </row>
    <row r="50" spans="6:17" ht="17">
      <c r="G50" s="59" t="s">
        <v>119</v>
      </c>
      <c r="I50" s="198" t="s">
        <v>452</v>
      </c>
      <c r="L50" s="59">
        <v>7.0000000000000007E-2</v>
      </c>
      <c r="M50" s="59" t="s">
        <v>327</v>
      </c>
      <c r="O50" s="59" t="s">
        <v>328</v>
      </c>
      <c r="Q50" s="59">
        <v>7.0000000000000007E-2</v>
      </c>
    </row>
    <row r="51" spans="6:17" ht="17">
      <c r="G51" s="59" t="s">
        <v>120</v>
      </c>
      <c r="I51" s="198" t="s">
        <v>453</v>
      </c>
      <c r="L51" s="59">
        <v>7.0000000000000007E-2</v>
      </c>
      <c r="M51" s="59" t="s">
        <v>327</v>
      </c>
      <c r="O51" s="59" t="s">
        <v>328</v>
      </c>
      <c r="Q51" s="59">
        <v>7.0000000000000007E-2</v>
      </c>
    </row>
    <row r="52" spans="6:17" ht="17">
      <c r="G52" s="59" t="s">
        <v>121</v>
      </c>
      <c r="I52" s="198" t="s">
        <v>454</v>
      </c>
      <c r="L52" s="59">
        <v>7.0000000000000007E-2</v>
      </c>
      <c r="M52" s="59" t="s">
        <v>327</v>
      </c>
      <c r="O52" s="59" t="s">
        <v>328</v>
      </c>
      <c r="Q52" s="59">
        <v>7.0000000000000007E-2</v>
      </c>
    </row>
    <row r="55" spans="6:17">
      <c r="F55" s="59" t="s">
        <v>476</v>
      </c>
      <c r="G55" s="407" t="s">
        <v>477</v>
      </c>
      <c r="H55" s="407" t="s">
        <v>483</v>
      </c>
      <c r="I55" s="408">
        <v>0.25</v>
      </c>
      <c r="J55" s="59">
        <v>0.2</v>
      </c>
      <c r="K55" s="59">
        <v>0.25</v>
      </c>
      <c r="L55" s="59" t="s">
        <v>478</v>
      </c>
    </row>
    <row r="56" spans="6:17">
      <c r="G56" s="407" t="s">
        <v>58</v>
      </c>
      <c r="H56" s="407" t="s">
        <v>484</v>
      </c>
      <c r="I56" s="59">
        <v>0.23</v>
      </c>
      <c r="J56" s="59">
        <v>0.25</v>
      </c>
      <c r="K56" s="59">
        <v>0.23</v>
      </c>
      <c r="L56" s="59" t="s">
        <v>478</v>
      </c>
    </row>
    <row r="57" spans="6:17">
      <c r="G57" s="407" t="s">
        <v>479</v>
      </c>
      <c r="H57" s="407" t="s">
        <v>485</v>
      </c>
      <c r="I57" s="408">
        <v>0.35</v>
      </c>
      <c r="J57" s="59">
        <v>0.15</v>
      </c>
      <c r="K57" s="59">
        <v>0.2</v>
      </c>
      <c r="L57" s="59" t="s">
        <v>478</v>
      </c>
    </row>
    <row r="58" spans="6:17">
      <c r="G58" s="407" t="s">
        <v>480</v>
      </c>
      <c r="H58" s="407" t="s">
        <v>486</v>
      </c>
      <c r="I58" s="59">
        <v>0.2</v>
      </c>
      <c r="J58" s="59">
        <v>0.05</v>
      </c>
      <c r="K58" s="59">
        <v>0.25</v>
      </c>
      <c r="L58" s="59" t="s">
        <v>478</v>
      </c>
    </row>
    <row r="59" spans="6:17">
      <c r="G59" s="407" t="s">
        <v>481</v>
      </c>
      <c r="H59" s="407" t="s">
        <v>487</v>
      </c>
      <c r="I59" s="59">
        <v>0.15</v>
      </c>
      <c r="J59" s="59">
        <v>0.22</v>
      </c>
      <c r="K59" s="59">
        <v>0.15</v>
      </c>
      <c r="L59" s="59" t="s">
        <v>478</v>
      </c>
    </row>
    <row r="60" spans="6:17">
      <c r="G60" s="407" t="s">
        <v>482</v>
      </c>
      <c r="H60" s="407" t="s">
        <v>488</v>
      </c>
      <c r="I60" s="59">
        <v>0.1</v>
      </c>
      <c r="J60" s="59">
        <v>0.15</v>
      </c>
      <c r="K60" s="59">
        <v>0.3</v>
      </c>
      <c r="L60" s="59" t="s">
        <v>478</v>
      </c>
    </row>
  </sheetData>
  <phoneticPr fontId="27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33FC-52CE-F54B-9FB1-95AE091029DA}">
  <sheetPr codeName="Sheet14">
    <tabColor theme="5" tint="0.79998168889431442"/>
  </sheetPr>
  <dimension ref="B1:J13"/>
  <sheetViews>
    <sheetView showGridLines="0" topLeftCell="C1" zoomScale="110" zoomScaleNormal="110" workbookViewId="0">
      <selection activeCell="V41" sqref="V41"/>
    </sheetView>
  </sheetViews>
  <sheetFormatPr baseColWidth="10" defaultRowHeight="16"/>
  <cols>
    <col min="2" max="2" width="40.5" customWidth="1"/>
    <col min="3" max="4" width="11" bestFit="1" customWidth="1"/>
    <col min="5" max="5" width="11.5" bestFit="1" customWidth="1"/>
    <col min="6" max="6" width="11" bestFit="1" customWidth="1"/>
    <col min="7" max="7" width="11.5" bestFit="1" customWidth="1"/>
    <col min="8" max="8" width="11" bestFit="1" customWidth="1"/>
    <col min="9" max="9" width="12.83203125" bestFit="1" customWidth="1"/>
  </cols>
  <sheetData>
    <row r="1" spans="2:10" ht="19">
      <c r="B1" s="194"/>
      <c r="C1" s="194"/>
      <c r="D1" s="194"/>
      <c r="E1" s="194"/>
      <c r="F1" s="194"/>
      <c r="G1" s="194"/>
      <c r="H1" s="194"/>
      <c r="I1" s="194"/>
      <c r="J1" s="194"/>
    </row>
    <row r="2" spans="2:10" ht="19">
      <c r="B2" s="195"/>
      <c r="C2" s="195"/>
      <c r="D2" s="195"/>
      <c r="E2" s="195"/>
      <c r="F2" s="195"/>
      <c r="G2" s="195"/>
      <c r="H2" s="195"/>
      <c r="I2" s="195"/>
      <c r="J2" s="194"/>
    </row>
    <row r="3" spans="2:10" ht="19">
      <c r="J3" s="194"/>
    </row>
    <row r="4" spans="2:10" ht="19">
      <c r="J4" s="194"/>
    </row>
    <row r="5" spans="2:10" ht="19">
      <c r="J5" s="194"/>
    </row>
    <row r="6" spans="2:10" ht="19">
      <c r="J6" s="194"/>
    </row>
    <row r="7" spans="2:10" ht="19">
      <c r="J7" s="194"/>
    </row>
    <row r="8" spans="2:10" ht="19">
      <c r="J8" s="194"/>
    </row>
    <row r="9" spans="2:10" ht="19">
      <c r="J9" s="194"/>
    </row>
    <row r="10" spans="2:10" ht="19">
      <c r="B10" s="195"/>
      <c r="C10" s="195"/>
      <c r="D10" s="195"/>
      <c r="E10" s="195"/>
      <c r="F10" s="195"/>
      <c r="G10" s="197"/>
      <c r="H10" s="195"/>
      <c r="I10" s="195"/>
      <c r="J10" s="194"/>
    </row>
    <row r="11" spans="2:10" ht="19">
      <c r="B11" s="194"/>
      <c r="C11" s="194"/>
      <c r="D11" s="194"/>
      <c r="E11" s="194"/>
      <c r="F11" s="194"/>
      <c r="G11" s="194"/>
      <c r="H11" s="194"/>
      <c r="I11" s="194"/>
      <c r="J11" s="194"/>
    </row>
    <row r="12" spans="2:10" ht="19">
      <c r="B12" s="194"/>
      <c r="C12" s="194"/>
      <c r="D12" s="194"/>
      <c r="E12" s="194"/>
      <c r="F12" s="194"/>
      <c r="G12" s="194"/>
      <c r="H12" s="194"/>
      <c r="I12" s="194"/>
      <c r="J12" s="194"/>
    </row>
    <row r="13" spans="2:10" ht="19">
      <c r="B13" s="194"/>
      <c r="C13" s="194"/>
      <c r="D13" s="194"/>
      <c r="E13" s="194"/>
      <c r="F13" s="194"/>
      <c r="G13" s="194"/>
      <c r="H13" s="194"/>
      <c r="I13" s="194"/>
      <c r="J13" s="194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47D4-945E-0946-8AB0-3D89C9305618}">
  <sheetPr codeName="Sheet17">
    <tabColor theme="9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121A-3E53-164D-9BBC-A01B2CD86970}">
  <sheetPr codeName="Sheet18">
    <tabColor theme="9" tint="0.79998168889431442"/>
  </sheetPr>
  <dimension ref="B1:U122"/>
  <sheetViews>
    <sheetView topLeftCell="E1" workbookViewId="0">
      <selection activeCell="S5" sqref="S5"/>
    </sheetView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2" width="13.6640625" style="60" bestFit="1" customWidth="1"/>
    <col min="13" max="13" width="13.6640625" style="59" bestFit="1" customWidth="1"/>
    <col min="14" max="14" width="13.6640625" style="59" customWidth="1"/>
    <col min="15" max="15" width="14.6640625" style="59" bestFit="1" customWidth="1"/>
    <col min="16" max="16384" width="10.83203125" style="59"/>
  </cols>
  <sheetData>
    <row r="1" spans="2:21">
      <c r="D1" s="60" t="s">
        <v>71</v>
      </c>
      <c r="E1" s="60" t="s">
        <v>72</v>
      </c>
      <c r="F1" s="532" t="s">
        <v>70</v>
      </c>
      <c r="G1" s="532"/>
      <c r="H1" s="532"/>
      <c r="I1" s="532"/>
      <c r="J1" s="532"/>
      <c r="L1" s="60" t="s">
        <v>69</v>
      </c>
      <c r="M1" s="59" t="s">
        <v>189</v>
      </c>
    </row>
    <row r="2" spans="2:21">
      <c r="B2" s="59" t="s">
        <v>68</v>
      </c>
      <c r="C2" s="59" t="s">
        <v>67</v>
      </c>
      <c r="D2" s="60" t="s">
        <v>65</v>
      </c>
      <c r="E2" s="60" t="s">
        <v>66</v>
      </c>
      <c r="F2" s="60" t="s">
        <v>64</v>
      </c>
      <c r="G2" s="60" t="s">
        <v>63</v>
      </c>
      <c r="H2" s="60" t="s">
        <v>62</v>
      </c>
      <c r="I2" s="60" t="s">
        <v>61</v>
      </c>
      <c r="J2" s="60" t="s">
        <v>60</v>
      </c>
      <c r="K2" s="60" t="s">
        <v>59</v>
      </c>
      <c r="L2" s="60" t="s">
        <v>201</v>
      </c>
      <c r="M2" s="66" t="s">
        <v>190</v>
      </c>
      <c r="N2" s="66"/>
      <c r="O2" s="59" t="s">
        <v>381</v>
      </c>
      <c r="P2" s="59" t="s">
        <v>382</v>
      </c>
      <c r="Q2" s="59" t="s">
        <v>380</v>
      </c>
      <c r="R2" s="59" t="s">
        <v>380</v>
      </c>
    </row>
    <row r="3" spans="2:21">
      <c r="B3" s="59">
        <v>1</v>
      </c>
      <c r="C3" s="64">
        <v>1</v>
      </c>
      <c r="D3" s="60">
        <f t="shared" ref="D3:D34" si="0">$E$3</f>
        <v>1.2596397116574809E-2</v>
      </c>
      <c r="E3" s="60">
        <f>Reg_30days!Z32</f>
        <v>1.2596397116574809E-2</v>
      </c>
      <c r="F3" s="63">
        <v>2.7776499999999999E-2</v>
      </c>
      <c r="G3" s="63">
        <v>2.7792399999999998E-2</v>
      </c>
      <c r="H3" s="63">
        <v>2.7782299999999999E-2</v>
      </c>
      <c r="I3" s="63">
        <v>2.7776200000000001E-2</v>
      </c>
      <c r="J3" s="63">
        <v>2.7823199999999999E-2</v>
      </c>
      <c r="K3" s="62">
        <f t="shared" ref="K3:K34" si="1">AVERAGE(F3:J3)</f>
        <v>2.7790120000000001E-2</v>
      </c>
      <c r="L3" s="60">
        <f>AVERAGE(K3:K6)</f>
        <v>2.7783210000000003E-2</v>
      </c>
      <c r="M3" s="61">
        <v>0</v>
      </c>
      <c r="N3" s="59" t="str">
        <f>ROUND(L3,4)&amp;","</f>
        <v>0.0278,</v>
      </c>
      <c r="O3" s="63">
        <v>2.7755599999999998E-2</v>
      </c>
      <c r="P3" s="63">
        <v>2.7724100000000002E-2</v>
      </c>
      <c r="Q3" s="63">
        <v>2.7794599999999999E-2</v>
      </c>
      <c r="R3" s="63">
        <v>2.7768600000000001E-2</v>
      </c>
      <c r="S3" s="506">
        <f>AVERAGE(L3:L62)</f>
        <v>1.8345391915714285E-2</v>
      </c>
      <c r="T3" s="63">
        <v>2.7768999999999999E-2</v>
      </c>
      <c r="U3" s="63">
        <v>2.77383E-2</v>
      </c>
    </row>
    <row r="4" spans="2:21">
      <c r="B4" s="59">
        <v>2</v>
      </c>
      <c r="C4" s="64">
        <v>2</v>
      </c>
      <c r="D4" s="60">
        <f t="shared" si="0"/>
        <v>1.2596397116574809E-2</v>
      </c>
      <c r="E4" s="60">
        <f>Reg_30days!Z33</f>
        <v>1.3190538132291667E-2</v>
      </c>
      <c r="F4" s="63">
        <v>2.7777300000000001E-2</v>
      </c>
      <c r="G4" s="63">
        <v>2.7793600000000002E-2</v>
      </c>
      <c r="H4" s="63">
        <v>2.77945E-2</v>
      </c>
      <c r="I4" s="63">
        <v>2.7794099999999999E-2</v>
      </c>
      <c r="J4" s="63">
        <v>2.7818900000000001E-2</v>
      </c>
      <c r="K4" s="62">
        <f t="shared" si="1"/>
        <v>2.779568E-2</v>
      </c>
      <c r="L4" s="60">
        <f>AVERAGE(K3:K7)</f>
        <v>2.7776404000000005E-2</v>
      </c>
      <c r="M4" s="61">
        <v>0</v>
      </c>
      <c r="N4" s="59" t="str">
        <f t="shared" ref="N4:N62" si="2">ROUND(L4,4)&amp;","</f>
        <v>0.0278,</v>
      </c>
      <c r="O4" s="63">
        <v>2.7759699999999998E-2</v>
      </c>
      <c r="P4" s="63">
        <v>2.7721200000000001E-2</v>
      </c>
      <c r="Q4" s="63">
        <v>2.7798199999999999E-2</v>
      </c>
      <c r="R4" s="63">
        <v>2.7766599999999999E-2</v>
      </c>
      <c r="S4" s="506">
        <f>AVERAGE(E3:E62)</f>
        <v>1.6896333081510118E-2</v>
      </c>
      <c r="T4" s="63">
        <v>2.7768600000000001E-2</v>
      </c>
      <c r="U4" s="63">
        <v>2.77326E-2</v>
      </c>
    </row>
    <row r="5" spans="2:21">
      <c r="B5" s="59">
        <v>3</v>
      </c>
      <c r="C5" s="64">
        <v>3</v>
      </c>
      <c r="D5" s="60">
        <f t="shared" si="0"/>
        <v>1.2596397116574809E-2</v>
      </c>
      <c r="E5" s="60">
        <f>Reg_30days!Z34</f>
        <v>1.4105238570401144E-2</v>
      </c>
      <c r="F5" s="63">
        <v>2.7762499999999999E-2</v>
      </c>
      <c r="G5" s="63">
        <v>2.7779100000000001E-2</v>
      </c>
      <c r="H5" s="63">
        <v>2.7779000000000002E-2</v>
      </c>
      <c r="I5" s="63">
        <v>2.7775000000000001E-2</v>
      </c>
      <c r="J5" s="63">
        <v>2.78079E-2</v>
      </c>
      <c r="K5" s="62">
        <f t="shared" si="1"/>
        <v>2.7780699999999998E-2</v>
      </c>
      <c r="L5" s="60">
        <f>AVERAGE(K3:K8)</f>
        <v>2.7768440000000005E-2</v>
      </c>
      <c r="M5" s="61">
        <v>0</v>
      </c>
      <c r="N5" s="59" t="str">
        <f t="shared" si="2"/>
        <v>0.0278,</v>
      </c>
      <c r="O5" s="63">
        <v>2.7745200000000001E-2</v>
      </c>
      <c r="P5" s="63">
        <v>2.77104E-2</v>
      </c>
      <c r="Q5" s="63">
        <v>2.7786399999999999E-2</v>
      </c>
      <c r="R5" s="63">
        <v>2.77577E-2</v>
      </c>
      <c r="T5" s="63">
        <v>2.7753300000000002E-2</v>
      </c>
      <c r="U5" s="63">
        <v>2.7719000000000001E-2</v>
      </c>
    </row>
    <row r="6" spans="2:21">
      <c r="B6" s="59">
        <v>4</v>
      </c>
      <c r="C6" s="64">
        <v>4</v>
      </c>
      <c r="D6" s="60">
        <f t="shared" si="0"/>
        <v>1.2596397116574809E-2</v>
      </c>
      <c r="E6" s="60">
        <f>Reg_30days!Z35</f>
        <v>1.5091188888357934E-2</v>
      </c>
      <c r="F6" s="63">
        <v>2.7749099999999999E-2</v>
      </c>
      <c r="G6" s="63">
        <v>2.77652E-2</v>
      </c>
      <c r="H6" s="63">
        <v>2.77606E-2</v>
      </c>
      <c r="I6" s="63">
        <v>2.7762200000000001E-2</v>
      </c>
      <c r="J6" s="63">
        <v>2.7794599999999999E-2</v>
      </c>
      <c r="K6" s="62">
        <f>AVERAGE(F6:J6)</f>
        <v>2.776634E-2</v>
      </c>
      <c r="L6" s="60">
        <f t="shared" ref="L6:L8" si="3">AVERAGE(K3:K9)</f>
        <v>2.7758411428571435E-2</v>
      </c>
      <c r="M6" s="61">
        <v>0</v>
      </c>
      <c r="N6" s="59" t="str">
        <f t="shared" si="2"/>
        <v>0.0278,</v>
      </c>
      <c r="O6" s="63">
        <v>2.7734000000000002E-2</v>
      </c>
      <c r="P6" s="63">
        <v>2.76957E-2</v>
      </c>
      <c r="Q6" s="63">
        <v>2.7777199999999998E-2</v>
      </c>
      <c r="R6" s="63">
        <v>2.7745700000000002E-2</v>
      </c>
      <c r="T6" s="63">
        <v>2.7738599999999999E-2</v>
      </c>
      <c r="U6" s="63">
        <v>2.7702999999999998E-2</v>
      </c>
    </row>
    <row r="7" spans="2:21">
      <c r="B7" s="59">
        <v>5</v>
      </c>
      <c r="C7" s="64">
        <v>5</v>
      </c>
      <c r="D7" s="60">
        <f t="shared" si="0"/>
        <v>1.2596397116574809E-2</v>
      </c>
      <c r="E7" s="60">
        <f>Reg_30days!Z36</f>
        <v>1.5831502575174679E-2</v>
      </c>
      <c r="F7" s="63">
        <v>2.77314E-2</v>
      </c>
      <c r="G7" s="63">
        <v>2.77448E-2</v>
      </c>
      <c r="H7" s="63">
        <v>2.7743799999999999E-2</v>
      </c>
      <c r="I7" s="63">
        <v>2.7745700000000002E-2</v>
      </c>
      <c r="J7" s="63">
        <v>2.7780200000000001E-2</v>
      </c>
      <c r="K7" s="62">
        <f t="shared" si="1"/>
        <v>2.7749180000000002E-2</v>
      </c>
      <c r="L7" s="60">
        <f t="shared" si="3"/>
        <v>2.7740514285714286E-2</v>
      </c>
      <c r="M7" s="61">
        <v>0</v>
      </c>
      <c r="N7" s="59" t="str">
        <f t="shared" si="2"/>
        <v>0.0277,</v>
      </c>
      <c r="O7" s="63">
        <v>2.7717599999999998E-2</v>
      </c>
      <c r="P7" s="63">
        <v>2.7682700000000001E-2</v>
      </c>
      <c r="Q7" s="63">
        <v>2.7763800000000002E-2</v>
      </c>
      <c r="R7" s="63">
        <v>2.7735300000000001E-2</v>
      </c>
      <c r="T7" s="63">
        <v>2.77202E-2</v>
      </c>
      <c r="U7" s="63">
        <v>2.7686100000000002E-2</v>
      </c>
    </row>
    <row r="8" spans="2:21">
      <c r="B8" s="59">
        <v>6</v>
      </c>
      <c r="C8" s="64">
        <v>6</v>
      </c>
      <c r="D8" s="60">
        <f t="shared" si="0"/>
        <v>1.2596397116574809E-2</v>
      </c>
      <c r="E8" s="60">
        <f>Reg_30days!Z37</f>
        <v>1.6559195584104503E-2</v>
      </c>
      <c r="F8" s="63">
        <v>2.7715E-2</v>
      </c>
      <c r="G8" s="63">
        <v>2.7718400000000001E-2</v>
      </c>
      <c r="H8" s="63">
        <v>2.7724599999999999E-2</v>
      </c>
      <c r="I8" s="63">
        <v>2.7721200000000001E-2</v>
      </c>
      <c r="J8" s="63">
        <v>2.7763900000000001E-2</v>
      </c>
      <c r="K8" s="62">
        <f t="shared" si="1"/>
        <v>2.7728619999999999E-2</v>
      </c>
      <c r="L8" s="60">
        <f t="shared" si="3"/>
        <v>2.7715634285714285E-2</v>
      </c>
      <c r="M8" s="61">
        <v>0</v>
      </c>
      <c r="N8" s="59" t="str">
        <f t="shared" si="2"/>
        <v>0.0277,</v>
      </c>
      <c r="O8" s="63">
        <v>2.7703200000000001E-2</v>
      </c>
      <c r="P8" s="63">
        <v>2.7655200000000001E-2</v>
      </c>
      <c r="Q8" s="63">
        <v>2.77518E-2</v>
      </c>
      <c r="R8" s="63">
        <v>2.7712299999999999E-2</v>
      </c>
      <c r="T8" s="63">
        <v>2.7702999999999998E-2</v>
      </c>
      <c r="U8" s="63">
        <v>2.7654100000000001E-2</v>
      </c>
    </row>
    <row r="9" spans="2:21">
      <c r="B9" s="59">
        <v>7</v>
      </c>
      <c r="C9" s="64">
        <v>7</v>
      </c>
      <c r="D9" s="60">
        <f t="shared" si="0"/>
        <v>1.2596397116574809E-2</v>
      </c>
      <c r="E9" s="60">
        <f>Reg_30days!Z38</f>
        <v>1.7423507423747826E-2</v>
      </c>
      <c r="F9" s="63">
        <v>2.7683200000000002E-2</v>
      </c>
      <c r="G9" s="63">
        <v>2.7691899999999998E-2</v>
      </c>
      <c r="H9" s="63">
        <v>2.7694199999999999E-2</v>
      </c>
      <c r="I9" s="63">
        <v>2.76782E-2</v>
      </c>
      <c r="J9" s="63">
        <v>2.77437E-2</v>
      </c>
      <c r="K9" s="62">
        <f t="shared" si="1"/>
        <v>2.7698240000000002E-2</v>
      </c>
      <c r="L9" s="60">
        <f>AVERAGE(K6:K12)</f>
        <v>2.7686860000000004E-2</v>
      </c>
      <c r="M9" s="61">
        <v>0</v>
      </c>
      <c r="N9" s="59" t="str">
        <f t="shared" si="2"/>
        <v>0.0277,</v>
      </c>
      <c r="O9" s="63">
        <v>2.76758E-2</v>
      </c>
      <c r="P9" s="63">
        <v>2.7634599999999999E-2</v>
      </c>
      <c r="Q9" s="63">
        <v>2.7728800000000001E-2</v>
      </c>
      <c r="R9" s="63">
        <v>2.7695299999999999E-2</v>
      </c>
      <c r="T9" s="63">
        <v>2.7670699999999999E-2</v>
      </c>
      <c r="U9" s="63">
        <v>2.7629299999999999E-2</v>
      </c>
    </row>
    <row r="10" spans="2:21">
      <c r="B10" s="59">
        <v>8</v>
      </c>
      <c r="C10" s="64">
        <v>8</v>
      </c>
      <c r="D10" s="60">
        <f t="shared" si="0"/>
        <v>1.2596397116574809E-2</v>
      </c>
      <c r="E10" s="60">
        <f>Reg_30days!Z39</f>
        <v>1.7916830283920514E-2</v>
      </c>
      <c r="F10" s="63">
        <v>2.7644800000000001E-2</v>
      </c>
      <c r="G10" s="63">
        <v>2.76578E-2</v>
      </c>
      <c r="H10" s="63">
        <v>2.76537E-2</v>
      </c>
      <c r="I10" s="63">
        <v>2.7646500000000001E-2</v>
      </c>
      <c r="J10" s="63">
        <v>2.77214E-2</v>
      </c>
      <c r="K10" s="62">
        <f t="shared" si="1"/>
        <v>2.7664840000000003E-2</v>
      </c>
      <c r="L10" s="60">
        <f t="shared" ref="L10:L37" si="4">AVERAGE(K7:K13)</f>
        <v>2.7651985714285714E-2</v>
      </c>
      <c r="M10" s="61">
        <v>0</v>
      </c>
      <c r="N10" s="59" t="str">
        <f t="shared" si="2"/>
        <v>0.0277,</v>
      </c>
      <c r="O10" s="63">
        <v>2.76437E-2</v>
      </c>
      <c r="P10" s="63">
        <v>2.76051E-2</v>
      </c>
      <c r="Q10" s="63">
        <v>2.77015E-2</v>
      </c>
      <c r="R10" s="63">
        <v>2.7670699999999999E-2</v>
      </c>
      <c r="T10" s="63">
        <v>2.7631200000000002E-2</v>
      </c>
      <c r="U10" s="63">
        <v>2.7594199999999999E-2</v>
      </c>
    </row>
    <row r="11" spans="2:21">
      <c r="B11" s="59">
        <v>9</v>
      </c>
      <c r="C11" s="64">
        <v>9</v>
      </c>
      <c r="D11" s="60">
        <f t="shared" si="0"/>
        <v>1.2596397116574809E-2</v>
      </c>
      <c r="E11" s="60">
        <f>Reg_30days!Z40</f>
        <v>1.8746478938799601E-2</v>
      </c>
      <c r="F11" s="63">
        <v>2.7587400000000002E-2</v>
      </c>
      <c r="G11" s="63">
        <v>2.7619500000000002E-2</v>
      </c>
      <c r="H11" s="63">
        <v>2.76029E-2</v>
      </c>
      <c r="I11" s="63">
        <v>2.7606700000000001E-2</v>
      </c>
      <c r="J11" s="63">
        <v>2.76911E-2</v>
      </c>
      <c r="K11" s="62">
        <f t="shared" si="1"/>
        <v>2.762152E-2</v>
      </c>
      <c r="L11" s="60">
        <f t="shared" si="4"/>
        <v>2.7605465714285713E-2</v>
      </c>
      <c r="M11" s="61">
        <v>0</v>
      </c>
      <c r="N11" s="59" t="str">
        <f t="shared" si="2"/>
        <v>0.0276,</v>
      </c>
      <c r="O11" s="63">
        <v>2.7597199999999999E-2</v>
      </c>
      <c r="P11" s="63">
        <v>2.7586300000000001E-2</v>
      </c>
      <c r="Q11" s="63">
        <v>2.7660400000000002E-2</v>
      </c>
      <c r="R11" s="63">
        <v>2.7655599999999999E-2</v>
      </c>
      <c r="T11" s="63">
        <v>2.7574999999999999E-2</v>
      </c>
      <c r="U11" s="63">
        <v>2.7572300000000001E-2</v>
      </c>
    </row>
    <row r="12" spans="2:21">
      <c r="B12" s="59">
        <v>10</v>
      </c>
      <c r="C12" s="64">
        <v>10</v>
      </c>
      <c r="D12" s="60">
        <f t="shared" si="0"/>
        <v>1.2596397116574809E-2</v>
      </c>
      <c r="E12" s="60">
        <f>Reg_30days!Z41</f>
        <v>1.9534492665026933E-2</v>
      </c>
      <c r="F12" s="63">
        <v>2.75537E-2</v>
      </c>
      <c r="G12" s="63">
        <v>2.7592100000000001E-2</v>
      </c>
      <c r="H12" s="63">
        <v>2.7531300000000002E-2</v>
      </c>
      <c r="I12" s="63">
        <v>2.7541699999999999E-2</v>
      </c>
      <c r="J12" s="63">
        <v>2.76776E-2</v>
      </c>
      <c r="K12" s="62">
        <f t="shared" si="1"/>
        <v>2.7579280000000001E-2</v>
      </c>
      <c r="L12" s="60">
        <f t="shared" si="4"/>
        <v>2.7535294285714284E-2</v>
      </c>
      <c r="M12" s="61">
        <v>0</v>
      </c>
      <c r="N12" s="59" t="str">
        <f t="shared" si="2"/>
        <v>0.0275,</v>
      </c>
      <c r="O12" s="63">
        <v>2.7570899999999999E-2</v>
      </c>
      <c r="P12" s="63">
        <v>2.7528899999999999E-2</v>
      </c>
      <c r="Q12" s="63">
        <v>2.7638800000000002E-2</v>
      </c>
      <c r="R12" s="63">
        <v>2.76058E-2</v>
      </c>
      <c r="T12" s="63">
        <v>2.7542899999999999E-2</v>
      </c>
      <c r="U12" s="63">
        <v>2.7495200000000001E-2</v>
      </c>
    </row>
    <row r="13" spans="2:21">
      <c r="B13" s="59">
        <v>11</v>
      </c>
      <c r="C13" s="64">
        <v>11</v>
      </c>
      <c r="D13" s="60">
        <f t="shared" si="0"/>
        <v>1.2596397116574809E-2</v>
      </c>
      <c r="E13" s="60">
        <f>Reg_30days!Z42</f>
        <v>2.0085907841458608E-2</v>
      </c>
      <c r="F13" s="63">
        <v>2.7436100000000001E-2</v>
      </c>
      <c r="G13" s="63">
        <v>2.7587799999999999E-2</v>
      </c>
      <c r="H13" s="63">
        <v>2.7506800000000001E-2</v>
      </c>
      <c r="I13" s="63">
        <v>2.7461699999999999E-2</v>
      </c>
      <c r="J13" s="63">
        <v>2.76187E-2</v>
      </c>
      <c r="K13" s="62">
        <f t="shared" si="1"/>
        <v>2.7522219999999997E-2</v>
      </c>
      <c r="L13" s="60">
        <f t="shared" si="4"/>
        <v>2.7460908571428574E-2</v>
      </c>
      <c r="M13" s="61">
        <v>0</v>
      </c>
      <c r="N13" s="59" t="str">
        <f t="shared" si="2"/>
        <v>0.0275,</v>
      </c>
      <c r="O13" s="63">
        <v>2.7488200000000001E-2</v>
      </c>
      <c r="P13" s="63">
        <v>2.7452899999999999E-2</v>
      </c>
      <c r="Q13" s="63">
        <v>2.75643E-2</v>
      </c>
      <c r="R13" s="63">
        <v>2.75391E-2</v>
      </c>
      <c r="T13" s="63">
        <v>2.7422200000000001E-2</v>
      </c>
      <c r="U13" s="63">
        <v>2.74247E-2</v>
      </c>
    </row>
    <row r="14" spans="2:21">
      <c r="B14" s="59">
        <v>12</v>
      </c>
      <c r="C14" s="64">
        <v>12</v>
      </c>
      <c r="D14" s="60">
        <f t="shared" si="0"/>
        <v>1.2596397116574809E-2</v>
      </c>
      <c r="E14" s="60">
        <f>Reg_30days!Z43</f>
        <v>2.0574636825838793E-2</v>
      </c>
      <c r="F14" s="63">
        <v>2.7390899999999999E-2</v>
      </c>
      <c r="G14" s="63">
        <v>2.7478800000000001E-2</v>
      </c>
      <c r="H14" s="63">
        <v>2.7399300000000001E-2</v>
      </c>
      <c r="I14" s="63">
        <v>2.72979E-2</v>
      </c>
      <c r="J14" s="63">
        <v>2.75508E-2</v>
      </c>
      <c r="K14" s="62">
        <f t="shared" si="1"/>
        <v>2.7423540000000003E-2</v>
      </c>
      <c r="L14" s="60">
        <f t="shared" si="4"/>
        <v>2.737661142857143E-2</v>
      </c>
      <c r="M14" s="61">
        <v>0</v>
      </c>
      <c r="N14" s="59" t="str">
        <f t="shared" si="2"/>
        <v>0.0274,</v>
      </c>
      <c r="O14" s="63">
        <v>2.7457599999999999E-2</v>
      </c>
      <c r="P14" s="63">
        <v>2.7351299999999999E-2</v>
      </c>
      <c r="Q14" s="63">
        <v>2.7538099999999999E-2</v>
      </c>
      <c r="R14" s="63">
        <v>2.74522E-2</v>
      </c>
      <c r="T14" s="63">
        <v>2.73691E-2</v>
      </c>
      <c r="U14" s="63">
        <v>2.7298099999999999E-2</v>
      </c>
    </row>
    <row r="15" spans="2:21">
      <c r="B15" s="59">
        <v>13</v>
      </c>
      <c r="C15" s="64">
        <v>13</v>
      </c>
      <c r="D15" s="60">
        <f t="shared" si="0"/>
        <v>1.2596397116574809E-2</v>
      </c>
      <c r="E15" s="60">
        <f>Reg_30days!Z44</f>
        <v>2.1674524322396777E-2</v>
      </c>
      <c r="F15" s="63">
        <v>2.7360300000000001E-2</v>
      </c>
      <c r="G15" s="63">
        <v>2.7351799999999999E-2</v>
      </c>
      <c r="H15" s="63">
        <v>2.7363599999999998E-2</v>
      </c>
      <c r="I15" s="63">
        <v>2.6679600000000001E-2</v>
      </c>
      <c r="J15" s="63">
        <v>2.7431799999999999E-2</v>
      </c>
      <c r="K15" s="62">
        <f t="shared" si="1"/>
        <v>2.7237420000000002E-2</v>
      </c>
      <c r="L15" s="60">
        <f t="shared" si="4"/>
        <v>2.7266420000000003E-2</v>
      </c>
      <c r="M15" s="61">
        <v>0</v>
      </c>
      <c r="N15" s="59" t="str">
        <f t="shared" si="2"/>
        <v>0.0273,</v>
      </c>
      <c r="O15" s="63">
        <v>2.74393E-2</v>
      </c>
      <c r="P15" s="63">
        <v>2.7194099999999999E-2</v>
      </c>
      <c r="Q15" s="63">
        <v>2.7521799999999999E-2</v>
      </c>
      <c r="R15" s="63">
        <v>2.73073E-2</v>
      </c>
      <c r="T15" s="63">
        <v>2.7336599999999999E-2</v>
      </c>
      <c r="U15" s="63">
        <v>2.71179E-2</v>
      </c>
    </row>
    <row r="16" spans="2:21">
      <c r="B16" s="59">
        <v>14</v>
      </c>
      <c r="C16" s="64">
        <v>14</v>
      </c>
      <c r="D16" s="60">
        <f t="shared" si="0"/>
        <v>1.2596397116574809E-2</v>
      </c>
      <c r="E16" s="60">
        <f>Reg_30days!Z45</f>
        <v>2.2735848517223801E-2</v>
      </c>
      <c r="F16" s="63">
        <v>2.7056E-2</v>
      </c>
      <c r="G16" s="63">
        <v>2.72482E-2</v>
      </c>
      <c r="H16" s="63">
        <v>2.7172100000000001E-2</v>
      </c>
      <c r="I16" s="63">
        <v>2.7045900000000001E-2</v>
      </c>
      <c r="J16" s="63">
        <v>2.7365500000000001E-2</v>
      </c>
      <c r="K16" s="62">
        <f t="shared" si="1"/>
        <v>2.717754E-2</v>
      </c>
      <c r="L16" s="60">
        <f t="shared" si="4"/>
        <v>2.7141200000000001E-2</v>
      </c>
      <c r="M16" s="61">
        <v>0</v>
      </c>
      <c r="N16" s="59" t="str">
        <f t="shared" si="2"/>
        <v>0.0271,</v>
      </c>
      <c r="O16" s="63">
        <v>2.7210100000000001E-2</v>
      </c>
      <c r="P16" s="63">
        <v>2.70935E-2</v>
      </c>
      <c r="Q16" s="63">
        <v>2.73113E-2</v>
      </c>
      <c r="R16" s="63">
        <v>2.7214100000000001E-2</v>
      </c>
      <c r="T16" s="63">
        <v>2.7050100000000001E-2</v>
      </c>
      <c r="U16" s="63">
        <v>2.7002600000000002E-2</v>
      </c>
    </row>
    <row r="17" spans="2:21">
      <c r="B17" s="59">
        <v>15</v>
      </c>
      <c r="C17" s="64">
        <v>15</v>
      </c>
      <c r="D17" s="60">
        <f t="shared" si="0"/>
        <v>1.2596397116574809E-2</v>
      </c>
      <c r="E17" s="60">
        <f>Reg_30days!Z46</f>
        <v>2.3620099698526163E-2</v>
      </c>
      <c r="F17" s="63">
        <v>2.70193E-2</v>
      </c>
      <c r="G17" s="63">
        <v>2.7000199999999999E-2</v>
      </c>
      <c r="H17" s="63">
        <v>2.7222900000000001E-2</v>
      </c>
      <c r="I17" s="63">
        <v>2.68895E-2</v>
      </c>
      <c r="J17" s="63">
        <v>2.7241899999999999E-2</v>
      </c>
      <c r="K17" s="62">
        <f t="shared" si="1"/>
        <v>2.7074759999999996E-2</v>
      </c>
      <c r="L17" s="60">
        <f t="shared" si="4"/>
        <v>2.6981405714285717E-2</v>
      </c>
      <c r="M17" s="61">
        <v>0</v>
      </c>
      <c r="N17" s="59" t="str">
        <f t="shared" si="2"/>
        <v>0.027,</v>
      </c>
      <c r="O17" s="63">
        <v>2.7183200000000001E-2</v>
      </c>
      <c r="P17" s="63">
        <v>2.6744500000000001E-2</v>
      </c>
      <c r="Q17" s="63">
        <v>2.7285E-2</v>
      </c>
      <c r="R17" s="63">
        <v>2.6898499999999999E-2</v>
      </c>
      <c r="T17" s="63">
        <v>2.6993699999999999E-2</v>
      </c>
      <c r="U17" s="63">
        <v>2.6606999999999999E-2</v>
      </c>
    </row>
    <row r="18" spans="2:21">
      <c r="B18" s="59">
        <v>16</v>
      </c>
      <c r="C18" s="64">
        <v>16</v>
      </c>
      <c r="D18" s="60">
        <f t="shared" si="0"/>
        <v>1.2596397116574809E-2</v>
      </c>
      <c r="E18" s="60">
        <f>Reg_30days!Z47</f>
        <v>2.4767234629103567E-2</v>
      </c>
      <c r="F18" s="63">
        <v>2.6747300000000002E-2</v>
      </c>
      <c r="G18" s="63">
        <v>2.6821000000000001E-2</v>
      </c>
      <c r="H18" s="63">
        <v>2.6840800000000001E-2</v>
      </c>
      <c r="I18" s="63">
        <v>2.6601E-2</v>
      </c>
      <c r="J18" s="63">
        <v>2.7240799999999999E-2</v>
      </c>
      <c r="K18" s="62">
        <f t="shared" si="1"/>
        <v>2.6850180000000001E-2</v>
      </c>
      <c r="L18" s="60">
        <f t="shared" si="4"/>
        <v>2.6798757142857142E-2</v>
      </c>
      <c r="M18" s="61">
        <v>0</v>
      </c>
      <c r="N18" s="59" t="str">
        <f t="shared" si="2"/>
        <v>0.0268,</v>
      </c>
      <c r="O18" s="63">
        <v>2.6959799999999999E-2</v>
      </c>
      <c r="P18" s="63">
        <v>2.6744400000000002E-2</v>
      </c>
      <c r="Q18" s="63">
        <v>2.70742E-2</v>
      </c>
      <c r="R18" s="63">
        <v>2.6906900000000001E-2</v>
      </c>
      <c r="T18" s="63">
        <v>2.6772399999999998E-2</v>
      </c>
      <c r="U18" s="63">
        <v>2.6605500000000001E-2</v>
      </c>
    </row>
    <row r="19" spans="2:21">
      <c r="B19" s="59">
        <v>17</v>
      </c>
      <c r="C19" s="64">
        <v>17</v>
      </c>
      <c r="D19" s="60">
        <f t="shared" si="0"/>
        <v>1.2596397116574809E-2</v>
      </c>
      <c r="E19" s="60">
        <f>Reg_30days!Z48</f>
        <v>2.585014354890915E-2</v>
      </c>
      <c r="F19" s="63">
        <v>2.6300400000000002E-2</v>
      </c>
      <c r="G19" s="63">
        <v>2.6688199999999999E-2</v>
      </c>
      <c r="H19" s="63">
        <v>2.6865199999999999E-2</v>
      </c>
      <c r="I19" s="63">
        <v>2.66319E-2</v>
      </c>
      <c r="J19" s="63">
        <v>2.7028E-2</v>
      </c>
      <c r="K19" s="62">
        <f t="shared" si="1"/>
        <v>2.6702740000000003E-2</v>
      </c>
      <c r="L19" s="60">
        <f t="shared" si="4"/>
        <v>2.6576559999999999E-2</v>
      </c>
      <c r="M19" s="61">
        <v>0</v>
      </c>
      <c r="N19" s="59" t="str">
        <f t="shared" si="2"/>
        <v>0.0266,</v>
      </c>
      <c r="O19" s="63">
        <v>2.6645499999999999E-2</v>
      </c>
      <c r="P19" s="63">
        <v>2.6755600000000001E-2</v>
      </c>
      <c r="Q19" s="63">
        <v>2.6785E-2</v>
      </c>
      <c r="R19" s="63">
        <v>2.6905200000000001E-2</v>
      </c>
      <c r="T19" s="63">
        <v>2.6296E-2</v>
      </c>
      <c r="U19" s="63">
        <v>2.64578E-2</v>
      </c>
    </row>
    <row r="20" spans="2:21">
      <c r="B20" s="59">
        <v>18</v>
      </c>
      <c r="C20" s="64">
        <v>18</v>
      </c>
      <c r="D20" s="60">
        <f t="shared" si="0"/>
        <v>1.2596397116574809E-2</v>
      </c>
      <c r="E20" s="60">
        <f>Reg_30days!Z49</f>
        <v>2.6643544590570896E-2</v>
      </c>
      <c r="F20" s="63">
        <v>2.6442199999999999E-2</v>
      </c>
      <c r="G20" s="63">
        <v>2.60133E-2</v>
      </c>
      <c r="H20" s="63">
        <v>2.6501899999999998E-2</v>
      </c>
      <c r="I20" s="63">
        <v>2.6206500000000001E-2</v>
      </c>
      <c r="J20" s="63">
        <v>2.68544E-2</v>
      </c>
      <c r="K20" s="62">
        <f t="shared" si="1"/>
        <v>2.6403660000000002E-2</v>
      </c>
      <c r="L20" s="60">
        <f t="shared" si="4"/>
        <v>2.6346242857142856E-2</v>
      </c>
      <c r="M20" s="61">
        <v>0</v>
      </c>
      <c r="N20" s="59" t="str">
        <f t="shared" si="2"/>
        <v>0.0263,</v>
      </c>
      <c r="O20" s="63">
        <v>2.6879799999999999E-2</v>
      </c>
      <c r="P20" s="63">
        <v>2.6322100000000001E-2</v>
      </c>
      <c r="Q20" s="63">
        <v>2.70076E-2</v>
      </c>
      <c r="R20" s="63">
        <v>2.6512600000000001E-2</v>
      </c>
      <c r="T20" s="63">
        <v>2.6405100000000001E-2</v>
      </c>
      <c r="U20" s="63">
        <v>2.6051499999999998E-2</v>
      </c>
    </row>
    <row r="21" spans="2:21">
      <c r="B21" s="59">
        <v>19</v>
      </c>
      <c r="C21" s="64">
        <v>19</v>
      </c>
      <c r="D21" s="60">
        <f t="shared" si="0"/>
        <v>1.2596397116574809E-2</v>
      </c>
      <c r="E21" s="60">
        <f>Reg_30days!Z50</f>
        <v>2.6811910320691589E-2</v>
      </c>
      <c r="F21" s="63">
        <v>2.6104800000000001E-2</v>
      </c>
      <c r="G21" s="63">
        <v>2.5898000000000001E-2</v>
      </c>
      <c r="H21" s="63">
        <v>2.5951200000000001E-2</v>
      </c>
      <c r="I21" s="63">
        <v>2.6072399999999999E-2</v>
      </c>
      <c r="J21" s="63">
        <v>2.6698599999999999E-2</v>
      </c>
      <c r="K21" s="62">
        <f t="shared" si="1"/>
        <v>2.6144999999999995E-2</v>
      </c>
      <c r="L21" s="60">
        <f t="shared" si="4"/>
        <v>2.6087151428571428E-2</v>
      </c>
      <c r="M21" s="61">
        <v>0</v>
      </c>
      <c r="N21" s="59" t="str">
        <f t="shared" si="2"/>
        <v>0.0261,</v>
      </c>
      <c r="O21" s="63">
        <v>2.6578500000000001E-2</v>
      </c>
      <c r="P21" s="63">
        <v>2.6320199999999998E-2</v>
      </c>
      <c r="Q21" s="63">
        <v>2.6732100000000002E-2</v>
      </c>
      <c r="R21" s="63">
        <v>2.6503100000000002E-2</v>
      </c>
      <c r="T21" s="63">
        <v>2.6080699999999998E-2</v>
      </c>
      <c r="U21" s="63">
        <v>2.5915199999999999E-2</v>
      </c>
    </row>
    <row r="22" spans="2:21">
      <c r="B22" s="59">
        <v>20</v>
      </c>
      <c r="C22" s="64">
        <v>20</v>
      </c>
      <c r="D22" s="60">
        <f t="shared" si="0"/>
        <v>1.2596397116574809E-2</v>
      </c>
      <c r="E22" s="60">
        <f>Reg_30days!Z51</f>
        <v>2.7254024010539338E-2</v>
      </c>
      <c r="F22" s="63">
        <v>2.5699400000000001E-2</v>
      </c>
      <c r="G22" s="63">
        <v>2.5378299999999999E-2</v>
      </c>
      <c r="H22" s="63">
        <v>2.5324900000000001E-2</v>
      </c>
      <c r="I22" s="63">
        <v>2.57019E-2</v>
      </c>
      <c r="J22" s="63">
        <v>2.6305700000000001E-2</v>
      </c>
      <c r="K22" s="62">
        <f t="shared" si="1"/>
        <v>2.568204E-2</v>
      </c>
      <c r="L22" s="60">
        <f t="shared" si="4"/>
        <v>2.5791139999999997E-2</v>
      </c>
      <c r="M22" s="61">
        <v>0</v>
      </c>
      <c r="N22" s="59" t="str">
        <f t="shared" si="2"/>
        <v>0.0258,</v>
      </c>
      <c r="O22" s="63">
        <v>2.6357800000000001E-2</v>
      </c>
      <c r="P22" s="63">
        <v>2.62697E-2</v>
      </c>
      <c r="Q22" s="63">
        <v>2.6521900000000001E-2</v>
      </c>
      <c r="R22" s="63">
        <v>2.6455699999999999E-2</v>
      </c>
      <c r="T22" s="63">
        <v>2.56276E-2</v>
      </c>
      <c r="U22" s="63">
        <v>2.5833700000000001E-2</v>
      </c>
    </row>
    <row r="23" spans="2:21">
      <c r="B23" s="59">
        <v>21</v>
      </c>
      <c r="C23" s="64">
        <v>21</v>
      </c>
      <c r="D23" s="60">
        <f t="shared" si="0"/>
        <v>1.2596397116574809E-2</v>
      </c>
      <c r="E23" s="60">
        <f>Reg_30days!Z52</f>
        <v>2.7149173242110435E-2</v>
      </c>
      <c r="F23" s="63">
        <v>2.5583000000000002E-2</v>
      </c>
      <c r="G23" s="63">
        <v>2.5421099999999999E-2</v>
      </c>
      <c r="H23" s="63">
        <v>2.50949E-2</v>
      </c>
      <c r="I23" s="63">
        <v>2.5598900000000001E-2</v>
      </c>
      <c r="J23" s="63">
        <v>2.6128700000000001E-2</v>
      </c>
      <c r="K23" s="62">
        <f t="shared" si="1"/>
        <v>2.5565320000000002E-2</v>
      </c>
      <c r="L23" s="60">
        <f t="shared" si="4"/>
        <v>2.5446454285714289E-2</v>
      </c>
      <c r="M23" s="61">
        <v>0</v>
      </c>
      <c r="N23" s="59" t="str">
        <f t="shared" si="2"/>
        <v>0.0254,</v>
      </c>
      <c r="O23" s="63">
        <v>2.6292300000000001E-2</v>
      </c>
      <c r="P23" s="63">
        <v>2.6040600000000001E-2</v>
      </c>
      <c r="Q23" s="63">
        <v>2.64601E-2</v>
      </c>
      <c r="R23" s="63">
        <v>2.6264699999999998E-2</v>
      </c>
      <c r="T23" s="63">
        <v>2.54694E-2</v>
      </c>
      <c r="U23" s="63">
        <v>2.55652E-2</v>
      </c>
    </row>
    <row r="24" spans="2:21">
      <c r="B24" s="59">
        <v>22</v>
      </c>
      <c r="C24" s="64">
        <v>22</v>
      </c>
      <c r="D24" s="60">
        <f t="shared" si="0"/>
        <v>1.2596397116574809E-2</v>
      </c>
      <c r="E24" s="60">
        <f>Reg_30days!Z53</f>
        <v>2.6844426443447512E-2</v>
      </c>
      <c r="F24" s="63">
        <v>2.5473300000000001E-2</v>
      </c>
      <c r="G24" s="63">
        <v>2.5207199999999999E-2</v>
      </c>
      <c r="H24" s="63">
        <v>2.48045E-2</v>
      </c>
      <c r="I24" s="63">
        <v>2.5143700000000001E-2</v>
      </c>
      <c r="J24" s="63">
        <v>2.5676899999999999E-2</v>
      </c>
      <c r="K24" s="62">
        <f t="shared" si="1"/>
        <v>2.5261119999999998E-2</v>
      </c>
      <c r="L24" s="60">
        <f t="shared" si="4"/>
        <v>2.5088288571428568E-2</v>
      </c>
      <c r="M24" s="61">
        <v>0</v>
      </c>
      <c r="N24" s="59" t="str">
        <f t="shared" si="2"/>
        <v>0.0251,</v>
      </c>
      <c r="O24" s="63">
        <v>2.63597E-2</v>
      </c>
      <c r="P24" s="63">
        <v>2.60944E-2</v>
      </c>
      <c r="Q24" s="63">
        <v>2.6525199999999999E-2</v>
      </c>
      <c r="R24" s="63">
        <v>2.6296799999999999E-2</v>
      </c>
      <c r="T24" s="63">
        <v>2.5388000000000001E-2</v>
      </c>
      <c r="U24" s="63">
        <v>2.52783E-2</v>
      </c>
    </row>
    <row r="25" spans="2:21">
      <c r="B25" s="59">
        <v>23</v>
      </c>
      <c r="C25" s="64">
        <v>23</v>
      </c>
      <c r="D25" s="60">
        <f t="shared" si="0"/>
        <v>1.2596397116574809E-2</v>
      </c>
      <c r="E25" s="60">
        <f>Reg_30days!Z54</f>
        <v>2.6352637516730192E-2</v>
      </c>
      <c r="F25" s="63">
        <v>2.4913299999999999E-2</v>
      </c>
      <c r="G25" s="63">
        <v>2.4822299999999999E-2</v>
      </c>
      <c r="H25" s="63">
        <v>2.4036100000000001E-2</v>
      </c>
      <c r="I25" s="63">
        <v>2.4816700000000001E-2</v>
      </c>
      <c r="J25" s="63">
        <v>2.5302100000000001E-2</v>
      </c>
      <c r="K25" s="62">
        <f t="shared" si="1"/>
        <v>2.4778099999999997E-2</v>
      </c>
      <c r="L25" s="60">
        <f t="shared" si="4"/>
        <v>2.4726585714285716E-2</v>
      </c>
      <c r="M25" s="61">
        <v>0</v>
      </c>
      <c r="N25" s="59" t="str">
        <f t="shared" si="2"/>
        <v>0.0247,</v>
      </c>
      <c r="O25" s="63">
        <v>2.6061899999999999E-2</v>
      </c>
      <c r="P25" s="63">
        <v>2.5612800000000002E-2</v>
      </c>
      <c r="Q25" s="63">
        <v>2.6219599999999999E-2</v>
      </c>
      <c r="R25" s="63">
        <v>2.5832399999999998E-2</v>
      </c>
      <c r="T25" s="63">
        <v>2.48103E-2</v>
      </c>
      <c r="U25" s="63">
        <v>2.4670500000000001E-2</v>
      </c>
    </row>
    <row r="26" spans="2:21">
      <c r="B26" s="59">
        <v>24</v>
      </c>
      <c r="C26" s="64">
        <v>24</v>
      </c>
      <c r="D26" s="60">
        <f t="shared" si="0"/>
        <v>1.2596397116574809E-2</v>
      </c>
      <c r="E26" s="60">
        <f>Reg_30days!Z55</f>
        <v>2.5807820536641594E-2</v>
      </c>
      <c r="F26" s="63">
        <v>2.4222899999999999E-2</v>
      </c>
      <c r="G26" s="63">
        <v>2.4411100000000002E-2</v>
      </c>
      <c r="H26" s="63">
        <v>2.4042399999999998E-2</v>
      </c>
      <c r="I26" s="63">
        <v>2.3806000000000001E-2</v>
      </c>
      <c r="J26" s="63">
        <v>2.4967300000000001E-2</v>
      </c>
      <c r="K26" s="62">
        <f t="shared" si="1"/>
        <v>2.4289939999999999E-2</v>
      </c>
      <c r="L26" s="60">
        <f t="shared" si="4"/>
        <v>2.4308582857142855E-2</v>
      </c>
      <c r="M26" s="61">
        <v>0</v>
      </c>
      <c r="N26" s="59" t="str">
        <f t="shared" si="2"/>
        <v>0.0243,</v>
      </c>
      <c r="O26" s="63">
        <v>2.55225E-2</v>
      </c>
      <c r="P26" s="63">
        <v>2.53934E-2</v>
      </c>
      <c r="Q26" s="63">
        <v>2.5723099999999999E-2</v>
      </c>
      <c r="R26" s="63">
        <v>2.56224E-2</v>
      </c>
      <c r="T26" s="63">
        <v>2.41281E-2</v>
      </c>
      <c r="U26" s="63">
        <v>2.41882E-2</v>
      </c>
    </row>
    <row r="27" spans="2:21">
      <c r="B27" s="59">
        <v>25</v>
      </c>
      <c r="C27" s="64">
        <v>25</v>
      </c>
      <c r="D27" s="60">
        <f t="shared" si="0"/>
        <v>1.2596397116574809E-2</v>
      </c>
      <c r="E27" s="60">
        <f>Reg_30days!Z56</f>
        <v>2.5170465930911625E-2</v>
      </c>
      <c r="F27" s="63">
        <v>2.4450900000000001E-2</v>
      </c>
      <c r="G27" s="63">
        <v>2.4104500000000001E-2</v>
      </c>
      <c r="H27" s="63">
        <v>2.3402900000000001E-2</v>
      </c>
      <c r="I27" s="63">
        <v>2.32949E-2</v>
      </c>
      <c r="J27" s="63">
        <v>2.4229299999999999E-2</v>
      </c>
      <c r="K27" s="62">
        <f t="shared" si="1"/>
        <v>2.3896500000000001E-2</v>
      </c>
      <c r="L27" s="60">
        <f t="shared" si="4"/>
        <v>2.3856651428571428E-2</v>
      </c>
      <c r="M27" s="61">
        <v>0</v>
      </c>
      <c r="N27" s="59" t="str">
        <f t="shared" si="2"/>
        <v>0.0239,</v>
      </c>
      <c r="O27" s="63">
        <v>2.5877500000000001E-2</v>
      </c>
      <c r="P27" s="63">
        <v>2.53075E-2</v>
      </c>
      <c r="Q27" s="63">
        <v>2.60418E-2</v>
      </c>
      <c r="R27" s="63">
        <v>2.5520399999999999E-2</v>
      </c>
      <c r="T27" s="63">
        <v>2.4264899999999999E-2</v>
      </c>
      <c r="U27" s="63">
        <v>2.3692000000000001E-2</v>
      </c>
    </row>
    <row r="28" spans="2:21">
      <c r="B28" s="59">
        <v>26</v>
      </c>
      <c r="C28" s="64">
        <v>26</v>
      </c>
      <c r="D28" s="60">
        <f t="shared" si="0"/>
        <v>1.2596397116574809E-2</v>
      </c>
      <c r="E28" s="60">
        <f>Reg_30days!Z57</f>
        <v>2.4392045092651877E-2</v>
      </c>
      <c r="F28" s="63">
        <v>2.36975E-2</v>
      </c>
      <c r="G28" s="63">
        <v>2.3574600000000001E-2</v>
      </c>
      <c r="H28" s="63">
        <v>2.3978599999999999E-2</v>
      </c>
      <c r="I28" s="63">
        <v>2.3193800000000001E-2</v>
      </c>
      <c r="J28" s="63">
        <v>2.36209E-2</v>
      </c>
      <c r="K28" s="62">
        <f t="shared" si="1"/>
        <v>2.3613080000000002E-2</v>
      </c>
      <c r="L28" s="60">
        <f t="shared" si="4"/>
        <v>2.3357997142857141E-2</v>
      </c>
      <c r="M28" s="61">
        <v>0</v>
      </c>
      <c r="N28" s="59" t="str">
        <f t="shared" si="2"/>
        <v>0.0234,</v>
      </c>
      <c r="O28" s="63">
        <v>2.5184399999999999E-2</v>
      </c>
      <c r="P28" s="63">
        <v>2.53332E-2</v>
      </c>
      <c r="Q28" s="63">
        <v>2.5388999999999998E-2</v>
      </c>
      <c r="R28" s="63">
        <v>2.5506500000000001E-2</v>
      </c>
      <c r="T28" s="63">
        <v>2.3490799999999999E-2</v>
      </c>
      <c r="U28" s="63">
        <v>2.3313199999999999E-2</v>
      </c>
    </row>
    <row r="29" spans="2:21">
      <c r="B29" s="59">
        <v>27</v>
      </c>
      <c r="C29" s="64">
        <v>27</v>
      </c>
      <c r="D29" s="60">
        <f t="shared" si="0"/>
        <v>1.2596397116574809E-2</v>
      </c>
      <c r="E29" s="60">
        <f>Reg_30days!Z58</f>
        <v>2.3980075851605175E-2</v>
      </c>
      <c r="F29" s="63">
        <v>2.2540399999999999E-2</v>
      </c>
      <c r="G29" s="63">
        <v>2.2605799999999999E-2</v>
      </c>
      <c r="H29" s="63">
        <v>2.2878599999999999E-2</v>
      </c>
      <c r="I29" s="63">
        <v>2.2674900000000001E-2</v>
      </c>
      <c r="J29" s="63">
        <v>2.3080400000000001E-2</v>
      </c>
      <c r="K29" s="62">
        <f t="shared" si="1"/>
        <v>2.2756019999999998E-2</v>
      </c>
      <c r="L29" s="60">
        <f t="shared" si="4"/>
        <v>2.2834422857142857E-2</v>
      </c>
      <c r="M29" s="61">
        <v>0</v>
      </c>
      <c r="N29" s="59" t="str">
        <f t="shared" si="2"/>
        <v>0.0228,</v>
      </c>
      <c r="O29" s="63">
        <v>2.4289700000000001E-2</v>
      </c>
      <c r="P29" s="63">
        <v>2.4419E-2</v>
      </c>
      <c r="Q29" s="63">
        <v>2.4509199999999998E-2</v>
      </c>
      <c r="R29" s="63">
        <v>2.46801E-2</v>
      </c>
      <c r="T29" s="63">
        <v>2.2180200000000001E-2</v>
      </c>
      <c r="U29" s="63">
        <v>2.2418500000000001E-2</v>
      </c>
    </row>
    <row r="30" spans="2:21">
      <c r="B30" s="59">
        <v>28</v>
      </c>
      <c r="C30" s="64">
        <v>28</v>
      </c>
      <c r="D30" s="60">
        <f t="shared" si="0"/>
        <v>1.2596397116574809E-2</v>
      </c>
      <c r="E30" s="60">
        <f>Reg_30days!Z59</f>
        <v>2.1123966401377779E-2</v>
      </c>
      <c r="F30" s="63">
        <v>2.2509299999999999E-2</v>
      </c>
      <c r="G30" s="63">
        <v>2.23795E-2</v>
      </c>
      <c r="H30" s="63">
        <v>2.2480300000000002E-2</v>
      </c>
      <c r="I30" s="63">
        <v>2.22195E-2</v>
      </c>
      <c r="J30" s="63">
        <v>2.24204E-2</v>
      </c>
      <c r="K30" s="62">
        <f t="shared" si="1"/>
        <v>2.2401799999999999E-2</v>
      </c>
      <c r="L30" s="60">
        <f t="shared" si="4"/>
        <v>2.230881142857143E-2</v>
      </c>
      <c r="M30" s="61">
        <v>0</v>
      </c>
      <c r="N30" s="59" t="str">
        <f t="shared" si="2"/>
        <v>0.0223,</v>
      </c>
      <c r="O30" s="63">
        <v>2.4422900000000001E-2</v>
      </c>
      <c r="P30" s="63">
        <v>2.45141E-2</v>
      </c>
      <c r="Q30" s="63">
        <v>2.46473E-2</v>
      </c>
      <c r="R30" s="63">
        <v>2.47526E-2</v>
      </c>
      <c r="T30" s="63">
        <v>2.20588E-2</v>
      </c>
      <c r="U30" s="63">
        <v>2.2399800000000001E-2</v>
      </c>
    </row>
    <row r="31" spans="2:21">
      <c r="B31" s="59">
        <v>29</v>
      </c>
      <c r="C31" s="64">
        <v>29</v>
      </c>
      <c r="D31" s="60">
        <f t="shared" si="0"/>
        <v>1.2596397116574809E-2</v>
      </c>
      <c r="E31" s="60">
        <f>Reg_30days!Z60</f>
        <v>2.1056156905579753E-2</v>
      </c>
      <c r="F31" s="63">
        <v>2.1869699999999999E-2</v>
      </c>
      <c r="G31" s="63">
        <v>2.1409899999999999E-2</v>
      </c>
      <c r="H31" s="63">
        <v>2.1535100000000001E-2</v>
      </c>
      <c r="I31" s="63">
        <v>2.1929299999999999E-2</v>
      </c>
      <c r="J31" s="63">
        <v>2.2108699999999998E-2</v>
      </c>
      <c r="K31" s="62">
        <f t="shared" si="1"/>
        <v>2.1770539999999998E-2</v>
      </c>
      <c r="L31" s="60">
        <f t="shared" si="4"/>
        <v>2.171389428571429E-2</v>
      </c>
      <c r="M31" s="61">
        <v>0</v>
      </c>
      <c r="N31" s="59" t="str">
        <f t="shared" si="2"/>
        <v>0.0217,</v>
      </c>
      <c r="O31" s="63">
        <v>2.3952399999999999E-2</v>
      </c>
      <c r="P31" s="63">
        <v>2.44084E-2</v>
      </c>
      <c r="Q31" s="63">
        <v>2.4168800000000001E-2</v>
      </c>
      <c r="R31" s="63">
        <v>2.4622399999999999E-2</v>
      </c>
      <c r="T31" s="63">
        <v>2.1275800000000001E-2</v>
      </c>
      <c r="U31" s="63">
        <v>2.1997900000000001E-2</v>
      </c>
    </row>
    <row r="32" spans="2:21">
      <c r="B32" s="59">
        <v>30</v>
      </c>
      <c r="C32" s="64">
        <v>30</v>
      </c>
      <c r="D32" s="60">
        <f t="shared" si="0"/>
        <v>1.2596397116574809E-2</v>
      </c>
      <c r="E32" s="60">
        <f>Reg_30days!Z61</f>
        <v>2.0739005194936926E-2</v>
      </c>
      <c r="F32" s="63">
        <v>2.1066700000000001E-2</v>
      </c>
      <c r="G32" s="63">
        <v>2.1120099999999999E-2</v>
      </c>
      <c r="H32" s="63">
        <v>2.05737E-2</v>
      </c>
      <c r="I32" s="63">
        <v>2.1549800000000001E-2</v>
      </c>
      <c r="J32" s="63">
        <v>2.1255099999999999E-2</v>
      </c>
      <c r="K32" s="62">
        <f t="shared" si="1"/>
        <v>2.1113079999999999E-2</v>
      </c>
      <c r="L32" s="60">
        <f t="shared" si="4"/>
        <v>2.1074502857142859E-2</v>
      </c>
      <c r="M32" s="61">
        <v>0</v>
      </c>
      <c r="N32" s="59" t="str">
        <f t="shared" si="2"/>
        <v>0.0211,</v>
      </c>
      <c r="O32" s="63">
        <v>2.3511199999999999E-2</v>
      </c>
      <c r="P32" s="63">
        <v>2.3175999999999999E-2</v>
      </c>
      <c r="Q32" s="63">
        <v>2.3740000000000001E-2</v>
      </c>
      <c r="R32" s="63">
        <v>2.3473999999999998E-2</v>
      </c>
      <c r="T32" s="63">
        <v>2.0509199999999998E-2</v>
      </c>
      <c r="U32" s="63">
        <v>2.0963800000000001E-2</v>
      </c>
    </row>
    <row r="33" spans="2:21">
      <c r="B33" s="59">
        <v>31</v>
      </c>
      <c r="C33" s="64">
        <v>31</v>
      </c>
      <c r="D33" s="60">
        <f t="shared" si="0"/>
        <v>1.2596397116574809E-2</v>
      </c>
      <c r="E33" s="60">
        <f>Reg_30days!Z62</f>
        <v>2.0314954353718502E-2</v>
      </c>
      <c r="F33" s="63">
        <v>2.0601399999999999E-2</v>
      </c>
      <c r="G33" s="63">
        <v>2.04932E-2</v>
      </c>
      <c r="H33" s="63">
        <v>2.036E-2</v>
      </c>
      <c r="I33" s="63">
        <v>2.0540300000000001E-2</v>
      </c>
      <c r="J33" s="63">
        <v>2.1058400000000001E-2</v>
      </c>
      <c r="K33" s="62">
        <f t="shared" si="1"/>
        <v>2.0610659999999999E-2</v>
      </c>
      <c r="L33" s="60">
        <f t="shared" si="4"/>
        <v>2.0449131428571431E-2</v>
      </c>
      <c r="M33" s="61">
        <v>0</v>
      </c>
      <c r="N33" s="59" t="str">
        <f t="shared" si="2"/>
        <v>0.0204,</v>
      </c>
      <c r="O33" s="63">
        <v>2.2390299999999998E-2</v>
      </c>
      <c r="P33" s="63">
        <v>2.2675600000000001E-2</v>
      </c>
      <c r="Q33" s="63">
        <v>2.28516E-2</v>
      </c>
      <c r="R33" s="63">
        <v>2.2908399999999999E-2</v>
      </c>
      <c r="T33" s="63">
        <v>1.9998599999999998E-2</v>
      </c>
      <c r="U33" s="63">
        <v>1.9671899999999999E-2</v>
      </c>
    </row>
    <row r="34" spans="2:21">
      <c r="B34" s="59">
        <v>32</v>
      </c>
      <c r="C34" s="64">
        <v>32</v>
      </c>
      <c r="D34" s="60">
        <f t="shared" si="0"/>
        <v>1.2596397116574809E-2</v>
      </c>
      <c r="E34" s="60">
        <f>Reg_30days!Z63</f>
        <v>1.9498182500071567E-2</v>
      </c>
      <c r="F34" s="63">
        <v>2.0412799999999998E-2</v>
      </c>
      <c r="G34" s="63">
        <v>1.9742800000000001E-2</v>
      </c>
      <c r="H34" s="63">
        <v>1.9253699999999999E-2</v>
      </c>
      <c r="I34" s="63">
        <v>1.9466399999999998E-2</v>
      </c>
      <c r="J34" s="63">
        <v>1.9784699999999999E-2</v>
      </c>
      <c r="K34" s="62">
        <f t="shared" si="1"/>
        <v>1.9732079999999999E-2</v>
      </c>
      <c r="L34" s="60">
        <f t="shared" si="4"/>
        <v>1.9771700000000003E-2</v>
      </c>
      <c r="M34" s="61">
        <v>0</v>
      </c>
      <c r="N34" s="59" t="str">
        <f t="shared" si="2"/>
        <v>0.0198,</v>
      </c>
      <c r="O34" s="63">
        <v>2.2159700000000001E-2</v>
      </c>
      <c r="P34" s="63">
        <v>2.19852E-2</v>
      </c>
      <c r="Q34" s="63">
        <v>2.2620899999999999E-2</v>
      </c>
      <c r="R34" s="63">
        <v>2.23509E-2</v>
      </c>
      <c r="T34" s="63">
        <v>1.9543600000000001E-2</v>
      </c>
      <c r="U34" s="63">
        <v>1.9319800000000002E-2</v>
      </c>
    </row>
    <row r="35" spans="2:21">
      <c r="B35" s="59">
        <v>33</v>
      </c>
      <c r="C35" s="64">
        <v>33</v>
      </c>
      <c r="D35" s="60">
        <f t="shared" ref="D35:D62" si="5">$E$3</f>
        <v>1.2596397116574809E-2</v>
      </c>
      <c r="E35" s="60">
        <f>Reg_30days!Z64</f>
        <v>1.9011592699415568E-2</v>
      </c>
      <c r="F35" s="63">
        <v>1.92769E-2</v>
      </c>
      <c r="G35" s="63">
        <v>1.8891399999999999E-2</v>
      </c>
      <c r="H35" s="63">
        <v>1.87025E-2</v>
      </c>
      <c r="I35" s="63">
        <v>1.88843E-2</v>
      </c>
      <c r="J35" s="63">
        <v>1.9931600000000001E-2</v>
      </c>
      <c r="K35" s="62">
        <f t="shared" ref="K35:K62" si="6">AVERAGE(F35:J35)</f>
        <v>1.9137339999999996E-2</v>
      </c>
      <c r="L35" s="60">
        <f t="shared" si="4"/>
        <v>1.9111957142857145E-2</v>
      </c>
      <c r="M35" s="61">
        <v>0</v>
      </c>
      <c r="N35" s="59" t="str">
        <f t="shared" si="2"/>
        <v>0.0191,</v>
      </c>
      <c r="O35" s="63">
        <v>2.13917E-2</v>
      </c>
      <c r="P35" s="63">
        <v>2.1126099999999998E-2</v>
      </c>
      <c r="Q35" s="63">
        <v>2.1847399999999999E-2</v>
      </c>
      <c r="R35" s="63">
        <v>2.1653700000000001E-2</v>
      </c>
      <c r="T35" s="63">
        <v>1.8651999999999998E-2</v>
      </c>
      <c r="U35" s="63">
        <v>1.8742000000000002E-2</v>
      </c>
    </row>
    <row r="36" spans="2:21">
      <c r="B36" s="59">
        <v>34</v>
      </c>
      <c r="C36" s="64">
        <v>34</v>
      </c>
      <c r="D36" s="60">
        <f t="shared" si="5"/>
        <v>1.2596397116574809E-2</v>
      </c>
      <c r="E36" s="60">
        <f>Reg_30days!Z65</f>
        <v>1.7947895133066421E-2</v>
      </c>
      <c r="F36" s="63">
        <v>1.8299200000000002E-2</v>
      </c>
      <c r="G36" s="63">
        <v>1.82475E-2</v>
      </c>
      <c r="H36" s="63">
        <v>1.7709099999999998E-2</v>
      </c>
      <c r="I36" s="63">
        <v>1.88358E-2</v>
      </c>
      <c r="J36" s="63">
        <v>1.8800500000000001E-2</v>
      </c>
      <c r="K36" s="62">
        <f t="shared" si="6"/>
        <v>1.8378419999999999E-2</v>
      </c>
      <c r="L36" s="60">
        <f t="shared" si="4"/>
        <v>1.8452351428571431E-2</v>
      </c>
      <c r="M36" s="61">
        <v>0</v>
      </c>
      <c r="N36" s="59" t="str">
        <f t="shared" si="2"/>
        <v>0.0185,</v>
      </c>
      <c r="O36" s="63">
        <v>2.0802600000000001E-2</v>
      </c>
      <c r="P36" s="63">
        <v>2.0784799999999999E-2</v>
      </c>
      <c r="Q36" s="63">
        <v>2.1343999999999998E-2</v>
      </c>
      <c r="R36" s="63">
        <v>2.12642E-2</v>
      </c>
      <c r="T36" s="63">
        <v>1.7493399999999999E-2</v>
      </c>
      <c r="U36" s="63">
        <v>1.8397400000000001E-2</v>
      </c>
    </row>
    <row r="37" spans="2:21">
      <c r="B37" s="59">
        <v>35</v>
      </c>
      <c r="C37" s="64">
        <v>35</v>
      </c>
      <c r="D37" s="60">
        <f t="shared" si="5"/>
        <v>1.2596397116574809E-2</v>
      </c>
      <c r="E37" s="60">
        <f>Reg_30days!Z66</f>
        <v>1.9411450888218683E-2</v>
      </c>
      <c r="F37" s="63">
        <v>1.7719700000000001E-2</v>
      </c>
      <c r="G37" s="63">
        <v>1.75598E-2</v>
      </c>
      <c r="H37" s="63">
        <v>1.6964199999999999E-2</v>
      </c>
      <c r="I37" s="63">
        <v>1.7680499999999998E-2</v>
      </c>
      <c r="J37" s="63">
        <v>1.8374700000000001E-2</v>
      </c>
      <c r="K37" s="62">
        <f t="shared" si="6"/>
        <v>1.7659780000000003E-2</v>
      </c>
      <c r="L37" s="60">
        <f t="shared" si="4"/>
        <v>1.7720897142857142E-2</v>
      </c>
      <c r="M37" s="61">
        <v>0</v>
      </c>
      <c r="N37" s="59" t="str">
        <f t="shared" si="2"/>
        <v>0.0177,</v>
      </c>
      <c r="O37" s="63">
        <v>2.0130599999999998E-2</v>
      </c>
      <c r="P37" s="63">
        <v>2.06269E-2</v>
      </c>
      <c r="Q37" s="63">
        <v>2.0661700000000002E-2</v>
      </c>
      <c r="R37" s="63">
        <v>2.09944E-2</v>
      </c>
      <c r="T37" s="63">
        <v>1.6845300000000001E-2</v>
      </c>
      <c r="U37" s="63">
        <v>1.7770399999999999E-2</v>
      </c>
    </row>
    <row r="38" spans="2:21">
      <c r="B38" s="59">
        <v>36</v>
      </c>
      <c r="C38" s="64">
        <v>36</v>
      </c>
      <c r="D38" s="60">
        <f t="shared" si="5"/>
        <v>1.2596397116574809E-2</v>
      </c>
      <c r="E38" s="60">
        <f>Reg_30days!Z67</f>
        <v>1.8248225417248378E-2</v>
      </c>
      <c r="F38" s="63">
        <v>1.71649E-2</v>
      </c>
      <c r="G38" s="63">
        <v>1.6848800000000001E-2</v>
      </c>
      <c r="H38" s="63">
        <v>1.5987399999999999E-2</v>
      </c>
      <c r="I38" s="63">
        <v>1.7983200000000001E-2</v>
      </c>
      <c r="J38" s="63">
        <v>1.7777399999999999E-2</v>
      </c>
      <c r="K38" s="62">
        <f t="shared" si="6"/>
        <v>1.7152339999999999E-2</v>
      </c>
      <c r="L38" s="60">
        <f t="shared" ref="L38:L62" si="7">AVERAGE(K35:K41)</f>
        <v>1.7003397142857143E-2</v>
      </c>
      <c r="M38" s="61">
        <v>0</v>
      </c>
      <c r="N38" s="59" t="str">
        <f t="shared" si="2"/>
        <v>0.017,</v>
      </c>
      <c r="O38" s="63">
        <v>1.9540999999999999E-2</v>
      </c>
      <c r="P38" s="63">
        <v>1.93674E-2</v>
      </c>
      <c r="Q38" s="63">
        <v>2.01234E-2</v>
      </c>
      <c r="R38" s="63">
        <v>1.9908100000000001E-2</v>
      </c>
      <c r="T38" s="63">
        <v>1.6419E-2</v>
      </c>
      <c r="U38" s="63">
        <v>1.6837700000000001E-2</v>
      </c>
    </row>
    <row r="39" spans="2:21">
      <c r="B39" s="59">
        <v>37</v>
      </c>
      <c r="C39" s="64">
        <v>37</v>
      </c>
      <c r="D39" s="60">
        <f t="shared" si="5"/>
        <v>1.2596397116574809E-2</v>
      </c>
      <c r="E39" s="60">
        <f>Reg_30days!Z68</f>
        <v>1.7298505738597491E-2</v>
      </c>
      <c r="F39" s="63">
        <v>1.60229E-2</v>
      </c>
      <c r="G39" s="63">
        <v>1.58049E-2</v>
      </c>
      <c r="H39" s="63">
        <v>1.5976299999999999E-2</v>
      </c>
      <c r="I39" s="63">
        <v>1.70779E-2</v>
      </c>
      <c r="J39" s="63">
        <v>1.75972E-2</v>
      </c>
      <c r="K39" s="62">
        <f t="shared" si="6"/>
        <v>1.6495840000000001E-2</v>
      </c>
      <c r="L39" s="60">
        <f t="shared" si="7"/>
        <v>1.6261174285714285E-2</v>
      </c>
      <c r="M39" s="61">
        <v>0</v>
      </c>
      <c r="N39" s="59" t="str">
        <f t="shared" si="2"/>
        <v>0.0163,</v>
      </c>
      <c r="O39" s="63">
        <v>1.8420499999999999E-2</v>
      </c>
      <c r="P39" s="63">
        <v>1.88924E-2</v>
      </c>
      <c r="Q39" s="63">
        <v>1.8920200000000002E-2</v>
      </c>
      <c r="R39" s="63">
        <v>1.9273599999999998E-2</v>
      </c>
      <c r="T39" s="63">
        <v>1.53042E-2</v>
      </c>
      <c r="U39" s="63">
        <v>1.5810100000000001E-2</v>
      </c>
    </row>
    <row r="40" spans="2:21">
      <c r="B40" s="59">
        <v>38</v>
      </c>
      <c r="C40" s="64">
        <v>38</v>
      </c>
      <c r="D40" s="60">
        <f t="shared" si="5"/>
        <v>1.2596397116574809E-2</v>
      </c>
      <c r="E40" s="60">
        <f>Reg_30days!Z69</f>
        <v>1.6442357814030452E-2</v>
      </c>
      <c r="F40" s="63">
        <v>1.5236299999999999E-2</v>
      </c>
      <c r="G40" s="63">
        <v>1.45197E-2</v>
      </c>
      <c r="H40" s="63">
        <v>1.47514E-2</v>
      </c>
      <c r="I40" s="63">
        <v>1.6173E-2</v>
      </c>
      <c r="J40" s="63">
        <v>1.6771999999999999E-2</v>
      </c>
      <c r="K40" s="62">
        <f t="shared" si="6"/>
        <v>1.5490479999999997E-2</v>
      </c>
      <c r="L40" s="60">
        <f t="shared" si="7"/>
        <v>1.5562365714285714E-2</v>
      </c>
      <c r="M40" s="61">
        <v>0</v>
      </c>
      <c r="N40" s="59" t="str">
        <f t="shared" si="2"/>
        <v>0.0156,</v>
      </c>
      <c r="O40" s="63">
        <v>1.71702E-2</v>
      </c>
      <c r="P40" s="63">
        <v>1.7369599999999999E-2</v>
      </c>
      <c r="Q40" s="63">
        <v>1.7824400000000001E-2</v>
      </c>
      <c r="R40" s="63">
        <v>1.8027100000000001E-2</v>
      </c>
      <c r="T40" s="63">
        <v>1.4434900000000001E-2</v>
      </c>
      <c r="U40" s="63">
        <v>1.4897199999999999E-2</v>
      </c>
    </row>
    <row r="41" spans="2:21">
      <c r="B41" s="59">
        <v>39</v>
      </c>
      <c r="C41" s="64">
        <v>39</v>
      </c>
      <c r="D41" s="60">
        <f t="shared" si="5"/>
        <v>1.2596397116574809E-2</v>
      </c>
      <c r="E41" s="60">
        <f>Reg_30days!Z70</f>
        <v>1.575583343985406E-2</v>
      </c>
      <c r="F41" s="63">
        <v>1.44709E-2</v>
      </c>
      <c r="G41" s="63">
        <v>1.4098299999999999E-2</v>
      </c>
      <c r="H41" s="63">
        <v>1.37649E-2</v>
      </c>
      <c r="I41" s="63">
        <v>1.4874800000000001E-2</v>
      </c>
      <c r="J41" s="63">
        <v>1.6338999999999999E-2</v>
      </c>
      <c r="K41" s="62">
        <f t="shared" si="6"/>
        <v>1.470958E-2</v>
      </c>
      <c r="L41" s="60">
        <f t="shared" si="7"/>
        <v>1.4866425714285715E-2</v>
      </c>
      <c r="M41" s="61">
        <v>0</v>
      </c>
      <c r="N41" s="59" t="str">
        <f t="shared" si="2"/>
        <v>0.0149,</v>
      </c>
      <c r="O41" s="63">
        <v>1.6362000000000002E-2</v>
      </c>
      <c r="P41" s="63">
        <v>1.6660299999999999E-2</v>
      </c>
      <c r="Q41" s="63">
        <v>1.7162299999999998E-2</v>
      </c>
      <c r="R41" s="63">
        <v>1.7383099999999999E-2</v>
      </c>
      <c r="T41" s="63">
        <v>1.3547999999999999E-2</v>
      </c>
      <c r="U41" s="63">
        <v>1.4184799999999999E-2</v>
      </c>
    </row>
    <row r="42" spans="2:21">
      <c r="B42" s="59">
        <v>40</v>
      </c>
      <c r="C42" s="64">
        <v>40</v>
      </c>
      <c r="D42" s="60">
        <f t="shared" si="5"/>
        <v>1.2596397116574809E-2</v>
      </c>
      <c r="E42" s="60">
        <f>Reg_30days!Z71</f>
        <v>1.5390570694054943E-2</v>
      </c>
      <c r="F42" s="63">
        <v>1.3507999999999999E-2</v>
      </c>
      <c r="G42" s="63">
        <v>1.37176E-2</v>
      </c>
      <c r="H42" s="63">
        <v>1.31241E-2</v>
      </c>
      <c r="I42" s="63">
        <v>1.4027299999999999E-2</v>
      </c>
      <c r="J42" s="63">
        <v>1.5331900000000001E-2</v>
      </c>
      <c r="K42" s="62">
        <f t="shared" si="6"/>
        <v>1.3941780000000001E-2</v>
      </c>
      <c r="L42" s="60">
        <f t="shared" si="7"/>
        <v>1.4126425714285714E-2</v>
      </c>
      <c r="M42" s="61">
        <v>0</v>
      </c>
      <c r="N42" s="59" t="str">
        <f t="shared" si="2"/>
        <v>0.0141,</v>
      </c>
      <c r="O42" s="63">
        <v>1.56747E-2</v>
      </c>
      <c r="P42" s="63">
        <v>1.6349200000000001E-2</v>
      </c>
      <c r="Q42" s="63">
        <v>1.6414499999999999E-2</v>
      </c>
      <c r="R42" s="63">
        <v>1.7060200000000001E-2</v>
      </c>
      <c r="T42" s="63">
        <v>1.2582100000000001E-2</v>
      </c>
      <c r="U42" s="63">
        <v>1.36303E-2</v>
      </c>
    </row>
    <row r="43" spans="2:21">
      <c r="B43" s="59">
        <v>41</v>
      </c>
      <c r="C43" s="64">
        <v>41</v>
      </c>
      <c r="D43" s="60">
        <f t="shared" si="5"/>
        <v>1.2596397116574809E-2</v>
      </c>
      <c r="E43" s="60">
        <f>Reg_30days!Z72</f>
        <v>1.4755057759943836E-2</v>
      </c>
      <c r="F43" s="63">
        <v>1.2868299999999999E-2</v>
      </c>
      <c r="G43" s="63">
        <v>1.286E-2</v>
      </c>
      <c r="H43" s="63">
        <v>1.3422699999999999E-2</v>
      </c>
      <c r="I43" s="63">
        <v>1.34577E-2</v>
      </c>
      <c r="J43" s="63">
        <v>1.4825100000000001E-2</v>
      </c>
      <c r="K43" s="62">
        <f t="shared" si="6"/>
        <v>1.3486759999999997E-2</v>
      </c>
      <c r="L43" s="60">
        <f t="shared" si="7"/>
        <v>1.339247142857143E-2</v>
      </c>
      <c r="M43" s="61">
        <v>0</v>
      </c>
      <c r="N43" s="59" t="str">
        <f t="shared" si="2"/>
        <v>0.0134,</v>
      </c>
      <c r="O43" s="63">
        <v>1.4244E-2</v>
      </c>
      <c r="P43" s="63">
        <v>1.5130899999999999E-2</v>
      </c>
      <c r="Q43" s="63">
        <v>1.51144E-2</v>
      </c>
      <c r="R43" s="63">
        <v>1.60725E-2</v>
      </c>
      <c r="T43" s="63">
        <v>1.18599E-2</v>
      </c>
      <c r="U43" s="63">
        <v>1.2888200000000001E-2</v>
      </c>
    </row>
    <row r="44" spans="2:21">
      <c r="B44" s="59">
        <v>42</v>
      </c>
      <c r="C44" s="64">
        <v>42</v>
      </c>
      <c r="D44" s="60">
        <f t="shared" si="5"/>
        <v>1.2596397116574809E-2</v>
      </c>
      <c r="E44" s="60">
        <f>Reg_30days!Z73</f>
        <v>1.4131689017264012E-2</v>
      </c>
      <c r="F44" s="63">
        <v>1.21134E-2</v>
      </c>
      <c r="G44" s="63">
        <v>1.1997600000000001E-2</v>
      </c>
      <c r="H44" s="63">
        <v>1.19726E-2</v>
      </c>
      <c r="I44" s="63">
        <v>1.3255100000000001E-2</v>
      </c>
      <c r="J44" s="63">
        <v>1.46023E-2</v>
      </c>
      <c r="K44" s="62">
        <f t="shared" si="6"/>
        <v>1.27882E-2</v>
      </c>
      <c r="L44" s="60">
        <f t="shared" si="7"/>
        <v>1.2687712857142859E-2</v>
      </c>
      <c r="M44" s="61">
        <v>0</v>
      </c>
      <c r="N44" s="59" t="str">
        <f t="shared" si="2"/>
        <v>0.0127,</v>
      </c>
      <c r="O44" s="63">
        <v>1.3582800000000001E-2</v>
      </c>
      <c r="P44" s="63">
        <v>1.41502E-2</v>
      </c>
      <c r="Q44" s="63">
        <v>1.45164E-2</v>
      </c>
      <c r="R44" s="63">
        <v>1.53005E-2</v>
      </c>
      <c r="T44" s="63">
        <v>1.1254800000000001E-2</v>
      </c>
      <c r="U44" s="63">
        <v>1.1770600000000001E-2</v>
      </c>
    </row>
    <row r="45" spans="2:21">
      <c r="B45" s="59">
        <v>43</v>
      </c>
      <c r="C45" s="64">
        <v>43</v>
      </c>
      <c r="D45" s="60">
        <f t="shared" si="5"/>
        <v>1.2596397116574809E-2</v>
      </c>
      <c r="E45" s="60">
        <f>Reg_30days!Z74</f>
        <v>1.3460634274009193E-2</v>
      </c>
      <c r="F45" s="63">
        <v>1.1524100000000001E-2</v>
      </c>
      <c r="G45" s="63">
        <v>1.1700500000000001E-2</v>
      </c>
      <c r="H45" s="63">
        <v>1.11632E-2</v>
      </c>
      <c r="I45" s="63">
        <v>1.20838E-2</v>
      </c>
      <c r="J45" s="63">
        <v>1.33901E-2</v>
      </c>
      <c r="K45" s="62">
        <f t="shared" si="6"/>
        <v>1.1972340000000001E-2</v>
      </c>
      <c r="L45" s="60">
        <f t="shared" si="7"/>
        <v>1.1991469714285717E-2</v>
      </c>
      <c r="M45" s="61">
        <v>0</v>
      </c>
      <c r="N45" s="59" t="str">
        <f t="shared" si="2"/>
        <v>0.012,</v>
      </c>
      <c r="O45" s="63">
        <v>1.2492899999999999E-2</v>
      </c>
      <c r="P45" s="63">
        <v>1.3787000000000001E-2</v>
      </c>
      <c r="Q45" s="63">
        <v>1.34883E-2</v>
      </c>
      <c r="R45" s="63">
        <v>1.4759E-2</v>
      </c>
      <c r="T45" s="63">
        <v>1.0404E-2</v>
      </c>
      <c r="U45" s="63">
        <v>1.1042099999999999E-2</v>
      </c>
    </row>
    <row r="46" spans="2:21">
      <c r="B46" s="59">
        <v>44</v>
      </c>
      <c r="C46" s="64">
        <v>44</v>
      </c>
      <c r="D46" s="60">
        <f t="shared" si="5"/>
        <v>1.2596397116574809E-2</v>
      </c>
      <c r="E46" s="60">
        <f>Reg_30days!Z75</f>
        <v>1.2693865955228548E-2</v>
      </c>
      <c r="F46" s="63">
        <v>1.07078E-2</v>
      </c>
      <c r="G46" s="63">
        <v>1.12195E-2</v>
      </c>
      <c r="H46" s="63">
        <v>1.0402099999999999E-2</v>
      </c>
      <c r="I46" s="63">
        <v>1.14538E-2</v>
      </c>
      <c r="J46" s="63">
        <v>1.3007599999999999E-2</v>
      </c>
      <c r="K46" s="62">
        <f t="shared" si="6"/>
        <v>1.1358160000000001E-2</v>
      </c>
      <c r="L46" s="60">
        <f t="shared" si="7"/>
        <v>1.1288829714285714E-2</v>
      </c>
      <c r="M46" s="61">
        <v>0</v>
      </c>
      <c r="N46" s="59" t="str">
        <f t="shared" si="2"/>
        <v>0.0113,</v>
      </c>
      <c r="O46" s="63">
        <v>1.14558E-2</v>
      </c>
      <c r="P46" s="63">
        <v>1.2229800000000001E-2</v>
      </c>
      <c r="Q46" s="63">
        <v>1.25617E-2</v>
      </c>
      <c r="R46" s="63">
        <v>1.32859E-2</v>
      </c>
      <c r="T46" s="63">
        <v>1.0050099999999999E-2</v>
      </c>
      <c r="U46" s="63">
        <v>9.93899E-3</v>
      </c>
    </row>
    <row r="47" spans="2:21">
      <c r="B47" s="59">
        <v>45</v>
      </c>
      <c r="C47" s="64">
        <v>45</v>
      </c>
      <c r="D47" s="60">
        <f t="shared" si="5"/>
        <v>1.2596397116574809E-2</v>
      </c>
      <c r="E47" s="60">
        <f>Reg_30days!Z76</f>
        <v>1.1594615160168889E-2</v>
      </c>
      <c r="F47" s="63">
        <v>1.06649E-2</v>
      </c>
      <c r="G47" s="63">
        <v>1.04753E-2</v>
      </c>
      <c r="H47" s="63">
        <v>9.5783499999999994E-3</v>
      </c>
      <c r="I47" s="63">
        <v>1.0699800000000001E-2</v>
      </c>
      <c r="J47" s="63">
        <v>1.1367499999999999E-2</v>
      </c>
      <c r="K47" s="62">
        <f t="shared" si="6"/>
        <v>1.0557169999999999E-2</v>
      </c>
      <c r="L47" s="60">
        <f t="shared" si="7"/>
        <v>1.0540049142857142E-2</v>
      </c>
      <c r="M47" s="61">
        <v>0</v>
      </c>
      <c r="N47" s="59" t="str">
        <f t="shared" si="2"/>
        <v>0.0105,</v>
      </c>
      <c r="O47" s="63">
        <v>1.09839E-2</v>
      </c>
      <c r="P47" s="63">
        <v>1.07698E-2</v>
      </c>
      <c r="Q47" s="63">
        <v>1.22846E-2</v>
      </c>
      <c r="R47" s="63">
        <v>1.205E-2</v>
      </c>
      <c r="T47" s="63">
        <v>9.6111800000000004E-3</v>
      </c>
      <c r="U47" s="63">
        <v>8.9777499999999996E-3</v>
      </c>
    </row>
    <row r="48" spans="2:21">
      <c r="B48" s="59">
        <v>46</v>
      </c>
      <c r="C48" s="64">
        <v>46</v>
      </c>
      <c r="D48" s="60">
        <f t="shared" si="5"/>
        <v>1.2596397116574809E-2</v>
      </c>
      <c r="E48" s="60">
        <f>Reg_30days!Z77</f>
        <v>1.1148706673126453E-2</v>
      </c>
      <c r="F48" s="63">
        <v>9.8801700000000006E-3</v>
      </c>
      <c r="G48" s="63">
        <v>9.7538099999999999E-3</v>
      </c>
      <c r="H48" s="63">
        <v>9.6149800000000004E-3</v>
      </c>
      <c r="I48" s="63">
        <v>9.6032300000000008E-3</v>
      </c>
      <c r="J48" s="63">
        <v>1.03272E-2</v>
      </c>
      <c r="K48" s="62">
        <f t="shared" si="6"/>
        <v>9.8358780000000028E-3</v>
      </c>
      <c r="L48" s="60">
        <f t="shared" si="7"/>
        <v>9.7342685714285719E-3</v>
      </c>
      <c r="M48" s="61">
        <v>0</v>
      </c>
      <c r="N48" s="59" t="str">
        <f t="shared" si="2"/>
        <v>0.0097,</v>
      </c>
      <c r="O48" s="63">
        <v>1.01741E-2</v>
      </c>
      <c r="P48" s="63">
        <v>9.4434900000000006E-3</v>
      </c>
      <c r="Q48" s="63">
        <v>1.15777E-2</v>
      </c>
      <c r="R48" s="63">
        <v>1.0839700000000001E-2</v>
      </c>
      <c r="T48" s="63">
        <v>8.7600100000000004E-3</v>
      </c>
      <c r="U48" s="63">
        <v>8.1821099999999994E-3</v>
      </c>
    </row>
    <row r="49" spans="2:21">
      <c r="B49" s="59">
        <v>47</v>
      </c>
      <c r="C49" s="64">
        <v>47</v>
      </c>
      <c r="D49" s="60">
        <f t="shared" si="5"/>
        <v>1.2596397116574809E-2</v>
      </c>
      <c r="E49" s="60">
        <f>Reg_30days!Z78</f>
        <v>1.0607763987613561E-2</v>
      </c>
      <c r="F49" s="63">
        <v>8.9534599999999999E-3</v>
      </c>
      <c r="G49" s="63">
        <v>9.0484499999999995E-3</v>
      </c>
      <c r="H49" s="63">
        <v>8.3186700000000002E-3</v>
      </c>
      <c r="I49" s="63">
        <v>9.2910700000000002E-3</v>
      </c>
      <c r="J49" s="63">
        <v>9.5048500000000005E-3</v>
      </c>
      <c r="K49" s="62">
        <f t="shared" si="6"/>
        <v>9.0233000000000015E-3</v>
      </c>
      <c r="L49" s="60">
        <f t="shared" si="7"/>
        <v>8.9208765714285706E-3</v>
      </c>
      <c r="M49" s="61">
        <v>0</v>
      </c>
      <c r="N49" s="59" t="str">
        <f t="shared" si="2"/>
        <v>0.0089,</v>
      </c>
      <c r="O49" s="63">
        <v>9.2087999999999996E-3</v>
      </c>
      <c r="P49" s="63">
        <v>8.3768799999999997E-3</v>
      </c>
      <c r="Q49" s="63">
        <v>1.0780700000000001E-2</v>
      </c>
      <c r="R49" s="63">
        <v>9.9872199999999998E-3</v>
      </c>
      <c r="T49" s="63">
        <v>7.8172699999999994E-3</v>
      </c>
      <c r="U49" s="63">
        <v>7.4637200000000001E-3</v>
      </c>
    </row>
    <row r="50" spans="2:21">
      <c r="B50" s="59">
        <v>48</v>
      </c>
      <c r="C50" s="64">
        <v>48</v>
      </c>
      <c r="D50" s="60">
        <f t="shared" si="5"/>
        <v>1.2596397116574809E-2</v>
      </c>
      <c r="E50" s="60">
        <f>Reg_30days!Z79</f>
        <v>1.0765196386433973E-2</v>
      </c>
      <c r="F50" s="63">
        <v>8.1960999999999996E-3</v>
      </c>
      <c r="G50" s="63">
        <v>8.4078499999999997E-3</v>
      </c>
      <c r="H50" s="63">
        <v>7.7314999999999997E-3</v>
      </c>
      <c r="I50" s="63">
        <v>8.2812000000000007E-3</v>
      </c>
      <c r="J50" s="63">
        <v>8.6098300000000006E-3</v>
      </c>
      <c r="K50" s="62">
        <f t="shared" si="6"/>
        <v>8.2452959999999992E-3</v>
      </c>
      <c r="L50" s="60">
        <f t="shared" si="7"/>
        <v>8.1058654285714286E-3</v>
      </c>
      <c r="M50" s="61">
        <v>0</v>
      </c>
      <c r="N50" s="59" t="str">
        <f t="shared" si="2"/>
        <v>0.0081,</v>
      </c>
      <c r="O50" s="63">
        <v>8.1104699999999998E-3</v>
      </c>
      <c r="P50" s="63">
        <v>7.5171600000000002E-3</v>
      </c>
      <c r="Q50" s="63">
        <v>9.7416199999999994E-3</v>
      </c>
      <c r="R50" s="63">
        <v>9.1706400000000007E-3</v>
      </c>
      <c r="T50" s="63">
        <v>7.2023299999999998E-3</v>
      </c>
      <c r="U50" s="63">
        <v>6.9009300000000004E-3</v>
      </c>
    </row>
    <row r="51" spans="2:21">
      <c r="B51" s="59">
        <v>49</v>
      </c>
      <c r="C51" s="64">
        <v>49</v>
      </c>
      <c r="D51" s="60">
        <f t="shared" si="5"/>
        <v>1.2596397116574809E-2</v>
      </c>
      <c r="E51" s="60">
        <f>Reg_30days!Z80</f>
        <v>1.008985510856813E-2</v>
      </c>
      <c r="F51" s="63">
        <v>6.9799500000000004E-3</v>
      </c>
      <c r="G51" s="63">
        <v>7.2898599999999996E-3</v>
      </c>
      <c r="H51" s="63">
        <v>6.9345500000000003E-3</v>
      </c>
      <c r="I51" s="63">
        <v>6.8660400000000003E-3</v>
      </c>
      <c r="J51" s="63">
        <v>7.6682800000000004E-3</v>
      </c>
      <c r="K51" s="62">
        <f t="shared" si="6"/>
        <v>7.147736E-3</v>
      </c>
      <c r="L51" s="60">
        <f t="shared" si="7"/>
        <v>7.3451868571428576E-3</v>
      </c>
      <c r="M51" s="61">
        <v>0</v>
      </c>
      <c r="N51" s="59" t="str">
        <f t="shared" si="2"/>
        <v>0.0073,</v>
      </c>
      <c r="O51" s="63">
        <v>6.6979600000000002E-3</v>
      </c>
      <c r="P51" s="63">
        <v>6.6850199999999999E-3</v>
      </c>
      <c r="Q51" s="63">
        <v>8.4693900000000003E-3</v>
      </c>
      <c r="R51" s="63">
        <v>8.5307500000000001E-3</v>
      </c>
      <c r="T51" s="63">
        <v>6.1755600000000001E-3</v>
      </c>
      <c r="U51" s="63">
        <v>6.5954000000000004E-3</v>
      </c>
    </row>
    <row r="52" spans="2:21">
      <c r="B52" s="59">
        <v>50</v>
      </c>
      <c r="C52" s="64">
        <v>50</v>
      </c>
      <c r="D52" s="60">
        <f t="shared" si="5"/>
        <v>1.2596397116574809E-2</v>
      </c>
      <c r="E52" s="60">
        <f>Reg_30days!Z81</f>
        <v>9.6770830330055336E-3</v>
      </c>
      <c r="F52" s="63">
        <v>6.3664999999999998E-3</v>
      </c>
      <c r="G52" s="63">
        <v>6.3116099999999996E-3</v>
      </c>
      <c r="H52" s="63">
        <v>6.1681499999999998E-3</v>
      </c>
      <c r="I52" s="63">
        <v>6.1018599999999997E-3</v>
      </c>
      <c r="J52" s="63">
        <v>6.4448600000000002E-3</v>
      </c>
      <c r="K52" s="62">
        <f t="shared" si="6"/>
        <v>6.278596E-3</v>
      </c>
      <c r="L52" s="60">
        <f t="shared" si="7"/>
        <v>6.6272517142857146E-3</v>
      </c>
      <c r="M52" s="61">
        <v>0</v>
      </c>
      <c r="N52" s="59" t="str">
        <f t="shared" si="2"/>
        <v>0.0066,</v>
      </c>
      <c r="O52" s="63">
        <v>5.3242899999999998E-3</v>
      </c>
      <c r="P52" s="63">
        <v>5.5193899999999999E-3</v>
      </c>
      <c r="Q52" s="63">
        <v>7.4236900000000001E-3</v>
      </c>
      <c r="R52" s="63">
        <v>7.6545600000000004E-3</v>
      </c>
      <c r="T52" s="63">
        <v>5.7949200000000003E-3</v>
      </c>
      <c r="U52" s="63">
        <v>6.06677E-3</v>
      </c>
    </row>
    <row r="53" spans="2:21">
      <c r="B53" s="59">
        <v>51</v>
      </c>
      <c r="C53" s="64">
        <v>51</v>
      </c>
      <c r="D53" s="60">
        <f t="shared" si="5"/>
        <v>1.2596397116574809E-2</v>
      </c>
      <c r="E53" s="60">
        <f>Reg_30days!Z82</f>
        <v>9.2754409991383339E-3</v>
      </c>
      <c r="F53" s="63">
        <v>5.6224700000000001E-3</v>
      </c>
      <c r="G53" s="63">
        <v>5.7772600000000002E-3</v>
      </c>
      <c r="H53" s="63">
        <v>5.3592500000000003E-3</v>
      </c>
      <c r="I53" s="63">
        <v>5.6360200000000003E-3</v>
      </c>
      <c r="J53" s="63">
        <v>5.8704100000000004E-3</v>
      </c>
      <c r="K53" s="62">
        <f t="shared" si="6"/>
        <v>5.6530819999999994E-3</v>
      </c>
      <c r="L53" s="60">
        <f t="shared" si="7"/>
        <v>5.9862542857142846E-3</v>
      </c>
      <c r="M53" s="61">
        <v>0</v>
      </c>
      <c r="N53" s="59" t="str">
        <f t="shared" si="2"/>
        <v>0.006,</v>
      </c>
      <c r="O53" s="63">
        <v>4.1090299999999996E-3</v>
      </c>
      <c r="P53" s="63">
        <v>4.4452099999999998E-3</v>
      </c>
      <c r="Q53" s="63">
        <v>6.3301299999999998E-3</v>
      </c>
      <c r="R53" s="63">
        <v>6.7780499999999999E-3</v>
      </c>
      <c r="T53" s="63">
        <v>5.2217799999999997E-3</v>
      </c>
      <c r="U53" s="63">
        <v>5.5208899999999997E-3</v>
      </c>
    </row>
    <row r="54" spans="2:21">
      <c r="B54" s="59">
        <v>52</v>
      </c>
      <c r="C54" s="64">
        <v>52</v>
      </c>
      <c r="D54" s="60">
        <f t="shared" si="5"/>
        <v>1.2596397116574809E-2</v>
      </c>
      <c r="E54" s="60">
        <f>Reg_30days!Z83</f>
        <v>9.1487939291618279E-3</v>
      </c>
      <c r="F54" s="63">
        <v>5.1099600000000002E-3</v>
      </c>
      <c r="G54" s="63">
        <v>5.2963899999999998E-3</v>
      </c>
      <c r="H54" s="63">
        <v>5.11905E-3</v>
      </c>
      <c r="I54" s="63">
        <v>5.4049299999999996E-3</v>
      </c>
      <c r="J54" s="63">
        <v>5.2317700000000002E-3</v>
      </c>
      <c r="K54" s="62">
        <f t="shared" si="6"/>
        <v>5.2324199999999998E-3</v>
      </c>
      <c r="L54" s="60">
        <f t="shared" si="7"/>
        <v>5.4336171428571427E-3</v>
      </c>
      <c r="M54" s="61">
        <v>0</v>
      </c>
      <c r="N54" s="59" t="str">
        <f t="shared" si="2"/>
        <v>0.0054,</v>
      </c>
      <c r="O54" s="63">
        <v>2.9738899999999999E-3</v>
      </c>
      <c r="P54" s="63">
        <v>3.5219399999999999E-3</v>
      </c>
      <c r="Q54" s="63">
        <v>5.4833099999999999E-3</v>
      </c>
      <c r="R54" s="63">
        <v>6.0313199999999997E-3</v>
      </c>
      <c r="T54" s="63">
        <v>4.8734800000000003E-3</v>
      </c>
      <c r="U54" s="63">
        <v>5.0317299999999999E-3</v>
      </c>
    </row>
    <row r="55" spans="2:21">
      <c r="B55" s="59">
        <v>53</v>
      </c>
      <c r="C55" s="64">
        <v>53</v>
      </c>
      <c r="D55" s="60">
        <f t="shared" si="5"/>
        <v>1.2596397116574809E-2</v>
      </c>
      <c r="E55" s="60">
        <f>Reg_30days!Z84</f>
        <v>8.6375321649997377E-3</v>
      </c>
      <c r="F55" s="63">
        <v>4.7562699999999999E-3</v>
      </c>
      <c r="G55" s="63">
        <v>4.8149200000000003E-3</v>
      </c>
      <c r="H55" s="63">
        <v>4.7553500000000002E-3</v>
      </c>
      <c r="I55" s="63">
        <v>4.8337099999999997E-3</v>
      </c>
      <c r="J55" s="63">
        <v>4.8914099999999997E-3</v>
      </c>
      <c r="K55" s="62">
        <f t="shared" si="6"/>
        <v>4.8103319999999996E-3</v>
      </c>
      <c r="L55" s="60">
        <f t="shared" si="7"/>
        <v>5.0264348571428573E-3</v>
      </c>
      <c r="M55" s="61">
        <v>0</v>
      </c>
      <c r="N55" s="59" t="str">
        <f t="shared" si="2"/>
        <v>0.005,</v>
      </c>
      <c r="O55" s="63">
        <v>2.1070899999999998E-3</v>
      </c>
      <c r="P55" s="63">
        <v>2.6262799999999999E-3</v>
      </c>
      <c r="Q55" s="63">
        <v>4.95898E-3</v>
      </c>
      <c r="R55" s="63">
        <v>5.2930399999999997E-3</v>
      </c>
      <c r="T55" s="63">
        <v>4.6142900000000001E-3</v>
      </c>
      <c r="U55" s="63">
        <v>4.6774399999999997E-3</v>
      </c>
    </row>
    <row r="56" spans="2:21">
      <c r="B56" s="59">
        <v>54</v>
      </c>
      <c r="C56" s="64">
        <v>54</v>
      </c>
      <c r="D56" s="60">
        <f t="shared" si="5"/>
        <v>1.2596397116574809E-2</v>
      </c>
      <c r="E56" s="60">
        <f>Reg_30days!Z85</f>
        <v>8.6731908237296738E-3</v>
      </c>
      <c r="F56" s="63">
        <v>4.5129899999999997E-3</v>
      </c>
      <c r="G56" s="63">
        <v>4.5605200000000002E-3</v>
      </c>
      <c r="H56" s="63">
        <v>4.5122900000000004E-3</v>
      </c>
      <c r="I56" s="63">
        <v>4.5218799999999998E-3</v>
      </c>
      <c r="J56" s="63">
        <v>4.5739099999999996E-3</v>
      </c>
      <c r="K56" s="62">
        <f t="shared" si="6"/>
        <v>4.5363180000000001E-3</v>
      </c>
      <c r="L56" s="60">
        <f t="shared" si="7"/>
        <v>4.7379294285714284E-3</v>
      </c>
      <c r="M56" s="61">
        <v>0</v>
      </c>
      <c r="N56" s="59" t="str">
        <f t="shared" si="2"/>
        <v>0.0047,</v>
      </c>
      <c r="O56" s="63">
        <v>1.3881E-3</v>
      </c>
      <c r="P56" s="63">
        <v>1.4382100000000001E-3</v>
      </c>
      <c r="Q56" s="63">
        <v>4.5955199999999996E-3</v>
      </c>
      <c r="R56" s="63">
        <v>4.58888E-3</v>
      </c>
      <c r="T56" s="63">
        <v>4.4383699999999996E-3</v>
      </c>
      <c r="U56" s="63">
        <v>4.4081099999999998E-3</v>
      </c>
    </row>
    <row r="57" spans="2:21">
      <c r="B57" s="59">
        <v>55</v>
      </c>
      <c r="C57" s="64">
        <v>55</v>
      </c>
      <c r="D57" s="60">
        <f t="shared" si="5"/>
        <v>1.2596397116574809E-2</v>
      </c>
      <c r="E57" s="60">
        <f>Reg_30days!Z86</f>
        <v>7.4121787652053168E-3</v>
      </c>
      <c r="F57" s="63">
        <v>4.3466399999999997E-3</v>
      </c>
      <c r="G57" s="63">
        <v>4.3891299999999998E-3</v>
      </c>
      <c r="H57" s="63">
        <v>4.3594599999999999E-3</v>
      </c>
      <c r="I57" s="63">
        <v>4.3558299999999998E-3</v>
      </c>
      <c r="J57" s="63">
        <v>4.4331199999999996E-3</v>
      </c>
      <c r="K57" s="62">
        <f t="shared" si="6"/>
        <v>4.3768359999999994E-3</v>
      </c>
      <c r="L57" s="60">
        <f t="shared" si="7"/>
        <v>4.5362314285714283E-3</v>
      </c>
      <c r="M57" s="61">
        <v>0</v>
      </c>
      <c r="N57" s="59" t="str">
        <f t="shared" si="2"/>
        <v>0.0045,</v>
      </c>
      <c r="O57" s="63">
        <v>7.7487300000000003E-4</v>
      </c>
      <c r="P57" s="63">
        <v>8.6203400000000002E-4</v>
      </c>
      <c r="Q57" s="63">
        <v>4.36704E-3</v>
      </c>
      <c r="R57" s="63">
        <v>4.3710700000000003E-3</v>
      </c>
      <c r="T57" s="63">
        <v>4.3178599999999998E-3</v>
      </c>
      <c r="U57" s="63">
        <v>4.3074100000000002E-3</v>
      </c>
    </row>
    <row r="58" spans="2:21">
      <c r="B58" s="59">
        <v>56</v>
      </c>
      <c r="C58" s="64">
        <v>56</v>
      </c>
      <c r="D58" s="60">
        <f t="shared" si="5"/>
        <v>1.2596397116574809E-2</v>
      </c>
      <c r="E58" s="60">
        <f>Reg_30days!Z87</f>
        <v>6.9675896793038386E-3</v>
      </c>
      <c r="F58" s="63">
        <v>4.2782999999999996E-3</v>
      </c>
      <c r="G58" s="63">
        <v>4.3051000000000001E-3</v>
      </c>
      <c r="H58" s="63">
        <v>4.2826299999999999E-3</v>
      </c>
      <c r="I58" s="63">
        <v>4.2706000000000003E-3</v>
      </c>
      <c r="J58" s="63">
        <v>4.3506700000000001E-3</v>
      </c>
      <c r="K58" s="62">
        <f t="shared" si="6"/>
        <v>4.2974600000000003E-3</v>
      </c>
      <c r="L58" s="60">
        <f t="shared" si="7"/>
        <v>4.394045714285714E-3</v>
      </c>
      <c r="M58" s="61">
        <v>0</v>
      </c>
      <c r="N58" s="59" t="str">
        <f t="shared" si="2"/>
        <v>0.0044,</v>
      </c>
      <c r="O58" s="63">
        <v>5.2618200000000004E-4</v>
      </c>
      <c r="P58" s="63">
        <v>4.9706399999999997E-4</v>
      </c>
      <c r="Q58" s="63">
        <v>4.2810299999999999E-3</v>
      </c>
      <c r="R58" s="63">
        <v>4.2539500000000003E-3</v>
      </c>
      <c r="T58" s="63">
        <v>4.2667199999999999E-3</v>
      </c>
      <c r="U58" s="63">
        <v>4.2404299999999999E-3</v>
      </c>
    </row>
    <row r="59" spans="2:21">
      <c r="B59" s="59">
        <v>57</v>
      </c>
      <c r="C59" s="64">
        <v>57</v>
      </c>
      <c r="D59" s="60">
        <f t="shared" si="5"/>
        <v>1.2596397116574809E-2</v>
      </c>
      <c r="E59" s="60">
        <f>Reg_30days!Z88</f>
        <v>6.3572619160150671E-3</v>
      </c>
      <c r="F59" s="63">
        <v>4.2391499999999997E-3</v>
      </c>
      <c r="G59" s="63">
        <v>4.2684200000000002E-3</v>
      </c>
      <c r="H59" s="63">
        <v>4.2438099999999998E-3</v>
      </c>
      <c r="I59" s="63">
        <v>4.2342400000000002E-3</v>
      </c>
      <c r="J59" s="63">
        <v>4.3096699999999998E-3</v>
      </c>
      <c r="K59" s="62">
        <f t="shared" si="6"/>
        <v>4.2590580000000005E-3</v>
      </c>
      <c r="L59" s="60">
        <f t="shared" si="7"/>
        <v>4.3120482857142853E-3</v>
      </c>
      <c r="M59" s="61">
        <v>0</v>
      </c>
      <c r="N59" s="59" t="str">
        <f t="shared" si="2"/>
        <v>0.0043,</v>
      </c>
      <c r="O59" s="63">
        <v>3.9553599999999999E-4</v>
      </c>
      <c r="P59" s="63">
        <v>3.4851000000000001E-4</v>
      </c>
      <c r="Q59" s="63">
        <v>4.2387400000000004E-3</v>
      </c>
      <c r="R59" s="63">
        <v>4.2095600000000002E-3</v>
      </c>
      <c r="T59" s="63">
        <v>4.23559E-3</v>
      </c>
      <c r="U59" s="63">
        <v>4.2083399999999997E-3</v>
      </c>
    </row>
    <row r="60" spans="2:21">
      <c r="B60" s="59">
        <v>58</v>
      </c>
      <c r="C60" s="64">
        <v>58</v>
      </c>
      <c r="D60" s="60">
        <f t="shared" si="5"/>
        <v>1.2596397116574809E-2</v>
      </c>
      <c r="E60" s="60">
        <f>Reg_30days!Z89</f>
        <v>5.6843331643796355E-3</v>
      </c>
      <c r="F60" s="63">
        <v>4.2228999999999999E-3</v>
      </c>
      <c r="G60" s="63">
        <v>4.2540299999999998E-3</v>
      </c>
      <c r="H60" s="63">
        <v>4.22114E-3</v>
      </c>
      <c r="I60" s="63">
        <v>4.2152999999999999E-3</v>
      </c>
      <c r="J60" s="63">
        <v>4.2926099999999997E-3</v>
      </c>
      <c r="K60" s="62">
        <f t="shared" si="6"/>
        <v>4.241196E-3</v>
      </c>
      <c r="L60" s="60">
        <f t="shared" si="7"/>
        <v>4.2746700000000004E-3</v>
      </c>
      <c r="M60" s="61">
        <v>0</v>
      </c>
      <c r="N60" s="59" t="str">
        <f t="shared" si="2"/>
        <v>0.0043,</v>
      </c>
      <c r="O60" s="63">
        <v>3.4913300000000001E-4</v>
      </c>
      <c r="P60" s="63">
        <v>3.0656800000000001E-4</v>
      </c>
      <c r="Q60" s="63">
        <v>4.2228099999999996E-3</v>
      </c>
      <c r="R60" s="63">
        <v>4.1978700000000002E-3</v>
      </c>
      <c r="T60" s="63">
        <v>4.2226399999999997E-3</v>
      </c>
      <c r="U60" s="63">
        <v>4.1983400000000001E-3</v>
      </c>
    </row>
    <row r="61" spans="2:21">
      <c r="B61" s="59">
        <v>59</v>
      </c>
      <c r="C61" s="64">
        <v>59</v>
      </c>
      <c r="D61" s="60">
        <f t="shared" si="5"/>
        <v>1.2596397116574809E-2</v>
      </c>
      <c r="E61" s="60">
        <f>Reg_30days!Z90</f>
        <v>4.9889912086147053E-3</v>
      </c>
      <c r="F61" s="63">
        <v>4.2184900000000001E-3</v>
      </c>
      <c r="G61" s="63">
        <v>4.2523300000000003E-3</v>
      </c>
      <c r="H61" s="63">
        <v>4.2165099999999997E-3</v>
      </c>
      <c r="I61" s="63">
        <v>4.2107400000000001E-3</v>
      </c>
      <c r="J61" s="63">
        <v>4.2875300000000003E-3</v>
      </c>
      <c r="K61" s="62">
        <f t="shared" si="6"/>
        <v>4.2371200000000005E-3</v>
      </c>
      <c r="L61" s="60">
        <f t="shared" si="7"/>
        <v>4.2542368000000001E-3</v>
      </c>
      <c r="M61" s="61">
        <v>0</v>
      </c>
      <c r="N61" s="59" t="str">
        <f t="shared" si="2"/>
        <v>0.0043,</v>
      </c>
      <c r="O61" s="63">
        <v>3.3587100000000001E-4</v>
      </c>
      <c r="P61" s="63">
        <v>3.0069199999999997E-4</v>
      </c>
      <c r="Q61" s="63">
        <v>4.2184900000000001E-3</v>
      </c>
      <c r="R61" s="63">
        <v>4.1970100000000002E-3</v>
      </c>
      <c r="T61" s="63">
        <v>4.21851E-3</v>
      </c>
      <c r="U61" s="63">
        <v>4.1970200000000001E-3</v>
      </c>
    </row>
    <row r="62" spans="2:21">
      <c r="B62" s="59">
        <v>60</v>
      </c>
      <c r="C62" s="64">
        <v>60</v>
      </c>
      <c r="D62" s="60">
        <f t="shared" si="5"/>
        <v>1.2596397116574809E-2</v>
      </c>
      <c r="E62" s="60">
        <f>Reg_30days!Z91</f>
        <v>4.7616186067696879E-3</v>
      </c>
      <c r="F62" s="63">
        <v>4.2184500000000003E-3</v>
      </c>
      <c r="G62" s="63">
        <v>4.2485400000000003E-3</v>
      </c>
      <c r="H62" s="63">
        <v>4.2200500000000004E-3</v>
      </c>
      <c r="I62" s="63">
        <v>4.20624E-3</v>
      </c>
      <c r="J62" s="63">
        <v>4.28847E-3</v>
      </c>
      <c r="K62" s="62">
        <f t="shared" si="6"/>
        <v>4.2363499999999998E-3</v>
      </c>
      <c r="L62" s="60">
        <f t="shared" si="7"/>
        <v>4.2434310000000006E-3</v>
      </c>
      <c r="M62" s="61">
        <v>0</v>
      </c>
      <c r="N62" s="59" t="str">
        <f t="shared" si="2"/>
        <v>0.0042,</v>
      </c>
      <c r="O62" s="63">
        <v>3.3559399999999999E-4</v>
      </c>
      <c r="P62" s="63">
        <v>3.0091999999999999E-4</v>
      </c>
      <c r="Q62" s="63">
        <v>4.2184199999999996E-3</v>
      </c>
      <c r="R62" s="63">
        <v>4.1971200000000004E-3</v>
      </c>
      <c r="T62" s="63">
        <v>4.2184600000000003E-3</v>
      </c>
      <c r="U62" s="63">
        <v>4.1970899999999997E-3</v>
      </c>
    </row>
    <row r="63" spans="2:21">
      <c r="F63" s="62"/>
      <c r="G63" s="62"/>
      <c r="H63" s="62"/>
      <c r="I63" s="62"/>
      <c r="J63" s="62"/>
      <c r="K63" s="62"/>
      <c r="M63" s="61"/>
      <c r="N63" s="61"/>
      <c r="O63" s="61"/>
    </row>
    <row r="64" spans="2:21">
      <c r="F64" s="62"/>
      <c r="G64" s="62"/>
      <c r="H64" s="62"/>
      <c r="I64" s="62"/>
      <c r="J64" s="62"/>
      <c r="K64" s="62"/>
      <c r="M64" s="61"/>
      <c r="N64" s="61"/>
      <c r="O64" s="61"/>
    </row>
    <row r="65" spans="6:15">
      <c r="F65" s="62"/>
      <c r="G65" s="62"/>
      <c r="H65" s="62"/>
      <c r="I65" s="62"/>
      <c r="J65" s="62"/>
      <c r="K65" s="62"/>
      <c r="M65" s="61"/>
      <c r="N65" s="61"/>
      <c r="O65" s="61"/>
    </row>
    <row r="66" spans="6:15">
      <c r="F66" s="62"/>
      <c r="G66" s="62"/>
      <c r="H66" s="62"/>
      <c r="I66" s="62"/>
      <c r="J66" s="62"/>
      <c r="K66" s="62"/>
      <c r="M66" s="61"/>
      <c r="N66" s="61"/>
      <c r="O66" s="61"/>
    </row>
    <row r="67" spans="6:15">
      <c r="F67" s="62"/>
      <c r="G67" s="62"/>
      <c r="H67" s="62"/>
      <c r="I67" s="62"/>
      <c r="J67" s="62"/>
      <c r="K67" s="62"/>
      <c r="M67" s="61"/>
      <c r="N67" s="61"/>
      <c r="O67" s="61"/>
    </row>
    <row r="68" spans="6:15">
      <c r="F68" s="62"/>
      <c r="G68" s="62"/>
      <c r="H68" s="62"/>
      <c r="I68" s="62"/>
      <c r="J68" s="62"/>
      <c r="K68" s="62"/>
      <c r="M68" s="61"/>
      <c r="N68" s="61"/>
      <c r="O68" s="61"/>
    </row>
    <row r="69" spans="6:15">
      <c r="F69" s="62"/>
      <c r="G69" s="62"/>
      <c r="H69" s="62"/>
      <c r="I69" s="62"/>
      <c r="J69" s="62"/>
      <c r="K69" s="62"/>
      <c r="M69" s="61"/>
      <c r="N69" s="61"/>
      <c r="O69" s="61"/>
    </row>
    <row r="70" spans="6:15">
      <c r="F70" s="62"/>
      <c r="G70" s="62"/>
      <c r="H70" s="62"/>
      <c r="I70" s="62"/>
      <c r="J70" s="62"/>
      <c r="K70" s="62"/>
      <c r="M70" s="61"/>
      <c r="N70" s="61"/>
      <c r="O70" s="61"/>
    </row>
    <row r="71" spans="6:15">
      <c r="F71" s="62"/>
      <c r="G71" s="62"/>
      <c r="H71" s="62"/>
      <c r="I71" s="62"/>
      <c r="J71" s="62"/>
      <c r="K71" s="62"/>
      <c r="M71" s="61"/>
      <c r="N71" s="61"/>
      <c r="O71" s="61"/>
    </row>
    <row r="72" spans="6:15">
      <c r="F72" s="62"/>
      <c r="G72" s="62"/>
      <c r="H72" s="62"/>
      <c r="I72" s="62"/>
      <c r="J72" s="62"/>
      <c r="K72" s="62"/>
      <c r="M72" s="61"/>
      <c r="N72" s="61"/>
      <c r="O72" s="61"/>
    </row>
    <row r="73" spans="6:15">
      <c r="F73" s="62"/>
      <c r="G73" s="62"/>
      <c r="H73" s="62"/>
      <c r="I73" s="62"/>
      <c r="J73" s="62"/>
      <c r="K73" s="62"/>
      <c r="M73" s="61"/>
      <c r="N73" s="61"/>
      <c r="O73" s="61"/>
    </row>
    <row r="74" spans="6:15">
      <c r="F74" s="62"/>
      <c r="G74" s="62"/>
      <c r="H74" s="62"/>
      <c r="I74" s="62"/>
      <c r="J74" s="62"/>
      <c r="K74" s="62"/>
      <c r="M74" s="61"/>
      <c r="N74" s="61"/>
      <c r="O74" s="61"/>
    </row>
    <row r="75" spans="6:15">
      <c r="F75" s="62"/>
      <c r="G75" s="62"/>
      <c r="H75" s="62"/>
      <c r="I75" s="62"/>
      <c r="J75" s="62"/>
      <c r="K75" s="62"/>
      <c r="M75" s="61"/>
      <c r="N75" s="61"/>
      <c r="O75" s="61"/>
    </row>
    <row r="76" spans="6:15">
      <c r="F76" s="62"/>
      <c r="G76" s="62"/>
      <c r="H76" s="62"/>
      <c r="I76" s="62"/>
      <c r="J76" s="62"/>
      <c r="K76" s="62"/>
      <c r="M76" s="61"/>
      <c r="N76" s="61"/>
      <c r="O76" s="61"/>
    </row>
    <row r="77" spans="6:15">
      <c r="F77" s="62"/>
      <c r="G77" s="62"/>
      <c r="H77" s="62"/>
      <c r="I77" s="62"/>
      <c r="J77" s="62"/>
      <c r="K77" s="62"/>
      <c r="M77" s="61"/>
      <c r="N77" s="61"/>
      <c r="O77" s="61"/>
    </row>
    <row r="78" spans="6:15">
      <c r="F78" s="62"/>
      <c r="G78" s="62"/>
      <c r="H78" s="62"/>
      <c r="I78" s="62"/>
      <c r="J78" s="62"/>
      <c r="K78" s="62"/>
      <c r="M78" s="61"/>
      <c r="N78" s="61"/>
      <c r="O78" s="61"/>
    </row>
    <row r="79" spans="6:15">
      <c r="F79" s="62"/>
      <c r="G79" s="62"/>
      <c r="H79" s="62"/>
      <c r="I79" s="62"/>
      <c r="J79" s="62"/>
      <c r="K79" s="62"/>
      <c r="M79" s="61"/>
      <c r="N79" s="61"/>
      <c r="O79" s="61"/>
    </row>
    <row r="80" spans="6:15">
      <c r="F80" s="62"/>
      <c r="G80" s="62"/>
      <c r="H80" s="62"/>
      <c r="I80" s="62"/>
      <c r="J80" s="62"/>
      <c r="K80" s="62"/>
      <c r="M80" s="61"/>
      <c r="N80" s="61"/>
      <c r="O80" s="61"/>
    </row>
    <row r="81" spans="6:15">
      <c r="F81" s="62"/>
      <c r="G81" s="62"/>
      <c r="H81" s="62"/>
      <c r="I81" s="62"/>
      <c r="J81" s="62"/>
      <c r="K81" s="62"/>
      <c r="M81" s="61"/>
      <c r="N81" s="61"/>
      <c r="O81" s="61"/>
    </row>
    <row r="82" spans="6:15">
      <c r="F82" s="62"/>
      <c r="G82" s="62"/>
      <c r="H82" s="62"/>
      <c r="I82" s="62"/>
      <c r="J82" s="62"/>
      <c r="K82" s="62"/>
      <c r="M82" s="61"/>
      <c r="N82" s="61"/>
      <c r="O82" s="61"/>
    </row>
    <row r="83" spans="6:15">
      <c r="F83" s="62"/>
      <c r="G83" s="62"/>
      <c r="H83" s="62"/>
      <c r="I83" s="62"/>
      <c r="J83" s="62"/>
      <c r="K83" s="62"/>
      <c r="M83" s="61"/>
      <c r="N83" s="61"/>
      <c r="O83" s="61"/>
    </row>
    <row r="84" spans="6:15">
      <c r="F84" s="62"/>
      <c r="G84" s="62"/>
      <c r="H84" s="62"/>
      <c r="I84" s="62"/>
      <c r="J84" s="62"/>
      <c r="K84" s="62"/>
      <c r="M84" s="61"/>
      <c r="N84" s="61"/>
      <c r="O84" s="61"/>
    </row>
    <row r="85" spans="6:15">
      <c r="F85" s="62"/>
      <c r="G85" s="62"/>
      <c r="H85" s="62"/>
      <c r="I85" s="62"/>
      <c r="J85" s="62"/>
      <c r="K85" s="62"/>
      <c r="M85" s="61"/>
      <c r="N85" s="61"/>
      <c r="O85" s="61"/>
    </row>
    <row r="86" spans="6:15">
      <c r="F86" s="62"/>
      <c r="G86" s="62"/>
      <c r="H86" s="62"/>
      <c r="I86" s="62"/>
      <c r="J86" s="62"/>
      <c r="K86" s="62"/>
      <c r="M86" s="61"/>
      <c r="N86" s="61"/>
      <c r="O86" s="61"/>
    </row>
    <row r="87" spans="6:15">
      <c r="F87" s="62"/>
      <c r="G87" s="62"/>
      <c r="H87" s="62"/>
      <c r="I87" s="62"/>
      <c r="J87" s="62"/>
      <c r="K87" s="62"/>
      <c r="M87" s="61"/>
      <c r="N87" s="61"/>
      <c r="O87" s="61"/>
    </row>
    <row r="88" spans="6:15">
      <c r="F88" s="62"/>
      <c r="G88" s="62"/>
      <c r="H88" s="62"/>
      <c r="I88" s="62"/>
      <c r="J88" s="62"/>
      <c r="K88" s="62"/>
      <c r="M88" s="61"/>
      <c r="N88" s="61"/>
      <c r="O88" s="61"/>
    </row>
    <row r="89" spans="6:15">
      <c r="F89" s="62"/>
      <c r="G89" s="62"/>
      <c r="H89" s="62"/>
      <c r="I89" s="62"/>
      <c r="J89" s="62"/>
      <c r="K89" s="62"/>
      <c r="M89" s="61"/>
      <c r="N89" s="61"/>
      <c r="O89" s="61"/>
    </row>
    <row r="90" spans="6:15">
      <c r="F90" s="62"/>
      <c r="G90" s="62"/>
      <c r="H90" s="62"/>
      <c r="I90" s="62"/>
      <c r="J90" s="62"/>
      <c r="K90" s="62"/>
      <c r="M90" s="61"/>
      <c r="N90" s="61"/>
      <c r="O90" s="61"/>
    </row>
    <row r="91" spans="6:15">
      <c r="F91" s="62"/>
      <c r="G91" s="62"/>
      <c r="H91" s="62"/>
      <c r="I91" s="62"/>
      <c r="J91" s="62"/>
      <c r="K91" s="62"/>
      <c r="M91" s="61"/>
      <c r="N91" s="61"/>
      <c r="O91" s="61"/>
    </row>
    <row r="92" spans="6:15">
      <c r="F92" s="62"/>
      <c r="G92" s="62"/>
      <c r="H92" s="62"/>
      <c r="I92" s="62"/>
      <c r="J92" s="62"/>
      <c r="K92" s="62"/>
      <c r="M92" s="61"/>
      <c r="N92" s="61"/>
      <c r="O92" s="61"/>
    </row>
    <row r="93" spans="6:15">
      <c r="F93" s="62"/>
      <c r="G93" s="62"/>
      <c r="H93" s="62"/>
      <c r="I93" s="62"/>
      <c r="J93" s="62"/>
      <c r="K93" s="62"/>
      <c r="M93" s="61"/>
      <c r="N93" s="61"/>
      <c r="O93" s="61"/>
    </row>
    <row r="94" spans="6:15">
      <c r="F94" s="62"/>
      <c r="G94" s="62"/>
      <c r="H94" s="62"/>
      <c r="I94" s="62"/>
      <c r="J94" s="62"/>
      <c r="K94" s="62"/>
      <c r="M94" s="61"/>
      <c r="N94" s="61"/>
      <c r="O94" s="61"/>
    </row>
    <row r="95" spans="6:15">
      <c r="F95" s="62"/>
      <c r="G95" s="62"/>
      <c r="H95" s="62"/>
      <c r="I95" s="62"/>
      <c r="J95" s="62"/>
      <c r="K95" s="62"/>
      <c r="M95" s="61"/>
      <c r="N95" s="61"/>
      <c r="O95" s="61"/>
    </row>
    <row r="96" spans="6:15">
      <c r="F96" s="62"/>
      <c r="G96" s="62"/>
      <c r="H96" s="62"/>
      <c r="I96" s="62"/>
      <c r="J96" s="62"/>
      <c r="K96" s="62"/>
      <c r="M96" s="61"/>
      <c r="N96" s="61"/>
      <c r="O96" s="61"/>
    </row>
    <row r="97" spans="6:15">
      <c r="F97" s="62"/>
      <c r="G97" s="62"/>
      <c r="H97" s="62"/>
      <c r="I97" s="62"/>
      <c r="J97" s="62"/>
      <c r="K97" s="62"/>
      <c r="M97" s="61"/>
      <c r="N97" s="61"/>
      <c r="O97" s="61"/>
    </row>
    <row r="98" spans="6:15">
      <c r="F98" s="62"/>
      <c r="G98" s="62"/>
      <c r="H98" s="62"/>
      <c r="I98" s="62"/>
      <c r="J98" s="62"/>
      <c r="K98" s="62"/>
      <c r="M98" s="61"/>
      <c r="N98" s="61"/>
      <c r="O98" s="61"/>
    </row>
    <row r="99" spans="6:15">
      <c r="F99" s="62"/>
      <c r="G99" s="62"/>
      <c r="H99" s="62"/>
      <c r="I99" s="62"/>
      <c r="J99" s="62"/>
      <c r="K99" s="62"/>
      <c r="M99" s="61"/>
      <c r="N99" s="61"/>
      <c r="O99" s="61"/>
    </row>
    <row r="100" spans="6:15">
      <c r="F100" s="62"/>
      <c r="G100" s="62"/>
      <c r="H100" s="62"/>
      <c r="I100" s="62"/>
      <c r="J100" s="62"/>
      <c r="K100" s="62"/>
      <c r="M100" s="61"/>
      <c r="N100" s="61"/>
      <c r="O100" s="61"/>
    </row>
    <row r="101" spans="6:15">
      <c r="F101" s="62"/>
      <c r="G101" s="62"/>
      <c r="H101" s="62"/>
      <c r="I101" s="62"/>
      <c r="J101" s="62"/>
      <c r="K101" s="62"/>
      <c r="M101" s="61"/>
      <c r="N101" s="61"/>
      <c r="O101" s="61"/>
    </row>
    <row r="102" spans="6:15">
      <c r="F102" s="62"/>
      <c r="G102" s="62"/>
      <c r="H102" s="62"/>
      <c r="I102" s="62"/>
      <c r="J102" s="62"/>
      <c r="K102" s="62"/>
      <c r="M102" s="61"/>
      <c r="N102" s="61"/>
      <c r="O102" s="61"/>
    </row>
    <row r="103" spans="6:15">
      <c r="F103" s="62"/>
      <c r="G103" s="62"/>
      <c r="H103" s="62"/>
      <c r="I103" s="62"/>
      <c r="J103" s="62"/>
      <c r="K103" s="62"/>
      <c r="M103" s="61"/>
      <c r="N103" s="61"/>
      <c r="O103" s="61"/>
    </row>
    <row r="104" spans="6:15">
      <c r="F104" s="62"/>
      <c r="G104" s="62"/>
      <c r="H104" s="62"/>
      <c r="I104" s="62"/>
      <c r="J104" s="62"/>
      <c r="K104" s="62"/>
      <c r="M104" s="61"/>
      <c r="N104" s="61"/>
      <c r="O104" s="61"/>
    </row>
    <row r="105" spans="6:15">
      <c r="F105" s="62"/>
      <c r="G105" s="62"/>
      <c r="H105" s="62"/>
      <c r="I105" s="62"/>
      <c r="J105" s="62"/>
      <c r="K105" s="62"/>
      <c r="M105" s="61"/>
      <c r="N105" s="61"/>
      <c r="O105" s="61"/>
    </row>
    <row r="106" spans="6:15">
      <c r="F106" s="62"/>
      <c r="G106" s="62"/>
      <c r="H106" s="62"/>
      <c r="I106" s="62"/>
      <c r="J106" s="62"/>
      <c r="K106" s="62"/>
      <c r="M106" s="61"/>
      <c r="N106" s="61"/>
      <c r="O106" s="61"/>
    </row>
    <row r="107" spans="6:15">
      <c r="F107" s="62"/>
      <c r="G107" s="62"/>
      <c r="H107" s="62"/>
      <c r="I107" s="62"/>
      <c r="J107" s="62"/>
      <c r="K107" s="62"/>
      <c r="M107" s="61"/>
      <c r="N107" s="61"/>
      <c r="O107" s="61"/>
    </row>
    <row r="108" spans="6:15">
      <c r="F108" s="62"/>
      <c r="G108" s="62"/>
      <c r="H108" s="62"/>
      <c r="I108" s="62"/>
      <c r="J108" s="62"/>
      <c r="K108" s="62"/>
      <c r="M108" s="61"/>
      <c r="N108" s="61"/>
      <c r="O108" s="61"/>
    </row>
    <row r="109" spans="6:15">
      <c r="F109" s="62"/>
      <c r="G109" s="62"/>
      <c r="H109" s="62"/>
      <c r="I109" s="62"/>
      <c r="J109" s="62"/>
      <c r="K109" s="62"/>
      <c r="M109" s="61"/>
      <c r="N109" s="61"/>
      <c r="O109" s="61"/>
    </row>
    <row r="110" spans="6:15">
      <c r="F110" s="62"/>
      <c r="G110" s="62"/>
      <c r="H110" s="62"/>
      <c r="I110" s="62"/>
      <c r="J110" s="62"/>
      <c r="K110" s="62"/>
      <c r="M110" s="61"/>
      <c r="N110" s="61"/>
      <c r="O110" s="61"/>
    </row>
    <row r="111" spans="6:15">
      <c r="F111" s="62"/>
      <c r="G111" s="62"/>
      <c r="H111" s="62"/>
      <c r="I111" s="62"/>
      <c r="J111" s="62"/>
      <c r="K111" s="62"/>
      <c r="M111" s="61"/>
      <c r="N111" s="61"/>
      <c r="O111" s="61"/>
    </row>
    <row r="112" spans="6:15">
      <c r="F112" s="62"/>
      <c r="G112" s="62"/>
      <c r="H112" s="62"/>
      <c r="I112" s="62"/>
      <c r="J112" s="62"/>
      <c r="K112" s="62"/>
      <c r="M112" s="61"/>
      <c r="N112" s="61"/>
      <c r="O112" s="61"/>
    </row>
    <row r="113" spans="6:15">
      <c r="F113" s="62"/>
      <c r="G113" s="62"/>
      <c r="H113" s="62"/>
      <c r="I113" s="62"/>
      <c r="J113" s="62"/>
      <c r="K113" s="62"/>
      <c r="M113" s="61"/>
      <c r="N113" s="61"/>
      <c r="O113" s="61"/>
    </row>
    <row r="114" spans="6:15">
      <c r="F114" s="62"/>
      <c r="G114" s="62"/>
      <c r="H114" s="62"/>
      <c r="I114" s="62"/>
      <c r="J114" s="62"/>
      <c r="K114" s="62"/>
      <c r="M114" s="61"/>
      <c r="N114" s="61"/>
      <c r="O114" s="61"/>
    </row>
    <row r="115" spans="6:15">
      <c r="F115" s="62"/>
      <c r="G115" s="62"/>
      <c r="H115" s="62"/>
      <c r="I115" s="62"/>
      <c r="J115" s="62"/>
      <c r="K115" s="62"/>
      <c r="M115" s="61"/>
      <c r="N115" s="61"/>
      <c r="O115" s="61"/>
    </row>
    <row r="116" spans="6:15">
      <c r="F116" s="62"/>
      <c r="G116" s="62"/>
      <c r="H116" s="62"/>
      <c r="I116" s="62"/>
      <c r="J116" s="62"/>
      <c r="K116" s="62"/>
      <c r="M116" s="61"/>
      <c r="N116" s="61"/>
      <c r="O116" s="61"/>
    </row>
    <row r="117" spans="6:15">
      <c r="F117" s="62"/>
      <c r="G117" s="62"/>
      <c r="H117" s="62"/>
      <c r="I117" s="62"/>
      <c r="J117" s="62"/>
      <c r="K117" s="62"/>
      <c r="M117" s="61"/>
      <c r="N117" s="61"/>
      <c r="O117" s="61"/>
    </row>
    <row r="118" spans="6:15">
      <c r="F118" s="62"/>
      <c r="G118" s="62"/>
      <c r="H118" s="62"/>
      <c r="I118" s="62"/>
      <c r="J118" s="62"/>
      <c r="K118" s="62"/>
      <c r="M118" s="61"/>
      <c r="N118" s="61"/>
      <c r="O118" s="61"/>
    </row>
    <row r="119" spans="6:15">
      <c r="F119" s="62"/>
      <c r="G119" s="62"/>
      <c r="H119" s="62"/>
      <c r="I119" s="62"/>
      <c r="J119" s="62"/>
      <c r="K119" s="62"/>
      <c r="M119" s="61"/>
      <c r="N119" s="61"/>
      <c r="O119" s="61"/>
    </row>
    <row r="120" spans="6:15">
      <c r="F120" s="62"/>
      <c r="G120" s="62"/>
      <c r="H120" s="62"/>
      <c r="I120" s="62"/>
      <c r="J120" s="62"/>
      <c r="K120" s="62"/>
      <c r="M120" s="61"/>
      <c r="N120" s="61"/>
      <c r="O120" s="61"/>
    </row>
    <row r="121" spans="6:15">
      <c r="F121" s="62"/>
      <c r="G121" s="62"/>
      <c r="H121" s="62"/>
      <c r="I121" s="62"/>
      <c r="J121" s="62"/>
      <c r="K121" s="62"/>
      <c r="M121" s="61"/>
      <c r="N121" s="61"/>
      <c r="O121" s="61"/>
    </row>
    <row r="122" spans="6:15">
      <c r="F122" s="62"/>
      <c r="G122" s="62"/>
      <c r="H122" s="62"/>
      <c r="I122" s="62"/>
      <c r="J122" s="62"/>
      <c r="K122" s="62"/>
      <c r="M122" s="61"/>
      <c r="N122" s="61"/>
      <c r="O122" s="61"/>
    </row>
  </sheetData>
  <mergeCells count="1">
    <mergeCell ref="F1:J1"/>
  </mergeCells>
  <phoneticPr fontId="27" type="noConversion"/>
  <pageMargins left="0.7" right="0.7" top="0.75" bottom="0.75" header="0.3" footer="0.3"/>
  <pageSetup paperSize="9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83C7-4412-D94A-8BDF-94EDFF1B17F4}">
  <sheetPr codeName="Sheet19">
    <tabColor theme="9" tint="0.79998168889431442"/>
  </sheetPr>
  <dimension ref="B2:K203"/>
  <sheetViews>
    <sheetView workbookViewId="0">
      <selection activeCell="C3" sqref="C3:H203"/>
    </sheetView>
  </sheetViews>
  <sheetFormatPr baseColWidth="10" defaultRowHeight="16"/>
  <cols>
    <col min="1" max="2" width="10.83203125" style="59"/>
    <col min="3" max="3" width="10.83203125" style="68"/>
    <col min="4" max="8" width="10.83203125" style="67"/>
    <col min="9" max="16384" width="10.83203125" style="59"/>
  </cols>
  <sheetData>
    <row r="2" spans="2:11">
      <c r="B2" s="59" t="s">
        <v>82</v>
      </c>
      <c r="C2" s="68" t="s">
        <v>81</v>
      </c>
      <c r="D2" s="67" t="s">
        <v>80</v>
      </c>
      <c r="E2" s="67" t="s">
        <v>79</v>
      </c>
      <c r="F2" s="67" t="s">
        <v>78</v>
      </c>
      <c r="G2" s="67" t="s">
        <v>77</v>
      </c>
      <c r="H2" s="67" t="s">
        <v>76</v>
      </c>
      <c r="I2" s="59" t="s">
        <v>75</v>
      </c>
      <c r="K2" s="65" t="s">
        <v>74</v>
      </c>
    </row>
    <row r="3" spans="2:11">
      <c r="B3" s="59">
        <v>0</v>
      </c>
      <c r="C3" s="63">
        <v>5.9597199999999999</v>
      </c>
      <c r="D3" s="63">
        <v>780.76499999999999</v>
      </c>
      <c r="E3" s="63">
        <v>596.23699999999997</v>
      </c>
      <c r="F3" s="63">
        <v>585.56700000000001</v>
      </c>
      <c r="G3" s="63">
        <v>639.30700000000002</v>
      </c>
      <c r="H3" s="63">
        <v>798.04399999999998</v>
      </c>
      <c r="I3" s="69">
        <f t="shared" ref="I3:I34" si="0">AVERAGE(D3:H3)</f>
        <v>679.98400000000004</v>
      </c>
      <c r="J3" s="69"/>
      <c r="K3" s="65" t="s">
        <v>73</v>
      </c>
    </row>
    <row r="4" spans="2:11">
      <c r="B4" s="59">
        <v>200</v>
      </c>
      <c r="C4" s="63">
        <v>600.90300000000002</v>
      </c>
      <c r="D4" s="63">
        <v>777.899</v>
      </c>
      <c r="E4" s="63">
        <v>593.84900000000005</v>
      </c>
      <c r="F4" s="63">
        <v>580.91899999999998</v>
      </c>
      <c r="G4" s="63">
        <v>642.16</v>
      </c>
      <c r="H4" s="63">
        <v>794.21</v>
      </c>
      <c r="I4" s="69">
        <f t="shared" si="0"/>
        <v>677.80739999999992</v>
      </c>
      <c r="J4" s="69"/>
    </row>
    <row r="5" spans="2:11">
      <c r="B5" s="59">
        <v>400</v>
      </c>
      <c r="C5" s="63">
        <v>612.30499999999995</v>
      </c>
      <c r="D5" s="63">
        <v>775.77499999999998</v>
      </c>
      <c r="E5" s="63">
        <v>591.29100000000005</v>
      </c>
      <c r="F5" s="63">
        <v>577.38</v>
      </c>
      <c r="G5" s="63">
        <v>642.79899999999998</v>
      </c>
      <c r="H5" s="63">
        <v>791.93299999999999</v>
      </c>
      <c r="I5" s="69">
        <f t="shared" si="0"/>
        <v>675.8356</v>
      </c>
      <c r="J5" s="69"/>
    </row>
    <row r="6" spans="2:11">
      <c r="B6" s="59">
        <v>600</v>
      </c>
      <c r="C6" s="63">
        <v>625.35299999999995</v>
      </c>
      <c r="D6" s="63">
        <v>774.29300000000001</v>
      </c>
      <c r="E6" s="63">
        <v>589.18399999999997</v>
      </c>
      <c r="F6" s="63">
        <v>575.55700000000002</v>
      </c>
      <c r="G6" s="63">
        <v>645.09199999999998</v>
      </c>
      <c r="H6" s="63">
        <v>792.12400000000002</v>
      </c>
      <c r="I6" s="69">
        <f t="shared" si="0"/>
        <v>675.25</v>
      </c>
      <c r="J6" s="69"/>
    </row>
    <row r="7" spans="2:11">
      <c r="B7" s="59">
        <v>800</v>
      </c>
      <c r="C7" s="63">
        <v>639.16600000000005</v>
      </c>
      <c r="D7" s="63">
        <v>774.17100000000005</v>
      </c>
      <c r="E7" s="63">
        <v>587.37599999999998</v>
      </c>
      <c r="F7" s="63">
        <v>572.524</v>
      </c>
      <c r="G7" s="63">
        <v>642.32600000000002</v>
      </c>
      <c r="H7" s="63">
        <v>789.21900000000005</v>
      </c>
      <c r="I7" s="69">
        <f t="shared" si="0"/>
        <v>673.1232</v>
      </c>
      <c r="J7" s="69"/>
    </row>
    <row r="8" spans="2:11">
      <c r="B8" s="59">
        <v>1000</v>
      </c>
      <c r="C8" s="63">
        <v>652.178</v>
      </c>
      <c r="D8" s="63">
        <v>773.65899999999999</v>
      </c>
      <c r="E8" s="63">
        <v>585.16999999999996</v>
      </c>
      <c r="F8" s="63">
        <v>569.23699999999997</v>
      </c>
      <c r="G8" s="63">
        <v>640.19399999999996</v>
      </c>
      <c r="H8" s="63">
        <v>785.48</v>
      </c>
      <c r="I8" s="69">
        <f t="shared" si="0"/>
        <v>670.74799999999993</v>
      </c>
      <c r="J8" s="69"/>
    </row>
    <row r="9" spans="2:11">
      <c r="B9" s="59">
        <v>1200</v>
      </c>
      <c r="C9" s="63">
        <v>665.30899999999997</v>
      </c>
      <c r="D9" s="63">
        <v>772.274</v>
      </c>
      <c r="E9" s="63">
        <v>582.60500000000002</v>
      </c>
      <c r="F9" s="63">
        <v>564.78899999999999</v>
      </c>
      <c r="G9" s="63">
        <v>635.89099999999996</v>
      </c>
      <c r="H9" s="63">
        <v>786.38900000000001</v>
      </c>
      <c r="I9" s="69">
        <f t="shared" si="0"/>
        <v>668.38959999999997</v>
      </c>
      <c r="J9" s="69"/>
    </row>
    <row r="10" spans="2:11">
      <c r="B10" s="59">
        <v>1400</v>
      </c>
      <c r="C10" s="63">
        <v>678.10400000000004</v>
      </c>
      <c r="D10" s="63">
        <v>771.54499999999996</v>
      </c>
      <c r="E10" s="63">
        <v>579.68399999999997</v>
      </c>
      <c r="F10" s="63">
        <v>564.50699999999995</v>
      </c>
      <c r="G10" s="63">
        <v>631.50099999999998</v>
      </c>
      <c r="H10" s="63">
        <v>784.67899999999997</v>
      </c>
      <c r="I10" s="69">
        <f t="shared" si="0"/>
        <v>666.38319999999999</v>
      </c>
      <c r="J10" s="69"/>
    </row>
    <row r="11" spans="2:11">
      <c r="B11" s="59">
        <v>1600</v>
      </c>
      <c r="C11" s="63">
        <v>691.12199999999996</v>
      </c>
      <c r="D11" s="63">
        <v>769.11199999999997</v>
      </c>
      <c r="E11" s="63">
        <v>577.94100000000003</v>
      </c>
      <c r="F11" s="63">
        <v>562.56399999999996</v>
      </c>
      <c r="G11" s="63">
        <v>631.33799999999997</v>
      </c>
      <c r="H11" s="63">
        <v>782.44600000000003</v>
      </c>
      <c r="I11" s="69">
        <f t="shared" si="0"/>
        <v>664.68020000000001</v>
      </c>
      <c r="J11" s="69"/>
    </row>
    <row r="12" spans="2:11">
      <c r="B12" s="59">
        <v>1800</v>
      </c>
      <c r="C12" s="63">
        <v>704.17600000000004</v>
      </c>
      <c r="D12" s="63">
        <v>768.65099999999995</v>
      </c>
      <c r="E12" s="63">
        <v>576.14700000000005</v>
      </c>
      <c r="F12" s="63">
        <v>559.87300000000005</v>
      </c>
      <c r="G12" s="63">
        <v>631.46</v>
      </c>
      <c r="H12" s="63">
        <v>781.06799999999998</v>
      </c>
      <c r="I12" s="69">
        <f t="shared" si="0"/>
        <v>663.4398000000001</v>
      </c>
      <c r="J12" s="69"/>
    </row>
    <row r="13" spans="2:11">
      <c r="B13" s="59">
        <v>2000</v>
      </c>
      <c r="C13" s="63">
        <v>717.90099999999995</v>
      </c>
      <c r="D13" s="63">
        <v>766.83799999999997</v>
      </c>
      <c r="E13" s="63">
        <v>574.08500000000004</v>
      </c>
      <c r="F13" s="63">
        <v>564.69000000000005</v>
      </c>
      <c r="G13" s="63">
        <v>628.96500000000003</v>
      </c>
      <c r="H13" s="63">
        <v>779.20100000000002</v>
      </c>
      <c r="I13" s="69">
        <f t="shared" si="0"/>
        <v>662.75580000000002</v>
      </c>
      <c r="J13" s="69"/>
    </row>
    <row r="14" spans="2:11">
      <c r="B14" s="59">
        <v>2200</v>
      </c>
      <c r="C14" s="63">
        <v>731.36300000000006</v>
      </c>
      <c r="D14" s="63">
        <v>765.32</v>
      </c>
      <c r="E14" s="63">
        <v>573.08600000000001</v>
      </c>
      <c r="F14" s="63">
        <v>558.78</v>
      </c>
      <c r="G14" s="63">
        <v>628.875</v>
      </c>
      <c r="H14" s="63">
        <v>776.95100000000002</v>
      </c>
      <c r="I14" s="69">
        <f t="shared" si="0"/>
        <v>660.60239999999999</v>
      </c>
      <c r="J14" s="69"/>
    </row>
    <row r="15" spans="2:11">
      <c r="B15" s="59">
        <v>2400</v>
      </c>
      <c r="C15" s="63">
        <v>744.77499999999998</v>
      </c>
      <c r="D15" s="63">
        <v>765.64800000000002</v>
      </c>
      <c r="E15" s="63">
        <v>571.79300000000001</v>
      </c>
      <c r="F15" s="63">
        <v>561.03099999999995</v>
      </c>
      <c r="G15" s="63">
        <v>630.90899999999999</v>
      </c>
      <c r="H15" s="63">
        <v>775.13699999999994</v>
      </c>
      <c r="I15" s="69">
        <f t="shared" si="0"/>
        <v>660.90359999999998</v>
      </c>
      <c r="J15" s="69"/>
    </row>
    <row r="16" spans="2:11">
      <c r="B16" s="59">
        <v>2600</v>
      </c>
      <c r="C16" s="63">
        <v>757.76400000000001</v>
      </c>
      <c r="D16" s="63">
        <v>765.15300000000002</v>
      </c>
      <c r="E16" s="63">
        <v>570.40300000000002</v>
      </c>
      <c r="F16" s="63">
        <v>558.82899999999995</v>
      </c>
      <c r="G16" s="63">
        <v>628.92200000000003</v>
      </c>
      <c r="H16" s="63">
        <v>773.84100000000001</v>
      </c>
      <c r="I16" s="69">
        <f t="shared" si="0"/>
        <v>659.42959999999994</v>
      </c>
      <c r="J16" s="69"/>
    </row>
    <row r="17" spans="2:10">
      <c r="B17" s="59">
        <v>2800</v>
      </c>
      <c r="C17" s="63">
        <v>770.68799999999999</v>
      </c>
      <c r="D17" s="63">
        <v>765.58699999999999</v>
      </c>
      <c r="E17" s="63">
        <v>569.38800000000003</v>
      </c>
      <c r="F17" s="63">
        <v>562.10500000000002</v>
      </c>
      <c r="G17" s="63">
        <v>628.49</v>
      </c>
      <c r="H17" s="63">
        <v>772.471</v>
      </c>
      <c r="I17" s="69">
        <f t="shared" si="0"/>
        <v>659.6081999999999</v>
      </c>
      <c r="J17" s="69"/>
    </row>
    <row r="18" spans="2:10">
      <c r="B18" s="59">
        <v>3000</v>
      </c>
      <c r="C18" s="63">
        <v>783.476</v>
      </c>
      <c r="D18" s="63">
        <v>764.64300000000003</v>
      </c>
      <c r="E18" s="63">
        <v>568.21799999999996</v>
      </c>
      <c r="F18" s="63">
        <v>564.26499999999999</v>
      </c>
      <c r="G18" s="63">
        <v>627.678</v>
      </c>
      <c r="H18" s="63">
        <v>771.92200000000003</v>
      </c>
      <c r="I18" s="69">
        <f t="shared" si="0"/>
        <v>659.34519999999998</v>
      </c>
      <c r="J18" s="69"/>
    </row>
    <row r="19" spans="2:10">
      <c r="B19" s="59">
        <v>3200</v>
      </c>
      <c r="C19" s="63">
        <v>796.03700000000003</v>
      </c>
      <c r="D19" s="63">
        <v>765.10199999999998</v>
      </c>
      <c r="E19" s="63">
        <v>567.14800000000002</v>
      </c>
      <c r="F19" s="63">
        <v>563.80399999999997</v>
      </c>
      <c r="G19" s="63">
        <v>627.08000000000004</v>
      </c>
      <c r="H19" s="63">
        <v>770.28200000000004</v>
      </c>
      <c r="I19" s="69">
        <f t="shared" si="0"/>
        <v>658.68320000000006</v>
      </c>
      <c r="J19" s="69"/>
    </row>
    <row r="20" spans="2:10">
      <c r="B20" s="59">
        <v>3400</v>
      </c>
      <c r="C20" s="63">
        <v>808.47199999999998</v>
      </c>
      <c r="D20" s="63">
        <v>765.20299999999997</v>
      </c>
      <c r="E20" s="63">
        <v>566.63499999999999</v>
      </c>
      <c r="F20" s="63">
        <v>562.26900000000001</v>
      </c>
      <c r="G20" s="63">
        <v>626.97</v>
      </c>
      <c r="H20" s="63">
        <v>769.69200000000001</v>
      </c>
      <c r="I20" s="69">
        <f t="shared" si="0"/>
        <v>658.15380000000005</v>
      </c>
      <c r="J20" s="69"/>
    </row>
    <row r="21" spans="2:10">
      <c r="B21" s="59">
        <v>3600</v>
      </c>
      <c r="C21" s="63">
        <v>821.06399999999996</v>
      </c>
      <c r="D21" s="63">
        <v>765.37199999999996</v>
      </c>
      <c r="E21" s="63">
        <v>566.03300000000002</v>
      </c>
      <c r="F21" s="63">
        <v>561.02300000000002</v>
      </c>
      <c r="G21" s="63">
        <v>627.00599999999997</v>
      </c>
      <c r="H21" s="63">
        <v>769.63499999999999</v>
      </c>
      <c r="I21" s="69">
        <f t="shared" si="0"/>
        <v>657.8137999999999</v>
      </c>
      <c r="J21" s="69"/>
    </row>
    <row r="22" spans="2:10">
      <c r="B22" s="59">
        <v>3800</v>
      </c>
      <c r="C22" s="63">
        <v>833.60900000000004</v>
      </c>
      <c r="D22" s="63">
        <v>765.79600000000005</v>
      </c>
      <c r="E22" s="63">
        <v>565.18299999999999</v>
      </c>
      <c r="F22" s="63">
        <v>558.34</v>
      </c>
      <c r="G22" s="63">
        <v>627.72199999999998</v>
      </c>
      <c r="H22" s="63">
        <v>768.51</v>
      </c>
      <c r="I22" s="69">
        <f t="shared" si="0"/>
        <v>657.11020000000008</v>
      </c>
      <c r="J22" s="69"/>
    </row>
    <row r="23" spans="2:10">
      <c r="B23" s="59">
        <v>4000</v>
      </c>
      <c r="C23" s="63">
        <v>845.89300000000003</v>
      </c>
      <c r="D23" s="63">
        <v>764.81299999999999</v>
      </c>
      <c r="E23" s="63">
        <v>564.55600000000004</v>
      </c>
      <c r="F23" s="63">
        <v>556.77099999999996</v>
      </c>
      <c r="G23" s="63">
        <v>625.88199999999995</v>
      </c>
      <c r="H23" s="63">
        <v>766.726</v>
      </c>
      <c r="I23" s="69">
        <f t="shared" si="0"/>
        <v>655.74959999999999</v>
      </c>
      <c r="J23" s="69"/>
    </row>
    <row r="24" spans="2:10">
      <c r="B24" s="59">
        <v>4200</v>
      </c>
      <c r="C24" s="63">
        <v>855.01700000000005</v>
      </c>
      <c r="D24" s="63">
        <v>765.39400000000001</v>
      </c>
      <c r="E24" s="63">
        <v>563.36</v>
      </c>
      <c r="F24" s="63">
        <v>554.89200000000005</v>
      </c>
      <c r="G24" s="63">
        <v>625.09</v>
      </c>
      <c r="H24" s="63">
        <v>766.99599999999998</v>
      </c>
      <c r="I24" s="69">
        <f t="shared" si="0"/>
        <v>655.14639999999997</v>
      </c>
      <c r="J24" s="69"/>
    </row>
    <row r="25" spans="2:10">
      <c r="B25" s="59">
        <v>4400</v>
      </c>
      <c r="C25" s="63">
        <v>864.21900000000005</v>
      </c>
      <c r="D25" s="63">
        <v>765.07299999999998</v>
      </c>
      <c r="E25" s="63">
        <v>562.55899999999997</v>
      </c>
      <c r="F25" s="63">
        <v>555.17499999999995</v>
      </c>
      <c r="G25" s="63">
        <v>625.29300000000001</v>
      </c>
      <c r="H25" s="63">
        <v>766.89700000000005</v>
      </c>
      <c r="I25" s="69">
        <f t="shared" si="0"/>
        <v>654.99939999999992</v>
      </c>
      <c r="J25" s="69"/>
    </row>
    <row r="26" spans="2:10">
      <c r="B26" s="59">
        <v>4600</v>
      </c>
      <c r="C26" s="63">
        <v>873.428</v>
      </c>
      <c r="D26" s="63">
        <v>764.80700000000002</v>
      </c>
      <c r="E26" s="63">
        <v>561.60400000000004</v>
      </c>
      <c r="F26" s="63">
        <v>556.10799999999995</v>
      </c>
      <c r="G26" s="63">
        <v>625.14599999999996</v>
      </c>
      <c r="H26" s="63">
        <v>766.65200000000004</v>
      </c>
      <c r="I26" s="69">
        <f t="shared" si="0"/>
        <v>654.86339999999996</v>
      </c>
      <c r="J26" s="69"/>
    </row>
    <row r="27" spans="2:10">
      <c r="B27" s="59">
        <v>4800</v>
      </c>
      <c r="C27" s="63">
        <v>882.65499999999997</v>
      </c>
      <c r="D27" s="63">
        <v>763.05499999999995</v>
      </c>
      <c r="E27" s="63">
        <v>561.03700000000003</v>
      </c>
      <c r="F27" s="63">
        <v>552.13099999999997</v>
      </c>
      <c r="G27" s="63">
        <v>625.74800000000005</v>
      </c>
      <c r="H27" s="63">
        <v>766.52700000000004</v>
      </c>
      <c r="I27" s="69">
        <f t="shared" si="0"/>
        <v>653.69960000000003</v>
      </c>
      <c r="J27" s="69"/>
    </row>
    <row r="28" spans="2:10">
      <c r="B28" s="59">
        <v>5000</v>
      </c>
      <c r="C28" s="63">
        <v>891.87900000000002</v>
      </c>
      <c r="D28" s="63">
        <v>762.92700000000002</v>
      </c>
      <c r="E28" s="63">
        <v>560.69399999999996</v>
      </c>
      <c r="F28" s="63">
        <v>555.33399999999995</v>
      </c>
      <c r="G28" s="63">
        <v>625.36</v>
      </c>
      <c r="H28" s="63">
        <v>766.447</v>
      </c>
      <c r="I28" s="69">
        <f t="shared" si="0"/>
        <v>654.15240000000006</v>
      </c>
      <c r="J28" s="69"/>
    </row>
    <row r="29" spans="2:10">
      <c r="B29" s="59">
        <v>5200</v>
      </c>
      <c r="C29" s="63">
        <v>901.10199999999998</v>
      </c>
      <c r="D29" s="63">
        <v>762.8</v>
      </c>
      <c r="E29" s="63">
        <v>560.20799999999997</v>
      </c>
      <c r="F29" s="63">
        <v>554.50699999999995</v>
      </c>
      <c r="G29" s="63">
        <v>625.43499999999995</v>
      </c>
      <c r="H29" s="63">
        <v>765.38900000000001</v>
      </c>
      <c r="I29" s="69">
        <f t="shared" si="0"/>
        <v>653.66779999999994</v>
      </c>
      <c r="J29" s="69"/>
    </row>
    <row r="30" spans="2:10">
      <c r="B30" s="59">
        <v>5400</v>
      </c>
      <c r="C30" s="63">
        <v>910.37400000000002</v>
      </c>
      <c r="D30" s="63">
        <v>762.23</v>
      </c>
      <c r="E30" s="63">
        <v>559.78399999999999</v>
      </c>
      <c r="F30" s="63">
        <v>552.54600000000005</v>
      </c>
      <c r="G30" s="63">
        <v>624.81299999999999</v>
      </c>
      <c r="H30" s="63">
        <v>764.09500000000003</v>
      </c>
      <c r="I30" s="69">
        <f t="shared" si="0"/>
        <v>652.69359999999995</v>
      </c>
      <c r="J30" s="69"/>
    </row>
    <row r="31" spans="2:10">
      <c r="B31" s="59">
        <v>5600</v>
      </c>
      <c r="C31" s="63">
        <v>919.44500000000005</v>
      </c>
      <c r="D31" s="63">
        <v>763.94</v>
      </c>
      <c r="E31" s="63">
        <v>559.274</v>
      </c>
      <c r="F31" s="63">
        <v>549.91300000000001</v>
      </c>
      <c r="G31" s="63">
        <v>623.58500000000004</v>
      </c>
      <c r="H31" s="63">
        <v>764.23500000000001</v>
      </c>
      <c r="I31" s="69">
        <f t="shared" si="0"/>
        <v>652.18939999999998</v>
      </c>
      <c r="J31" s="69"/>
    </row>
    <row r="32" spans="2:10">
      <c r="B32" s="59">
        <v>5800</v>
      </c>
      <c r="C32" s="63">
        <v>927.95600000000002</v>
      </c>
      <c r="D32" s="63">
        <v>763.19399999999996</v>
      </c>
      <c r="E32" s="63">
        <v>558.678</v>
      </c>
      <c r="F32" s="63">
        <v>549.56899999999996</v>
      </c>
      <c r="G32" s="63">
        <v>622.71799999999996</v>
      </c>
      <c r="H32" s="63">
        <v>763.79</v>
      </c>
      <c r="I32" s="69">
        <f t="shared" si="0"/>
        <v>651.58979999999997</v>
      </c>
      <c r="J32" s="69"/>
    </row>
    <row r="33" spans="2:10">
      <c r="B33" s="59">
        <v>6000</v>
      </c>
      <c r="C33" s="63">
        <v>936.55799999999999</v>
      </c>
      <c r="D33" s="63">
        <v>763.16300000000001</v>
      </c>
      <c r="E33" s="63">
        <v>558.22799999999995</v>
      </c>
      <c r="F33" s="63">
        <v>549.59699999999998</v>
      </c>
      <c r="G33" s="63">
        <v>623.98900000000003</v>
      </c>
      <c r="H33" s="63">
        <v>763.57899999999995</v>
      </c>
      <c r="I33" s="69">
        <f t="shared" si="0"/>
        <v>651.71119999999996</v>
      </c>
      <c r="J33" s="69"/>
    </row>
    <row r="34" spans="2:10">
      <c r="B34" s="59">
        <v>6200</v>
      </c>
      <c r="C34" s="63">
        <v>945.10699999999997</v>
      </c>
      <c r="D34" s="63">
        <v>764.59400000000005</v>
      </c>
      <c r="E34" s="63">
        <v>557.71699999999998</v>
      </c>
      <c r="F34" s="63">
        <v>547.779</v>
      </c>
      <c r="G34" s="63">
        <v>624.11199999999997</v>
      </c>
      <c r="H34" s="63">
        <v>763.68799999999999</v>
      </c>
      <c r="I34" s="69">
        <f t="shared" si="0"/>
        <v>651.57800000000009</v>
      </c>
      <c r="J34" s="69"/>
    </row>
    <row r="35" spans="2:10">
      <c r="B35" s="59">
        <v>6400</v>
      </c>
      <c r="C35" s="63">
        <v>953.68600000000004</v>
      </c>
      <c r="D35" s="63">
        <v>764.72500000000002</v>
      </c>
      <c r="E35" s="63">
        <v>557.34299999999996</v>
      </c>
      <c r="F35" s="63">
        <v>547.75400000000002</v>
      </c>
      <c r="G35" s="63">
        <v>624.21500000000003</v>
      </c>
      <c r="H35" s="63">
        <v>763.48800000000006</v>
      </c>
      <c r="I35" s="69">
        <f t="shared" ref="I35:I53" si="1">AVERAGE(D35:H35)</f>
        <v>651.50500000000011</v>
      </c>
      <c r="J35" s="69"/>
    </row>
    <row r="36" spans="2:10">
      <c r="B36" s="59">
        <v>6600</v>
      </c>
      <c r="C36" s="63">
        <v>962.21900000000005</v>
      </c>
      <c r="D36" s="63">
        <v>763.46900000000005</v>
      </c>
      <c r="E36" s="63">
        <v>556.94299999999998</v>
      </c>
      <c r="F36" s="63">
        <v>549.34199999999998</v>
      </c>
      <c r="G36" s="63">
        <v>623.27200000000005</v>
      </c>
      <c r="H36" s="63">
        <v>763.053</v>
      </c>
      <c r="I36" s="69">
        <f t="shared" si="1"/>
        <v>651.21579999999994</v>
      </c>
      <c r="J36" s="69"/>
    </row>
    <row r="37" spans="2:10">
      <c r="B37" s="59">
        <v>6800</v>
      </c>
      <c r="C37" s="63">
        <v>970.77099999999996</v>
      </c>
      <c r="D37" s="63">
        <v>763.56899999999996</v>
      </c>
      <c r="E37" s="63">
        <v>556.48800000000006</v>
      </c>
      <c r="F37" s="63">
        <v>549.84900000000005</v>
      </c>
      <c r="G37" s="63">
        <v>623.226</v>
      </c>
      <c r="H37" s="63">
        <v>762.96199999999999</v>
      </c>
      <c r="I37" s="69">
        <f t="shared" si="1"/>
        <v>651.21879999999999</v>
      </c>
      <c r="J37" s="69"/>
    </row>
    <row r="38" spans="2:10">
      <c r="B38" s="59">
        <v>7000</v>
      </c>
      <c r="C38" s="63">
        <v>979.35400000000004</v>
      </c>
      <c r="D38" s="63">
        <v>764.00699999999995</v>
      </c>
      <c r="E38" s="63">
        <v>556.36</v>
      </c>
      <c r="F38" s="63">
        <v>548.029</v>
      </c>
      <c r="G38" s="63">
        <v>623.06899999999996</v>
      </c>
      <c r="H38" s="63">
        <v>761.98199999999997</v>
      </c>
      <c r="I38" s="69">
        <f t="shared" si="1"/>
        <v>650.68939999999998</v>
      </c>
      <c r="J38" s="69"/>
    </row>
    <row r="39" spans="2:10">
      <c r="B39" s="59">
        <v>7200</v>
      </c>
      <c r="C39" s="63">
        <v>987.92899999999997</v>
      </c>
      <c r="D39" s="63">
        <v>764.56799999999998</v>
      </c>
      <c r="E39" s="63">
        <v>555.83900000000006</v>
      </c>
      <c r="F39" s="63">
        <v>546.29300000000001</v>
      </c>
      <c r="G39" s="63">
        <v>622.86099999999999</v>
      </c>
      <c r="H39" s="63">
        <v>761.62300000000005</v>
      </c>
      <c r="I39" s="69">
        <f t="shared" si="1"/>
        <v>650.23680000000002</v>
      </c>
      <c r="J39" s="69"/>
    </row>
    <row r="40" spans="2:10">
      <c r="B40" s="59">
        <v>7400</v>
      </c>
      <c r="C40" s="63">
        <v>996.68100000000004</v>
      </c>
      <c r="D40" s="63">
        <v>763.87300000000005</v>
      </c>
      <c r="E40" s="63">
        <v>555.42499999999995</v>
      </c>
      <c r="F40" s="63">
        <v>545.91999999999996</v>
      </c>
      <c r="G40" s="63">
        <v>623.529</v>
      </c>
      <c r="H40" s="63">
        <v>761.57899999999995</v>
      </c>
      <c r="I40" s="69">
        <f t="shared" si="1"/>
        <v>650.0652</v>
      </c>
      <c r="J40" s="69"/>
    </row>
    <row r="41" spans="2:10">
      <c r="B41" s="59">
        <v>7600</v>
      </c>
      <c r="C41" s="63">
        <v>1005.68</v>
      </c>
      <c r="D41" s="63">
        <v>764.29499999999996</v>
      </c>
      <c r="E41" s="63">
        <v>555.40800000000002</v>
      </c>
      <c r="F41" s="63">
        <v>544.71799999999996</v>
      </c>
      <c r="G41" s="63">
        <v>622.99400000000003</v>
      </c>
      <c r="H41" s="63">
        <v>761.55399999999997</v>
      </c>
      <c r="I41" s="69">
        <f t="shared" si="1"/>
        <v>649.79380000000003</v>
      </c>
      <c r="J41" s="69"/>
    </row>
    <row r="42" spans="2:10">
      <c r="B42" s="59">
        <v>7800</v>
      </c>
      <c r="C42" s="63">
        <v>1014.51</v>
      </c>
      <c r="D42" s="63">
        <v>764.149</v>
      </c>
      <c r="E42" s="63">
        <v>555.18799999999999</v>
      </c>
      <c r="F42" s="63">
        <v>544.32299999999998</v>
      </c>
      <c r="G42" s="63">
        <v>623.31799999999998</v>
      </c>
      <c r="H42" s="63">
        <v>761.36599999999999</v>
      </c>
      <c r="I42" s="69">
        <f t="shared" si="1"/>
        <v>649.66880000000003</v>
      </c>
      <c r="J42" s="69"/>
    </row>
    <row r="43" spans="2:10">
      <c r="B43" s="59">
        <v>8000</v>
      </c>
      <c r="C43" s="63">
        <v>1023.8</v>
      </c>
      <c r="D43" s="63">
        <v>765.33600000000001</v>
      </c>
      <c r="E43" s="63">
        <v>554.69799999999998</v>
      </c>
      <c r="F43" s="63">
        <v>545.77800000000002</v>
      </c>
      <c r="G43" s="63">
        <v>623.64300000000003</v>
      </c>
      <c r="H43" s="63">
        <v>760.96100000000001</v>
      </c>
      <c r="I43" s="69">
        <f t="shared" si="1"/>
        <v>650.08320000000003</v>
      </c>
      <c r="J43" s="69"/>
    </row>
    <row r="44" spans="2:10">
      <c r="B44" s="59">
        <v>8200</v>
      </c>
      <c r="C44" s="63">
        <v>1033.42</v>
      </c>
      <c r="D44" s="63">
        <v>765.50199999999995</v>
      </c>
      <c r="E44" s="63">
        <v>554.55600000000004</v>
      </c>
      <c r="F44" s="63">
        <v>543.93600000000004</v>
      </c>
      <c r="G44" s="63">
        <v>623.57600000000002</v>
      </c>
      <c r="H44" s="63">
        <v>760.33500000000004</v>
      </c>
      <c r="I44" s="69">
        <f t="shared" si="1"/>
        <v>649.58100000000002</v>
      </c>
      <c r="J44" s="69"/>
    </row>
    <row r="45" spans="2:10">
      <c r="B45" s="59">
        <v>8400</v>
      </c>
      <c r="C45" s="63">
        <v>1043.07</v>
      </c>
      <c r="D45" s="63">
        <v>764.52700000000004</v>
      </c>
      <c r="E45" s="63">
        <v>554.32399999999996</v>
      </c>
      <c r="F45" s="63">
        <v>544.64400000000001</v>
      </c>
      <c r="G45" s="63">
        <v>623.42499999999995</v>
      </c>
      <c r="H45" s="63">
        <v>760.35500000000002</v>
      </c>
      <c r="I45" s="69">
        <f t="shared" si="1"/>
        <v>649.45500000000004</v>
      </c>
      <c r="J45" s="69"/>
    </row>
    <row r="46" spans="2:10">
      <c r="B46" s="59">
        <v>8600</v>
      </c>
      <c r="C46" s="63">
        <v>1052.58</v>
      </c>
      <c r="D46" s="63">
        <v>765.07100000000003</v>
      </c>
      <c r="E46" s="63">
        <v>553.99699999999996</v>
      </c>
      <c r="F46" s="63">
        <v>544.42200000000003</v>
      </c>
      <c r="G46" s="63">
        <v>622.98199999999997</v>
      </c>
      <c r="H46" s="63">
        <v>760.48599999999999</v>
      </c>
      <c r="I46" s="69">
        <f t="shared" si="1"/>
        <v>649.39159999999993</v>
      </c>
      <c r="J46" s="69"/>
    </row>
    <row r="47" spans="2:10">
      <c r="B47" s="59">
        <v>8800</v>
      </c>
      <c r="C47" s="63">
        <v>1062.25</v>
      </c>
      <c r="D47" s="63">
        <v>765.14200000000005</v>
      </c>
      <c r="E47" s="63">
        <v>553.95799999999997</v>
      </c>
      <c r="F47" s="63">
        <v>544.03300000000002</v>
      </c>
      <c r="G47" s="63">
        <v>622.96600000000001</v>
      </c>
      <c r="H47" s="63">
        <v>760.24599999999998</v>
      </c>
      <c r="I47" s="69">
        <f t="shared" si="1"/>
        <v>649.26900000000001</v>
      </c>
      <c r="J47" s="69"/>
    </row>
    <row r="48" spans="2:10">
      <c r="B48" s="59">
        <v>9000</v>
      </c>
      <c r="C48" s="63">
        <v>1071.81</v>
      </c>
      <c r="D48" s="63">
        <v>765.80399999999997</v>
      </c>
      <c r="E48" s="63">
        <v>553.90200000000004</v>
      </c>
      <c r="F48" s="63">
        <v>544.59</v>
      </c>
      <c r="G48" s="63">
        <v>622.53800000000001</v>
      </c>
      <c r="H48" s="63">
        <v>760.09500000000003</v>
      </c>
      <c r="I48" s="69">
        <f t="shared" si="1"/>
        <v>649.38580000000002</v>
      </c>
      <c r="J48" s="69"/>
    </row>
    <row r="49" spans="2:10">
      <c r="B49" s="59">
        <v>9200</v>
      </c>
      <c r="C49" s="63">
        <v>1081.23</v>
      </c>
      <c r="D49" s="63">
        <v>765.40499999999997</v>
      </c>
      <c r="E49" s="63">
        <v>553.69799999999998</v>
      </c>
      <c r="F49" s="63">
        <v>545.173</v>
      </c>
      <c r="G49" s="63">
        <v>622.29</v>
      </c>
      <c r="H49" s="63">
        <v>760.16300000000001</v>
      </c>
      <c r="I49" s="69">
        <f t="shared" si="1"/>
        <v>649.34579999999994</v>
      </c>
      <c r="J49" s="69"/>
    </row>
    <row r="50" spans="2:10">
      <c r="B50" s="59">
        <v>9400</v>
      </c>
      <c r="C50" s="63">
        <v>1090.5999999999999</v>
      </c>
      <c r="D50" s="63">
        <v>765.66700000000003</v>
      </c>
      <c r="E50" s="63">
        <v>553.43299999999999</v>
      </c>
      <c r="F50" s="63">
        <v>544.00900000000001</v>
      </c>
      <c r="G50" s="63">
        <v>622.38699999999994</v>
      </c>
      <c r="H50" s="63">
        <v>760.25199999999995</v>
      </c>
      <c r="I50" s="69">
        <f t="shared" si="1"/>
        <v>649.14959999999996</v>
      </c>
      <c r="J50" s="69"/>
    </row>
    <row r="51" spans="2:10">
      <c r="B51" s="59">
        <v>9600</v>
      </c>
      <c r="C51" s="63">
        <v>1100.08</v>
      </c>
      <c r="D51" s="63">
        <v>765.33699999999999</v>
      </c>
      <c r="E51" s="63">
        <v>553.32600000000002</v>
      </c>
      <c r="F51" s="63">
        <v>545.13499999999999</v>
      </c>
      <c r="G51" s="63">
        <v>621.91800000000001</v>
      </c>
      <c r="H51" s="63">
        <v>759.73800000000006</v>
      </c>
      <c r="I51" s="69">
        <f t="shared" si="1"/>
        <v>649.09079999999994</v>
      </c>
      <c r="J51" s="69"/>
    </row>
    <row r="52" spans="2:10">
      <c r="B52" s="59">
        <v>9800</v>
      </c>
      <c r="C52" s="63">
        <v>1109.48</v>
      </c>
      <c r="D52" s="63">
        <v>765.80600000000004</v>
      </c>
      <c r="E52" s="63">
        <v>553.01199999999994</v>
      </c>
      <c r="F52" s="63">
        <v>545.86</v>
      </c>
      <c r="G52" s="63">
        <v>622.625</v>
      </c>
      <c r="H52" s="63">
        <v>760.09900000000005</v>
      </c>
      <c r="I52" s="69">
        <f t="shared" si="1"/>
        <v>649.48040000000003</v>
      </c>
      <c r="J52" s="69"/>
    </row>
    <row r="53" spans="2:10">
      <c r="B53" s="59">
        <v>10000</v>
      </c>
      <c r="C53" s="63">
        <v>1119.03</v>
      </c>
      <c r="D53" s="63">
        <v>765.80700000000002</v>
      </c>
      <c r="E53" s="63">
        <v>552.79100000000005</v>
      </c>
      <c r="F53" s="63">
        <v>545.83799999999997</v>
      </c>
      <c r="G53" s="63">
        <v>622.755</v>
      </c>
      <c r="H53" s="63">
        <v>759.79899999999998</v>
      </c>
      <c r="I53" s="69">
        <f t="shared" si="1"/>
        <v>649.39799999999991</v>
      </c>
      <c r="J53" s="69"/>
    </row>
    <row r="54" spans="2:10">
      <c r="C54" s="68">
        <v>1128.67</v>
      </c>
      <c r="D54" s="67">
        <v>765.03700000000003</v>
      </c>
      <c r="E54" s="67">
        <v>552.76</v>
      </c>
      <c r="F54" s="67">
        <v>544.43399999999997</v>
      </c>
      <c r="G54" s="67">
        <v>621.69200000000001</v>
      </c>
      <c r="H54" s="67">
        <v>759.25199999999995</v>
      </c>
    </row>
    <row r="55" spans="2:10">
      <c r="C55" s="68">
        <v>1138.3900000000001</v>
      </c>
      <c r="D55" s="67">
        <v>764.33399999999995</v>
      </c>
      <c r="E55" s="67">
        <v>552.86599999999999</v>
      </c>
      <c r="F55" s="67">
        <v>543.43700000000001</v>
      </c>
      <c r="G55" s="67">
        <v>622.18100000000004</v>
      </c>
      <c r="H55" s="67">
        <v>758.899</v>
      </c>
    </row>
    <row r="56" spans="2:10">
      <c r="C56" s="68">
        <v>1148</v>
      </c>
      <c r="D56" s="67">
        <v>765.12400000000002</v>
      </c>
      <c r="E56" s="67">
        <v>552.84799999999996</v>
      </c>
      <c r="F56" s="67">
        <v>543.50800000000004</v>
      </c>
      <c r="G56" s="67">
        <v>622.58299999999997</v>
      </c>
      <c r="H56" s="67">
        <v>758.548</v>
      </c>
    </row>
    <row r="57" spans="2:10">
      <c r="C57" s="68">
        <v>1157.5999999999999</v>
      </c>
      <c r="D57" s="67">
        <v>764.49099999999999</v>
      </c>
      <c r="E57" s="67">
        <v>552.83000000000004</v>
      </c>
      <c r="F57" s="67">
        <v>543.13499999999999</v>
      </c>
      <c r="G57" s="67">
        <v>622.78800000000001</v>
      </c>
      <c r="H57" s="67">
        <v>758.30100000000004</v>
      </c>
    </row>
    <row r="58" spans="2:10">
      <c r="C58" s="68">
        <v>1167.2</v>
      </c>
      <c r="D58" s="67">
        <v>764.05899999999997</v>
      </c>
      <c r="E58" s="67">
        <v>552.95399999999995</v>
      </c>
      <c r="F58" s="67">
        <v>542.95100000000002</v>
      </c>
      <c r="G58" s="67">
        <v>622.28800000000001</v>
      </c>
      <c r="H58" s="67">
        <v>758.17499999999995</v>
      </c>
    </row>
    <row r="59" spans="2:10">
      <c r="C59" s="68">
        <v>1176.79</v>
      </c>
      <c r="D59" s="67">
        <v>764.11099999999999</v>
      </c>
      <c r="E59" s="67">
        <v>552.827</v>
      </c>
      <c r="F59" s="67">
        <v>543.88300000000004</v>
      </c>
      <c r="G59" s="67">
        <v>622.274</v>
      </c>
      <c r="H59" s="67">
        <v>758.21199999999999</v>
      </c>
    </row>
    <row r="60" spans="2:10">
      <c r="C60" s="68">
        <v>1186.4100000000001</v>
      </c>
      <c r="D60" s="67">
        <v>764.15499999999997</v>
      </c>
      <c r="E60" s="67">
        <v>552.75</v>
      </c>
      <c r="F60" s="67">
        <v>543.35599999999999</v>
      </c>
      <c r="G60" s="67">
        <v>622.54200000000003</v>
      </c>
      <c r="H60" s="67">
        <v>758.16600000000005</v>
      </c>
    </row>
    <row r="61" spans="2:10">
      <c r="C61" s="68">
        <v>1196.1099999999999</v>
      </c>
      <c r="D61" s="67">
        <v>764.35299999999995</v>
      </c>
      <c r="E61" s="67">
        <v>552.74599999999998</v>
      </c>
      <c r="F61" s="67">
        <v>543.12699999999995</v>
      </c>
      <c r="G61" s="67">
        <v>622.98299999999995</v>
      </c>
      <c r="H61" s="67">
        <v>758.09199999999998</v>
      </c>
    </row>
    <row r="62" spans="2:10">
      <c r="C62" s="68">
        <v>1205.78</v>
      </c>
      <c r="D62" s="67">
        <v>764.17700000000002</v>
      </c>
      <c r="E62" s="67">
        <v>552.70100000000002</v>
      </c>
      <c r="F62" s="67">
        <v>543.37199999999996</v>
      </c>
      <c r="G62" s="67">
        <v>623.14300000000003</v>
      </c>
      <c r="H62" s="67">
        <v>757.95500000000004</v>
      </c>
    </row>
    <row r="63" spans="2:10">
      <c r="C63" s="68">
        <v>1215.44</v>
      </c>
      <c r="D63" s="67">
        <v>764.82</v>
      </c>
      <c r="E63" s="67">
        <v>552.35</v>
      </c>
      <c r="F63" s="67">
        <v>542.77499999999998</v>
      </c>
      <c r="G63" s="67">
        <v>622.63099999999997</v>
      </c>
      <c r="H63" s="67">
        <v>758.428</v>
      </c>
    </row>
    <row r="64" spans="2:10">
      <c r="C64" s="68">
        <v>1225.0899999999999</v>
      </c>
      <c r="D64" s="67">
        <v>764.89200000000005</v>
      </c>
      <c r="E64" s="67">
        <v>552.13300000000004</v>
      </c>
      <c r="F64" s="67">
        <v>542.399</v>
      </c>
      <c r="G64" s="67">
        <v>623.24699999999996</v>
      </c>
      <c r="H64" s="67">
        <v>758.25900000000001</v>
      </c>
    </row>
    <row r="65" spans="3:8">
      <c r="C65" s="68">
        <v>1234.7</v>
      </c>
      <c r="D65" s="67">
        <v>765.23599999999999</v>
      </c>
      <c r="E65" s="67">
        <v>551.904</v>
      </c>
      <c r="F65" s="67">
        <v>540.69799999999998</v>
      </c>
      <c r="G65" s="67">
        <v>622.67100000000005</v>
      </c>
      <c r="H65" s="67">
        <v>758.07899999999995</v>
      </c>
    </row>
    <row r="66" spans="3:8">
      <c r="C66" s="68">
        <v>1244.42</v>
      </c>
      <c r="D66" s="67">
        <v>766.49400000000003</v>
      </c>
      <c r="E66" s="67">
        <v>551.82000000000005</v>
      </c>
      <c r="F66" s="67">
        <v>539.41899999999998</v>
      </c>
      <c r="G66" s="67">
        <v>622.572</v>
      </c>
      <c r="H66" s="67">
        <v>757.7</v>
      </c>
    </row>
    <row r="67" spans="3:8">
      <c r="C67" s="68">
        <v>1254.0999999999999</v>
      </c>
      <c r="D67" s="67">
        <v>766.97900000000004</v>
      </c>
      <c r="E67" s="67">
        <v>551.61599999999999</v>
      </c>
      <c r="F67" s="67">
        <v>539.697</v>
      </c>
      <c r="G67" s="67">
        <v>623.30700000000002</v>
      </c>
      <c r="H67" s="67">
        <v>757.73299999999995</v>
      </c>
    </row>
    <row r="68" spans="3:8">
      <c r="C68" s="68">
        <v>1263.8</v>
      </c>
      <c r="D68" s="67">
        <v>766.52499999999998</v>
      </c>
      <c r="E68" s="67">
        <v>551.66499999999996</v>
      </c>
      <c r="F68" s="67">
        <v>540.61300000000006</v>
      </c>
      <c r="G68" s="67">
        <v>623.99699999999996</v>
      </c>
      <c r="H68" s="67">
        <v>757.81399999999996</v>
      </c>
    </row>
    <row r="69" spans="3:8">
      <c r="C69" s="68">
        <v>1273.47</v>
      </c>
      <c r="D69" s="67">
        <v>766.27800000000002</v>
      </c>
      <c r="E69" s="67">
        <v>551.77700000000004</v>
      </c>
      <c r="F69" s="67">
        <v>540.56600000000003</v>
      </c>
      <c r="G69" s="67">
        <v>623.87099999999998</v>
      </c>
      <c r="H69" s="67">
        <v>758.14</v>
      </c>
    </row>
    <row r="70" spans="3:8">
      <c r="C70" s="68">
        <v>1283.29</v>
      </c>
      <c r="D70" s="67">
        <v>766.303</v>
      </c>
      <c r="E70" s="67">
        <v>551.87800000000004</v>
      </c>
      <c r="F70" s="67">
        <v>541.13099999999997</v>
      </c>
      <c r="G70" s="67">
        <v>623.65200000000004</v>
      </c>
      <c r="H70" s="67">
        <v>758.28700000000003</v>
      </c>
    </row>
    <row r="71" spans="3:8">
      <c r="C71" s="68">
        <v>1293.18</v>
      </c>
      <c r="D71" s="67">
        <v>766.673</v>
      </c>
      <c r="E71" s="67">
        <v>551.90200000000004</v>
      </c>
      <c r="F71" s="67">
        <v>540.35400000000004</v>
      </c>
      <c r="G71" s="67">
        <v>623.92499999999995</v>
      </c>
      <c r="H71" s="67">
        <v>758.05</v>
      </c>
    </row>
    <row r="72" spans="3:8">
      <c r="C72" s="68">
        <v>1303.22</v>
      </c>
      <c r="D72" s="67">
        <v>765.98500000000001</v>
      </c>
      <c r="E72" s="67">
        <v>551.846</v>
      </c>
      <c r="F72" s="67">
        <v>539.77499999999998</v>
      </c>
      <c r="G72" s="67">
        <v>623.62300000000005</v>
      </c>
      <c r="H72" s="67">
        <v>758</v>
      </c>
    </row>
    <row r="73" spans="3:8">
      <c r="C73" s="68">
        <v>1313.58</v>
      </c>
      <c r="D73" s="67">
        <v>765.10699999999997</v>
      </c>
      <c r="E73" s="67">
        <v>551.63099999999997</v>
      </c>
      <c r="F73" s="67">
        <v>539.18499999999995</v>
      </c>
      <c r="G73" s="67">
        <v>623.28800000000001</v>
      </c>
      <c r="H73" s="67">
        <v>757.63199999999995</v>
      </c>
    </row>
    <row r="74" spans="3:8">
      <c r="C74" s="68">
        <v>1324.04</v>
      </c>
      <c r="D74" s="67">
        <v>765.67</v>
      </c>
      <c r="E74" s="67">
        <v>551.452</v>
      </c>
      <c r="F74" s="67">
        <v>539.89700000000005</v>
      </c>
      <c r="G74" s="67">
        <v>623.08799999999997</v>
      </c>
      <c r="H74" s="67">
        <v>757.48599999999999</v>
      </c>
    </row>
    <row r="75" spans="3:8">
      <c r="C75" s="68">
        <v>1334.57</v>
      </c>
      <c r="D75" s="67">
        <v>765.702</v>
      </c>
      <c r="E75" s="67">
        <v>551.31600000000003</v>
      </c>
      <c r="F75" s="67">
        <v>540.80399999999997</v>
      </c>
      <c r="G75" s="67">
        <v>622.71699999999998</v>
      </c>
      <c r="H75" s="67">
        <v>757.24599999999998</v>
      </c>
    </row>
    <row r="76" spans="3:8">
      <c r="C76" s="68">
        <v>1345.09</v>
      </c>
      <c r="D76" s="67">
        <v>765.67600000000004</v>
      </c>
      <c r="E76" s="67">
        <v>551.30499999999995</v>
      </c>
      <c r="F76" s="67">
        <v>541.00699999999995</v>
      </c>
      <c r="G76" s="67">
        <v>623.46100000000001</v>
      </c>
      <c r="H76" s="67">
        <v>757.03599999999994</v>
      </c>
    </row>
    <row r="77" spans="3:8">
      <c r="C77" s="68">
        <v>1355.84</v>
      </c>
      <c r="D77" s="67">
        <v>766.05600000000004</v>
      </c>
      <c r="E77" s="67">
        <v>551.19000000000005</v>
      </c>
      <c r="F77" s="67">
        <v>541.125</v>
      </c>
      <c r="G77" s="67">
        <v>623.49199999999996</v>
      </c>
      <c r="H77" s="67">
        <v>756.56399999999996</v>
      </c>
    </row>
    <row r="78" spans="3:8">
      <c r="C78" s="68">
        <v>1366.63</v>
      </c>
      <c r="D78" s="67">
        <v>766.13300000000004</v>
      </c>
      <c r="E78" s="67">
        <v>551.20899999999995</v>
      </c>
      <c r="F78" s="67">
        <v>540.70299999999997</v>
      </c>
      <c r="G78" s="67">
        <v>622.72799999999995</v>
      </c>
      <c r="H78" s="67">
        <v>756.57399999999996</v>
      </c>
    </row>
    <row r="79" spans="3:8">
      <c r="C79" s="68">
        <v>1377.65</v>
      </c>
      <c r="D79" s="67">
        <v>766.51900000000001</v>
      </c>
      <c r="E79" s="67">
        <v>551.13599999999997</v>
      </c>
      <c r="F79" s="67">
        <v>541.03599999999994</v>
      </c>
      <c r="G79" s="67">
        <v>622.79600000000005</v>
      </c>
      <c r="H79" s="67">
        <v>756.49400000000003</v>
      </c>
    </row>
    <row r="80" spans="3:8">
      <c r="C80" s="68">
        <v>1388.91</v>
      </c>
      <c r="D80" s="67">
        <v>766.17899999999997</v>
      </c>
      <c r="E80" s="67">
        <v>551.04499999999996</v>
      </c>
      <c r="F80" s="67">
        <v>540.22</v>
      </c>
      <c r="G80" s="67">
        <v>622.92999999999995</v>
      </c>
      <c r="H80" s="67">
        <v>756.33699999999999</v>
      </c>
    </row>
    <row r="81" spans="3:8">
      <c r="C81" s="68">
        <v>1400.4</v>
      </c>
      <c r="D81" s="67">
        <v>766.02700000000004</v>
      </c>
      <c r="E81" s="67">
        <v>551.01599999999996</v>
      </c>
      <c r="F81" s="67">
        <v>539.76700000000005</v>
      </c>
      <c r="G81" s="67">
        <v>622.87</v>
      </c>
      <c r="H81" s="67">
        <v>756.173</v>
      </c>
    </row>
    <row r="82" spans="3:8">
      <c r="C82" s="68">
        <v>1411.69</v>
      </c>
      <c r="D82" s="67">
        <v>766.52599999999995</v>
      </c>
      <c r="E82" s="67">
        <v>550.95000000000005</v>
      </c>
      <c r="F82" s="67">
        <v>539.93200000000002</v>
      </c>
      <c r="G82" s="67">
        <v>622.48400000000004</v>
      </c>
      <c r="H82" s="67">
        <v>756.11900000000003</v>
      </c>
    </row>
    <row r="83" spans="3:8">
      <c r="C83" s="68">
        <v>1422.86</v>
      </c>
      <c r="D83" s="67">
        <v>766.72199999999998</v>
      </c>
      <c r="E83" s="67">
        <v>551.03</v>
      </c>
      <c r="F83" s="67">
        <v>539.46299999999997</v>
      </c>
      <c r="G83" s="67">
        <v>622.11900000000003</v>
      </c>
      <c r="H83" s="67">
        <v>756.202</v>
      </c>
    </row>
    <row r="84" spans="3:8">
      <c r="C84" s="68">
        <v>1434.13</v>
      </c>
      <c r="D84" s="67">
        <v>766.71500000000003</v>
      </c>
      <c r="E84" s="67">
        <v>550.70600000000002</v>
      </c>
      <c r="F84" s="67">
        <v>539.78399999999999</v>
      </c>
      <c r="G84" s="67">
        <v>622.02800000000002</v>
      </c>
      <c r="H84" s="67">
        <v>756.24</v>
      </c>
    </row>
    <row r="85" spans="3:8">
      <c r="C85" s="68">
        <v>1445.3</v>
      </c>
      <c r="D85" s="67">
        <v>766.66499999999996</v>
      </c>
      <c r="E85" s="67">
        <v>550.62800000000004</v>
      </c>
      <c r="F85" s="67">
        <v>539.49400000000003</v>
      </c>
      <c r="G85" s="67">
        <v>622.87400000000002</v>
      </c>
      <c r="H85" s="67">
        <v>756.16499999999996</v>
      </c>
    </row>
    <row r="86" spans="3:8">
      <c r="C86" s="68">
        <v>1456.5</v>
      </c>
      <c r="D86" s="67">
        <v>766.93700000000001</v>
      </c>
      <c r="E86" s="67">
        <v>550.68700000000001</v>
      </c>
      <c r="F86" s="67">
        <v>539.21900000000005</v>
      </c>
      <c r="G86" s="67">
        <v>623.21699999999998</v>
      </c>
      <c r="H86" s="67">
        <v>756.274</v>
      </c>
    </row>
    <row r="87" spans="3:8">
      <c r="C87" s="68">
        <v>1467.67</v>
      </c>
      <c r="D87" s="67">
        <v>767.04600000000005</v>
      </c>
      <c r="E87" s="67">
        <v>550.72400000000005</v>
      </c>
      <c r="F87" s="67">
        <v>539.07399999999996</v>
      </c>
      <c r="G87" s="67">
        <v>622.85199999999998</v>
      </c>
      <c r="H87" s="67">
        <v>756.29200000000003</v>
      </c>
    </row>
    <row r="88" spans="3:8">
      <c r="C88" s="68">
        <v>1478.82</v>
      </c>
      <c r="D88" s="67">
        <v>765.85900000000004</v>
      </c>
      <c r="E88" s="67">
        <v>550.64599999999996</v>
      </c>
      <c r="F88" s="67">
        <v>538.99099999999999</v>
      </c>
      <c r="G88" s="67">
        <v>623.47199999999998</v>
      </c>
      <c r="H88" s="67">
        <v>756.10199999999998</v>
      </c>
    </row>
    <row r="89" spans="3:8">
      <c r="C89" s="68">
        <v>1490.09</v>
      </c>
      <c r="D89" s="67">
        <v>765.67499999999995</v>
      </c>
      <c r="E89" s="67">
        <v>550.44600000000003</v>
      </c>
      <c r="F89" s="67">
        <v>539.56100000000004</v>
      </c>
      <c r="G89" s="67">
        <v>623.70899999999995</v>
      </c>
      <c r="H89" s="67">
        <v>756.30399999999997</v>
      </c>
    </row>
    <row r="90" spans="3:8">
      <c r="C90" s="68">
        <v>1501.21</v>
      </c>
      <c r="D90" s="67">
        <v>766.08299999999997</v>
      </c>
      <c r="E90" s="67">
        <v>550.22900000000004</v>
      </c>
      <c r="F90" s="67">
        <v>540.22500000000002</v>
      </c>
      <c r="G90" s="67">
        <v>623.77099999999996</v>
      </c>
      <c r="H90" s="67">
        <v>756.52700000000004</v>
      </c>
    </row>
    <row r="91" spans="3:8">
      <c r="C91" s="68">
        <v>1512.42</v>
      </c>
      <c r="D91" s="67">
        <v>767.62900000000002</v>
      </c>
      <c r="E91" s="67">
        <v>550.14499999999998</v>
      </c>
      <c r="F91" s="67">
        <v>540.54499999999996</v>
      </c>
      <c r="G91" s="67">
        <v>623.28499999999997</v>
      </c>
      <c r="H91" s="67">
        <v>756.31700000000001</v>
      </c>
    </row>
    <row r="92" spans="3:8">
      <c r="C92" s="68">
        <v>1523.6</v>
      </c>
      <c r="D92" s="67">
        <v>767.78800000000001</v>
      </c>
      <c r="E92" s="67">
        <v>550.35599999999999</v>
      </c>
      <c r="F92" s="67">
        <v>540.36</v>
      </c>
      <c r="G92" s="67">
        <v>623.67899999999997</v>
      </c>
      <c r="H92" s="67">
        <v>756.43799999999999</v>
      </c>
    </row>
    <row r="93" spans="3:8">
      <c r="C93" s="68">
        <v>1534.81</v>
      </c>
      <c r="D93" s="67">
        <v>767.55700000000002</v>
      </c>
      <c r="E93" s="67">
        <v>550.39200000000005</v>
      </c>
      <c r="F93" s="67">
        <v>540.05999999999995</v>
      </c>
      <c r="G93" s="67">
        <v>623.279</v>
      </c>
      <c r="H93" s="67">
        <v>756.303</v>
      </c>
    </row>
    <row r="94" spans="3:8">
      <c r="C94" s="68">
        <v>1545.79</v>
      </c>
      <c r="D94" s="67">
        <v>766.96100000000001</v>
      </c>
      <c r="E94" s="67">
        <v>550.24</v>
      </c>
      <c r="F94" s="67">
        <v>539.86500000000001</v>
      </c>
      <c r="G94" s="67">
        <v>622.99599999999998</v>
      </c>
      <c r="H94" s="67">
        <v>755.99900000000002</v>
      </c>
    </row>
    <row r="95" spans="3:8">
      <c r="C95" s="68">
        <v>1556.56</v>
      </c>
      <c r="D95" s="67">
        <v>766.024</v>
      </c>
      <c r="E95" s="67">
        <v>550.19399999999996</v>
      </c>
      <c r="F95" s="67">
        <v>540.19799999999998</v>
      </c>
      <c r="G95" s="67">
        <v>622.77</v>
      </c>
      <c r="H95" s="67">
        <v>755.81600000000003</v>
      </c>
    </row>
    <row r="96" spans="3:8">
      <c r="C96" s="68">
        <v>1567.41</v>
      </c>
      <c r="D96" s="67">
        <v>766.14300000000003</v>
      </c>
      <c r="E96" s="67">
        <v>550.37900000000002</v>
      </c>
      <c r="F96" s="67">
        <v>539.97</v>
      </c>
      <c r="G96" s="67">
        <v>622.57000000000005</v>
      </c>
      <c r="H96" s="67">
        <v>755.56299999999999</v>
      </c>
    </row>
    <row r="97" spans="3:8">
      <c r="C97" s="68">
        <v>1578.1</v>
      </c>
      <c r="D97" s="67">
        <v>765.48299999999995</v>
      </c>
      <c r="E97" s="67">
        <v>550.40800000000002</v>
      </c>
      <c r="F97" s="67">
        <v>540.00099999999998</v>
      </c>
      <c r="G97" s="67">
        <v>623.18100000000004</v>
      </c>
      <c r="H97" s="67">
        <v>755.76400000000001</v>
      </c>
    </row>
    <row r="98" spans="3:8">
      <c r="C98" s="68">
        <v>1588.87</v>
      </c>
      <c r="D98" s="67">
        <v>765.80499999999995</v>
      </c>
      <c r="E98" s="67">
        <v>550.35699999999997</v>
      </c>
      <c r="F98" s="67">
        <v>540.26300000000003</v>
      </c>
      <c r="G98" s="67">
        <v>623.34299999999996</v>
      </c>
      <c r="H98" s="67">
        <v>755.69299999999998</v>
      </c>
    </row>
    <row r="99" spans="3:8">
      <c r="C99" s="68">
        <v>1599.72</v>
      </c>
      <c r="D99" s="67">
        <v>766.91700000000003</v>
      </c>
      <c r="E99" s="67">
        <v>550.26599999999996</v>
      </c>
      <c r="F99" s="67">
        <v>540.15</v>
      </c>
      <c r="G99" s="67">
        <v>622.84799999999996</v>
      </c>
      <c r="H99" s="67">
        <v>755.59900000000005</v>
      </c>
    </row>
    <row r="100" spans="3:8">
      <c r="C100" s="68">
        <v>1610.46</v>
      </c>
      <c r="D100" s="67">
        <v>767.28399999999999</v>
      </c>
      <c r="E100" s="67">
        <v>550.404</v>
      </c>
      <c r="F100" s="67">
        <v>540.31299999999999</v>
      </c>
      <c r="G100" s="67">
        <v>623.029</v>
      </c>
      <c r="H100" s="67">
        <v>755.53</v>
      </c>
    </row>
    <row r="101" spans="3:8">
      <c r="C101" s="68">
        <v>1621.16</v>
      </c>
      <c r="D101" s="67">
        <v>767.05200000000002</v>
      </c>
      <c r="E101" s="67">
        <v>550.26499999999999</v>
      </c>
      <c r="F101" s="67">
        <v>540.34699999999998</v>
      </c>
      <c r="G101" s="67">
        <v>623.31799999999998</v>
      </c>
      <c r="H101" s="67">
        <v>755.57500000000005</v>
      </c>
    </row>
    <row r="102" spans="3:8">
      <c r="C102" s="68">
        <v>1631.88</v>
      </c>
      <c r="D102" s="67">
        <v>766.928</v>
      </c>
      <c r="E102" s="67">
        <v>550.21600000000001</v>
      </c>
      <c r="F102" s="67">
        <v>539.60500000000002</v>
      </c>
      <c r="G102" s="67">
        <v>623.34699999999998</v>
      </c>
      <c r="H102" s="67">
        <v>755.50900000000001</v>
      </c>
    </row>
    <row r="103" spans="3:8">
      <c r="C103" s="68">
        <v>1642.5</v>
      </c>
      <c r="D103" s="67">
        <v>767.08500000000004</v>
      </c>
      <c r="E103" s="67">
        <v>550.072</v>
      </c>
      <c r="F103" s="67">
        <v>540.16200000000003</v>
      </c>
      <c r="G103" s="67">
        <v>623.21299999999997</v>
      </c>
      <c r="H103" s="67">
        <v>755.52300000000002</v>
      </c>
    </row>
    <row r="104" spans="3:8">
      <c r="C104" s="68">
        <v>1653.23</v>
      </c>
      <c r="D104" s="67">
        <v>767.00800000000004</v>
      </c>
      <c r="E104" s="67">
        <v>550.06200000000001</v>
      </c>
      <c r="F104" s="67">
        <v>540.11099999999999</v>
      </c>
      <c r="G104" s="67">
        <v>623.21100000000001</v>
      </c>
      <c r="H104" s="67">
        <v>755.5</v>
      </c>
    </row>
    <row r="105" spans="3:8">
      <c r="C105" s="68">
        <v>1663.89</v>
      </c>
      <c r="D105" s="67">
        <v>767.01</v>
      </c>
      <c r="E105" s="67">
        <v>550.05600000000004</v>
      </c>
      <c r="F105" s="67">
        <v>540.12800000000004</v>
      </c>
      <c r="G105" s="67">
        <v>623.25699999999995</v>
      </c>
      <c r="H105" s="67">
        <v>755.48199999999997</v>
      </c>
    </row>
    <row r="106" spans="3:8">
      <c r="C106" s="68">
        <v>1674.55</v>
      </c>
      <c r="D106" s="67">
        <v>766.97500000000002</v>
      </c>
      <c r="E106" s="67">
        <v>550.048</v>
      </c>
      <c r="F106" s="67">
        <v>540.08100000000002</v>
      </c>
      <c r="G106" s="67">
        <v>623.25199999999995</v>
      </c>
      <c r="H106" s="67">
        <v>755.49</v>
      </c>
    </row>
    <row r="107" spans="3:8">
      <c r="C107" s="68">
        <v>1685.33</v>
      </c>
      <c r="D107" s="67">
        <v>766.93700000000001</v>
      </c>
      <c r="E107" s="67">
        <v>550.04600000000005</v>
      </c>
      <c r="F107" s="67">
        <v>540.05100000000004</v>
      </c>
      <c r="G107" s="67">
        <v>623.25</v>
      </c>
      <c r="H107" s="67">
        <v>755.48800000000006</v>
      </c>
    </row>
    <row r="108" spans="3:8">
      <c r="C108" s="68">
        <v>1695.93</v>
      </c>
      <c r="D108" s="67">
        <v>766.899</v>
      </c>
      <c r="E108" s="67">
        <v>550.04</v>
      </c>
      <c r="F108" s="67">
        <v>540.10400000000004</v>
      </c>
      <c r="G108" s="67">
        <v>623.24300000000005</v>
      </c>
      <c r="H108" s="67">
        <v>755.47900000000004</v>
      </c>
    </row>
    <row r="109" spans="3:8">
      <c r="C109" s="68">
        <v>1706.58</v>
      </c>
      <c r="D109" s="67">
        <v>766.86300000000006</v>
      </c>
      <c r="E109" s="67">
        <v>550.04200000000003</v>
      </c>
      <c r="F109" s="67">
        <v>540.09199999999998</v>
      </c>
      <c r="G109" s="67">
        <v>623.22799999999995</v>
      </c>
      <c r="H109" s="67">
        <v>755.49199999999996</v>
      </c>
    </row>
    <row r="110" spans="3:8">
      <c r="C110" s="68">
        <v>1717.27</v>
      </c>
      <c r="D110" s="67">
        <v>766.86699999999996</v>
      </c>
      <c r="E110" s="67">
        <v>550.03700000000003</v>
      </c>
      <c r="F110" s="67">
        <v>540.13499999999999</v>
      </c>
      <c r="G110" s="67">
        <v>623.21100000000001</v>
      </c>
      <c r="H110" s="67">
        <v>755.50900000000001</v>
      </c>
    </row>
    <row r="111" spans="3:8">
      <c r="C111" s="68">
        <v>1727.92</v>
      </c>
      <c r="D111" s="67">
        <v>766.80600000000004</v>
      </c>
      <c r="E111" s="67">
        <v>550.029</v>
      </c>
      <c r="F111" s="67">
        <v>540.11500000000001</v>
      </c>
      <c r="G111" s="67">
        <v>623.21</v>
      </c>
      <c r="H111" s="67">
        <v>755.50599999999997</v>
      </c>
    </row>
    <row r="112" spans="3:8">
      <c r="C112" s="68">
        <v>1738.62</v>
      </c>
      <c r="D112" s="67">
        <v>766.80799999999999</v>
      </c>
      <c r="E112" s="67">
        <v>550.02099999999996</v>
      </c>
      <c r="F112" s="67">
        <v>540.07600000000002</v>
      </c>
      <c r="G112" s="67">
        <v>623.21299999999997</v>
      </c>
      <c r="H112" s="67">
        <v>755.51300000000003</v>
      </c>
    </row>
    <row r="113" spans="3:8">
      <c r="C113" s="68">
        <v>1749.29</v>
      </c>
      <c r="D113" s="67">
        <v>766.76300000000003</v>
      </c>
      <c r="E113" s="67">
        <v>550.01900000000001</v>
      </c>
      <c r="F113" s="67">
        <v>540.09500000000003</v>
      </c>
      <c r="G113" s="67">
        <v>623.16600000000005</v>
      </c>
      <c r="H113" s="67">
        <v>755.52800000000002</v>
      </c>
    </row>
    <row r="114" spans="3:8">
      <c r="C114" s="68">
        <v>1760.01</v>
      </c>
      <c r="D114" s="67">
        <v>766.77200000000005</v>
      </c>
      <c r="E114" s="67">
        <v>550.03499999999997</v>
      </c>
      <c r="F114" s="67">
        <v>540.07899999999995</v>
      </c>
      <c r="G114" s="67">
        <v>623.16399999999999</v>
      </c>
      <c r="H114" s="67">
        <v>755.50699999999995</v>
      </c>
    </row>
    <row r="115" spans="3:8">
      <c r="C115" s="68">
        <v>1770.66</v>
      </c>
      <c r="D115" s="67">
        <v>766.79200000000003</v>
      </c>
      <c r="E115" s="67">
        <v>550.02099999999996</v>
      </c>
      <c r="F115" s="67">
        <v>540.04600000000005</v>
      </c>
      <c r="G115" s="67">
        <v>623.149</v>
      </c>
      <c r="H115" s="67">
        <v>755.49599999999998</v>
      </c>
    </row>
    <row r="116" spans="3:8">
      <c r="C116" s="68">
        <v>1781.33</v>
      </c>
      <c r="D116" s="67">
        <v>766.78599999999994</v>
      </c>
      <c r="E116" s="67">
        <v>550.01400000000001</v>
      </c>
      <c r="F116" s="67">
        <v>540.03399999999999</v>
      </c>
      <c r="G116" s="67">
        <v>623.12</v>
      </c>
      <c r="H116" s="67">
        <v>755.50400000000002</v>
      </c>
    </row>
    <row r="117" spans="3:8">
      <c r="C117" s="68">
        <v>1791.98</v>
      </c>
      <c r="D117" s="67">
        <v>766.77200000000005</v>
      </c>
      <c r="E117" s="67">
        <v>550.00800000000004</v>
      </c>
      <c r="F117" s="67">
        <v>540.01499999999999</v>
      </c>
      <c r="G117" s="67">
        <v>623.096</v>
      </c>
      <c r="H117" s="67">
        <v>755.50099999999998</v>
      </c>
    </row>
    <row r="118" spans="3:8">
      <c r="C118" s="68">
        <v>1802.65</v>
      </c>
      <c r="D118" s="67">
        <v>766.78800000000001</v>
      </c>
      <c r="E118" s="67">
        <v>550.00699999999995</v>
      </c>
      <c r="F118" s="67">
        <v>540.05999999999995</v>
      </c>
      <c r="G118" s="67">
        <v>623.11599999999999</v>
      </c>
      <c r="H118" s="67">
        <v>755.49599999999998</v>
      </c>
    </row>
    <row r="119" spans="3:8">
      <c r="C119" s="68">
        <v>1813.34</v>
      </c>
      <c r="D119" s="67">
        <v>766.81600000000003</v>
      </c>
      <c r="E119" s="67">
        <v>550.00300000000004</v>
      </c>
      <c r="F119" s="67">
        <v>540.11800000000005</v>
      </c>
      <c r="G119" s="67">
        <v>623.1</v>
      </c>
      <c r="H119" s="67">
        <v>755.48400000000004</v>
      </c>
    </row>
    <row r="120" spans="3:8">
      <c r="C120" s="68">
        <v>1823.99</v>
      </c>
      <c r="D120" s="67">
        <v>766.78599999999994</v>
      </c>
      <c r="E120" s="67">
        <v>549.99</v>
      </c>
      <c r="F120" s="67">
        <v>540.14200000000005</v>
      </c>
      <c r="G120" s="67">
        <v>623.07299999999998</v>
      </c>
      <c r="H120" s="67">
        <v>755.505</v>
      </c>
    </row>
    <row r="121" spans="3:8">
      <c r="C121" s="68">
        <v>1833.88</v>
      </c>
      <c r="D121" s="67">
        <v>766.81500000000005</v>
      </c>
      <c r="E121" s="67">
        <v>549.97900000000004</v>
      </c>
      <c r="F121" s="67">
        <v>540.16700000000003</v>
      </c>
      <c r="G121" s="67">
        <v>623.06100000000004</v>
      </c>
      <c r="H121" s="67">
        <v>755.48599999999999</v>
      </c>
    </row>
    <row r="122" spans="3:8">
      <c r="C122" s="68">
        <v>1843.61</v>
      </c>
      <c r="D122" s="67">
        <v>766.76099999999997</v>
      </c>
      <c r="E122" s="67">
        <v>549.976</v>
      </c>
      <c r="F122" s="67">
        <v>540.24199999999996</v>
      </c>
      <c r="G122" s="67">
        <v>623.09400000000005</v>
      </c>
      <c r="H122" s="67">
        <v>755.47400000000005</v>
      </c>
    </row>
    <row r="123" spans="3:8">
      <c r="C123" s="68">
        <v>1853.25</v>
      </c>
      <c r="D123" s="67">
        <v>766.774</v>
      </c>
      <c r="E123" s="67">
        <v>549.971</v>
      </c>
      <c r="F123" s="67">
        <v>540.18700000000001</v>
      </c>
      <c r="G123" s="67">
        <v>623.06399999999996</v>
      </c>
      <c r="H123" s="67">
        <v>755.46</v>
      </c>
    </row>
    <row r="124" spans="3:8">
      <c r="C124" s="68">
        <v>1862.9</v>
      </c>
      <c r="D124" s="67">
        <v>766.78800000000001</v>
      </c>
      <c r="E124" s="67">
        <v>549.96299999999997</v>
      </c>
      <c r="F124" s="67">
        <v>540.17499999999995</v>
      </c>
      <c r="G124" s="67">
        <v>623.03300000000002</v>
      </c>
      <c r="H124" s="67">
        <v>755.43499999999995</v>
      </c>
    </row>
    <row r="125" spans="3:8">
      <c r="C125" s="68">
        <v>1872.52</v>
      </c>
      <c r="D125" s="67">
        <v>766.774</v>
      </c>
      <c r="E125" s="67">
        <v>549.976</v>
      </c>
      <c r="F125" s="67">
        <v>540.15800000000002</v>
      </c>
      <c r="G125" s="67">
        <v>623.07100000000003</v>
      </c>
      <c r="H125" s="67">
        <v>755.43600000000004</v>
      </c>
    </row>
    <row r="126" spans="3:8">
      <c r="C126" s="68">
        <v>1882.22</v>
      </c>
      <c r="D126" s="67">
        <v>766.69500000000005</v>
      </c>
      <c r="E126" s="67">
        <v>549.976</v>
      </c>
      <c r="F126" s="67">
        <v>540.14099999999996</v>
      </c>
      <c r="G126" s="67">
        <v>623.08100000000002</v>
      </c>
      <c r="H126" s="67">
        <v>755.42700000000002</v>
      </c>
    </row>
    <row r="127" spans="3:8">
      <c r="C127" s="68">
        <v>1891.87</v>
      </c>
      <c r="D127" s="67">
        <v>766.66800000000001</v>
      </c>
      <c r="E127" s="67">
        <v>549.96500000000003</v>
      </c>
      <c r="F127" s="67">
        <v>540.14400000000001</v>
      </c>
      <c r="G127" s="67">
        <v>623.02800000000002</v>
      </c>
      <c r="H127" s="67">
        <v>755.41200000000003</v>
      </c>
    </row>
    <row r="128" spans="3:8">
      <c r="C128" s="68">
        <v>1901.5</v>
      </c>
      <c r="D128" s="67">
        <v>766.62199999999996</v>
      </c>
      <c r="E128" s="67">
        <v>549.92200000000003</v>
      </c>
      <c r="F128" s="67">
        <v>540.16200000000003</v>
      </c>
      <c r="G128" s="67">
        <v>623.005</v>
      </c>
      <c r="H128" s="67">
        <v>755.40200000000004</v>
      </c>
    </row>
    <row r="129" spans="3:8">
      <c r="C129" s="68">
        <v>1911.12</v>
      </c>
      <c r="D129" s="67">
        <v>766.55399999999997</v>
      </c>
      <c r="E129" s="67">
        <v>549.91200000000003</v>
      </c>
      <c r="F129" s="67">
        <v>540.15700000000004</v>
      </c>
      <c r="G129" s="67">
        <v>623.01800000000003</v>
      </c>
      <c r="H129" s="67">
        <v>755.41</v>
      </c>
    </row>
    <row r="130" spans="3:8">
      <c r="C130" s="68">
        <v>1920.76</v>
      </c>
      <c r="D130" s="67">
        <v>766.50099999999998</v>
      </c>
      <c r="E130" s="67">
        <v>549.904</v>
      </c>
      <c r="F130" s="67">
        <v>540.16700000000003</v>
      </c>
      <c r="G130" s="67">
        <v>623.02</v>
      </c>
      <c r="H130" s="67">
        <v>755.43399999999997</v>
      </c>
    </row>
    <row r="131" spans="3:8">
      <c r="C131" s="68">
        <v>1930.36</v>
      </c>
      <c r="D131" s="67">
        <v>766.48699999999997</v>
      </c>
      <c r="E131" s="67">
        <v>549.88800000000003</v>
      </c>
      <c r="F131" s="67">
        <v>540.149</v>
      </c>
      <c r="G131" s="67">
        <v>623.04899999999998</v>
      </c>
      <c r="H131" s="67">
        <v>755.43</v>
      </c>
    </row>
    <row r="132" spans="3:8">
      <c r="C132" s="68">
        <v>1939.97</v>
      </c>
      <c r="D132" s="67">
        <v>766.5</v>
      </c>
      <c r="E132" s="67">
        <v>549.87900000000002</v>
      </c>
      <c r="F132" s="67">
        <v>540.15499999999997</v>
      </c>
      <c r="G132" s="67">
        <v>623.06600000000003</v>
      </c>
      <c r="H132" s="67">
        <v>755.40200000000004</v>
      </c>
    </row>
    <row r="133" spans="3:8">
      <c r="C133" s="68">
        <v>1949.49</v>
      </c>
      <c r="D133" s="67">
        <v>766.45500000000004</v>
      </c>
      <c r="E133" s="67">
        <v>549.89599999999996</v>
      </c>
      <c r="F133" s="67">
        <v>540.11199999999997</v>
      </c>
      <c r="G133" s="67">
        <v>623.10599999999999</v>
      </c>
      <c r="H133" s="67">
        <v>755.39599999999996</v>
      </c>
    </row>
    <row r="134" spans="3:8">
      <c r="C134" s="68">
        <v>1959.15</v>
      </c>
      <c r="D134" s="67">
        <v>766.471</v>
      </c>
      <c r="E134" s="67">
        <v>549.87099999999998</v>
      </c>
      <c r="F134" s="67">
        <v>540.10299999999995</v>
      </c>
      <c r="G134" s="67">
        <v>623.12</v>
      </c>
      <c r="H134" s="67">
        <v>755.37599999999998</v>
      </c>
    </row>
    <row r="135" spans="3:8">
      <c r="C135" s="68">
        <v>1968.74</v>
      </c>
      <c r="D135" s="67">
        <v>766.50300000000004</v>
      </c>
      <c r="E135" s="67">
        <v>549.86300000000006</v>
      </c>
      <c r="F135" s="67">
        <v>540.08699999999999</v>
      </c>
      <c r="G135" s="67">
        <v>623.09900000000005</v>
      </c>
      <c r="H135" s="67">
        <v>755.34299999999996</v>
      </c>
    </row>
    <row r="136" spans="3:8">
      <c r="C136" s="68">
        <v>1978.38</v>
      </c>
      <c r="D136" s="67">
        <v>766.46699999999998</v>
      </c>
      <c r="E136" s="67">
        <v>549.88199999999995</v>
      </c>
      <c r="F136" s="67">
        <v>540.08299999999997</v>
      </c>
      <c r="G136" s="67">
        <v>623.07500000000005</v>
      </c>
      <c r="H136" s="67">
        <v>755.34900000000005</v>
      </c>
    </row>
    <row r="137" spans="3:8">
      <c r="C137" s="68">
        <v>1987.92</v>
      </c>
      <c r="D137" s="67">
        <v>766.43899999999996</v>
      </c>
      <c r="E137" s="67">
        <v>549.88099999999997</v>
      </c>
      <c r="F137" s="67">
        <v>540.03800000000001</v>
      </c>
      <c r="G137" s="67">
        <v>623.08500000000004</v>
      </c>
      <c r="H137" s="67">
        <v>755.35599999999999</v>
      </c>
    </row>
    <row r="138" spans="3:8">
      <c r="C138" s="68">
        <v>1997.58</v>
      </c>
      <c r="D138" s="67">
        <v>766.37800000000004</v>
      </c>
      <c r="E138" s="67">
        <v>549.88</v>
      </c>
      <c r="F138" s="67">
        <v>540.04</v>
      </c>
      <c r="G138" s="67">
        <v>623.18299999999999</v>
      </c>
      <c r="H138" s="67">
        <v>755.34900000000005</v>
      </c>
    </row>
    <row r="139" spans="3:8">
      <c r="C139" s="68">
        <v>2007.21</v>
      </c>
      <c r="D139" s="67">
        <v>766.36599999999999</v>
      </c>
      <c r="E139" s="67">
        <v>549.85400000000004</v>
      </c>
      <c r="F139" s="67">
        <v>540.06500000000005</v>
      </c>
      <c r="G139" s="67">
        <v>623.17100000000005</v>
      </c>
      <c r="H139" s="67">
        <v>755.33399999999995</v>
      </c>
    </row>
    <row r="140" spans="3:8">
      <c r="C140" s="68">
        <v>2016.82</v>
      </c>
      <c r="D140" s="67">
        <v>766.351</v>
      </c>
      <c r="E140" s="67">
        <v>549.82600000000002</v>
      </c>
      <c r="F140" s="67">
        <v>540.05600000000004</v>
      </c>
      <c r="G140" s="67">
        <v>623.15599999999995</v>
      </c>
      <c r="H140" s="67">
        <v>755.346</v>
      </c>
    </row>
    <row r="141" spans="3:8">
      <c r="C141" s="68">
        <v>2026.35</v>
      </c>
      <c r="D141" s="67">
        <v>766.33900000000006</v>
      </c>
      <c r="E141" s="67">
        <v>549.81700000000001</v>
      </c>
      <c r="F141" s="67">
        <v>540.096</v>
      </c>
      <c r="G141" s="67">
        <v>623.21500000000003</v>
      </c>
      <c r="H141" s="67">
        <v>755.32799999999997</v>
      </c>
    </row>
    <row r="142" spans="3:8">
      <c r="C142" s="68">
        <v>2035.94</v>
      </c>
      <c r="D142" s="67">
        <v>766.35199999999998</v>
      </c>
      <c r="E142" s="67">
        <v>549.81100000000004</v>
      </c>
      <c r="F142" s="67">
        <v>540.03</v>
      </c>
      <c r="G142" s="67">
        <v>623.23400000000004</v>
      </c>
      <c r="H142" s="67">
        <v>755.33900000000006</v>
      </c>
    </row>
    <row r="143" spans="3:8">
      <c r="C143" s="68">
        <v>2045.56</v>
      </c>
      <c r="D143" s="67">
        <v>766.31</v>
      </c>
      <c r="E143" s="67">
        <v>549.81200000000001</v>
      </c>
      <c r="F143" s="67">
        <v>539.98599999999999</v>
      </c>
      <c r="G143" s="67">
        <v>623.21799999999996</v>
      </c>
      <c r="H143" s="67">
        <v>755.31799999999998</v>
      </c>
    </row>
    <row r="144" spans="3:8">
      <c r="C144" s="68">
        <v>2055.2199999999998</v>
      </c>
      <c r="D144" s="67">
        <v>766.34199999999998</v>
      </c>
      <c r="E144" s="67">
        <v>549.81700000000001</v>
      </c>
      <c r="F144" s="67">
        <v>539.99699999999996</v>
      </c>
      <c r="G144" s="67">
        <v>623.21500000000003</v>
      </c>
      <c r="H144" s="67">
        <v>755.31200000000001</v>
      </c>
    </row>
    <row r="145" spans="3:8">
      <c r="C145" s="68">
        <v>2064.86</v>
      </c>
      <c r="D145" s="67">
        <v>766.31600000000003</v>
      </c>
      <c r="E145" s="67">
        <v>549.83000000000004</v>
      </c>
      <c r="F145" s="67">
        <v>540.00800000000004</v>
      </c>
      <c r="G145" s="67">
        <v>623.25</v>
      </c>
      <c r="H145" s="67">
        <v>755.28300000000002</v>
      </c>
    </row>
    <row r="146" spans="3:8">
      <c r="C146" s="68">
        <v>2074.5100000000002</v>
      </c>
      <c r="D146" s="67">
        <v>766.21100000000001</v>
      </c>
      <c r="E146" s="67">
        <v>549.80999999999995</v>
      </c>
      <c r="F146" s="67">
        <v>540.01700000000005</v>
      </c>
      <c r="G146" s="67">
        <v>623.23800000000006</v>
      </c>
      <c r="H146" s="67">
        <v>755.25599999999997</v>
      </c>
    </row>
    <row r="147" spans="3:8">
      <c r="C147" s="68">
        <v>2084.11</v>
      </c>
      <c r="D147" s="67">
        <v>766.26300000000003</v>
      </c>
      <c r="E147" s="67">
        <v>549.80700000000002</v>
      </c>
      <c r="F147" s="67">
        <v>540.01400000000001</v>
      </c>
      <c r="G147" s="67">
        <v>623.21699999999998</v>
      </c>
      <c r="H147" s="67">
        <v>755.23900000000003</v>
      </c>
    </row>
    <row r="148" spans="3:8">
      <c r="C148" s="68">
        <v>2093.7600000000002</v>
      </c>
      <c r="D148" s="67">
        <v>766.34799999999996</v>
      </c>
      <c r="E148" s="67">
        <v>549.82000000000005</v>
      </c>
      <c r="F148" s="67">
        <v>539.98299999999995</v>
      </c>
      <c r="G148" s="67">
        <v>623.14099999999996</v>
      </c>
      <c r="H148" s="67">
        <v>755.23599999999999</v>
      </c>
    </row>
    <row r="149" spans="3:8">
      <c r="C149" s="68">
        <v>2103.31</v>
      </c>
      <c r="D149" s="67">
        <v>766.33199999999999</v>
      </c>
      <c r="E149" s="67">
        <v>549.79899999999998</v>
      </c>
      <c r="F149" s="67">
        <v>539.97500000000002</v>
      </c>
      <c r="G149" s="67">
        <v>623.09500000000003</v>
      </c>
      <c r="H149" s="67">
        <v>755.22799999999995</v>
      </c>
    </row>
    <row r="150" spans="3:8">
      <c r="C150" s="68">
        <v>2112.87</v>
      </c>
      <c r="D150" s="67">
        <v>766.34799999999996</v>
      </c>
      <c r="E150" s="67">
        <v>549.78800000000001</v>
      </c>
      <c r="F150" s="67">
        <v>540.01800000000003</v>
      </c>
      <c r="G150" s="67">
        <v>623.00599999999997</v>
      </c>
      <c r="H150" s="67">
        <v>755.18899999999996</v>
      </c>
    </row>
    <row r="151" spans="3:8">
      <c r="C151" s="68">
        <v>2122.5100000000002</v>
      </c>
      <c r="D151" s="67">
        <v>766.26199999999994</v>
      </c>
      <c r="E151" s="67">
        <v>549.78800000000001</v>
      </c>
      <c r="F151" s="67">
        <v>540.02499999999998</v>
      </c>
      <c r="G151" s="67">
        <v>623.029</v>
      </c>
      <c r="H151" s="67">
        <v>755.18399999999997</v>
      </c>
    </row>
    <row r="152" spans="3:8">
      <c r="C152" s="68">
        <v>2132.09</v>
      </c>
      <c r="D152" s="67">
        <v>766.28300000000002</v>
      </c>
      <c r="E152" s="67">
        <v>549.78399999999999</v>
      </c>
      <c r="F152" s="67">
        <v>540.00900000000001</v>
      </c>
      <c r="G152" s="67">
        <v>623.03899999999999</v>
      </c>
      <c r="H152" s="67">
        <v>755.17100000000005</v>
      </c>
    </row>
    <row r="153" spans="3:8">
      <c r="C153" s="68">
        <v>2141.7199999999998</v>
      </c>
      <c r="D153" s="67">
        <v>766.26400000000001</v>
      </c>
      <c r="E153" s="67">
        <v>549.79</v>
      </c>
      <c r="F153" s="67">
        <v>539.93399999999997</v>
      </c>
      <c r="G153" s="67">
        <v>623.06600000000003</v>
      </c>
      <c r="H153" s="67">
        <v>755.17399999999998</v>
      </c>
    </row>
    <row r="154" spans="3:8">
      <c r="C154" s="68">
        <v>2151.38</v>
      </c>
      <c r="D154" s="67">
        <v>766.26099999999997</v>
      </c>
      <c r="E154" s="67">
        <v>549.79499999999996</v>
      </c>
      <c r="F154" s="67">
        <v>539.88900000000001</v>
      </c>
      <c r="G154" s="67">
        <v>623.06600000000003</v>
      </c>
      <c r="H154" s="67">
        <v>755.18899999999996</v>
      </c>
    </row>
    <row r="155" spans="3:8">
      <c r="C155" s="68">
        <v>2160.98</v>
      </c>
      <c r="D155" s="67">
        <v>766.16600000000005</v>
      </c>
      <c r="E155" s="67">
        <v>549.80700000000002</v>
      </c>
      <c r="F155" s="67">
        <v>539.81399999999996</v>
      </c>
      <c r="G155" s="67">
        <v>623.04999999999995</v>
      </c>
      <c r="H155" s="67">
        <v>755.19299999999998</v>
      </c>
    </row>
    <row r="156" spans="3:8">
      <c r="C156" s="68">
        <v>2170.63</v>
      </c>
      <c r="D156" s="67">
        <v>766.19200000000001</v>
      </c>
      <c r="E156" s="67">
        <v>549.79999999999995</v>
      </c>
      <c r="F156" s="67">
        <v>539.774</v>
      </c>
      <c r="G156" s="67">
        <v>623.12400000000002</v>
      </c>
      <c r="H156" s="67">
        <v>755.18100000000004</v>
      </c>
    </row>
    <row r="157" spans="3:8">
      <c r="C157" s="68">
        <v>2180.2399999999998</v>
      </c>
      <c r="D157" s="67">
        <v>766.19</v>
      </c>
      <c r="E157" s="67">
        <v>549.80100000000004</v>
      </c>
      <c r="F157" s="67">
        <v>539.77800000000002</v>
      </c>
      <c r="G157" s="67">
        <v>623.13900000000001</v>
      </c>
      <c r="H157" s="67">
        <v>755.19899999999996</v>
      </c>
    </row>
    <row r="158" spans="3:8">
      <c r="C158" s="68">
        <v>2189.86</v>
      </c>
      <c r="D158" s="67">
        <v>766.21699999999998</v>
      </c>
      <c r="E158" s="67">
        <v>549.80499999999995</v>
      </c>
      <c r="F158" s="67">
        <v>539.745</v>
      </c>
      <c r="G158" s="67">
        <v>623.15899999999999</v>
      </c>
      <c r="H158" s="67">
        <v>755.19299999999998</v>
      </c>
    </row>
    <row r="159" spans="3:8">
      <c r="C159" s="68">
        <v>2199.52</v>
      </c>
      <c r="D159" s="67">
        <v>766.15700000000004</v>
      </c>
      <c r="E159" s="67">
        <v>549.80700000000002</v>
      </c>
      <c r="F159" s="67">
        <v>539.66899999999998</v>
      </c>
      <c r="G159" s="67">
        <v>623.101</v>
      </c>
      <c r="H159" s="67">
        <v>755.17899999999997</v>
      </c>
    </row>
    <row r="160" spans="3:8">
      <c r="C160" s="68">
        <v>2209.09</v>
      </c>
      <c r="D160" s="67">
        <v>766.18</v>
      </c>
      <c r="E160" s="67">
        <v>549.78499999999997</v>
      </c>
      <c r="F160" s="67">
        <v>539.65300000000002</v>
      </c>
      <c r="G160" s="67">
        <v>623.09500000000003</v>
      </c>
      <c r="H160" s="67">
        <v>755.16899999999998</v>
      </c>
    </row>
    <row r="161" spans="3:8">
      <c r="C161" s="68">
        <v>2218.6999999999998</v>
      </c>
      <c r="D161" s="67">
        <v>766.24699999999996</v>
      </c>
      <c r="E161" s="67">
        <v>549.78300000000002</v>
      </c>
      <c r="F161" s="67">
        <v>539.59199999999998</v>
      </c>
      <c r="G161" s="67">
        <v>623.101</v>
      </c>
      <c r="H161" s="67">
        <v>755.17600000000004</v>
      </c>
    </row>
    <row r="162" spans="3:8">
      <c r="C162" s="68">
        <v>2228.29</v>
      </c>
      <c r="D162" s="67">
        <v>766.30399999999997</v>
      </c>
      <c r="E162" s="67">
        <v>549.78700000000003</v>
      </c>
      <c r="F162" s="67">
        <v>539.596</v>
      </c>
      <c r="G162" s="67">
        <v>623.14200000000005</v>
      </c>
      <c r="H162" s="67">
        <v>755.18899999999996</v>
      </c>
    </row>
    <row r="163" spans="3:8">
      <c r="C163" s="68">
        <v>2237.89</v>
      </c>
      <c r="D163" s="67">
        <v>766.29700000000003</v>
      </c>
      <c r="E163" s="67">
        <v>549.77800000000002</v>
      </c>
      <c r="F163" s="67">
        <v>539.66600000000005</v>
      </c>
      <c r="G163" s="67">
        <v>623.12099999999998</v>
      </c>
      <c r="H163" s="67">
        <v>755.2</v>
      </c>
    </row>
    <row r="164" spans="3:8">
      <c r="C164" s="68">
        <v>2247.5500000000002</v>
      </c>
      <c r="D164" s="67">
        <v>766.29499999999996</v>
      </c>
      <c r="E164" s="67">
        <v>549.77800000000002</v>
      </c>
      <c r="F164" s="67">
        <v>539.66800000000001</v>
      </c>
      <c r="G164" s="67">
        <v>623.11900000000003</v>
      </c>
      <c r="H164" s="67">
        <v>755.2</v>
      </c>
    </row>
    <row r="165" spans="3:8">
      <c r="C165" s="68">
        <v>2257.1999999999998</v>
      </c>
      <c r="D165" s="67">
        <v>766.29499999999996</v>
      </c>
      <c r="E165" s="67">
        <v>549.77800000000002</v>
      </c>
      <c r="F165" s="67">
        <v>539.66800000000001</v>
      </c>
      <c r="G165" s="67">
        <v>623.11900000000003</v>
      </c>
      <c r="H165" s="67">
        <v>755.2</v>
      </c>
    </row>
    <row r="166" spans="3:8">
      <c r="C166" s="68">
        <v>2266.86</v>
      </c>
      <c r="D166" s="67">
        <v>766.29600000000005</v>
      </c>
      <c r="E166" s="67">
        <v>549.77800000000002</v>
      </c>
      <c r="F166" s="67">
        <v>539.66800000000001</v>
      </c>
      <c r="G166" s="67">
        <v>623.11900000000003</v>
      </c>
      <c r="H166" s="67">
        <v>755.2</v>
      </c>
    </row>
    <row r="167" spans="3:8">
      <c r="C167" s="68">
        <v>2276.46</v>
      </c>
      <c r="D167" s="67">
        <v>766.29499999999996</v>
      </c>
      <c r="E167" s="67">
        <v>549.77800000000002</v>
      </c>
      <c r="F167" s="67">
        <v>539.66700000000003</v>
      </c>
      <c r="G167" s="67">
        <v>623.11900000000003</v>
      </c>
      <c r="H167" s="67">
        <v>755.2</v>
      </c>
    </row>
    <row r="168" spans="3:8">
      <c r="C168" s="68">
        <v>2286.0500000000002</v>
      </c>
      <c r="D168" s="67">
        <v>766.29499999999996</v>
      </c>
      <c r="E168" s="67">
        <v>549.77800000000002</v>
      </c>
      <c r="F168" s="67">
        <v>539.66800000000001</v>
      </c>
      <c r="G168" s="67">
        <v>623.12</v>
      </c>
      <c r="H168" s="67">
        <v>755.2</v>
      </c>
    </row>
    <row r="169" spans="3:8">
      <c r="C169" s="68">
        <v>2295.6</v>
      </c>
      <c r="D169" s="67">
        <v>766.29499999999996</v>
      </c>
      <c r="E169" s="67">
        <v>549.77800000000002</v>
      </c>
      <c r="F169" s="67">
        <v>539.66800000000001</v>
      </c>
      <c r="G169" s="67">
        <v>623.12099999999998</v>
      </c>
      <c r="H169" s="67">
        <v>755.19899999999996</v>
      </c>
    </row>
    <row r="170" spans="3:8">
      <c r="C170" s="68">
        <v>2305.1799999999998</v>
      </c>
      <c r="D170" s="67">
        <v>766.29399999999998</v>
      </c>
      <c r="E170" s="67">
        <v>549.77800000000002</v>
      </c>
      <c r="F170" s="67">
        <v>539.66800000000001</v>
      </c>
      <c r="G170" s="67">
        <v>623.12099999999998</v>
      </c>
      <c r="H170" s="67">
        <v>755.19899999999996</v>
      </c>
    </row>
    <row r="171" spans="3:8">
      <c r="C171" s="68">
        <v>2314.83</v>
      </c>
      <c r="D171" s="67">
        <v>766.29399999999998</v>
      </c>
      <c r="E171" s="67">
        <v>549.77800000000002</v>
      </c>
      <c r="F171" s="67">
        <v>539.66800000000001</v>
      </c>
      <c r="G171" s="67">
        <v>623.12099999999998</v>
      </c>
      <c r="H171" s="67">
        <v>755.19899999999996</v>
      </c>
    </row>
    <row r="172" spans="3:8">
      <c r="C172" s="68">
        <v>2324.4299999999998</v>
      </c>
      <c r="D172" s="67">
        <v>766.29399999999998</v>
      </c>
      <c r="E172" s="67">
        <v>549.77800000000002</v>
      </c>
      <c r="F172" s="67">
        <v>539.66800000000001</v>
      </c>
      <c r="G172" s="67">
        <v>623.12</v>
      </c>
      <c r="H172" s="67">
        <v>755.19899999999996</v>
      </c>
    </row>
    <row r="173" spans="3:8">
      <c r="C173" s="68">
        <v>2333.84</v>
      </c>
      <c r="D173" s="67">
        <v>766.29399999999998</v>
      </c>
      <c r="E173" s="67">
        <v>549.77800000000002</v>
      </c>
      <c r="F173" s="67">
        <v>539.66800000000001</v>
      </c>
      <c r="G173" s="67">
        <v>623.12</v>
      </c>
      <c r="H173" s="67">
        <v>755.19899999999996</v>
      </c>
    </row>
    <row r="174" spans="3:8">
      <c r="C174" s="68">
        <v>2343.09</v>
      </c>
      <c r="D174" s="67">
        <v>766.29300000000001</v>
      </c>
      <c r="E174" s="67">
        <v>549.77800000000002</v>
      </c>
      <c r="F174" s="67">
        <v>539.66800000000001</v>
      </c>
      <c r="G174" s="67">
        <v>623.12</v>
      </c>
      <c r="H174" s="67">
        <v>755.19899999999996</v>
      </c>
    </row>
    <row r="175" spans="3:8">
      <c r="C175" s="68">
        <v>2352.3000000000002</v>
      </c>
      <c r="D175" s="67">
        <v>766.29300000000001</v>
      </c>
      <c r="E175" s="67">
        <v>549.77800000000002</v>
      </c>
      <c r="F175" s="67">
        <v>539.66800000000001</v>
      </c>
      <c r="G175" s="67">
        <v>623.12</v>
      </c>
      <c r="H175" s="67">
        <v>755.19899999999996</v>
      </c>
    </row>
    <row r="176" spans="3:8">
      <c r="C176" s="68">
        <v>2361.5300000000002</v>
      </c>
      <c r="D176" s="67">
        <v>766.29399999999998</v>
      </c>
      <c r="E176" s="67">
        <v>549.77700000000004</v>
      </c>
      <c r="F176" s="67">
        <v>539.66800000000001</v>
      </c>
      <c r="G176" s="67">
        <v>623.12</v>
      </c>
      <c r="H176" s="67">
        <v>755.19899999999996</v>
      </c>
    </row>
    <row r="177" spans="3:8">
      <c r="C177" s="68">
        <v>2370.77</v>
      </c>
      <c r="D177" s="67">
        <v>766.29300000000001</v>
      </c>
      <c r="E177" s="67">
        <v>549.77700000000004</v>
      </c>
      <c r="F177" s="67">
        <v>539.66899999999998</v>
      </c>
      <c r="G177" s="67">
        <v>623.12</v>
      </c>
      <c r="H177" s="67">
        <v>755.19899999999996</v>
      </c>
    </row>
    <row r="178" spans="3:8">
      <c r="C178" s="68">
        <v>2380.02</v>
      </c>
      <c r="D178" s="67">
        <v>766.29200000000003</v>
      </c>
      <c r="E178" s="67">
        <v>549.77700000000004</v>
      </c>
      <c r="F178" s="67">
        <v>539.66899999999998</v>
      </c>
      <c r="G178" s="67">
        <v>623.12</v>
      </c>
      <c r="H178" s="67">
        <v>755.19899999999996</v>
      </c>
    </row>
    <row r="179" spans="3:8">
      <c r="C179" s="68">
        <v>2389.2800000000002</v>
      </c>
      <c r="D179" s="67">
        <v>766.29200000000003</v>
      </c>
      <c r="E179" s="67">
        <v>549.77700000000004</v>
      </c>
      <c r="F179" s="67">
        <v>539.66899999999998</v>
      </c>
      <c r="G179" s="67">
        <v>623.12</v>
      </c>
      <c r="H179" s="67">
        <v>755.19899999999996</v>
      </c>
    </row>
    <row r="180" spans="3:8">
      <c r="C180" s="68">
        <v>2398.17</v>
      </c>
      <c r="D180" s="67">
        <v>766.29200000000003</v>
      </c>
      <c r="E180" s="67">
        <v>549.77700000000004</v>
      </c>
      <c r="F180" s="67">
        <v>539.66899999999998</v>
      </c>
      <c r="G180" s="67">
        <v>623.12</v>
      </c>
      <c r="H180" s="67">
        <v>755.19899999999996</v>
      </c>
    </row>
    <row r="181" spans="3:8">
      <c r="C181" s="68">
        <v>2406.8000000000002</v>
      </c>
      <c r="D181" s="67">
        <v>766.29200000000003</v>
      </c>
      <c r="E181" s="67">
        <v>549.77599999999995</v>
      </c>
      <c r="F181" s="67">
        <v>539.66800000000001</v>
      </c>
      <c r="G181" s="67">
        <v>623.12</v>
      </c>
      <c r="H181" s="67">
        <v>755.19899999999996</v>
      </c>
    </row>
    <row r="182" spans="3:8">
      <c r="C182" s="68">
        <v>2415.38</v>
      </c>
      <c r="D182" s="67">
        <v>766.29100000000005</v>
      </c>
      <c r="E182" s="67">
        <v>549.77599999999995</v>
      </c>
      <c r="F182" s="67">
        <v>539.66800000000001</v>
      </c>
      <c r="G182" s="67">
        <v>623.12</v>
      </c>
      <c r="H182" s="67">
        <v>755.19899999999996</v>
      </c>
    </row>
    <row r="183" spans="3:8">
      <c r="C183" s="68">
        <v>2423.9299999999998</v>
      </c>
      <c r="D183" s="67">
        <v>766.29100000000005</v>
      </c>
      <c r="E183" s="67">
        <v>549.77599999999995</v>
      </c>
      <c r="F183" s="67">
        <v>539.66700000000003</v>
      </c>
      <c r="G183" s="67">
        <v>623.12</v>
      </c>
      <c r="H183" s="67">
        <v>755.19899999999996</v>
      </c>
    </row>
    <row r="184" spans="3:8">
      <c r="C184" s="68">
        <v>2432.4699999999998</v>
      </c>
      <c r="D184" s="67">
        <v>766.29100000000005</v>
      </c>
      <c r="E184" s="67">
        <v>549.77599999999995</v>
      </c>
      <c r="F184" s="67">
        <v>539.66700000000003</v>
      </c>
      <c r="G184" s="67">
        <v>623.12</v>
      </c>
      <c r="H184" s="67">
        <v>755.19899999999996</v>
      </c>
    </row>
    <row r="185" spans="3:8">
      <c r="C185" s="68">
        <v>2441.06</v>
      </c>
      <c r="D185" s="67">
        <v>766.29</v>
      </c>
      <c r="E185" s="67">
        <v>549.77599999999995</v>
      </c>
      <c r="F185" s="67">
        <v>539.66700000000003</v>
      </c>
      <c r="G185" s="67">
        <v>623.12</v>
      </c>
      <c r="H185" s="67">
        <v>755.19899999999996</v>
      </c>
    </row>
    <row r="186" spans="3:8">
      <c r="C186" s="68">
        <v>2449.59</v>
      </c>
      <c r="D186" s="67">
        <v>766.29</v>
      </c>
      <c r="E186" s="67">
        <v>549.77599999999995</v>
      </c>
      <c r="F186" s="67">
        <v>539.66600000000005</v>
      </c>
      <c r="G186" s="67">
        <v>623.12</v>
      </c>
      <c r="H186" s="67">
        <v>755.19899999999996</v>
      </c>
    </row>
    <row r="187" spans="3:8">
      <c r="C187" s="68">
        <v>2458.11</v>
      </c>
      <c r="D187" s="67">
        <v>766.29100000000005</v>
      </c>
      <c r="E187" s="67">
        <v>549.77599999999995</v>
      </c>
      <c r="F187" s="67">
        <v>539.66600000000005</v>
      </c>
      <c r="G187" s="67">
        <v>623.12099999999998</v>
      </c>
      <c r="H187" s="67">
        <v>755.19899999999996</v>
      </c>
    </row>
    <row r="188" spans="3:8">
      <c r="C188" s="68">
        <v>2466.67</v>
      </c>
      <c r="D188" s="67">
        <v>766.29</v>
      </c>
      <c r="E188" s="67">
        <v>549.77599999999995</v>
      </c>
      <c r="F188" s="67">
        <v>539.66499999999996</v>
      </c>
      <c r="G188" s="67">
        <v>623.12099999999998</v>
      </c>
      <c r="H188" s="67">
        <v>755.2</v>
      </c>
    </row>
    <row r="189" spans="3:8">
      <c r="C189" s="68">
        <v>2475.25</v>
      </c>
      <c r="D189" s="67">
        <v>766.29</v>
      </c>
      <c r="E189" s="67">
        <v>549.77499999999998</v>
      </c>
      <c r="F189" s="67">
        <v>539.66499999999996</v>
      </c>
      <c r="G189" s="67">
        <v>623.12099999999998</v>
      </c>
      <c r="H189" s="67">
        <v>755.19899999999996</v>
      </c>
    </row>
    <row r="190" spans="3:8">
      <c r="C190" s="68">
        <v>2483.79</v>
      </c>
      <c r="D190" s="67">
        <v>766.29</v>
      </c>
      <c r="E190" s="67">
        <v>549.77499999999998</v>
      </c>
      <c r="F190" s="67">
        <v>539.66600000000005</v>
      </c>
      <c r="G190" s="67">
        <v>623.12099999999998</v>
      </c>
      <c r="H190" s="67">
        <v>755.19899999999996</v>
      </c>
    </row>
    <row r="191" spans="3:8">
      <c r="C191" s="68">
        <v>2492.34</v>
      </c>
      <c r="D191" s="67">
        <v>766.29100000000005</v>
      </c>
      <c r="E191" s="67">
        <v>549.77499999999998</v>
      </c>
      <c r="F191" s="67">
        <v>539.66600000000005</v>
      </c>
      <c r="G191" s="67">
        <v>623.12</v>
      </c>
      <c r="H191" s="67">
        <v>755.19899999999996</v>
      </c>
    </row>
    <row r="192" spans="3:8">
      <c r="C192" s="68">
        <v>2500.89</v>
      </c>
      <c r="D192" s="67">
        <v>766.29</v>
      </c>
      <c r="E192" s="67">
        <v>549.77499999999998</v>
      </c>
      <c r="F192" s="67">
        <v>539.66499999999996</v>
      </c>
      <c r="G192" s="67">
        <v>623.12099999999998</v>
      </c>
      <c r="H192" s="67">
        <v>755.19899999999996</v>
      </c>
    </row>
    <row r="193" spans="3:8">
      <c r="C193" s="68">
        <v>2509.42</v>
      </c>
      <c r="D193" s="67">
        <v>766.29</v>
      </c>
      <c r="E193" s="67">
        <v>549.77499999999998</v>
      </c>
      <c r="F193" s="67">
        <v>539.66499999999996</v>
      </c>
      <c r="G193" s="67">
        <v>623.12099999999998</v>
      </c>
      <c r="H193" s="67">
        <v>755.19899999999996</v>
      </c>
    </row>
    <row r="194" spans="3:8">
      <c r="C194" s="68">
        <v>2517.91</v>
      </c>
      <c r="D194" s="67">
        <v>766.29</v>
      </c>
      <c r="E194" s="67">
        <v>549.77499999999998</v>
      </c>
      <c r="F194" s="67">
        <v>539.66499999999996</v>
      </c>
      <c r="G194" s="67">
        <v>623.12199999999996</v>
      </c>
      <c r="H194" s="67">
        <v>755.19899999999996</v>
      </c>
    </row>
    <row r="195" spans="3:8">
      <c r="C195" s="68">
        <v>2526.4699999999998</v>
      </c>
      <c r="D195" s="67">
        <v>766.29</v>
      </c>
      <c r="E195" s="67">
        <v>549.77499999999998</v>
      </c>
      <c r="F195" s="67">
        <v>539.66499999999996</v>
      </c>
      <c r="G195" s="67">
        <v>623.12199999999996</v>
      </c>
      <c r="H195" s="67">
        <v>755.19899999999996</v>
      </c>
    </row>
    <row r="196" spans="3:8">
      <c r="C196" s="68">
        <v>2534.9899999999998</v>
      </c>
      <c r="D196" s="67">
        <v>766.28899999999999</v>
      </c>
      <c r="E196" s="67">
        <v>549.77499999999998</v>
      </c>
      <c r="F196" s="67">
        <v>539.66499999999996</v>
      </c>
      <c r="G196" s="67">
        <v>623.12199999999996</v>
      </c>
      <c r="H196" s="67">
        <v>755.19799999999998</v>
      </c>
    </row>
    <row r="197" spans="3:8">
      <c r="C197" s="68">
        <v>2543.52</v>
      </c>
      <c r="D197" s="67">
        <v>766.29</v>
      </c>
      <c r="E197" s="67">
        <v>549.77499999999998</v>
      </c>
      <c r="F197" s="67">
        <v>539.66499999999996</v>
      </c>
      <c r="G197" s="67">
        <v>623.12199999999996</v>
      </c>
      <c r="H197" s="67">
        <v>755.19899999999996</v>
      </c>
    </row>
    <row r="198" spans="3:8">
      <c r="C198" s="68">
        <v>2552.04</v>
      </c>
      <c r="D198" s="67">
        <v>766.29</v>
      </c>
      <c r="E198" s="67">
        <v>549.77499999999998</v>
      </c>
      <c r="F198" s="67">
        <v>539.66499999999996</v>
      </c>
      <c r="G198" s="67">
        <v>623.12300000000005</v>
      </c>
      <c r="H198" s="67">
        <v>755.19799999999998</v>
      </c>
    </row>
    <row r="199" spans="3:8">
      <c r="C199" s="68">
        <v>2560.54</v>
      </c>
      <c r="D199" s="67">
        <v>766.29100000000005</v>
      </c>
      <c r="E199" s="67">
        <v>549.77499999999998</v>
      </c>
      <c r="F199" s="67">
        <v>539.66600000000005</v>
      </c>
      <c r="G199" s="67">
        <v>623.12300000000005</v>
      </c>
      <c r="H199" s="67">
        <v>755.19799999999998</v>
      </c>
    </row>
    <row r="200" spans="3:8">
      <c r="C200" s="68">
        <v>2569.02</v>
      </c>
      <c r="D200" s="67">
        <v>766.29</v>
      </c>
      <c r="E200" s="67">
        <v>549.77499999999998</v>
      </c>
      <c r="F200" s="67">
        <v>539.66600000000005</v>
      </c>
      <c r="G200" s="67">
        <v>623.12300000000005</v>
      </c>
      <c r="H200" s="67">
        <v>755.19899999999996</v>
      </c>
    </row>
    <row r="201" spans="3:8">
      <c r="C201" s="68">
        <v>2577.54</v>
      </c>
      <c r="D201" s="67">
        <v>766.29</v>
      </c>
      <c r="E201" s="67">
        <v>549.77499999999998</v>
      </c>
      <c r="F201" s="67">
        <v>539.66600000000005</v>
      </c>
      <c r="G201" s="67">
        <v>623.12300000000005</v>
      </c>
      <c r="H201" s="67">
        <v>755.19799999999998</v>
      </c>
    </row>
    <row r="202" spans="3:8">
      <c r="C202" s="68">
        <v>2586.06</v>
      </c>
      <c r="D202" s="67">
        <v>766.29</v>
      </c>
      <c r="E202" s="67">
        <v>549.77499999999998</v>
      </c>
      <c r="F202" s="67">
        <v>539.66700000000003</v>
      </c>
      <c r="G202" s="67">
        <v>623.12300000000005</v>
      </c>
      <c r="H202" s="67">
        <v>755.19799999999998</v>
      </c>
    </row>
    <row r="203" spans="3:8">
      <c r="C203" s="68">
        <v>2594.52</v>
      </c>
      <c r="D203" s="67">
        <v>766.29</v>
      </c>
      <c r="E203" s="67">
        <v>549.77499999999998</v>
      </c>
      <c r="F203" s="67">
        <v>539.66700000000003</v>
      </c>
      <c r="G203" s="67">
        <v>623.12300000000005</v>
      </c>
      <c r="H203" s="67">
        <v>755.19799999999998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27B7-91B3-8947-B016-4B38AD921C04}">
  <sheetPr codeName="Sheet2">
    <tabColor theme="8" tint="0.39997558519241921"/>
  </sheetPr>
  <dimension ref="A1"/>
  <sheetViews>
    <sheetView view="pageBreakPreview" zoomScale="60" zoomScaleNormal="100" workbookViewId="0">
      <selection activeCell="N207" sqref="N207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4C70-F77B-F144-85A8-74C9835EB795}">
  <sheetPr codeName="Sheet3">
    <tabColor theme="8" tint="0.79998168889431442"/>
  </sheetPr>
  <dimension ref="A1:AG430"/>
  <sheetViews>
    <sheetView topLeftCell="A27" zoomScaleNormal="100" workbookViewId="0">
      <pane xSplit="2" topLeftCell="AF1" activePane="topRight" state="frozen"/>
      <selection activeCell="N207" sqref="N207"/>
      <selection pane="topRight" activeCell="F58" sqref="F58"/>
    </sheetView>
  </sheetViews>
  <sheetFormatPr baseColWidth="10" defaultRowHeight="14"/>
  <cols>
    <col min="1" max="1" width="11" style="1" bestFit="1" customWidth="1"/>
    <col min="2" max="2" width="11.33203125" style="6" bestFit="1" customWidth="1"/>
    <col min="3" max="3" width="34.1640625" style="4" bestFit="1" customWidth="1"/>
    <col min="4" max="4" width="12.83203125" style="1" bestFit="1" customWidth="1"/>
    <col min="5" max="5" width="12.6640625" style="1" bestFit="1" customWidth="1"/>
    <col min="6" max="6" width="12.5" style="5" bestFit="1" customWidth="1"/>
    <col min="7" max="7" width="14.6640625" style="5" bestFit="1" customWidth="1"/>
    <col min="8" max="8" width="11.33203125" style="4" bestFit="1" customWidth="1"/>
    <col min="9" max="9" width="11.33203125" style="1" bestFit="1" customWidth="1"/>
    <col min="10" max="10" width="13" style="4" bestFit="1" customWidth="1"/>
    <col min="11" max="11" width="11.33203125" style="161" bestFit="1" customWidth="1"/>
    <col min="12" max="14" width="13.33203125" style="1" customWidth="1"/>
    <col min="15" max="15" width="28" style="1" bestFit="1" customWidth="1"/>
    <col min="16" max="16" width="13.5" style="4" customWidth="1"/>
    <col min="17" max="18" width="13.5" style="1" customWidth="1"/>
    <col min="19" max="19" width="11.6640625" style="2" customWidth="1"/>
    <col min="20" max="21" width="11" style="2" customWidth="1"/>
    <col min="22" max="22" width="14" style="1" bestFit="1" customWidth="1"/>
    <col min="23" max="24" width="11" style="1" bestFit="1" customWidth="1"/>
    <col min="25" max="25" width="17.1640625" style="2" customWidth="1"/>
    <col min="26" max="26" width="17.83203125" style="2" customWidth="1"/>
    <col min="27" max="27" width="10.83203125" style="1"/>
    <col min="28" max="28" width="15.5" style="1" bestFit="1" customWidth="1"/>
    <col min="29" max="29" width="11.5" style="161" bestFit="1" customWidth="1"/>
    <col min="30" max="30" width="11.6640625" style="1" customWidth="1"/>
    <col min="31" max="31" width="12" style="211" bestFit="1" customWidth="1"/>
    <col min="32" max="32" width="16.33203125" style="1" bestFit="1" customWidth="1"/>
    <col min="33" max="33" width="12" style="1" bestFit="1" customWidth="1"/>
    <col min="34" max="16384" width="10.83203125" style="1"/>
  </cols>
  <sheetData>
    <row r="1" spans="1:33" s="54" customFormat="1" ht="16">
      <c r="A1" s="51"/>
      <c r="B1" s="53"/>
      <c r="C1" s="144" t="s">
        <v>58</v>
      </c>
      <c r="D1" s="51"/>
      <c r="E1" s="51"/>
      <c r="F1" s="52"/>
      <c r="G1" s="52"/>
      <c r="H1" s="144"/>
      <c r="I1" s="51"/>
      <c r="J1" s="144"/>
      <c r="K1" s="156"/>
      <c r="L1" s="51"/>
      <c r="M1" s="51"/>
      <c r="N1" s="51"/>
      <c r="O1" s="51"/>
      <c r="P1" s="144"/>
      <c r="Q1" s="51"/>
      <c r="R1" s="51"/>
      <c r="S1" s="151"/>
      <c r="T1" s="151"/>
      <c r="U1" s="151"/>
      <c r="V1" s="51"/>
      <c r="W1" s="51"/>
      <c r="X1" s="51"/>
      <c r="Y1" s="533" t="s">
        <v>186</v>
      </c>
      <c r="Z1" s="533"/>
      <c r="AA1" s="534" t="s">
        <v>198</v>
      </c>
      <c r="AB1" s="534"/>
      <c r="AC1" s="534" t="s">
        <v>241</v>
      </c>
      <c r="AD1" s="534"/>
      <c r="AE1" s="212" t="s">
        <v>240</v>
      </c>
      <c r="AF1" s="54" t="s">
        <v>204</v>
      </c>
      <c r="AG1" s="54" t="s">
        <v>205</v>
      </c>
    </row>
    <row r="2" spans="1:33" s="45" customFormat="1" ht="16">
      <c r="A2" s="51"/>
      <c r="B2" s="53" t="s">
        <v>53</v>
      </c>
      <c r="C2" s="52" t="s">
        <v>49</v>
      </c>
      <c r="D2" s="51" t="s">
        <v>48</v>
      </c>
      <c r="E2" s="137" t="s">
        <v>47</v>
      </c>
      <c r="F2" s="52" t="s">
        <v>46</v>
      </c>
      <c r="G2" s="52" t="s">
        <v>45</v>
      </c>
      <c r="H2" s="52" t="s">
        <v>44</v>
      </c>
      <c r="I2" s="138" t="s">
        <v>43</v>
      </c>
      <c r="J2" s="52" t="s">
        <v>42</v>
      </c>
      <c r="K2" s="157" t="s">
        <v>41</v>
      </c>
      <c r="L2" s="139" t="s">
        <v>40</v>
      </c>
      <c r="M2" s="139" t="s">
        <v>39</v>
      </c>
      <c r="N2" s="139" t="s">
        <v>38</v>
      </c>
      <c r="O2" s="140" t="s">
        <v>37</v>
      </c>
      <c r="P2" s="141" t="s">
        <v>33</v>
      </c>
      <c r="Q2" s="142" t="s">
        <v>32</v>
      </c>
      <c r="R2" s="142" t="s">
        <v>31</v>
      </c>
      <c r="S2" s="47" t="s">
        <v>24</v>
      </c>
      <c r="T2" s="47" t="s">
        <v>23</v>
      </c>
      <c r="U2" s="47" t="s">
        <v>22</v>
      </c>
      <c r="V2" s="47" t="s">
        <v>21</v>
      </c>
      <c r="W2" s="47" t="s">
        <v>20</v>
      </c>
      <c r="X2" s="47" t="s">
        <v>19</v>
      </c>
      <c r="Y2" s="47" t="s">
        <v>12</v>
      </c>
      <c r="Z2" s="47" t="s">
        <v>11</v>
      </c>
      <c r="AA2" s="47" t="s">
        <v>199</v>
      </c>
      <c r="AB2" s="47" t="s">
        <v>200</v>
      </c>
      <c r="AC2" s="253" t="s">
        <v>203</v>
      </c>
      <c r="AD2" s="54" t="s">
        <v>202</v>
      </c>
      <c r="AE2" s="254"/>
      <c r="AF2" s="54"/>
      <c r="AG2" s="54"/>
    </row>
    <row r="3" spans="1:33" s="9" customFormat="1" ht="16">
      <c r="A3" s="138"/>
      <c r="B3" s="143">
        <v>44444</v>
      </c>
      <c r="C3" s="138"/>
      <c r="D3" s="52">
        <v>6629870</v>
      </c>
      <c r="E3" s="137">
        <f t="shared" ref="E3:E66" si="0">D3-C3-SUM(F3:K3)</f>
        <v>6558441</v>
      </c>
      <c r="F3" s="52">
        <v>48487</v>
      </c>
      <c r="G3" s="52">
        <v>1301</v>
      </c>
      <c r="H3" s="138">
        <v>89</v>
      </c>
      <c r="I3" s="138">
        <v>24</v>
      </c>
      <c r="J3" s="144">
        <v>20702</v>
      </c>
      <c r="K3" s="156">
        <v>826</v>
      </c>
      <c r="L3" s="152"/>
      <c r="M3" s="152"/>
      <c r="N3" s="152"/>
      <c r="O3" s="152"/>
      <c r="P3" s="144"/>
      <c r="Q3" s="144"/>
      <c r="R3" s="144"/>
      <c r="S3" s="151"/>
      <c r="T3" s="151"/>
      <c r="U3" s="151"/>
      <c r="V3" s="153"/>
      <c r="W3" s="153"/>
      <c r="X3" s="153"/>
      <c r="Y3" s="47"/>
      <c r="Z3" s="151"/>
      <c r="AC3" s="160"/>
      <c r="AE3" s="213"/>
    </row>
    <row r="4" spans="1:33" s="9" customFormat="1" ht="16">
      <c r="A4" s="138"/>
      <c r="B4" s="143">
        <v>44445</v>
      </c>
      <c r="C4" s="138"/>
      <c r="D4" s="52">
        <v>6629870</v>
      </c>
      <c r="E4" s="137">
        <f t="shared" si="0"/>
        <v>6564425</v>
      </c>
      <c r="F4" s="52">
        <v>42258</v>
      </c>
      <c r="G4" s="52">
        <v>1498</v>
      </c>
      <c r="H4" s="138">
        <v>92</v>
      </c>
      <c r="I4" s="138">
        <v>26</v>
      </c>
      <c r="J4" s="144">
        <v>20745</v>
      </c>
      <c r="K4" s="156">
        <v>826</v>
      </c>
      <c r="L4" s="152"/>
      <c r="M4" s="152"/>
      <c r="N4" s="152"/>
      <c r="O4" s="152"/>
      <c r="P4" s="144"/>
      <c r="Q4" s="144"/>
      <c r="R4" s="144"/>
      <c r="S4" s="151"/>
      <c r="T4" s="151"/>
      <c r="U4" s="151"/>
      <c r="V4" s="153"/>
      <c r="W4" s="153"/>
      <c r="X4" s="153"/>
      <c r="Y4" s="47"/>
      <c r="Z4" s="151"/>
      <c r="AC4" s="160"/>
      <c r="AE4" s="213"/>
    </row>
    <row r="5" spans="1:33" s="9" customFormat="1" ht="16">
      <c r="A5" s="138"/>
      <c r="B5" s="143">
        <v>44446</v>
      </c>
      <c r="C5" s="138"/>
      <c r="D5" s="52">
        <v>6629870</v>
      </c>
      <c r="E5" s="137">
        <f t="shared" si="0"/>
        <v>6562583</v>
      </c>
      <c r="F5" s="52">
        <v>43858</v>
      </c>
      <c r="G5" s="52">
        <v>1643</v>
      </c>
      <c r="H5" s="138">
        <v>110</v>
      </c>
      <c r="I5" s="138">
        <v>30</v>
      </c>
      <c r="J5" s="144">
        <v>20820</v>
      </c>
      <c r="K5" s="156">
        <v>826</v>
      </c>
      <c r="L5" s="152"/>
      <c r="M5" s="152"/>
      <c r="N5" s="152"/>
      <c r="O5" s="152"/>
      <c r="P5" s="144"/>
      <c r="Q5" s="144"/>
      <c r="R5" s="144"/>
      <c r="S5" s="151"/>
      <c r="T5" s="151"/>
      <c r="U5" s="151"/>
      <c r="V5" s="153"/>
      <c r="W5" s="153"/>
      <c r="X5" s="153"/>
      <c r="Y5" s="47"/>
      <c r="Z5" s="151"/>
      <c r="AC5" s="160"/>
      <c r="AE5" s="213"/>
    </row>
    <row r="6" spans="1:33" s="9" customFormat="1" ht="16">
      <c r="A6" s="138"/>
      <c r="B6" s="143">
        <v>44447</v>
      </c>
      <c r="C6" s="138"/>
      <c r="D6" s="52">
        <v>6629870</v>
      </c>
      <c r="E6" s="137">
        <f>D6-C6-SUM(F6:K6)</f>
        <v>6563800</v>
      </c>
      <c r="F6" s="52">
        <v>42429</v>
      </c>
      <c r="G6" s="52">
        <v>1764</v>
      </c>
      <c r="H6" s="138">
        <v>120</v>
      </c>
      <c r="I6" s="138">
        <v>33</v>
      </c>
      <c r="J6" s="144">
        <v>20898</v>
      </c>
      <c r="K6" s="156">
        <v>826</v>
      </c>
      <c r="L6" s="152">
        <f>G6-G5</f>
        <v>121</v>
      </c>
      <c r="M6" s="152">
        <f t="shared" ref="L6:O69" si="1">H6-H5</f>
        <v>10</v>
      </c>
      <c r="N6" s="152">
        <f t="shared" si="1"/>
        <v>3</v>
      </c>
      <c r="O6" s="152">
        <f>J6-J5</f>
        <v>78</v>
      </c>
      <c r="P6" s="144">
        <f t="shared" ref="P6:P69" si="2">MAX(0,MIN(G6,L6+$O6*G6/SUM($G6:$I6)))</f>
        <v>192.77464788732394</v>
      </c>
      <c r="Q6" s="144">
        <f>MAX(0,MIN(H6,M6+$O6*H6/SUM($G6:$I6)))</f>
        <v>14.88262910798122</v>
      </c>
      <c r="R6" s="144">
        <f t="shared" ref="R6:R69" si="3">MAX(0,MIN(I6,N6+$O6*I6/SUM($G6:$I6)))</f>
        <v>4.342723004694836</v>
      </c>
      <c r="S6" s="151">
        <f>MIN(1,P6/F5)</f>
        <v>4.3954272398952056E-3</v>
      </c>
      <c r="T6" s="151">
        <f>MIN(1,Q6/G5)</f>
        <v>9.058203961035436E-3</v>
      </c>
      <c r="U6" s="151">
        <f t="shared" ref="U6:U69" si="4">MIN(1,R6/H5)</f>
        <v>3.9479300042680326E-2</v>
      </c>
      <c r="V6" s="153"/>
      <c r="W6" s="153"/>
      <c r="X6" s="153"/>
      <c r="Y6" s="47"/>
      <c r="Z6" s="151"/>
      <c r="AC6" s="160"/>
      <c r="AE6" s="213"/>
    </row>
    <row r="7" spans="1:33" s="9" customFormat="1" ht="16">
      <c r="A7" s="138"/>
      <c r="B7" s="143">
        <v>44448</v>
      </c>
      <c r="C7" s="138"/>
      <c r="D7" s="52">
        <v>6629870</v>
      </c>
      <c r="E7" s="137">
        <f t="shared" si="0"/>
        <v>6551664</v>
      </c>
      <c r="F7" s="52">
        <v>54242</v>
      </c>
      <c r="G7" s="52">
        <v>2020</v>
      </c>
      <c r="H7" s="138">
        <v>111</v>
      </c>
      <c r="I7" s="138">
        <v>32</v>
      </c>
      <c r="J7" s="144">
        <v>20975</v>
      </c>
      <c r="K7" s="156">
        <v>826</v>
      </c>
      <c r="L7" s="152">
        <f t="shared" si="1"/>
        <v>256</v>
      </c>
      <c r="M7" s="152">
        <f t="shared" si="1"/>
        <v>-9</v>
      </c>
      <c r="N7" s="152">
        <f t="shared" si="1"/>
        <v>-1</v>
      </c>
      <c r="O7" s="152">
        <f>J7-J6</f>
        <v>77</v>
      </c>
      <c r="P7" s="144">
        <f>MAX(0,MIN(G7,L7+$O7*G7/SUM($G7:$I7)))</f>
        <v>327.90938511326863</v>
      </c>
      <c r="Q7" s="144">
        <f t="shared" ref="Q7:R70" si="5">MAX(0,MIN(H7,M7+$O7*H7/SUM($G7:$I7)))</f>
        <v>0</v>
      </c>
      <c r="R7" s="144">
        <f t="shared" si="3"/>
        <v>0.13915857605177995</v>
      </c>
      <c r="S7" s="151">
        <f t="shared" ref="S7:T44" si="6">MIN(1,P7/F6)</f>
        <v>7.7284259613299546E-3</v>
      </c>
      <c r="T7" s="151">
        <f t="shared" si="6"/>
        <v>0</v>
      </c>
      <c r="U7" s="151">
        <f t="shared" si="4"/>
        <v>1.1596548004314995E-3</v>
      </c>
      <c r="V7" s="153"/>
      <c r="W7" s="153"/>
      <c r="X7" s="153"/>
      <c r="Y7" s="47"/>
      <c r="Z7" s="151"/>
      <c r="AC7" s="160"/>
      <c r="AE7" s="213"/>
    </row>
    <row r="8" spans="1:33" s="9" customFormat="1" ht="16">
      <c r="A8" s="138"/>
      <c r="B8" s="143">
        <v>44449</v>
      </c>
      <c r="C8" s="138"/>
      <c r="D8" s="52">
        <v>6629870</v>
      </c>
      <c r="E8" s="137">
        <f t="shared" si="0"/>
        <v>6562575</v>
      </c>
      <c r="F8" s="52">
        <v>42998</v>
      </c>
      <c r="G8" s="52">
        <v>2263</v>
      </c>
      <c r="H8" s="138">
        <v>127</v>
      </c>
      <c r="I8" s="138">
        <v>33</v>
      </c>
      <c r="J8" s="144">
        <v>21047</v>
      </c>
      <c r="K8" s="156">
        <v>827</v>
      </c>
      <c r="L8" s="152">
        <f t="shared" si="1"/>
        <v>243</v>
      </c>
      <c r="M8" s="152">
        <f t="shared" si="1"/>
        <v>16</v>
      </c>
      <c r="N8" s="152">
        <f t="shared" si="1"/>
        <v>1</v>
      </c>
      <c r="O8" s="152">
        <f t="shared" si="1"/>
        <v>72</v>
      </c>
      <c r="P8" s="144">
        <f>MAX(0,MIN(G8,L8+$O8*G8/SUM($G8:$I8)))</f>
        <v>310.24556335121747</v>
      </c>
      <c r="Q8" s="144">
        <f t="shared" si="5"/>
        <v>19.77383408997111</v>
      </c>
      <c r="R8" s="144">
        <f t="shared" si="3"/>
        <v>1.9806025588113907</v>
      </c>
      <c r="S8" s="151">
        <f t="shared" si="6"/>
        <v>5.7196556792009417E-3</v>
      </c>
      <c r="T8" s="151">
        <f t="shared" si="6"/>
        <v>9.7890267772134214E-3</v>
      </c>
      <c r="U8" s="151">
        <f t="shared" si="4"/>
        <v>1.7843266295598115E-2</v>
      </c>
      <c r="V8" s="153"/>
      <c r="W8" s="153"/>
      <c r="X8" s="153"/>
      <c r="Y8" s="47"/>
      <c r="Z8" s="151"/>
      <c r="AC8" s="160"/>
      <c r="AE8" s="213"/>
    </row>
    <row r="9" spans="1:33" s="9" customFormat="1" ht="16">
      <c r="A9" s="138"/>
      <c r="B9" s="143">
        <v>44450</v>
      </c>
      <c r="C9" s="138"/>
      <c r="D9" s="52">
        <v>6629870</v>
      </c>
      <c r="E9" s="137">
        <f t="shared" si="0"/>
        <v>6562361</v>
      </c>
      <c r="F9" s="52">
        <v>42765</v>
      </c>
      <c r="G9" s="52">
        <v>2613</v>
      </c>
      <c r="H9" s="138">
        <v>143</v>
      </c>
      <c r="I9" s="138">
        <v>34</v>
      </c>
      <c r="J9" s="144">
        <v>21127</v>
      </c>
      <c r="K9" s="156">
        <v>827</v>
      </c>
      <c r="L9" s="152">
        <f t="shared" si="1"/>
        <v>350</v>
      </c>
      <c r="M9" s="152">
        <f t="shared" si="1"/>
        <v>16</v>
      </c>
      <c r="N9" s="152">
        <f t="shared" si="1"/>
        <v>1</v>
      </c>
      <c r="O9" s="152">
        <f>J9-J8</f>
        <v>80</v>
      </c>
      <c r="P9" s="144">
        <f>MAX(0,MIN(G9,L9+$O9*G9/SUM($G9:$I9)))</f>
        <v>424.92473118279571</v>
      </c>
      <c r="Q9" s="144">
        <f t="shared" si="5"/>
        <v>20.100358422939067</v>
      </c>
      <c r="R9" s="144">
        <f t="shared" si="3"/>
        <v>1.9749103942652328</v>
      </c>
      <c r="S9" s="151">
        <f t="shared" si="6"/>
        <v>9.8824301405366702E-3</v>
      </c>
      <c r="T9" s="151">
        <f t="shared" si="6"/>
        <v>8.8821734082806299E-3</v>
      </c>
      <c r="U9" s="151">
        <f t="shared" si="4"/>
        <v>1.5550475545395534E-2</v>
      </c>
      <c r="V9" s="153">
        <f t="shared" ref="V9:X24" si="7">AVERAGE(S6:S12)</f>
        <v>7.7653509507572159E-3</v>
      </c>
      <c r="W9" s="153">
        <f t="shared" si="7"/>
        <v>5.2865415018748755E-3</v>
      </c>
      <c r="X9" s="153">
        <f t="shared" si="7"/>
        <v>2.3812869490551242E-2</v>
      </c>
      <c r="Y9" s="47"/>
      <c r="Z9" s="151"/>
      <c r="AC9" s="160"/>
      <c r="AE9" s="213"/>
    </row>
    <row r="10" spans="1:33" s="9" customFormat="1" ht="16">
      <c r="A10" s="138"/>
      <c r="B10" s="143">
        <v>44451</v>
      </c>
      <c r="C10" s="138"/>
      <c r="D10" s="52">
        <v>6629870</v>
      </c>
      <c r="E10" s="137">
        <f>D10-C10-SUM(F10:K10)</f>
        <v>6556679</v>
      </c>
      <c r="F10" s="52">
        <v>48063</v>
      </c>
      <c r="G10" s="52">
        <v>2928</v>
      </c>
      <c r="H10" s="138">
        <v>147</v>
      </c>
      <c r="I10" s="138">
        <v>34</v>
      </c>
      <c r="J10" s="144">
        <v>21192</v>
      </c>
      <c r="K10" s="156">
        <v>827</v>
      </c>
      <c r="L10" s="152">
        <f t="shared" si="1"/>
        <v>315</v>
      </c>
      <c r="M10" s="152">
        <f t="shared" si="1"/>
        <v>4</v>
      </c>
      <c r="N10" s="152">
        <f t="shared" si="1"/>
        <v>0</v>
      </c>
      <c r="O10" s="152">
        <f t="shared" si="1"/>
        <v>65</v>
      </c>
      <c r="P10" s="144">
        <f t="shared" si="2"/>
        <v>376.21582502412349</v>
      </c>
      <c r="Q10" s="144">
        <f t="shared" si="5"/>
        <v>7.0733354776455446</v>
      </c>
      <c r="R10" s="144">
        <f t="shared" si="3"/>
        <v>0.71083949823094239</v>
      </c>
      <c r="S10" s="151">
        <f t="shared" si="6"/>
        <v>8.7972834098941546E-3</v>
      </c>
      <c r="T10" s="151">
        <f t="shared" si="6"/>
        <v>2.7069787514908323E-3</v>
      </c>
      <c r="U10" s="151">
        <f t="shared" si="4"/>
        <v>4.9709055820345623E-3</v>
      </c>
      <c r="V10" s="153">
        <f t="shared" si="7"/>
        <v>8.4253731209919368E-3</v>
      </c>
      <c r="W10" s="153">
        <f t="shared" si="7"/>
        <v>4.8770039880901422E-3</v>
      </c>
      <c r="X10" s="153">
        <f t="shared" si="7"/>
        <v>1.8935062472795219E-2</v>
      </c>
      <c r="Y10" s="47"/>
      <c r="Z10" s="151"/>
      <c r="AC10" s="160"/>
      <c r="AE10" s="213"/>
    </row>
    <row r="11" spans="1:33" s="9" customFormat="1" ht="16">
      <c r="A11" s="138"/>
      <c r="B11" s="143">
        <v>44452</v>
      </c>
      <c r="C11" s="138"/>
      <c r="D11" s="52">
        <v>6629870</v>
      </c>
      <c r="E11" s="137">
        <f t="shared" si="0"/>
        <v>6555242</v>
      </c>
      <c r="F11" s="52">
        <v>49037</v>
      </c>
      <c r="G11" s="52">
        <v>3309</v>
      </c>
      <c r="H11" s="138">
        <v>157</v>
      </c>
      <c r="I11" s="138">
        <v>38</v>
      </c>
      <c r="J11" s="144">
        <v>21260</v>
      </c>
      <c r="K11" s="156">
        <v>827</v>
      </c>
      <c r="L11" s="152">
        <f t="shared" si="1"/>
        <v>381</v>
      </c>
      <c r="M11" s="152">
        <f t="shared" si="1"/>
        <v>10</v>
      </c>
      <c r="N11" s="152">
        <f t="shared" si="1"/>
        <v>4</v>
      </c>
      <c r="O11" s="152">
        <f t="shared" si="1"/>
        <v>68</v>
      </c>
      <c r="P11" s="144">
        <f t="shared" si="2"/>
        <v>445.21575342465752</v>
      </c>
      <c r="Q11" s="144">
        <f t="shared" si="5"/>
        <v>13.046803652968038</v>
      </c>
      <c r="R11" s="144">
        <f t="shared" si="3"/>
        <v>4.737442922374429</v>
      </c>
      <c r="S11" s="151">
        <f t="shared" si="6"/>
        <v>9.2631702853475124E-3</v>
      </c>
      <c r="T11" s="151">
        <f t="shared" si="6"/>
        <v>4.455875564538264E-3</v>
      </c>
      <c r="U11" s="151">
        <f t="shared" si="4"/>
        <v>3.2227502873295434E-2</v>
      </c>
      <c r="V11" s="153">
        <f t="shared" si="7"/>
        <v>8.5705217577633098E-3</v>
      </c>
      <c r="W11" s="153">
        <f>AVERAGE(T8:T14)</f>
        <v>5.4804100928137495E-3</v>
      </c>
      <c r="X11" s="153">
        <f t="shared" si="7"/>
        <v>2.6198813791978411E-2</v>
      </c>
      <c r="Y11" s="47"/>
      <c r="Z11" s="151"/>
      <c r="AC11" s="160"/>
      <c r="AE11" s="213"/>
    </row>
    <row r="12" spans="1:33" s="9" customFormat="1" ht="16">
      <c r="A12" s="138"/>
      <c r="B12" s="143">
        <v>44453</v>
      </c>
      <c r="C12" s="138"/>
      <c r="D12" s="52">
        <v>6629870</v>
      </c>
      <c r="E12" s="137">
        <f t="shared" si="0"/>
        <v>6561147</v>
      </c>
      <c r="F12" s="52">
        <v>42694</v>
      </c>
      <c r="G12" s="52">
        <v>3593</v>
      </c>
      <c r="H12" s="138">
        <v>158</v>
      </c>
      <c r="I12" s="138">
        <v>45</v>
      </c>
      <c r="J12" s="144">
        <v>21404</v>
      </c>
      <c r="K12" s="156">
        <v>829</v>
      </c>
      <c r="L12" s="152">
        <f t="shared" si="1"/>
        <v>284</v>
      </c>
      <c r="M12" s="152">
        <f t="shared" si="1"/>
        <v>1</v>
      </c>
      <c r="N12" s="152">
        <f t="shared" si="1"/>
        <v>7</v>
      </c>
      <c r="O12" s="152">
        <f t="shared" si="1"/>
        <v>144</v>
      </c>
      <c r="P12" s="144">
        <f t="shared" si="2"/>
        <v>420.29926238145413</v>
      </c>
      <c r="Q12" s="144">
        <f t="shared" si="5"/>
        <v>6.9936775553213906</v>
      </c>
      <c r="R12" s="144">
        <f t="shared" si="3"/>
        <v>8.7070600632244464</v>
      </c>
      <c r="S12" s="151">
        <f t="shared" si="6"/>
        <v>8.5710639390960738E-3</v>
      </c>
      <c r="T12" s="151">
        <f t="shared" si="6"/>
        <v>2.1135320505655457E-3</v>
      </c>
      <c r="U12" s="151">
        <f t="shared" si="4"/>
        <v>5.5458981294423226E-2</v>
      </c>
      <c r="V12" s="153">
        <f t="shared" si="7"/>
        <v>8.8203368221911639E-3</v>
      </c>
      <c r="W12" s="153">
        <f t="shared" si="7"/>
        <v>5.2392349007894228E-3</v>
      </c>
      <c r="X12" s="153">
        <f t="shared" si="7"/>
        <v>2.3649775749750107E-2</v>
      </c>
      <c r="Y12" s="47"/>
      <c r="Z12" s="151"/>
      <c r="AC12" s="160"/>
      <c r="AE12" s="213"/>
    </row>
    <row r="13" spans="1:33" s="9" customFormat="1" ht="16">
      <c r="A13" s="138"/>
      <c r="B13" s="143">
        <v>44454</v>
      </c>
      <c r="C13" s="138"/>
      <c r="D13" s="52">
        <v>6629870</v>
      </c>
      <c r="E13" s="137">
        <f t="shared" si="0"/>
        <v>6548782</v>
      </c>
      <c r="F13" s="52">
        <v>54649</v>
      </c>
      <c r="G13" s="52">
        <v>3818</v>
      </c>
      <c r="H13" s="138">
        <v>173</v>
      </c>
      <c r="I13" s="138">
        <v>44</v>
      </c>
      <c r="J13" s="144">
        <v>21573</v>
      </c>
      <c r="K13" s="156">
        <v>831</v>
      </c>
      <c r="L13" s="152">
        <f t="shared" si="1"/>
        <v>225</v>
      </c>
      <c r="M13" s="152">
        <f t="shared" si="1"/>
        <v>15</v>
      </c>
      <c r="N13" s="152">
        <f t="shared" si="1"/>
        <v>-1</v>
      </c>
      <c r="O13" s="152">
        <f t="shared" si="1"/>
        <v>169</v>
      </c>
      <c r="P13" s="144">
        <f t="shared" si="2"/>
        <v>384.91127633209419</v>
      </c>
      <c r="Q13" s="144">
        <f t="shared" si="5"/>
        <v>22.245848822800497</v>
      </c>
      <c r="R13" s="144">
        <f t="shared" si="3"/>
        <v>0.84287484510532829</v>
      </c>
      <c r="S13" s="151">
        <f t="shared" si="6"/>
        <v>9.0155824315382542E-3</v>
      </c>
      <c r="T13" s="151">
        <f t="shared" si="6"/>
        <v>6.1914413645423032E-3</v>
      </c>
      <c r="U13" s="151">
        <f t="shared" si="4"/>
        <v>5.3346509183881535E-3</v>
      </c>
      <c r="V13" s="153">
        <f t="shared" si="7"/>
        <v>8.7185751433110064E-3</v>
      </c>
      <c r="W13" s="153">
        <f t="shared" si="7"/>
        <v>4.274677713290459E-3</v>
      </c>
      <c r="X13" s="153">
        <f t="shared" si="7"/>
        <v>2.8178004573255904E-2</v>
      </c>
      <c r="Y13" s="47"/>
      <c r="Z13" s="151"/>
      <c r="AC13" s="160"/>
      <c r="AE13" s="213"/>
    </row>
    <row r="14" spans="1:33" s="9" customFormat="1" ht="16">
      <c r="A14" s="138"/>
      <c r="B14" s="143">
        <v>44455</v>
      </c>
      <c r="C14" s="138"/>
      <c r="D14" s="52">
        <v>6629870</v>
      </c>
      <c r="E14" s="137">
        <f t="shared" si="0"/>
        <v>6540967</v>
      </c>
      <c r="F14" s="52">
        <v>61961</v>
      </c>
      <c r="G14" s="52">
        <v>4134</v>
      </c>
      <c r="H14" s="138">
        <v>182</v>
      </c>
      <c r="I14" s="138">
        <v>51</v>
      </c>
      <c r="J14" s="144">
        <v>21744</v>
      </c>
      <c r="K14" s="156">
        <v>831</v>
      </c>
      <c r="L14" s="152">
        <f t="shared" si="1"/>
        <v>316</v>
      </c>
      <c r="M14" s="152">
        <f t="shared" si="1"/>
        <v>9</v>
      </c>
      <c r="N14" s="152">
        <f t="shared" si="1"/>
        <v>7</v>
      </c>
      <c r="O14" s="152">
        <f t="shared" si="1"/>
        <v>171</v>
      </c>
      <c r="P14" s="144">
        <f t="shared" si="2"/>
        <v>477.87634531715139</v>
      </c>
      <c r="Q14" s="144">
        <f t="shared" si="5"/>
        <v>16.126631554843144</v>
      </c>
      <c r="R14" s="144">
        <f t="shared" si="3"/>
        <v>8.9970231280054964</v>
      </c>
      <c r="S14" s="151">
        <f t="shared" si="6"/>
        <v>8.7444664187295539E-3</v>
      </c>
      <c r="T14" s="151">
        <f t="shared" si="6"/>
        <v>4.2238427330652554E-3</v>
      </c>
      <c r="U14" s="151">
        <f t="shared" si="4"/>
        <v>5.200591403471385E-2</v>
      </c>
      <c r="V14" s="153">
        <f t="shared" si="7"/>
        <v>8.57737619603079E-3</v>
      </c>
      <c r="W14" s="153">
        <f t="shared" si="7"/>
        <v>4.0311676488172269E-3</v>
      </c>
      <c r="X14" s="153">
        <f t="shared" si="7"/>
        <v>2.8214040934810149E-2</v>
      </c>
      <c r="Y14" s="47"/>
      <c r="Z14" s="151"/>
      <c r="AC14" s="160"/>
      <c r="AE14" s="213"/>
    </row>
    <row r="15" spans="1:33" s="9" customFormat="1" ht="16">
      <c r="A15" s="138"/>
      <c r="B15" s="143">
        <v>44456</v>
      </c>
      <c r="C15" s="138"/>
      <c r="D15" s="52">
        <v>6629870</v>
      </c>
      <c r="E15" s="137">
        <f t="shared" si="0"/>
        <v>6546955</v>
      </c>
      <c r="F15" s="52">
        <v>55476</v>
      </c>
      <c r="G15" s="52">
        <v>4437</v>
      </c>
      <c r="H15" s="138">
        <v>208</v>
      </c>
      <c r="I15" s="138">
        <v>49</v>
      </c>
      <c r="J15" s="144">
        <v>21913</v>
      </c>
      <c r="K15" s="156">
        <v>832</v>
      </c>
      <c r="L15" s="152">
        <f t="shared" si="1"/>
        <v>303</v>
      </c>
      <c r="M15" s="152">
        <f t="shared" si="1"/>
        <v>26</v>
      </c>
      <c r="N15" s="152">
        <f t="shared" si="1"/>
        <v>-2</v>
      </c>
      <c r="O15" s="152">
        <f t="shared" si="1"/>
        <v>169</v>
      </c>
      <c r="P15" s="144">
        <f t="shared" si="2"/>
        <v>462.74712398806992</v>
      </c>
      <c r="Q15" s="144">
        <f t="shared" si="5"/>
        <v>33.488708990200259</v>
      </c>
      <c r="R15" s="144">
        <f t="shared" si="3"/>
        <v>0</v>
      </c>
      <c r="S15" s="151">
        <f t="shared" si="6"/>
        <v>7.4683611301959284E-3</v>
      </c>
      <c r="T15" s="151">
        <f t="shared" si="6"/>
        <v>8.1008004330431205E-3</v>
      </c>
      <c r="U15" s="151">
        <f t="shared" si="4"/>
        <v>0</v>
      </c>
      <c r="V15" s="153">
        <f t="shared" si="7"/>
        <v>8.5590539302205781E-3</v>
      </c>
      <c r="W15" s="153">
        <f t="shared" si="7"/>
        <v>3.6827562494100886E-3</v>
      </c>
      <c r="X15" s="153">
        <f t="shared" si="7"/>
        <v>2.7416465241758083E-2</v>
      </c>
      <c r="Y15" s="47"/>
      <c r="Z15" s="151"/>
      <c r="AC15" s="160"/>
      <c r="AE15" s="213"/>
    </row>
    <row r="16" spans="1:33" s="9" customFormat="1" ht="16">
      <c r="A16" s="138"/>
      <c r="B16" s="143">
        <v>44457</v>
      </c>
      <c r="C16" s="138"/>
      <c r="D16" s="52">
        <v>6629870</v>
      </c>
      <c r="E16" s="137">
        <f t="shared" si="0"/>
        <v>6540280</v>
      </c>
      <c r="F16" s="52">
        <v>61622</v>
      </c>
      <c r="G16" s="52">
        <v>4708</v>
      </c>
      <c r="H16" s="138">
        <v>207</v>
      </c>
      <c r="I16" s="138">
        <v>56</v>
      </c>
      <c r="J16" s="144">
        <v>22164</v>
      </c>
      <c r="K16" s="156">
        <v>833</v>
      </c>
      <c r="L16" s="152">
        <f t="shared" si="1"/>
        <v>271</v>
      </c>
      <c r="M16" s="152">
        <f t="shared" si="1"/>
        <v>-1</v>
      </c>
      <c r="N16" s="152">
        <f t="shared" si="1"/>
        <v>7</v>
      </c>
      <c r="O16" s="152">
        <f t="shared" si="1"/>
        <v>251</v>
      </c>
      <c r="P16" s="144">
        <f t="shared" si="2"/>
        <v>508.72037819352244</v>
      </c>
      <c r="Q16" s="144">
        <f t="shared" si="5"/>
        <v>9.4520217260108623</v>
      </c>
      <c r="R16" s="144">
        <f t="shared" si="3"/>
        <v>9.8276000804667074</v>
      </c>
      <c r="S16" s="151">
        <f t="shared" si="6"/>
        <v>9.1700983883755572E-3</v>
      </c>
      <c r="T16" s="151">
        <f t="shared" si="6"/>
        <v>2.1302730957878887E-3</v>
      </c>
      <c r="U16" s="151">
        <f t="shared" si="4"/>
        <v>4.724807730993609E-2</v>
      </c>
      <c r="V16" s="153">
        <f t="shared" si="7"/>
        <v>8.8521307326037187E-3</v>
      </c>
      <c r="W16" s="153">
        <f t="shared" si="7"/>
        <v>4.5050943040515334E-3</v>
      </c>
      <c r="X16" s="153">
        <f t="shared" si="7"/>
        <v>2.1969017234097939E-2</v>
      </c>
      <c r="Y16" s="47"/>
      <c r="Z16" s="151"/>
      <c r="AC16" s="160"/>
      <c r="AE16" s="213"/>
    </row>
    <row r="17" spans="1:33" s="9" customFormat="1" ht="16">
      <c r="A17" s="138"/>
      <c r="B17" s="143">
        <v>44458</v>
      </c>
      <c r="C17" s="138"/>
      <c r="D17" s="52">
        <v>6629870</v>
      </c>
      <c r="E17" s="137">
        <f t="shared" si="0"/>
        <v>6542795</v>
      </c>
      <c r="F17" s="52">
        <v>58619</v>
      </c>
      <c r="G17" s="52">
        <v>5000</v>
      </c>
      <c r="H17" s="138">
        <v>204</v>
      </c>
      <c r="I17" s="138">
        <v>55</v>
      </c>
      <c r="J17" s="144">
        <v>22363</v>
      </c>
      <c r="K17" s="156">
        <v>834</v>
      </c>
      <c r="L17" s="152">
        <f t="shared" si="1"/>
        <v>292</v>
      </c>
      <c r="M17" s="152">
        <f t="shared" si="1"/>
        <v>-3</v>
      </c>
      <c r="N17" s="152">
        <f t="shared" si="1"/>
        <v>-1</v>
      </c>
      <c r="O17" s="152">
        <f t="shared" si="1"/>
        <v>199</v>
      </c>
      <c r="P17" s="144">
        <f t="shared" si="2"/>
        <v>481.19946757938771</v>
      </c>
      <c r="Q17" s="144">
        <f t="shared" si="5"/>
        <v>4.7193382772390189</v>
      </c>
      <c r="R17" s="144">
        <f t="shared" si="3"/>
        <v>1.0811941433732648</v>
      </c>
      <c r="S17" s="151">
        <f t="shared" si="6"/>
        <v>7.808890778932649E-3</v>
      </c>
      <c r="T17" s="151">
        <f t="shared" si="6"/>
        <v>1.0024083001782113E-3</v>
      </c>
      <c r="U17" s="151">
        <f t="shared" si="4"/>
        <v>5.223160112914323E-3</v>
      </c>
      <c r="V17" s="153">
        <f t="shared" si="7"/>
        <v>9.2699876538262678E-3</v>
      </c>
      <c r="W17" s="153">
        <f t="shared" si="7"/>
        <v>4.430178854849887E-3</v>
      </c>
      <c r="X17" s="153">
        <f t="shared" si="7"/>
        <v>2.219919157469739E-2</v>
      </c>
      <c r="Y17" s="47"/>
      <c r="Z17" s="151"/>
      <c r="AC17" s="160"/>
      <c r="AE17" s="213"/>
    </row>
    <row r="18" spans="1:33" s="9" customFormat="1" ht="16">
      <c r="A18" s="138"/>
      <c r="B18" s="143">
        <v>44459</v>
      </c>
      <c r="C18" s="138"/>
      <c r="D18" s="52">
        <v>6629870</v>
      </c>
      <c r="E18" s="137">
        <f t="shared" si="0"/>
        <v>6549947</v>
      </c>
      <c r="F18" s="52">
        <v>50915</v>
      </c>
      <c r="G18" s="52">
        <v>5404</v>
      </c>
      <c r="H18" s="138">
        <v>209</v>
      </c>
      <c r="I18" s="138">
        <v>59</v>
      </c>
      <c r="J18" s="144">
        <v>22501</v>
      </c>
      <c r="K18" s="156">
        <v>835</v>
      </c>
      <c r="L18" s="152">
        <f t="shared" si="1"/>
        <v>404</v>
      </c>
      <c r="M18" s="152">
        <f t="shared" si="1"/>
        <v>5</v>
      </c>
      <c r="N18" s="152">
        <f t="shared" si="1"/>
        <v>4</v>
      </c>
      <c r="O18" s="152">
        <f t="shared" si="1"/>
        <v>138</v>
      </c>
      <c r="P18" s="144">
        <f t="shared" si="2"/>
        <v>535.47954866008467</v>
      </c>
      <c r="Q18" s="144">
        <f t="shared" si="5"/>
        <v>10.084978843441466</v>
      </c>
      <c r="R18" s="144">
        <f t="shared" si="3"/>
        <v>5.4354724964739072</v>
      </c>
      <c r="S18" s="151">
        <f t="shared" si="6"/>
        <v>9.1349144246760383E-3</v>
      </c>
      <c r="T18" s="151">
        <f t="shared" si="6"/>
        <v>2.0169957686882933E-3</v>
      </c>
      <c r="U18" s="151">
        <f t="shared" si="4"/>
        <v>2.6644473021930917E-2</v>
      </c>
      <c r="V18" s="153">
        <f t="shared" si="7"/>
        <v>9.7230261586779172E-3</v>
      </c>
      <c r="W18" s="153">
        <f t="shared" si="7"/>
        <v>4.1048475492553981E-3</v>
      </c>
      <c r="X18" s="153">
        <f t="shared" si="7"/>
        <v>1.7373152666876383E-2</v>
      </c>
      <c r="Y18" s="47"/>
      <c r="Z18" s="151"/>
      <c r="AC18" s="160"/>
      <c r="AE18" s="213"/>
    </row>
    <row r="19" spans="1:33" s="9" customFormat="1" ht="16">
      <c r="A19" s="138"/>
      <c r="B19" s="143">
        <v>44460</v>
      </c>
      <c r="C19" s="138"/>
      <c r="D19" s="52">
        <v>6629870</v>
      </c>
      <c r="E19" s="137">
        <f t="shared" si="0"/>
        <v>6551445</v>
      </c>
      <c r="F19" s="52">
        <v>48829</v>
      </c>
      <c r="G19" s="52">
        <v>5696</v>
      </c>
      <c r="H19" s="138">
        <v>241</v>
      </c>
      <c r="I19" s="138">
        <v>60</v>
      </c>
      <c r="J19" s="144">
        <v>22763</v>
      </c>
      <c r="K19" s="156">
        <v>836</v>
      </c>
      <c r="L19" s="152">
        <f t="shared" si="1"/>
        <v>292</v>
      </c>
      <c r="M19" s="152">
        <f t="shared" si="1"/>
        <v>32</v>
      </c>
      <c r="N19" s="152">
        <f t="shared" si="1"/>
        <v>1</v>
      </c>
      <c r="O19" s="152">
        <f t="shared" si="1"/>
        <v>262</v>
      </c>
      <c r="P19" s="144">
        <f t="shared" si="2"/>
        <v>540.84975821243961</v>
      </c>
      <c r="Q19" s="144">
        <f t="shared" si="5"/>
        <v>42.528931132232785</v>
      </c>
      <c r="R19" s="144">
        <f t="shared" si="3"/>
        <v>3.6213106553276639</v>
      </c>
      <c r="S19" s="151">
        <f t="shared" si="6"/>
        <v>1.0622601555778054E-2</v>
      </c>
      <c r="T19" s="151">
        <f t="shared" si="6"/>
        <v>7.8698984330556592E-3</v>
      </c>
      <c r="U19" s="151">
        <f t="shared" si="4"/>
        <v>1.7326845240802219E-2</v>
      </c>
      <c r="V19" s="153">
        <f t="shared" si="7"/>
        <v>1.0166202064028842E-2</v>
      </c>
      <c r="W19" s="153">
        <f t="shared" si="7"/>
        <v>4.0563656596096544E-3</v>
      </c>
      <c r="X19" s="153">
        <f t="shared" si="7"/>
        <v>2.18514451807728E-2</v>
      </c>
      <c r="Y19" s="47"/>
      <c r="Z19" s="151"/>
      <c r="AC19" s="160"/>
      <c r="AE19" s="213"/>
    </row>
    <row r="20" spans="1:33" s="9" customFormat="1" ht="16">
      <c r="A20" s="138"/>
      <c r="B20" s="143">
        <v>44461</v>
      </c>
      <c r="C20" s="138"/>
      <c r="D20" s="52">
        <v>6629870</v>
      </c>
      <c r="E20" s="137">
        <f t="shared" si="0"/>
        <v>6538825</v>
      </c>
      <c r="F20" s="52">
        <v>60829</v>
      </c>
      <c r="G20" s="52">
        <v>5905</v>
      </c>
      <c r="H20" s="138">
        <v>257</v>
      </c>
      <c r="I20" s="138">
        <v>58</v>
      </c>
      <c r="J20" s="144">
        <v>23157</v>
      </c>
      <c r="K20" s="156">
        <v>839</v>
      </c>
      <c r="L20" s="152">
        <f t="shared" si="1"/>
        <v>209</v>
      </c>
      <c r="M20" s="152">
        <f t="shared" si="1"/>
        <v>16</v>
      </c>
      <c r="N20" s="152">
        <f t="shared" si="1"/>
        <v>-2</v>
      </c>
      <c r="O20" s="152">
        <f t="shared" si="1"/>
        <v>394</v>
      </c>
      <c r="P20" s="144">
        <f t="shared" si="2"/>
        <v>583.04662379421222</v>
      </c>
      <c r="Q20" s="144">
        <f t="shared" si="5"/>
        <v>32.279421221864951</v>
      </c>
      <c r="R20" s="144">
        <f t="shared" si="3"/>
        <v>1.6739549839228296</v>
      </c>
      <c r="S20" s="151">
        <f t="shared" si="6"/>
        <v>1.1940580880096094E-2</v>
      </c>
      <c r="T20" s="151">
        <f t="shared" si="6"/>
        <v>5.6670332201307853E-3</v>
      </c>
      <c r="U20" s="151">
        <f t="shared" si="4"/>
        <v>6.9458713025843553E-3</v>
      </c>
      <c r="V20" s="153">
        <f t="shared" si="7"/>
        <v>1.0859315473306829E-2</v>
      </c>
      <c r="W20" s="153">
        <f t="shared" si="7"/>
        <v>4.5973643839398743E-3</v>
      </c>
      <c r="X20" s="153">
        <f t="shared" si="7"/>
        <v>1.6198765111865045E-2</v>
      </c>
      <c r="Y20" s="47"/>
      <c r="Z20" s="151"/>
      <c r="AC20" s="160"/>
      <c r="AE20" s="213"/>
    </row>
    <row r="21" spans="1:33" s="9" customFormat="1" ht="16">
      <c r="A21" s="138"/>
      <c r="B21" s="143">
        <v>44462</v>
      </c>
      <c r="C21" s="138"/>
      <c r="D21" s="52">
        <v>6629870</v>
      </c>
      <c r="E21" s="137">
        <f t="shared" si="0"/>
        <v>6536501</v>
      </c>
      <c r="F21" s="52">
        <v>62408</v>
      </c>
      <c r="G21" s="52">
        <v>6346</v>
      </c>
      <c r="H21" s="138">
        <v>257</v>
      </c>
      <c r="I21" s="138">
        <v>60</v>
      </c>
      <c r="J21" s="144">
        <v>23455</v>
      </c>
      <c r="K21" s="156">
        <v>843</v>
      </c>
      <c r="L21" s="152">
        <f t="shared" si="1"/>
        <v>441</v>
      </c>
      <c r="M21" s="152">
        <f t="shared" si="1"/>
        <v>0</v>
      </c>
      <c r="N21" s="152">
        <f t="shared" si="1"/>
        <v>2</v>
      </c>
      <c r="O21" s="152">
        <f t="shared" si="1"/>
        <v>298</v>
      </c>
      <c r="P21" s="144">
        <f t="shared" si="2"/>
        <v>724.82230226624642</v>
      </c>
      <c r="Q21" s="144">
        <f t="shared" si="5"/>
        <v>11.494221822002102</v>
      </c>
      <c r="R21" s="144">
        <f t="shared" si="3"/>
        <v>4.6834759117514633</v>
      </c>
      <c r="S21" s="151">
        <f t="shared" si="6"/>
        <v>1.1915735952691091E-2</v>
      </c>
      <c r="T21" s="151">
        <f t="shared" si="6"/>
        <v>1.9465235939038275E-3</v>
      </c>
      <c r="U21" s="151">
        <f t="shared" si="4"/>
        <v>1.8223641679966783E-2</v>
      </c>
      <c r="V21" s="153">
        <f t="shared" si="7"/>
        <v>1.1513950252492213E-2</v>
      </c>
      <c r="W21" s="153">
        <f t="shared" si="7"/>
        <v>4.8187601115253454E-3</v>
      </c>
      <c r="X21" s="153">
        <f t="shared" si="7"/>
        <v>2.0455541782606827E-2</v>
      </c>
      <c r="Y21" s="47"/>
      <c r="Z21" s="151"/>
      <c r="AC21" s="160"/>
      <c r="AE21" s="213"/>
    </row>
    <row r="22" spans="1:33" s="9" customFormat="1" ht="16">
      <c r="A22" s="138"/>
      <c r="B22" s="143">
        <v>44463</v>
      </c>
      <c r="C22" s="138"/>
      <c r="D22" s="52">
        <v>6629870</v>
      </c>
      <c r="E22" s="137">
        <f t="shared" si="0"/>
        <v>6541671</v>
      </c>
      <c r="F22" s="52">
        <v>56520</v>
      </c>
      <c r="G22" s="52">
        <v>6794</v>
      </c>
      <c r="H22" s="138">
        <v>297</v>
      </c>
      <c r="I22" s="138">
        <v>66</v>
      </c>
      <c r="J22" s="144">
        <v>23678</v>
      </c>
      <c r="K22" s="156">
        <v>844</v>
      </c>
      <c r="L22" s="152">
        <f t="shared" si="1"/>
        <v>448</v>
      </c>
      <c r="M22" s="152">
        <f t="shared" si="1"/>
        <v>40</v>
      </c>
      <c r="N22" s="152">
        <f t="shared" si="1"/>
        <v>6</v>
      </c>
      <c r="O22" s="152">
        <f t="shared" si="1"/>
        <v>223</v>
      </c>
      <c r="P22" s="144">
        <f t="shared" si="2"/>
        <v>659.6895347212519</v>
      </c>
      <c r="Q22" s="144">
        <f t="shared" si="5"/>
        <v>49.254017046248428</v>
      </c>
      <c r="R22" s="144">
        <f t="shared" si="3"/>
        <v>8.0564482324996511</v>
      </c>
      <c r="S22" s="151">
        <f t="shared" si="6"/>
        <v>1.0570592467652415E-2</v>
      </c>
      <c r="T22" s="151">
        <f t="shared" si="6"/>
        <v>7.7614272055229168E-3</v>
      </c>
      <c r="U22" s="151">
        <f t="shared" si="4"/>
        <v>3.1348047597274907E-2</v>
      </c>
      <c r="V22" s="153">
        <f t="shared" si="7"/>
        <v>1.2604722585019162E-2</v>
      </c>
      <c r="W22" s="153">
        <f t="shared" si="7"/>
        <v>5.4943211579238796E-3</v>
      </c>
      <c r="X22" s="153">
        <f t="shared" si="7"/>
        <v>1.8745018849695351E-2</v>
      </c>
      <c r="Y22" s="47"/>
      <c r="Z22" s="151"/>
      <c r="AC22" s="160"/>
      <c r="AE22" s="213"/>
    </row>
    <row r="23" spans="1:33" s="9" customFormat="1" ht="16">
      <c r="A23" s="138"/>
      <c r="B23" s="143">
        <v>44464</v>
      </c>
      <c r="C23" s="138"/>
      <c r="D23" s="52">
        <v>6629870</v>
      </c>
      <c r="E23" s="137">
        <f t="shared" si="0"/>
        <v>6538013</v>
      </c>
      <c r="F23" s="52">
        <v>59342</v>
      </c>
      <c r="G23" s="52">
        <v>7222</v>
      </c>
      <c r="H23" s="138">
        <v>321</v>
      </c>
      <c r="I23" s="138">
        <v>65</v>
      </c>
      <c r="J23" s="144">
        <v>24062</v>
      </c>
      <c r="K23" s="156">
        <v>845</v>
      </c>
      <c r="L23" s="152">
        <f t="shared" si="1"/>
        <v>428</v>
      </c>
      <c r="M23" s="152">
        <f t="shared" si="1"/>
        <v>24</v>
      </c>
      <c r="N23" s="152">
        <f t="shared" si="1"/>
        <v>-1</v>
      </c>
      <c r="O23" s="152">
        <f t="shared" si="1"/>
        <v>384</v>
      </c>
      <c r="P23" s="144">
        <f t="shared" si="2"/>
        <v>792.51735015772874</v>
      </c>
      <c r="Q23" s="144">
        <f t="shared" si="5"/>
        <v>40.201892744479494</v>
      </c>
      <c r="R23" s="144">
        <f t="shared" si="3"/>
        <v>2.2807570977917981</v>
      </c>
      <c r="S23" s="151">
        <f t="shared" si="6"/>
        <v>1.4021892253321457E-2</v>
      </c>
      <c r="T23" s="151">
        <f t="shared" si="6"/>
        <v>5.9172641660994252E-3</v>
      </c>
      <c r="U23" s="151">
        <f t="shared" si="4"/>
        <v>7.6793168275818115E-3</v>
      </c>
      <c r="V23" s="153">
        <f t="shared" si="7"/>
        <v>1.340209580207247E-2</v>
      </c>
      <c r="W23" s="153">
        <f t="shared" si="7"/>
        <v>4.6761020563596571E-3</v>
      </c>
      <c r="X23" s="153">
        <f t="shared" si="7"/>
        <v>1.908553370331428E-2</v>
      </c>
      <c r="Y23" s="47"/>
      <c r="Z23" s="151"/>
      <c r="AC23" s="160"/>
      <c r="AE23" s="213"/>
    </row>
    <row r="24" spans="1:33" s="9" customFormat="1" ht="16">
      <c r="A24" s="138"/>
      <c r="B24" s="143">
        <v>44465</v>
      </c>
      <c r="C24" s="138"/>
      <c r="D24" s="52">
        <v>6629870</v>
      </c>
      <c r="E24" s="137">
        <f t="shared" si="0"/>
        <v>6550266</v>
      </c>
      <c r="F24" s="52">
        <v>46322</v>
      </c>
      <c r="G24" s="52">
        <v>7619</v>
      </c>
      <c r="H24" s="138">
        <v>325</v>
      </c>
      <c r="I24" s="138">
        <v>73</v>
      </c>
      <c r="J24" s="144">
        <v>24418</v>
      </c>
      <c r="K24" s="156">
        <v>847</v>
      </c>
      <c r="L24" s="152">
        <f t="shared" si="1"/>
        <v>397</v>
      </c>
      <c r="M24" s="152">
        <f t="shared" si="1"/>
        <v>4</v>
      </c>
      <c r="N24" s="152">
        <f t="shared" si="1"/>
        <v>8</v>
      </c>
      <c r="O24" s="152">
        <f t="shared" si="1"/>
        <v>356</v>
      </c>
      <c r="P24" s="144">
        <f t="shared" si="2"/>
        <v>735.32655606835476</v>
      </c>
      <c r="Q24" s="144">
        <f t="shared" si="5"/>
        <v>18.431832356242985</v>
      </c>
      <c r="R24" s="144">
        <f t="shared" si="3"/>
        <v>11.241611575402271</v>
      </c>
      <c r="S24" s="151">
        <f t="shared" si="6"/>
        <v>1.2391334233230338E-2</v>
      </c>
      <c r="T24" s="151">
        <f t="shared" si="6"/>
        <v>2.5521783932765142E-3</v>
      </c>
      <c r="U24" s="151">
        <f t="shared" si="4"/>
        <v>3.5020596808106763E-2</v>
      </c>
      <c r="V24" s="153">
        <f t="shared" si="7"/>
        <v>1.4332742378401844E-2</v>
      </c>
      <c r="W24" s="153">
        <f t="shared" si="7"/>
        <v>3.9800477810164247E-3</v>
      </c>
      <c r="X24" s="153">
        <f t="shared" si="7"/>
        <v>1.9007713917323275E-2</v>
      </c>
      <c r="Y24" s="47"/>
      <c r="Z24" s="151"/>
      <c r="AC24" s="160"/>
      <c r="AE24" s="213"/>
    </row>
    <row r="25" spans="1:33" s="9" customFormat="1" ht="16">
      <c r="A25" s="138"/>
      <c r="B25" s="143">
        <v>44466</v>
      </c>
      <c r="C25" s="138"/>
      <c r="D25" s="52">
        <v>6629870</v>
      </c>
      <c r="E25" s="137">
        <f t="shared" si="0"/>
        <v>6544502</v>
      </c>
      <c r="F25" s="52">
        <v>51252</v>
      </c>
      <c r="G25" s="52">
        <v>8097</v>
      </c>
      <c r="H25" s="138">
        <v>363</v>
      </c>
      <c r="I25" s="138">
        <v>75</v>
      </c>
      <c r="J25" s="144">
        <v>24733</v>
      </c>
      <c r="K25" s="156">
        <v>848</v>
      </c>
      <c r="L25" s="152">
        <f t="shared" si="1"/>
        <v>478</v>
      </c>
      <c r="M25" s="152">
        <f t="shared" si="1"/>
        <v>38</v>
      </c>
      <c r="N25" s="152">
        <f t="shared" si="1"/>
        <v>2</v>
      </c>
      <c r="O25" s="152">
        <f t="shared" si="1"/>
        <v>315</v>
      </c>
      <c r="P25" s="144">
        <f t="shared" si="2"/>
        <v>776.83479789103694</v>
      </c>
      <c r="Q25" s="144">
        <f t="shared" si="5"/>
        <v>51.397188049209134</v>
      </c>
      <c r="R25" s="144">
        <f t="shared" si="3"/>
        <v>4.7680140597539538</v>
      </c>
      <c r="S25" s="151">
        <f t="shared" si="6"/>
        <v>1.6770320752364686E-2</v>
      </c>
      <c r="T25" s="151">
        <f t="shared" si="6"/>
        <v>6.7459230934780335E-3</v>
      </c>
      <c r="U25" s="151">
        <f t="shared" si="4"/>
        <v>1.4670812491550627E-2</v>
      </c>
      <c r="V25" s="153">
        <f t="shared" ref="V25:X40" si="8">AVERAGE(S22:S28)</f>
        <v>1.5850206614178016E-2</v>
      </c>
      <c r="W25" s="153">
        <f t="shared" si="8"/>
        <v>4.2727237392819455E-3</v>
      </c>
      <c r="X25" s="153">
        <f t="shared" si="8"/>
        <v>1.8033298056643443E-2</v>
      </c>
      <c r="Y25" s="47"/>
      <c r="Z25" s="151"/>
      <c r="AC25" s="160"/>
      <c r="AE25" s="213"/>
    </row>
    <row r="26" spans="1:33" s="9" customFormat="1" ht="16">
      <c r="A26" s="138"/>
      <c r="B26" s="143">
        <v>44467</v>
      </c>
      <c r="C26" s="138"/>
      <c r="D26" s="52">
        <v>6629870</v>
      </c>
      <c r="E26" s="137">
        <f t="shared" si="0"/>
        <v>6545445</v>
      </c>
      <c r="F26" s="52">
        <v>49450</v>
      </c>
      <c r="G26" s="52">
        <v>8802</v>
      </c>
      <c r="H26" s="138">
        <v>375</v>
      </c>
      <c r="I26" s="138">
        <v>81</v>
      </c>
      <c r="J26" s="144">
        <v>24865</v>
      </c>
      <c r="K26" s="156">
        <v>852</v>
      </c>
      <c r="L26" s="152">
        <f t="shared" si="1"/>
        <v>705</v>
      </c>
      <c r="M26" s="152">
        <f t="shared" si="1"/>
        <v>12</v>
      </c>
      <c r="N26" s="152">
        <f t="shared" si="1"/>
        <v>6</v>
      </c>
      <c r="O26" s="152">
        <f t="shared" si="1"/>
        <v>132</v>
      </c>
      <c r="P26" s="144">
        <f t="shared" si="2"/>
        <v>830.49837977965001</v>
      </c>
      <c r="Q26" s="144">
        <f t="shared" si="5"/>
        <v>17.346727154893067</v>
      </c>
      <c r="R26" s="144">
        <f t="shared" si="3"/>
        <v>7.1548930654569016</v>
      </c>
      <c r="S26" s="151">
        <f t="shared" si="6"/>
        <v>1.6204214075151213E-2</v>
      </c>
      <c r="T26" s="151">
        <f t="shared" si="6"/>
        <v>2.142364722106097E-3</v>
      </c>
      <c r="U26" s="151">
        <f t="shared" si="4"/>
        <v>1.9710449216134716E-2</v>
      </c>
      <c r="V26" s="153">
        <f t="shared" si="8"/>
        <v>1.6682645021491187E-2</v>
      </c>
      <c r="W26" s="153">
        <f t="shared" si="8"/>
        <v>3.7123163971226644E-3</v>
      </c>
      <c r="X26" s="153">
        <f t="shared" si="8"/>
        <v>1.8424646250857969E-2</v>
      </c>
      <c r="Y26" s="47"/>
      <c r="Z26" s="151"/>
      <c r="AC26" s="160"/>
      <c r="AE26" s="213"/>
    </row>
    <row r="27" spans="1:33" s="9" customFormat="1" ht="16">
      <c r="A27" s="138"/>
      <c r="B27" s="143">
        <v>44468</v>
      </c>
      <c r="C27" s="138"/>
      <c r="D27" s="52">
        <v>6629870</v>
      </c>
      <c r="E27" s="137">
        <f t="shared" si="0"/>
        <v>6532644</v>
      </c>
      <c r="F27" s="52">
        <v>61322</v>
      </c>
      <c r="G27" s="52">
        <v>9435</v>
      </c>
      <c r="H27" s="138">
        <v>371</v>
      </c>
      <c r="I27" s="138">
        <v>81</v>
      </c>
      <c r="J27" s="144">
        <v>25158</v>
      </c>
      <c r="K27" s="156">
        <v>859</v>
      </c>
      <c r="L27" s="152">
        <f t="shared" si="1"/>
        <v>633</v>
      </c>
      <c r="M27" s="152">
        <f t="shared" si="1"/>
        <v>-4</v>
      </c>
      <c r="N27" s="152">
        <f t="shared" si="1"/>
        <v>0</v>
      </c>
      <c r="O27" s="152">
        <f t="shared" si="1"/>
        <v>293</v>
      </c>
      <c r="P27" s="144">
        <f t="shared" si="2"/>
        <v>912.60503691716394</v>
      </c>
      <c r="Q27" s="144">
        <f t="shared" si="5"/>
        <v>6.9945382825933038</v>
      </c>
      <c r="R27" s="144">
        <f t="shared" si="3"/>
        <v>2.4004248002427429</v>
      </c>
      <c r="S27" s="151">
        <f t="shared" si="6"/>
        <v>1.8455106914401699E-2</v>
      </c>
      <c r="T27" s="151">
        <f t="shared" si="6"/>
        <v>7.946532927281645E-4</v>
      </c>
      <c r="U27" s="151">
        <f t="shared" si="4"/>
        <v>6.4011328006473144E-3</v>
      </c>
      <c r="V27" s="153">
        <f t="shared" si="8"/>
        <v>1.7428678318956455E-2</v>
      </c>
      <c r="W27" s="153">
        <f t="shared" si="8"/>
        <v>3.6530955024964176E-3</v>
      </c>
      <c r="X27" s="153">
        <f t="shared" si="8"/>
        <v>2.2869822575947919E-2</v>
      </c>
      <c r="Y27" s="47"/>
      <c r="Z27" s="151"/>
      <c r="AC27" s="160"/>
      <c r="AE27" s="213"/>
    </row>
    <row r="28" spans="1:33" s="9" customFormat="1" ht="16">
      <c r="A28" s="138"/>
      <c r="B28" s="143">
        <v>44469</v>
      </c>
      <c r="C28" s="138"/>
      <c r="D28" s="52">
        <v>6629870</v>
      </c>
      <c r="E28" s="137">
        <f t="shared" si="0"/>
        <v>6527040</v>
      </c>
      <c r="F28" s="52">
        <v>65497</v>
      </c>
      <c r="G28" s="52">
        <v>10534</v>
      </c>
      <c r="H28" s="138">
        <v>398</v>
      </c>
      <c r="I28" s="138">
        <v>83</v>
      </c>
      <c r="J28" s="144">
        <v>25454</v>
      </c>
      <c r="K28" s="156">
        <v>864</v>
      </c>
      <c r="L28" s="152">
        <f t="shared" si="1"/>
        <v>1099</v>
      </c>
      <c r="M28" s="152">
        <f t="shared" si="1"/>
        <v>27</v>
      </c>
      <c r="N28" s="152">
        <f t="shared" si="1"/>
        <v>2</v>
      </c>
      <c r="O28" s="152">
        <f t="shared" si="1"/>
        <v>296</v>
      </c>
      <c r="P28" s="144">
        <f t="shared" si="2"/>
        <v>1382.0743531547889</v>
      </c>
      <c r="Q28" s="144">
        <f t="shared" si="5"/>
        <v>37.695233772128915</v>
      </c>
      <c r="R28" s="144">
        <f t="shared" si="3"/>
        <v>4.2304130730821612</v>
      </c>
      <c r="S28" s="151">
        <f t="shared" si="6"/>
        <v>2.2537985603124311E-2</v>
      </c>
      <c r="T28" s="151">
        <f t="shared" si="6"/>
        <v>3.9952553017624714E-3</v>
      </c>
      <c r="U28" s="151">
        <f t="shared" si="4"/>
        <v>1.1402730655207981E-2</v>
      </c>
      <c r="V28" s="153">
        <f t="shared" si="8"/>
        <v>1.8206605487862383E-2</v>
      </c>
      <c r="W28" s="153">
        <f t="shared" si="8"/>
        <v>4.5123297560454934E-3</v>
      </c>
      <c r="X28" s="153">
        <f t="shared" si="8"/>
        <v>2.1474086990552779E-2</v>
      </c>
      <c r="Y28" s="47"/>
      <c r="Z28" s="151"/>
      <c r="AC28" s="160"/>
      <c r="AE28" s="213"/>
    </row>
    <row r="29" spans="1:33" ht="16">
      <c r="A29" s="51"/>
      <c r="B29" s="53">
        <v>44470</v>
      </c>
      <c r="C29" s="52">
        <v>2738168</v>
      </c>
      <c r="D29" s="52">
        <v>6629870</v>
      </c>
      <c r="E29" s="137">
        <f t="shared" si="0"/>
        <v>3790355</v>
      </c>
      <c r="F29" s="52">
        <v>62883</v>
      </c>
      <c r="G29" s="52">
        <v>10458</v>
      </c>
      <c r="H29" s="52">
        <v>395</v>
      </c>
      <c r="I29" s="138">
        <v>87</v>
      </c>
      <c r="J29" s="52">
        <v>26657</v>
      </c>
      <c r="K29" s="157">
        <v>867</v>
      </c>
      <c r="L29" s="152">
        <f t="shared" si="1"/>
        <v>-76</v>
      </c>
      <c r="M29" s="152">
        <f t="shared" si="1"/>
        <v>-3</v>
      </c>
      <c r="N29" s="152">
        <f t="shared" si="1"/>
        <v>4</v>
      </c>
      <c r="O29" s="152">
        <f t="shared" si="1"/>
        <v>1203</v>
      </c>
      <c r="P29" s="144">
        <f t="shared" si="2"/>
        <v>1073.9976234003657</v>
      </c>
      <c r="Q29" s="144">
        <f t="shared" si="5"/>
        <v>40.435557586837291</v>
      </c>
      <c r="R29" s="144">
        <f t="shared" si="3"/>
        <v>13.566819012797074</v>
      </c>
      <c r="S29" s="151">
        <f t="shared" si="6"/>
        <v>1.6397661318844615E-2</v>
      </c>
      <c r="T29" s="151">
        <f t="shared" si="6"/>
        <v>3.8385758104079446E-3</v>
      </c>
      <c r="U29" s="151">
        <f t="shared" si="4"/>
        <v>3.4087484956776569E-2</v>
      </c>
      <c r="V29" s="153">
        <f t="shared" si="8"/>
        <v>1.8459778171465296E-2</v>
      </c>
      <c r="W29" s="153">
        <f t="shared" si="8"/>
        <v>4.0468772279298399E-3</v>
      </c>
      <c r="X29" s="153">
        <f t="shared" si="8"/>
        <v>1.9766591712096462E-2</v>
      </c>
      <c r="Y29" s="47"/>
      <c r="Z29" s="151"/>
      <c r="AA29" s="255"/>
      <c r="AB29" s="255"/>
      <c r="AC29" s="256"/>
      <c r="AD29" s="255"/>
      <c r="AE29" s="257"/>
      <c r="AF29" s="255"/>
      <c r="AG29" s="255"/>
    </row>
    <row r="30" spans="1:33" ht="16">
      <c r="A30" s="51"/>
      <c r="B30" s="53">
        <v>44471</v>
      </c>
      <c r="C30" s="52">
        <v>2783434</v>
      </c>
      <c r="D30" s="52">
        <v>6629870</v>
      </c>
      <c r="E30" s="137">
        <f t="shared" si="0"/>
        <v>3735463</v>
      </c>
      <c r="F30" s="52">
        <v>71224</v>
      </c>
      <c r="G30" s="52">
        <v>11061</v>
      </c>
      <c r="H30" s="52">
        <v>429</v>
      </c>
      <c r="I30" s="138">
        <v>97</v>
      </c>
      <c r="J30" s="52">
        <v>27293</v>
      </c>
      <c r="K30" s="157">
        <v>869</v>
      </c>
      <c r="L30" s="152">
        <f t="shared" si="1"/>
        <v>603</v>
      </c>
      <c r="M30" s="152">
        <f t="shared" si="1"/>
        <v>34</v>
      </c>
      <c r="N30" s="152">
        <f t="shared" si="1"/>
        <v>10</v>
      </c>
      <c r="O30" s="152">
        <f t="shared" si="1"/>
        <v>636</v>
      </c>
      <c r="P30" s="144">
        <f t="shared" si="2"/>
        <v>1210.1283334771726</v>
      </c>
      <c r="Q30" s="144">
        <f t="shared" si="5"/>
        <v>57.547423837058773</v>
      </c>
      <c r="R30" s="144">
        <f t="shared" si="3"/>
        <v>15.324242685768533</v>
      </c>
      <c r="S30" s="151">
        <f t="shared" si="6"/>
        <v>1.9244125335578337E-2</v>
      </c>
      <c r="T30" s="151">
        <f t="shared" si="6"/>
        <v>5.5027179037156985E-3</v>
      </c>
      <c r="U30" s="151">
        <f t="shared" si="4"/>
        <v>3.8795551103211479E-2</v>
      </c>
      <c r="V30" s="153">
        <f t="shared" si="8"/>
        <v>1.9779845283586391E-2</v>
      </c>
      <c r="W30" s="153">
        <f t="shared" si="8"/>
        <v>4.0056563560226565E-3</v>
      </c>
      <c r="X30" s="153">
        <f t="shared" si="8"/>
        <v>1.8578759576672509E-2</v>
      </c>
      <c r="Y30" s="47">
        <f>(C30-C29)/E29</f>
        <v>1.1942417003156696E-2</v>
      </c>
      <c r="Z30" s="151">
        <f t="shared" ref="Z30:Z72" si="9">AVERAGE(Y27:Y33)</f>
        <v>1.0648775546391357E-2</v>
      </c>
      <c r="AA30" s="255"/>
      <c r="AB30" s="255"/>
      <c r="AC30" s="256"/>
      <c r="AD30" s="255"/>
      <c r="AE30" s="257"/>
      <c r="AF30" s="255"/>
      <c r="AG30" s="255"/>
    </row>
    <row r="31" spans="1:33" ht="16">
      <c r="A31" s="51"/>
      <c r="B31" s="53">
        <v>44472</v>
      </c>
      <c r="C31" s="52">
        <v>2819637</v>
      </c>
      <c r="D31" s="52">
        <v>6629870</v>
      </c>
      <c r="E31" s="137">
        <f t="shared" si="0"/>
        <v>3697830</v>
      </c>
      <c r="F31" s="52">
        <v>71275</v>
      </c>
      <c r="G31" s="52">
        <v>11207</v>
      </c>
      <c r="H31" s="52">
        <v>476</v>
      </c>
      <c r="I31" s="138">
        <v>98</v>
      </c>
      <c r="J31" s="52">
        <v>28475</v>
      </c>
      <c r="K31" s="157">
        <v>872</v>
      </c>
      <c r="L31" s="152">
        <f t="shared" si="1"/>
        <v>146</v>
      </c>
      <c r="M31" s="152">
        <f t="shared" si="1"/>
        <v>47</v>
      </c>
      <c r="N31" s="152">
        <f t="shared" si="1"/>
        <v>1</v>
      </c>
      <c r="O31" s="152">
        <f t="shared" si="1"/>
        <v>1182</v>
      </c>
      <c r="P31" s="144">
        <f t="shared" si="2"/>
        <v>1270.4099821746881</v>
      </c>
      <c r="Q31" s="144">
        <f t="shared" si="5"/>
        <v>94.757575757575751</v>
      </c>
      <c r="R31" s="144">
        <f t="shared" si="3"/>
        <v>10.832442067736185</v>
      </c>
      <c r="S31" s="151">
        <f t="shared" si="6"/>
        <v>1.7836824415571832E-2</v>
      </c>
      <c r="T31" s="151">
        <f t="shared" si="6"/>
        <v>8.5668181681200391E-3</v>
      </c>
      <c r="U31" s="151">
        <f t="shared" si="4"/>
        <v>2.5250447710340757E-2</v>
      </c>
      <c r="V31" s="153">
        <f t="shared" si="8"/>
        <v>2.0227463704024055E-2</v>
      </c>
      <c r="W31" s="153">
        <f t="shared" si="8"/>
        <v>4.4903623281901664E-3</v>
      </c>
      <c r="X31" s="153">
        <f t="shared" si="8"/>
        <v>1.8182156809722516E-2</v>
      </c>
      <c r="Y31" s="47">
        <f t="shared" ref="Y31:Y94" si="10">(C31-C30)/E30</f>
        <v>9.6917035451830197E-3</v>
      </c>
      <c r="Z31" s="151">
        <f t="shared" si="9"/>
        <v>1.1440147416714444E-2</v>
      </c>
      <c r="AA31" s="255"/>
      <c r="AB31" s="255"/>
      <c r="AC31" s="256"/>
      <c r="AD31" s="255"/>
      <c r="AE31" s="257"/>
      <c r="AF31" s="255"/>
      <c r="AG31" s="255"/>
    </row>
    <row r="32" spans="1:33" s="22" customFormat="1" ht="16">
      <c r="A32" s="145">
        <v>1</v>
      </c>
      <c r="B32" s="162">
        <v>44473</v>
      </c>
      <c r="C32" s="147">
        <v>2845438</v>
      </c>
      <c r="D32" s="147">
        <v>6629870</v>
      </c>
      <c r="E32" s="148">
        <f t="shared" si="0"/>
        <v>3674149</v>
      </c>
      <c r="F32" s="147">
        <v>67789</v>
      </c>
      <c r="G32" s="147">
        <v>12113</v>
      </c>
      <c r="H32" s="147">
        <v>498</v>
      </c>
      <c r="I32" s="149">
        <v>96</v>
      </c>
      <c r="J32" s="147">
        <v>28911</v>
      </c>
      <c r="K32" s="158">
        <v>876</v>
      </c>
      <c r="L32" s="154">
        <f t="shared" si="1"/>
        <v>906</v>
      </c>
      <c r="M32" s="154">
        <f t="shared" si="1"/>
        <v>22</v>
      </c>
      <c r="N32" s="154">
        <f t="shared" si="1"/>
        <v>-2</v>
      </c>
      <c r="O32" s="154">
        <f t="shared" si="1"/>
        <v>436</v>
      </c>
      <c r="P32" s="147">
        <f t="shared" si="2"/>
        <v>1321.6187927913747</v>
      </c>
      <c r="Q32" s="147">
        <f t="shared" si="5"/>
        <v>39.08727473046352</v>
      </c>
      <c r="R32" s="147">
        <f t="shared" si="3"/>
        <v>1.293932478161643</v>
      </c>
      <c r="S32" s="150">
        <f t="shared" si="6"/>
        <v>1.8542529537585055E-2</v>
      </c>
      <c r="T32" s="150">
        <f t="shared" si="6"/>
        <v>3.487755396668468E-3</v>
      </c>
      <c r="U32" s="150">
        <f t="shared" si="4"/>
        <v>2.7183455423563929E-3</v>
      </c>
      <c r="V32" s="155">
        <f t="shared" si="8"/>
        <v>2.0002465547528069E-2</v>
      </c>
      <c r="W32" s="187">
        <f t="shared" si="8"/>
        <v>4.6866915952316025E-3</v>
      </c>
      <c r="X32" s="187">
        <f t="shared" si="8"/>
        <v>2.4211064009026593E-2</v>
      </c>
      <c r="Y32" s="187">
        <f>(C32-C31)/E31</f>
        <v>6.9773353561413043E-3</v>
      </c>
      <c r="Z32" s="187">
        <f>AVERAGE(Y29:Y35)</f>
        <v>1.2596397116574809E-2</v>
      </c>
      <c r="AA32" s="187">
        <f>'ori data'!AV119</f>
        <v>1.36132203674919E-2</v>
      </c>
      <c r="AB32" s="187">
        <f>'ori data'!AW119</f>
        <v>2.3351456541735843E-2</v>
      </c>
      <c r="AC32" s="258"/>
      <c r="AD32" s="259"/>
      <c r="AE32" s="260">
        <v>0</v>
      </c>
      <c r="AF32" s="27">
        <f t="shared" ref="AF32:AF63" si="11">Z32+AE32</f>
        <v>1.2596397116574809E-2</v>
      </c>
      <c r="AG32" s="260">
        <f>base_vacc!L3+AE32</f>
        <v>2.7783210000000003E-2</v>
      </c>
    </row>
    <row r="33" spans="1:33" ht="16">
      <c r="A33" s="51">
        <v>2</v>
      </c>
      <c r="B33" s="163">
        <v>44474</v>
      </c>
      <c r="C33" s="52">
        <v>2896816</v>
      </c>
      <c r="D33" s="52">
        <v>6629870</v>
      </c>
      <c r="E33" s="137">
        <f t="shared" si="0"/>
        <v>3626614</v>
      </c>
      <c r="F33" s="52">
        <v>62189</v>
      </c>
      <c r="G33" s="52">
        <v>13746</v>
      </c>
      <c r="H33" s="52">
        <v>517</v>
      </c>
      <c r="I33" s="138">
        <v>101</v>
      </c>
      <c r="J33" s="52">
        <v>29007</v>
      </c>
      <c r="K33" s="157">
        <v>880</v>
      </c>
      <c r="L33" s="152">
        <f t="shared" si="1"/>
        <v>1633</v>
      </c>
      <c r="M33" s="152">
        <f t="shared" si="1"/>
        <v>19</v>
      </c>
      <c r="N33" s="152">
        <f t="shared" si="1"/>
        <v>5</v>
      </c>
      <c r="O33" s="152">
        <f t="shared" si="1"/>
        <v>96</v>
      </c>
      <c r="P33" s="144">
        <f t="shared" si="2"/>
        <v>1724.8696741854637</v>
      </c>
      <c r="Q33" s="144">
        <f t="shared" si="5"/>
        <v>22.45530492898914</v>
      </c>
      <c r="R33" s="144">
        <f t="shared" si="3"/>
        <v>5.6750208855472017</v>
      </c>
      <c r="S33" s="151">
        <f t="shared" si="6"/>
        <v>2.5444683859998873E-2</v>
      </c>
      <c r="T33" s="151">
        <f t="shared" si="6"/>
        <v>1.853818618755811E-3</v>
      </c>
      <c r="U33" s="151">
        <f t="shared" si="4"/>
        <v>1.1395624268167072E-2</v>
      </c>
      <c r="V33" s="153">
        <f t="shared" si="8"/>
        <v>2.0915166175575556E-2</v>
      </c>
      <c r="W33" s="188">
        <f t="shared" si="8"/>
        <v>4.7194760482898697E-3</v>
      </c>
      <c r="X33" s="188">
        <f t="shared" si="8"/>
        <v>1.9341423300915657E-2</v>
      </c>
      <c r="Y33" s="189">
        <f t="shared" si="10"/>
        <v>1.3983646281084408E-2</v>
      </c>
      <c r="Z33" s="188">
        <f>AVERAGE(Y30:Y36)</f>
        <v>1.3190538132291667E-2</v>
      </c>
      <c r="AA33" s="188">
        <f>'ori data'!AV120</f>
        <v>2.6563896791883559E-2</v>
      </c>
      <c r="AB33" s="188">
        <f>'ori data'!AW120</f>
        <v>2.3768685291843231E-2</v>
      </c>
      <c r="AC33" s="256"/>
      <c r="AD33" s="255"/>
      <c r="AE33" s="257">
        <v>0</v>
      </c>
      <c r="AF33" s="16">
        <f t="shared" si="11"/>
        <v>1.3190538132291667E-2</v>
      </c>
      <c r="AG33" s="257">
        <f>base_vacc!L4+AE33</f>
        <v>2.7776404000000005E-2</v>
      </c>
    </row>
    <row r="34" spans="1:33" ht="16">
      <c r="A34" s="51">
        <v>3</v>
      </c>
      <c r="B34" s="163">
        <v>44475</v>
      </c>
      <c r="C34" s="52">
        <v>2949785</v>
      </c>
      <c r="D34" s="52">
        <v>6629870</v>
      </c>
      <c r="E34" s="137">
        <f t="shared" si="0"/>
        <v>3562970</v>
      </c>
      <c r="F34" s="52">
        <v>71451</v>
      </c>
      <c r="G34" s="52">
        <v>13787</v>
      </c>
      <c r="H34" s="52">
        <v>525</v>
      </c>
      <c r="I34" s="138">
        <v>94</v>
      </c>
      <c r="J34" s="52">
        <v>30367</v>
      </c>
      <c r="K34" s="157">
        <v>891</v>
      </c>
      <c r="L34" s="152">
        <f t="shared" si="1"/>
        <v>41</v>
      </c>
      <c r="M34" s="152">
        <f t="shared" si="1"/>
        <v>8</v>
      </c>
      <c r="N34" s="152">
        <f t="shared" si="1"/>
        <v>-7</v>
      </c>
      <c r="O34" s="152">
        <f t="shared" si="1"/>
        <v>1360</v>
      </c>
      <c r="P34" s="144">
        <f t="shared" si="2"/>
        <v>1342.5632375399139</v>
      </c>
      <c r="Q34" s="144">
        <f t="shared" si="5"/>
        <v>57.562682215743443</v>
      </c>
      <c r="R34" s="144">
        <f t="shared" si="3"/>
        <v>1.8740802443426343</v>
      </c>
      <c r="S34" s="151">
        <f t="shared" si="6"/>
        <v>2.1588435857465369E-2</v>
      </c>
      <c r="T34" s="151">
        <f t="shared" si="6"/>
        <v>4.1875950979007306E-3</v>
      </c>
      <c r="U34" s="151">
        <f t="shared" si="4"/>
        <v>3.6249134319973585E-3</v>
      </c>
      <c r="V34" s="153">
        <f t="shared" si="8"/>
        <v>2.1656060865829965E-2</v>
      </c>
      <c r="W34" s="188">
        <f t="shared" si="8"/>
        <v>4.0207080965354207E-3</v>
      </c>
      <c r="X34" s="188">
        <f t="shared" si="8"/>
        <v>1.6908011879523639E-2</v>
      </c>
      <c r="Y34" s="189">
        <f t="shared" si="10"/>
        <v>1.4605634898006791E-2</v>
      </c>
      <c r="Z34" s="188">
        <f t="shared" si="9"/>
        <v>1.4105238570401144E-2</v>
      </c>
      <c r="AA34" s="188">
        <f>'ori data'!AV121</f>
        <v>2.6831547837899282E-2</v>
      </c>
      <c r="AB34" s="188">
        <f>'ori data'!AW121</f>
        <v>2.4416677995605072E-2</v>
      </c>
      <c r="AC34" s="256"/>
      <c r="AD34" s="255"/>
      <c r="AE34" s="257">
        <v>0</v>
      </c>
      <c r="AF34" s="16">
        <f t="shared" si="11"/>
        <v>1.4105238570401144E-2</v>
      </c>
      <c r="AG34" s="257">
        <f>base_vacc!L5+AE34</f>
        <v>2.7768440000000005E-2</v>
      </c>
    </row>
    <row r="35" spans="1:33" ht="16">
      <c r="A35" s="51">
        <v>4</v>
      </c>
      <c r="B35" s="163">
        <v>44476</v>
      </c>
      <c r="C35" s="52">
        <v>3015264</v>
      </c>
      <c r="D35" s="52">
        <v>6629870</v>
      </c>
      <c r="E35" s="137">
        <f t="shared" si="0"/>
        <v>3490102</v>
      </c>
      <c r="F35" s="52">
        <v>77238</v>
      </c>
      <c r="G35" s="52">
        <v>14391</v>
      </c>
      <c r="H35" s="52">
        <v>564</v>
      </c>
      <c r="I35" s="138">
        <v>115</v>
      </c>
      <c r="J35" s="52">
        <v>31303</v>
      </c>
      <c r="K35" s="157">
        <v>893</v>
      </c>
      <c r="L35" s="152">
        <f t="shared" si="1"/>
        <v>604</v>
      </c>
      <c r="M35" s="152">
        <f t="shared" si="1"/>
        <v>39</v>
      </c>
      <c r="N35" s="152">
        <f t="shared" si="1"/>
        <v>21</v>
      </c>
      <c r="O35" s="152">
        <f t="shared" si="1"/>
        <v>936</v>
      </c>
      <c r="P35" s="144">
        <f t="shared" si="2"/>
        <v>1497.8272063702721</v>
      </c>
      <c r="Q35" s="144">
        <f t="shared" si="5"/>
        <v>74.030126078301265</v>
      </c>
      <c r="R35" s="144">
        <f t="shared" si="3"/>
        <v>28.142667551426676</v>
      </c>
      <c r="S35" s="151">
        <f t="shared" si="6"/>
        <v>2.0962998507652406E-2</v>
      </c>
      <c r="T35" s="151">
        <f t="shared" si="6"/>
        <v>5.3695601710525322E-3</v>
      </c>
      <c r="U35" s="151">
        <f t="shared" si="4"/>
        <v>5.3605081050336525E-2</v>
      </c>
      <c r="V35" s="153">
        <f t="shared" si="8"/>
        <v>2.2605274488785802E-2</v>
      </c>
      <c r="W35" s="188">
        <f t="shared" si="8"/>
        <v>3.2734470022613032E-3</v>
      </c>
      <c r="X35" s="188">
        <f t="shared" si="8"/>
        <v>1.6754731975925263E-2</v>
      </c>
      <c r="Y35" s="189">
        <f t="shared" si="10"/>
        <v>1.8377645615876643E-2</v>
      </c>
      <c r="Z35" s="188">
        <f t="shared" si="9"/>
        <v>1.5091188888357934E-2</v>
      </c>
      <c r="AA35" s="188">
        <f>'ori data'!AV122</f>
        <v>2.7577417508141595E-2</v>
      </c>
      <c r="AB35" s="188">
        <f>'ori data'!AW122</f>
        <v>2.5121909218620262E-2</v>
      </c>
      <c r="AC35" s="256"/>
      <c r="AD35" s="255"/>
      <c r="AE35" s="257">
        <v>0</v>
      </c>
      <c r="AF35" s="16">
        <f t="shared" si="11"/>
        <v>1.5091188888357934E-2</v>
      </c>
      <c r="AG35" s="257">
        <f>base_vacc!L6+AE35</f>
        <v>2.7758411428571435E-2</v>
      </c>
    </row>
    <row r="36" spans="1:33" ht="16">
      <c r="A36" s="51">
        <v>5</v>
      </c>
      <c r="B36" s="163">
        <v>44477</v>
      </c>
      <c r="C36" s="52">
        <v>3073742</v>
      </c>
      <c r="D36" s="52">
        <v>6629870</v>
      </c>
      <c r="E36" s="137">
        <f t="shared" si="0"/>
        <v>3429485</v>
      </c>
      <c r="F36" s="52">
        <v>77554</v>
      </c>
      <c r="G36" s="52">
        <v>16085</v>
      </c>
      <c r="H36" s="52">
        <v>620</v>
      </c>
      <c r="I36" s="138">
        <v>114</v>
      </c>
      <c r="J36" s="52">
        <v>31372</v>
      </c>
      <c r="K36" s="157">
        <v>898</v>
      </c>
      <c r="L36" s="152">
        <f t="shared" si="1"/>
        <v>1694</v>
      </c>
      <c r="M36" s="152">
        <f t="shared" si="1"/>
        <v>56</v>
      </c>
      <c r="N36" s="152">
        <f t="shared" si="1"/>
        <v>-1</v>
      </c>
      <c r="O36" s="152">
        <f t="shared" si="1"/>
        <v>69</v>
      </c>
      <c r="P36" s="144">
        <f t="shared" si="2"/>
        <v>1759.9887627088413</v>
      </c>
      <c r="Q36" s="144">
        <f t="shared" si="5"/>
        <v>58.543551935311257</v>
      </c>
      <c r="R36" s="144">
        <f t="shared" si="3"/>
        <v>0</v>
      </c>
      <c r="S36" s="151">
        <f t="shared" si="6"/>
        <v>2.2786565715177003E-2</v>
      </c>
      <c r="T36" s="151">
        <f t="shared" si="6"/>
        <v>4.0680669818158053E-3</v>
      </c>
      <c r="U36" s="151">
        <f t="shared" si="4"/>
        <v>0</v>
      </c>
      <c r="V36" s="153">
        <f t="shared" si="8"/>
        <v>2.277918345347698E-2</v>
      </c>
      <c r="W36" s="188">
        <f t="shared" si="8"/>
        <v>3.5895043192348858E-3</v>
      </c>
      <c r="X36" s="188">
        <f t="shared" si="8"/>
        <v>1.9498774312432389E-2</v>
      </c>
      <c r="Y36" s="189">
        <f t="shared" si="10"/>
        <v>1.6755384226592805E-2</v>
      </c>
      <c r="Z36" s="188">
        <f t="shared" si="9"/>
        <v>1.5831502575174679E-2</v>
      </c>
      <c r="AA36" s="188">
        <f>'ori data'!AV123</f>
        <v>2.7788720463859735E-2</v>
      </c>
      <c r="AB36" s="188">
        <f>'ori data'!AW123</f>
        <v>2.5688985216046401E-2</v>
      </c>
      <c r="AC36" s="256"/>
      <c r="AD36" s="255"/>
      <c r="AE36" s="257">
        <v>0</v>
      </c>
      <c r="AF36" s="16">
        <f t="shared" si="11"/>
        <v>1.5831502575174679E-2</v>
      </c>
      <c r="AG36" s="257">
        <f>base_vacc!L7+AE36</f>
        <v>2.7740514285714286E-2</v>
      </c>
    </row>
    <row r="37" spans="1:33" ht="16">
      <c r="A37" s="51">
        <v>6</v>
      </c>
      <c r="B37" s="163">
        <v>44478</v>
      </c>
      <c r="C37" s="52">
        <v>3136657</v>
      </c>
      <c r="D37" s="52">
        <v>6629870</v>
      </c>
      <c r="E37" s="137">
        <f t="shared" si="0"/>
        <v>3368758</v>
      </c>
      <c r="F37" s="52">
        <v>73443</v>
      </c>
      <c r="G37" s="52">
        <v>16500</v>
      </c>
      <c r="H37" s="52">
        <v>578</v>
      </c>
      <c r="I37" s="138">
        <v>117</v>
      </c>
      <c r="J37" s="52">
        <v>32914</v>
      </c>
      <c r="K37" s="157">
        <v>903</v>
      </c>
      <c r="L37" s="152">
        <f t="shared" si="1"/>
        <v>415</v>
      </c>
      <c r="M37" s="152">
        <f t="shared" si="1"/>
        <v>-42</v>
      </c>
      <c r="N37" s="152">
        <f t="shared" si="1"/>
        <v>3</v>
      </c>
      <c r="O37" s="152">
        <f t="shared" si="1"/>
        <v>1542</v>
      </c>
      <c r="P37" s="144">
        <f t="shared" si="2"/>
        <v>1894.6743239313755</v>
      </c>
      <c r="Q37" s="144">
        <f t="shared" si="5"/>
        <v>9.8334399534748442</v>
      </c>
      <c r="R37" s="144">
        <f t="shared" si="3"/>
        <v>13.492236115149753</v>
      </c>
      <c r="S37" s="151">
        <f t="shared" si="6"/>
        <v>2.44303881673592E-2</v>
      </c>
      <c r="T37" s="151">
        <f t="shared" si="6"/>
        <v>6.1134224143455666E-4</v>
      </c>
      <c r="U37" s="151">
        <f t="shared" si="4"/>
        <v>2.1761671153467343E-2</v>
      </c>
      <c r="V37" s="153">
        <f t="shared" si="8"/>
        <v>2.1834645414150859E-2</v>
      </c>
      <c r="W37" s="188">
        <f t="shared" si="8"/>
        <v>3.5263492539158166E-3</v>
      </c>
      <c r="X37" s="188">
        <f t="shared" si="8"/>
        <v>2.1438532908361067E-2</v>
      </c>
      <c r="Y37" s="189">
        <f t="shared" si="10"/>
        <v>1.8345320069923034E-2</v>
      </c>
      <c r="Z37" s="188">
        <f t="shared" si="9"/>
        <v>1.6559195584104503E-2</v>
      </c>
      <c r="AA37" s="188">
        <f>'ori data'!AV124</f>
        <v>2.9017519216280898E-2</v>
      </c>
      <c r="AB37" s="188">
        <f>'ori data'!AW124</f>
        <v>2.5945500299196574E-2</v>
      </c>
      <c r="AC37" s="256"/>
      <c r="AD37" s="255"/>
      <c r="AE37" s="257">
        <v>0</v>
      </c>
      <c r="AF37" s="16">
        <f t="shared" si="11"/>
        <v>1.6559195584104503E-2</v>
      </c>
      <c r="AG37" s="257">
        <f>base_vacc!L8+AE37</f>
        <v>2.7715634285714285E-2</v>
      </c>
    </row>
    <row r="38" spans="1:33" ht="16">
      <c r="A38" s="51">
        <v>7</v>
      </c>
      <c r="B38" s="163">
        <v>44479</v>
      </c>
      <c r="C38" s="52">
        <v>3192556</v>
      </c>
      <c r="D38" s="52">
        <v>6629870</v>
      </c>
      <c r="E38" s="137">
        <f t="shared" si="0"/>
        <v>3310325</v>
      </c>
      <c r="F38" s="52">
        <v>74105</v>
      </c>
      <c r="G38" s="52">
        <v>17603</v>
      </c>
      <c r="H38" s="52">
        <v>609</v>
      </c>
      <c r="I38" s="138">
        <v>126</v>
      </c>
      <c r="J38" s="52">
        <v>33638</v>
      </c>
      <c r="K38" s="157">
        <v>908</v>
      </c>
      <c r="L38" s="152">
        <f t="shared" si="1"/>
        <v>1103</v>
      </c>
      <c r="M38" s="152">
        <f t="shared" si="1"/>
        <v>31</v>
      </c>
      <c r="N38" s="152">
        <f t="shared" si="1"/>
        <v>9</v>
      </c>
      <c r="O38" s="152">
        <f t="shared" si="1"/>
        <v>724</v>
      </c>
      <c r="P38" s="144">
        <f t="shared" si="2"/>
        <v>1797.9815683280619</v>
      </c>
      <c r="Q38" s="144">
        <f t="shared" si="5"/>
        <v>55.043843385320102</v>
      </c>
      <c r="R38" s="144">
        <f t="shared" si="3"/>
        <v>13.974588286617951</v>
      </c>
      <c r="S38" s="151">
        <f t="shared" si="6"/>
        <v>2.4481319776262705E-2</v>
      </c>
      <c r="T38" s="151">
        <f t="shared" si="6"/>
        <v>3.3359905082012181E-3</v>
      </c>
      <c r="U38" s="151">
        <f t="shared" si="4"/>
        <v>2.4177488385152164E-2</v>
      </c>
      <c r="V38" s="153">
        <f t="shared" si="8"/>
        <v>2.1818318529833326E-2</v>
      </c>
      <c r="W38" s="188">
        <f t="shared" si="8"/>
        <v>3.5136967047216874E-3</v>
      </c>
      <c r="X38" s="188">
        <f t="shared" si="8"/>
        <v>2.3407356701519815E-2</v>
      </c>
      <c r="Y38" s="189">
        <f t="shared" si="10"/>
        <v>1.6593355770880544E-2</v>
      </c>
      <c r="Z38" s="188">
        <f t="shared" si="9"/>
        <v>1.7423507423747826E-2</v>
      </c>
      <c r="AA38" s="188">
        <f>'ori data'!AV125</f>
        <v>2.4461042344784877E-2</v>
      </c>
      <c r="AB38" s="188">
        <f>'ori data'!AW125</f>
        <v>2.6551032855412993E-2</v>
      </c>
      <c r="AC38" s="256"/>
      <c r="AD38" s="255"/>
      <c r="AE38" s="257">
        <v>0</v>
      </c>
      <c r="AF38" s="16">
        <f t="shared" si="11"/>
        <v>1.7423507423747826E-2</v>
      </c>
      <c r="AG38" s="257">
        <f>base_vacc!L9+AE38</f>
        <v>2.7686860000000004E-2</v>
      </c>
    </row>
    <row r="39" spans="1:33" ht="16">
      <c r="A39" s="199">
        <v>8</v>
      </c>
      <c r="B39" s="200">
        <v>44480</v>
      </c>
      <c r="C39" s="201">
        <v>3232808</v>
      </c>
      <c r="D39" s="201">
        <v>6629870</v>
      </c>
      <c r="E39" s="202">
        <f t="shared" si="0"/>
        <v>3269454</v>
      </c>
      <c r="F39" s="201">
        <v>73138</v>
      </c>
      <c r="G39" s="201">
        <v>18198</v>
      </c>
      <c r="H39" s="201">
        <v>677</v>
      </c>
      <c r="I39" s="203">
        <v>133</v>
      </c>
      <c r="J39" s="201">
        <v>34546</v>
      </c>
      <c r="K39" s="204">
        <v>916</v>
      </c>
      <c r="L39" s="205">
        <f t="shared" si="1"/>
        <v>595</v>
      </c>
      <c r="M39" s="205">
        <f t="shared" si="1"/>
        <v>68</v>
      </c>
      <c r="N39" s="205">
        <f t="shared" si="1"/>
        <v>7</v>
      </c>
      <c r="O39" s="205">
        <f t="shared" si="1"/>
        <v>908</v>
      </c>
      <c r="P39" s="206">
        <f t="shared" si="2"/>
        <v>1464.306818181818</v>
      </c>
      <c r="Q39" s="206">
        <f t="shared" si="5"/>
        <v>100.3398569023569</v>
      </c>
      <c r="R39" s="206">
        <f t="shared" si="3"/>
        <v>13.353324915824917</v>
      </c>
      <c r="S39" s="207">
        <f t="shared" si="6"/>
        <v>1.9759892290423291E-2</v>
      </c>
      <c r="T39" s="207">
        <f t="shared" si="6"/>
        <v>5.7001566154835483E-3</v>
      </c>
      <c r="U39" s="207">
        <f t="shared" si="4"/>
        <v>2.1926641897906267E-2</v>
      </c>
      <c r="V39" s="208">
        <f t="shared" si="8"/>
        <v>2.2666121564294595E-2</v>
      </c>
      <c r="W39" s="209">
        <f t="shared" si="8"/>
        <v>3.3495449714860057E-3</v>
      </c>
      <c r="X39" s="209">
        <f t="shared" si="8"/>
        <v>1.929431678869983E-2</v>
      </c>
      <c r="Y39" s="210">
        <f t="shared" si="10"/>
        <v>1.2159531163858534E-2</v>
      </c>
      <c r="Z39" s="209">
        <f t="shared" si="9"/>
        <v>1.7916830283920514E-2</v>
      </c>
      <c r="AA39" s="209">
        <f>'ori data'!AV126</f>
        <v>1.7582752349474866E-2</v>
      </c>
      <c r="AB39" s="209">
        <f>'ori data'!AW126</f>
        <v>2.7172354325123577E-2</v>
      </c>
      <c r="AC39" s="256">
        <v>0</v>
      </c>
      <c r="AD39" s="256">
        <v>0</v>
      </c>
      <c r="AE39" s="261">
        <f t="shared" ref="AE39:AE70" si="12">(AD39-AD38)/E38</f>
        <v>0</v>
      </c>
      <c r="AF39" s="16">
        <f t="shared" si="11"/>
        <v>1.7916830283920514E-2</v>
      </c>
      <c r="AG39" s="257">
        <f>base_vacc!L10+AE39</f>
        <v>2.7651985714285714E-2</v>
      </c>
    </row>
    <row r="40" spans="1:33" ht="16">
      <c r="A40" s="51">
        <v>9</v>
      </c>
      <c r="B40" s="163">
        <v>44481</v>
      </c>
      <c r="C40" s="52">
        <v>3295181</v>
      </c>
      <c r="D40" s="52">
        <v>6629870</v>
      </c>
      <c r="E40" s="137">
        <f t="shared" si="0"/>
        <v>3210282</v>
      </c>
      <c r="F40" s="52">
        <v>68509</v>
      </c>
      <c r="G40" s="52">
        <v>18804</v>
      </c>
      <c r="H40" s="52">
        <v>675</v>
      </c>
      <c r="I40" s="138">
        <v>144</v>
      </c>
      <c r="J40" s="52">
        <v>35351</v>
      </c>
      <c r="K40" s="157">
        <v>924</v>
      </c>
      <c r="L40" s="152">
        <f t="shared" si="1"/>
        <v>606</v>
      </c>
      <c r="M40" s="152">
        <f t="shared" si="1"/>
        <v>-2</v>
      </c>
      <c r="N40" s="152">
        <f t="shared" si="1"/>
        <v>11</v>
      </c>
      <c r="O40" s="152">
        <f t="shared" si="1"/>
        <v>805</v>
      </c>
      <c r="P40" s="144">
        <f t="shared" si="2"/>
        <v>1377.4019263109617</v>
      </c>
      <c r="Q40" s="144">
        <f t="shared" si="5"/>
        <v>25.690720073383275</v>
      </c>
      <c r="R40" s="144">
        <f t="shared" si="3"/>
        <v>16.907353615655097</v>
      </c>
      <c r="S40" s="151">
        <f t="shared" si="6"/>
        <v>1.8832917584716041E-2</v>
      </c>
      <c r="T40" s="151">
        <f t="shared" si="6"/>
        <v>1.4117331615223253E-3</v>
      </c>
      <c r="U40" s="151">
        <f t="shared" si="4"/>
        <v>2.4973934439667795E-2</v>
      </c>
      <c r="V40" s="153">
        <f t="shared" si="8"/>
        <v>2.3081364135009434E-2</v>
      </c>
      <c r="W40" s="188">
        <f t="shared" si="8"/>
        <v>2.8547876228849057E-3</v>
      </c>
      <c r="X40" s="188">
        <f t="shared" si="8"/>
        <v>2.2345944563950903E-2</v>
      </c>
      <c r="Y40" s="189">
        <f t="shared" si="10"/>
        <v>1.9077497343593149E-2</v>
      </c>
      <c r="Z40" s="188">
        <f t="shared" si="9"/>
        <v>1.8746478938799601E-2</v>
      </c>
      <c r="AA40" s="188">
        <f>'ori data'!AV127</f>
        <v>2.8359502373934749E-2</v>
      </c>
      <c r="AB40" s="188">
        <f>'ori data'!AW127</f>
        <v>2.7939907482915877E-2</v>
      </c>
      <c r="AC40" s="256"/>
      <c r="AD40" s="256">
        <f t="shared" ref="AD40:AD47" si="13">AD39+$AC$49/10</f>
        <v>720.5</v>
      </c>
      <c r="AE40" s="261">
        <f t="shared" si="12"/>
        <v>2.2037318769433674E-4</v>
      </c>
      <c r="AF40" s="16">
        <f t="shared" si="11"/>
        <v>1.8966852126493936E-2</v>
      </c>
      <c r="AG40" s="257">
        <f>base_vacc!L11+AE40</f>
        <v>2.7825838901980048E-2</v>
      </c>
    </row>
    <row r="41" spans="1:33" ht="16">
      <c r="A41" s="51">
        <v>10</v>
      </c>
      <c r="B41" s="163">
        <v>44482</v>
      </c>
      <c r="C41" s="52">
        <v>3361492</v>
      </c>
      <c r="D41" s="52">
        <v>6629870</v>
      </c>
      <c r="E41" s="137">
        <f t="shared" si="0"/>
        <v>3131707</v>
      </c>
      <c r="F41" s="52">
        <v>79200</v>
      </c>
      <c r="G41" s="52">
        <v>19006</v>
      </c>
      <c r="H41" s="52">
        <v>705</v>
      </c>
      <c r="I41" s="138">
        <v>146</v>
      </c>
      <c r="J41" s="52">
        <v>36677</v>
      </c>
      <c r="K41" s="157">
        <v>937</v>
      </c>
      <c r="L41" s="152">
        <f t="shared" si="1"/>
        <v>202</v>
      </c>
      <c r="M41" s="152">
        <f t="shared" si="1"/>
        <v>30</v>
      </c>
      <c r="N41" s="152">
        <f t="shared" si="1"/>
        <v>2</v>
      </c>
      <c r="O41" s="152">
        <f t="shared" si="1"/>
        <v>1326</v>
      </c>
      <c r="P41" s="144">
        <f t="shared" si="2"/>
        <v>1471.1723825351262</v>
      </c>
      <c r="Q41" s="144">
        <f t="shared" si="5"/>
        <v>77.078108475600544</v>
      </c>
      <c r="R41" s="144">
        <f t="shared" si="3"/>
        <v>11.749508989273304</v>
      </c>
      <c r="S41" s="151">
        <f t="shared" si="6"/>
        <v>2.1474147667242642E-2</v>
      </c>
      <c r="T41" s="151">
        <f t="shared" si="6"/>
        <v>4.0990272535418289E-3</v>
      </c>
      <c r="U41" s="151">
        <f t="shared" si="4"/>
        <v>1.7406679984108598E-2</v>
      </c>
      <c r="V41" s="153">
        <f t="shared" ref="V41:X56" si="14">AVERAGE(S38:S44)</f>
        <v>2.3027038922191535E-2</v>
      </c>
      <c r="W41" s="188">
        <f t="shared" si="14"/>
        <v>3.9076153513952589E-3</v>
      </c>
      <c r="X41" s="188">
        <f t="shared" si="14"/>
        <v>2.3004604842060301E-2</v>
      </c>
      <c r="Y41" s="189">
        <f t="shared" si="10"/>
        <v>2.0655817775510066E-2</v>
      </c>
      <c r="Z41" s="188">
        <f t="shared" si="9"/>
        <v>1.9534492665026933E-2</v>
      </c>
      <c r="AA41" s="188">
        <f>'ori data'!AV128</f>
        <v>3.1070275731414208E-2</v>
      </c>
      <c r="AB41" s="188">
        <f>'ori data'!AW128</f>
        <v>2.8653252890714142E-2</v>
      </c>
      <c r="AC41" s="256"/>
      <c r="AD41" s="256">
        <f t="shared" si="13"/>
        <v>1441</v>
      </c>
      <c r="AE41" s="261">
        <f t="shared" si="12"/>
        <v>2.2443511193097679E-4</v>
      </c>
      <c r="AF41" s="16">
        <f t="shared" si="11"/>
        <v>1.975892777695791E-2</v>
      </c>
      <c r="AG41" s="257">
        <f>base_vacc!L12+AE41</f>
        <v>2.7759729397645261E-2</v>
      </c>
    </row>
    <row r="42" spans="1:33" ht="16">
      <c r="A42" s="51">
        <v>11</v>
      </c>
      <c r="B42" s="163">
        <v>44483</v>
      </c>
      <c r="C42" s="52">
        <v>3429860</v>
      </c>
      <c r="D42" s="52">
        <v>6629870</v>
      </c>
      <c r="E42" s="137">
        <f t="shared" si="0"/>
        <v>3057538</v>
      </c>
      <c r="F42" s="52">
        <v>82762</v>
      </c>
      <c r="G42" s="52">
        <v>19004</v>
      </c>
      <c r="H42" s="52">
        <v>706</v>
      </c>
      <c r="I42" s="138">
        <v>147</v>
      </c>
      <c r="J42" s="52">
        <v>38905</v>
      </c>
      <c r="K42" s="157">
        <v>948</v>
      </c>
      <c r="L42" s="152">
        <f t="shared" si="1"/>
        <v>-2</v>
      </c>
      <c r="M42" s="152">
        <f t="shared" si="1"/>
        <v>1</v>
      </c>
      <c r="N42" s="152">
        <f t="shared" si="1"/>
        <v>1</v>
      </c>
      <c r="O42" s="152">
        <f t="shared" si="1"/>
        <v>2228</v>
      </c>
      <c r="P42" s="144">
        <f t="shared" si="2"/>
        <v>2130.2914841113966</v>
      </c>
      <c r="Q42" s="144">
        <f t="shared" si="5"/>
        <v>80.214785717882862</v>
      </c>
      <c r="R42" s="144">
        <f t="shared" si="3"/>
        <v>17.493730170720653</v>
      </c>
      <c r="S42" s="151">
        <f t="shared" si="6"/>
        <v>2.6897619748881271E-2</v>
      </c>
      <c r="T42" s="151">
        <f t="shared" si="6"/>
        <v>4.2204980384027606E-3</v>
      </c>
      <c r="U42" s="151">
        <f t="shared" si="4"/>
        <v>2.4813801660596671E-2</v>
      </c>
      <c r="V42" s="153">
        <f t="shared" si="14"/>
        <v>2.2784658779846336E-2</v>
      </c>
      <c r="W42" s="188">
        <f t="shared" si="14"/>
        <v>3.4310452787950849E-3</v>
      </c>
      <c r="X42" s="188">
        <f t="shared" si="14"/>
        <v>1.9550677929895708E-2</v>
      </c>
      <c r="Y42" s="189">
        <f t="shared" si="10"/>
        <v>2.1830905637085462E-2</v>
      </c>
      <c r="Z42" s="188">
        <f t="shared" si="9"/>
        <v>2.0085907841458608E-2</v>
      </c>
      <c r="AA42" s="188">
        <f>'ori data'!AV129</f>
        <v>3.19266677961157E-2</v>
      </c>
      <c r="AB42" s="188">
        <f>'ori data'!AW129</f>
        <v>2.9015138928149348E-2</v>
      </c>
      <c r="AC42" s="256">
        <v>1728</v>
      </c>
      <c r="AD42" s="256">
        <f t="shared" si="13"/>
        <v>2161.5</v>
      </c>
      <c r="AE42" s="261">
        <f t="shared" si="12"/>
        <v>2.3006622267025619E-4</v>
      </c>
      <c r="AF42" s="16">
        <f t="shared" si="11"/>
        <v>2.0315974064128862E-2</v>
      </c>
      <c r="AG42" s="257">
        <f>base_vacc!L13+AE42</f>
        <v>2.7690974794098829E-2</v>
      </c>
    </row>
    <row r="43" spans="1:33" ht="16">
      <c r="A43" s="51">
        <v>12</v>
      </c>
      <c r="B43" s="163">
        <v>44484</v>
      </c>
      <c r="C43" s="52">
        <v>3498847</v>
      </c>
      <c r="D43" s="52">
        <v>6629870</v>
      </c>
      <c r="E43" s="137">
        <f t="shared" si="0"/>
        <v>2995212</v>
      </c>
      <c r="F43" s="52">
        <v>73942</v>
      </c>
      <c r="G43" s="52">
        <v>20468</v>
      </c>
      <c r="H43" s="52">
        <v>695</v>
      </c>
      <c r="I43" s="138">
        <v>157</v>
      </c>
      <c r="J43" s="52">
        <v>39595</v>
      </c>
      <c r="K43" s="157">
        <v>954</v>
      </c>
      <c r="L43" s="152">
        <f t="shared" si="1"/>
        <v>1464</v>
      </c>
      <c r="M43" s="152">
        <f t="shared" si="1"/>
        <v>-11</v>
      </c>
      <c r="N43" s="152">
        <f t="shared" si="1"/>
        <v>10</v>
      </c>
      <c r="O43" s="152">
        <f t="shared" si="1"/>
        <v>690</v>
      </c>
      <c r="P43" s="144">
        <f t="shared" si="2"/>
        <v>2126.4258911819888</v>
      </c>
      <c r="Q43" s="144">
        <f t="shared" si="5"/>
        <v>11.492964352720449</v>
      </c>
      <c r="R43" s="144">
        <f t="shared" si="3"/>
        <v>15.081144465290807</v>
      </c>
      <c r="S43" s="151">
        <f t="shared" si="6"/>
        <v>2.5693263710180866E-2</v>
      </c>
      <c r="T43" s="151">
        <f t="shared" si="6"/>
        <v>6.0476554160810618E-4</v>
      </c>
      <c r="U43" s="151">
        <f t="shared" si="4"/>
        <v>2.1361394426757517E-2</v>
      </c>
      <c r="V43" s="153">
        <f t="shared" si="14"/>
        <v>2.3202358836363398E-2</v>
      </c>
      <c r="W43" s="188">
        <f t="shared" si="14"/>
        <v>3.7899772823443956E-3</v>
      </c>
      <c r="X43" s="188">
        <f t="shared" si="14"/>
        <v>2.0848254798993722E-2</v>
      </c>
      <c r="Y43" s="189">
        <f t="shared" si="10"/>
        <v>2.2562924810746423E-2</v>
      </c>
      <c r="Z43" s="188">
        <f t="shared" si="9"/>
        <v>2.0574636825838793E-2</v>
      </c>
      <c r="AA43" s="188">
        <f>'ori data'!AV130</f>
        <v>3.316159256840584E-2</v>
      </c>
      <c r="AB43" s="188">
        <f>'ori data'!AW130</f>
        <v>2.9334001971780686E-2</v>
      </c>
      <c r="AC43" s="256"/>
      <c r="AD43" s="256">
        <f t="shared" si="13"/>
        <v>2882</v>
      </c>
      <c r="AE43" s="261">
        <f t="shared" si="12"/>
        <v>2.3564711215363473E-4</v>
      </c>
      <c r="AF43" s="16">
        <f t="shared" si="11"/>
        <v>2.0810283937992429E-2</v>
      </c>
      <c r="AG43" s="257">
        <f>base_vacc!L14+AE43</f>
        <v>2.7612258540725066E-2</v>
      </c>
    </row>
    <row r="44" spans="1:33" ht="16">
      <c r="A44" s="51">
        <v>13</v>
      </c>
      <c r="B44" s="163">
        <v>44485</v>
      </c>
      <c r="C44" s="52">
        <v>3570317</v>
      </c>
      <c r="D44" s="52">
        <v>6629870</v>
      </c>
      <c r="E44" s="137">
        <f t="shared" si="0"/>
        <v>2916503</v>
      </c>
      <c r="F44" s="52">
        <v>79214</v>
      </c>
      <c r="G44" s="52">
        <v>20682</v>
      </c>
      <c r="H44" s="52">
        <v>798</v>
      </c>
      <c r="I44" s="138">
        <v>163</v>
      </c>
      <c r="J44" s="52">
        <v>41232</v>
      </c>
      <c r="K44" s="157">
        <v>961</v>
      </c>
      <c r="L44" s="152">
        <f t="shared" si="1"/>
        <v>214</v>
      </c>
      <c r="M44" s="152">
        <f t="shared" si="1"/>
        <v>103</v>
      </c>
      <c r="N44" s="152">
        <f t="shared" si="1"/>
        <v>6</v>
      </c>
      <c r="O44" s="152">
        <f t="shared" si="1"/>
        <v>1637</v>
      </c>
      <c r="P44" s="144">
        <f t="shared" si="2"/>
        <v>1778.3133576676062</v>
      </c>
      <c r="Q44" s="144">
        <f t="shared" si="5"/>
        <v>163.35789862773183</v>
      </c>
      <c r="R44" s="144">
        <f t="shared" si="3"/>
        <v>18.328743704662017</v>
      </c>
      <c r="S44" s="151">
        <f t="shared" si="6"/>
        <v>2.4050111677633903E-2</v>
      </c>
      <c r="T44" s="151">
        <f t="shared" si="6"/>
        <v>7.9811363410070262E-3</v>
      </c>
      <c r="U44" s="151">
        <f t="shared" si="4"/>
        <v>2.6372293100233118E-2</v>
      </c>
      <c r="V44" s="153">
        <f t="shared" si="14"/>
        <v>2.416700829824131E-2</v>
      </c>
      <c r="W44" s="188">
        <f t="shared" si="14"/>
        <v>3.5883011164126351E-3</v>
      </c>
      <c r="X44" s="188">
        <f t="shared" si="14"/>
        <v>1.8011924660441502E-2</v>
      </c>
      <c r="Y44" s="189">
        <f t="shared" si="10"/>
        <v>2.3861416153514343E-2</v>
      </c>
      <c r="Z44" s="188">
        <f t="shared" si="9"/>
        <v>2.1674524322396777E-2</v>
      </c>
      <c r="AA44" s="188">
        <f>'ori data'!AV131</f>
        <v>3.4010937070868774E-2</v>
      </c>
      <c r="AB44" s="188">
        <f>'ori data'!AW131</f>
        <v>3.050794418490705E-2</v>
      </c>
      <c r="AC44" s="256"/>
      <c r="AD44" s="256">
        <f t="shared" si="13"/>
        <v>3602.5</v>
      </c>
      <c r="AE44" s="261">
        <f t="shared" si="12"/>
        <v>2.405505854009666E-4</v>
      </c>
      <c r="AF44" s="16">
        <f t="shared" si="11"/>
        <v>2.1915074907797743E-2</v>
      </c>
      <c r="AG44" s="257">
        <f>base_vacc!L15+AE44</f>
        <v>2.7506970585400969E-2</v>
      </c>
    </row>
    <row r="45" spans="1:33" ht="16">
      <c r="A45" s="51">
        <v>14</v>
      </c>
      <c r="B45" s="163">
        <v>44486</v>
      </c>
      <c r="C45" s="52">
        <v>3629969</v>
      </c>
      <c r="D45" s="52">
        <v>6629870</v>
      </c>
      <c r="E45" s="137">
        <f t="shared" si="0"/>
        <v>2860795</v>
      </c>
      <c r="F45" s="52">
        <v>73501</v>
      </c>
      <c r="G45" s="52">
        <v>22444</v>
      </c>
      <c r="H45" s="52">
        <v>777</v>
      </c>
      <c r="I45" s="138">
        <v>151</v>
      </c>
      <c r="J45" s="52">
        <v>41265</v>
      </c>
      <c r="K45" s="157">
        <v>968</v>
      </c>
      <c r="L45" s="152">
        <f t="shared" si="1"/>
        <v>1762</v>
      </c>
      <c r="M45" s="152">
        <f t="shared" si="1"/>
        <v>-21</v>
      </c>
      <c r="N45" s="152">
        <f t="shared" si="1"/>
        <v>-12</v>
      </c>
      <c r="O45" s="152">
        <f t="shared" si="1"/>
        <v>33</v>
      </c>
      <c r="P45" s="144">
        <f t="shared" si="2"/>
        <v>1793.6897141879172</v>
      </c>
      <c r="Q45" s="144">
        <f t="shared" si="5"/>
        <v>0</v>
      </c>
      <c r="R45" s="144">
        <f t="shared" si="3"/>
        <v>0</v>
      </c>
      <c r="S45" s="151"/>
      <c r="T45" s="151">
        <f t="shared" ref="T45:U108" si="15">MIN(1,Q45/G44)</f>
        <v>0</v>
      </c>
      <c r="U45" s="151">
        <f t="shared" si="4"/>
        <v>0</v>
      </c>
      <c r="V45" s="153">
        <f t="shared" si="14"/>
        <v>2.48028521506449E-2</v>
      </c>
      <c r="W45" s="188">
        <f t="shared" si="14"/>
        <v>3.4047724117798124E-3</v>
      </c>
      <c r="X45" s="188">
        <f t="shared" si="14"/>
        <v>1.7158431427958854E-2</v>
      </c>
      <c r="Y45" s="189">
        <f t="shared" si="10"/>
        <v>2.0453262005902275E-2</v>
      </c>
      <c r="Z45" s="188">
        <f t="shared" si="9"/>
        <v>2.2735848517223801E-2</v>
      </c>
      <c r="AA45" s="188">
        <f>'ori data'!AV132</f>
        <v>2.6994244606831318E-2</v>
      </c>
      <c r="AB45" s="188">
        <f>'ori data'!AW132</f>
        <v>3.1539824404495681E-2</v>
      </c>
      <c r="AC45" s="256"/>
      <c r="AD45" s="256">
        <f t="shared" si="13"/>
        <v>4323</v>
      </c>
      <c r="AE45" s="261">
        <f t="shared" si="12"/>
        <v>2.4704243403829863E-4</v>
      </c>
      <c r="AF45" s="16">
        <f t="shared" si="11"/>
        <v>2.2982890951262099E-2</v>
      </c>
      <c r="AG45" s="257">
        <f>base_vacc!L16+AE45</f>
        <v>2.7388242434038299E-2</v>
      </c>
    </row>
    <row r="46" spans="1:33" ht="16">
      <c r="A46" s="51">
        <v>15</v>
      </c>
      <c r="B46" s="163">
        <v>44487</v>
      </c>
      <c r="C46" s="52">
        <v>3674542</v>
      </c>
      <c r="D46" s="52">
        <v>6629870</v>
      </c>
      <c r="E46" s="137">
        <f t="shared" si="0"/>
        <v>2818046</v>
      </c>
      <c r="F46" s="52">
        <v>69825</v>
      </c>
      <c r="G46" s="52">
        <v>21317</v>
      </c>
      <c r="H46" s="52">
        <v>851</v>
      </c>
      <c r="I46" s="138">
        <v>155</v>
      </c>
      <c r="J46" s="52">
        <v>44159</v>
      </c>
      <c r="K46" s="157">
        <v>975</v>
      </c>
      <c r="L46" s="152">
        <f t="shared" si="1"/>
        <v>-1127</v>
      </c>
      <c r="M46" s="152">
        <f t="shared" si="1"/>
        <v>74</v>
      </c>
      <c r="N46" s="152">
        <f t="shared" si="1"/>
        <v>4</v>
      </c>
      <c r="O46" s="152">
        <f t="shared" si="1"/>
        <v>2894</v>
      </c>
      <c r="P46" s="144">
        <f t="shared" si="2"/>
        <v>1636.5800743627647</v>
      </c>
      <c r="Q46" s="144">
        <f t="shared" si="5"/>
        <v>184.32540429153789</v>
      </c>
      <c r="R46" s="144">
        <f t="shared" si="3"/>
        <v>24.094521345697263</v>
      </c>
      <c r="S46" s="151">
        <f t="shared" ref="S46:S52" si="16">MIN(1,P46/F45)</f>
        <v>2.2266092629525648E-2</v>
      </c>
      <c r="T46" s="151">
        <f t="shared" si="15"/>
        <v>8.2126806403287241E-3</v>
      </c>
      <c r="U46" s="151">
        <f t="shared" si="4"/>
        <v>3.1009679981592358E-2</v>
      </c>
      <c r="V46" s="153">
        <f t="shared" si="14"/>
        <v>2.4711318958291987E-2</v>
      </c>
      <c r="W46" s="188">
        <f t="shared" si="14"/>
        <v>3.1709971307261691E-3</v>
      </c>
      <c r="X46" s="188">
        <f t="shared" si="14"/>
        <v>1.4594754169095151E-2</v>
      </c>
      <c r="Y46" s="189">
        <f t="shared" si="10"/>
        <v>1.558063405451981E-2</v>
      </c>
      <c r="Z46" s="188">
        <f t="shared" si="9"/>
        <v>2.3620099698526163E-2</v>
      </c>
      <c r="AA46" s="188">
        <f>'ori data'!AV133</f>
        <v>1.9814793654894206E-2</v>
      </c>
      <c r="AB46" s="188">
        <f>'ori data'!AW133</f>
        <v>3.2446016059820136E-2</v>
      </c>
      <c r="AC46" s="256"/>
      <c r="AD46" s="256">
        <f t="shared" si="13"/>
        <v>5043.5</v>
      </c>
      <c r="AE46" s="261">
        <f t="shared" si="12"/>
        <v>2.5185306881478749E-4</v>
      </c>
      <c r="AF46" s="16">
        <f t="shared" si="11"/>
        <v>2.387195276734095E-2</v>
      </c>
      <c r="AG46" s="257">
        <f>base_vacc!L17+AE46</f>
        <v>2.7233258783100504E-2</v>
      </c>
    </row>
    <row r="47" spans="1:33" ht="16">
      <c r="A47" s="51">
        <v>16</v>
      </c>
      <c r="B47" s="163">
        <v>44488</v>
      </c>
      <c r="C47" s="52">
        <v>3750000</v>
      </c>
      <c r="D47" s="52">
        <v>6629870</v>
      </c>
      <c r="E47" s="137">
        <f t="shared" si="0"/>
        <v>2741989</v>
      </c>
      <c r="F47" s="52">
        <v>68702</v>
      </c>
      <c r="G47" s="52">
        <v>21539</v>
      </c>
      <c r="H47" s="52">
        <v>784</v>
      </c>
      <c r="I47" s="138">
        <v>149</v>
      </c>
      <c r="J47" s="52">
        <v>45721</v>
      </c>
      <c r="K47" s="157">
        <v>986</v>
      </c>
      <c r="L47" s="152">
        <f t="shared" si="1"/>
        <v>222</v>
      </c>
      <c r="M47" s="152">
        <f t="shared" si="1"/>
        <v>-67</v>
      </c>
      <c r="N47" s="152">
        <f t="shared" si="1"/>
        <v>-6</v>
      </c>
      <c r="O47" s="152">
        <f t="shared" si="1"/>
        <v>1562</v>
      </c>
      <c r="P47" s="144">
        <f t="shared" si="2"/>
        <v>1719.1483624065504</v>
      </c>
      <c r="Q47" s="144">
        <f t="shared" si="5"/>
        <v>0</v>
      </c>
      <c r="R47" s="144">
        <f t="shared" si="3"/>
        <v>4.3567995728017088</v>
      </c>
      <c r="S47" s="151">
        <f t="shared" si="16"/>
        <v>2.4620814355983536E-2</v>
      </c>
      <c r="T47" s="151">
        <f t="shared" si="15"/>
        <v>0</v>
      </c>
      <c r="U47" s="151">
        <f t="shared" si="4"/>
        <v>5.1196234698022433E-3</v>
      </c>
      <c r="V47" s="153">
        <f t="shared" si="14"/>
        <v>2.4809751244243141E-2</v>
      </c>
      <c r="W47" s="188">
        <f t="shared" si="14"/>
        <v>3.5193174281203049E-3</v>
      </c>
      <c r="X47" s="188">
        <f t="shared" si="14"/>
        <v>1.4374078616093092E-2</v>
      </c>
      <c r="Y47" s="189">
        <f t="shared" si="10"/>
        <v>2.6776709819499044E-2</v>
      </c>
      <c r="Z47" s="188">
        <f t="shared" si="9"/>
        <v>2.4767234629103567E-2</v>
      </c>
      <c r="AA47" s="188">
        <f>'ori data'!AV134</f>
        <v>3.6577097865819301E-2</v>
      </c>
      <c r="AB47" s="188">
        <f>'ori data'!AW134</f>
        <v>3.3544898601850295E-2</v>
      </c>
      <c r="AC47" s="256"/>
      <c r="AD47" s="256">
        <f t="shared" si="13"/>
        <v>5764</v>
      </c>
      <c r="AE47" s="261">
        <f t="shared" si="12"/>
        <v>2.5567361214117866E-4</v>
      </c>
      <c r="AF47" s="16">
        <f t="shared" si="11"/>
        <v>2.5022908241244746E-2</v>
      </c>
      <c r="AG47" s="257">
        <f>base_vacc!L18+AE47</f>
        <v>2.7054430754998322E-2</v>
      </c>
    </row>
    <row r="48" spans="1:33" ht="16">
      <c r="A48" s="51">
        <v>17</v>
      </c>
      <c r="B48" s="163">
        <v>44489</v>
      </c>
      <c r="C48" s="52">
        <v>3827009</v>
      </c>
      <c r="D48" s="52">
        <v>6629870</v>
      </c>
      <c r="E48" s="137">
        <f t="shared" si="0"/>
        <v>2652935</v>
      </c>
      <c r="F48" s="52">
        <v>78928</v>
      </c>
      <c r="G48" s="52">
        <v>21661</v>
      </c>
      <c r="H48" s="52">
        <v>786</v>
      </c>
      <c r="I48" s="138">
        <v>147</v>
      </c>
      <c r="J48" s="52">
        <v>47406</v>
      </c>
      <c r="K48" s="157">
        <v>998</v>
      </c>
      <c r="L48" s="152">
        <f t="shared" si="1"/>
        <v>122</v>
      </c>
      <c r="M48" s="152">
        <f t="shared" si="1"/>
        <v>2</v>
      </c>
      <c r="N48" s="152">
        <f t="shared" si="1"/>
        <v>-2</v>
      </c>
      <c r="O48" s="152">
        <f t="shared" si="1"/>
        <v>1685</v>
      </c>
      <c r="P48" s="144">
        <f t="shared" si="2"/>
        <v>1737.4193591218907</v>
      </c>
      <c r="Q48" s="144">
        <f t="shared" si="5"/>
        <v>60.617774630432855</v>
      </c>
      <c r="R48" s="144">
        <f t="shared" si="3"/>
        <v>8.9628662476763736</v>
      </c>
      <c r="S48" s="151">
        <f t="shared" si="16"/>
        <v>2.5289210781664153E-2</v>
      </c>
      <c r="T48" s="151">
        <f t="shared" si="15"/>
        <v>2.814326321112069E-3</v>
      </c>
      <c r="U48" s="151">
        <f t="shared" si="4"/>
        <v>1.1432227356730069E-2</v>
      </c>
      <c r="V48" s="153">
        <f t="shared" si="14"/>
        <v>2.4022270612709225E-2</v>
      </c>
      <c r="W48" s="188">
        <f t="shared" si="14"/>
        <v>2.630918015087174E-3</v>
      </c>
      <c r="X48" s="188">
        <f t="shared" si="14"/>
        <v>1.2240507476817503E-2</v>
      </c>
      <c r="Y48" s="189">
        <f t="shared" si="10"/>
        <v>2.8085087139299247E-2</v>
      </c>
      <c r="Z48" s="390">
        <f t="shared" si="9"/>
        <v>2.585014354890915E-2</v>
      </c>
      <c r="AA48" s="188">
        <f>'ori data'!AV135</f>
        <v>3.8293437268534659E-2</v>
      </c>
      <c r="AB48" s="188">
        <f>'ori data'!AW135</f>
        <v>3.455975266658342E-2</v>
      </c>
      <c r="AC48" s="256"/>
      <c r="AD48" s="256">
        <f>AD47+$AC$49/10</f>
        <v>6484.5</v>
      </c>
      <c r="AE48" s="261">
        <f t="shared" si="12"/>
        <v>2.6276545967179302E-4</v>
      </c>
      <c r="AF48" s="16">
        <f t="shared" si="11"/>
        <v>2.6112909008580942E-2</v>
      </c>
      <c r="AG48" s="257">
        <f>base_vacc!L19+AE48</f>
        <v>2.6839325459671791E-2</v>
      </c>
    </row>
    <row r="49" spans="1:33" ht="16">
      <c r="A49" s="51">
        <v>18</v>
      </c>
      <c r="B49" s="163">
        <v>44490</v>
      </c>
      <c r="C49" s="52">
        <v>3901346</v>
      </c>
      <c r="D49" s="52">
        <v>6629870</v>
      </c>
      <c r="E49" s="137">
        <f t="shared" si="0"/>
        <v>2575829</v>
      </c>
      <c r="F49" s="52">
        <v>79544</v>
      </c>
      <c r="G49" s="52">
        <v>21965</v>
      </c>
      <c r="H49" s="52">
        <v>779</v>
      </c>
      <c r="I49" s="138">
        <v>141</v>
      </c>
      <c r="J49" s="52">
        <v>49256</v>
      </c>
      <c r="K49" s="157">
        <v>1010</v>
      </c>
      <c r="L49" s="152">
        <f t="shared" si="1"/>
        <v>304</v>
      </c>
      <c r="M49" s="152">
        <f t="shared" si="1"/>
        <v>-7</v>
      </c>
      <c r="N49" s="152">
        <f t="shared" si="1"/>
        <v>-6</v>
      </c>
      <c r="O49" s="152">
        <f t="shared" si="1"/>
        <v>1850</v>
      </c>
      <c r="P49" s="144">
        <f t="shared" si="2"/>
        <v>2079.6281407035176</v>
      </c>
      <c r="Q49" s="144">
        <f t="shared" si="5"/>
        <v>55.973563469521523</v>
      </c>
      <c r="R49" s="144">
        <f t="shared" si="3"/>
        <v>5.3982958269608918</v>
      </c>
      <c r="S49" s="151">
        <f t="shared" si="16"/>
        <v>2.6348420594763805E-2</v>
      </c>
      <c r="T49" s="151">
        <f t="shared" si="15"/>
        <v>2.584071071027262E-3</v>
      </c>
      <c r="U49" s="151">
        <f t="shared" si="4"/>
        <v>6.8680608485507527E-3</v>
      </c>
      <c r="V49" s="153">
        <f t="shared" si="14"/>
        <v>2.4209334999916791E-2</v>
      </c>
      <c r="W49" s="188">
        <f t="shared" si="14"/>
        <v>2.7475699507160307E-3</v>
      </c>
      <c r="X49" s="188">
        <f t="shared" si="14"/>
        <v>1.2651671691483832E-2</v>
      </c>
      <c r="Y49" s="189">
        <f t="shared" si="10"/>
        <v>2.8020663906202E-2</v>
      </c>
      <c r="Z49" s="390">
        <f t="shared" si="9"/>
        <v>2.6643544590570896E-2</v>
      </c>
      <c r="AA49" s="188">
        <f>'ori data'!AV136</f>
        <v>3.8270009383386865E-2</v>
      </c>
      <c r="AB49" s="188">
        <f>'ori data'!AW136</f>
        <v>3.5390495102902153E-2</v>
      </c>
      <c r="AC49" s="256">
        <v>7205</v>
      </c>
      <c r="AD49" s="256">
        <f>AD48+$AC$49/10</f>
        <v>7205</v>
      </c>
      <c r="AE49" s="257">
        <f t="shared" si="12"/>
        <v>2.7158599814921966E-4</v>
      </c>
      <c r="AF49" s="16">
        <f t="shared" si="11"/>
        <v>2.6915130588720117E-2</v>
      </c>
      <c r="AG49" s="257">
        <f>base_vacc!L20+AE49</f>
        <v>2.6617828855292076E-2</v>
      </c>
    </row>
    <row r="50" spans="1:33" ht="16">
      <c r="A50" s="51">
        <v>19</v>
      </c>
      <c r="B50" s="163">
        <v>44491</v>
      </c>
      <c r="C50" s="52">
        <v>3980148</v>
      </c>
      <c r="D50" s="52">
        <v>6629870</v>
      </c>
      <c r="E50" s="137">
        <f t="shared" si="0"/>
        <v>2497346</v>
      </c>
      <c r="F50" s="52">
        <v>77036</v>
      </c>
      <c r="G50" s="52">
        <v>22297</v>
      </c>
      <c r="H50" s="52">
        <v>784</v>
      </c>
      <c r="I50" s="138">
        <v>145</v>
      </c>
      <c r="J50" s="52">
        <v>51088</v>
      </c>
      <c r="K50" s="157">
        <v>1026</v>
      </c>
      <c r="L50" s="152">
        <f t="shared" si="1"/>
        <v>332</v>
      </c>
      <c r="M50" s="152">
        <f t="shared" si="1"/>
        <v>5</v>
      </c>
      <c r="N50" s="152">
        <f t="shared" si="1"/>
        <v>4</v>
      </c>
      <c r="O50" s="152">
        <f t="shared" si="1"/>
        <v>1832</v>
      </c>
      <c r="P50" s="144">
        <f t="shared" si="2"/>
        <v>2090.7231550848187</v>
      </c>
      <c r="Q50" s="144">
        <f t="shared" si="5"/>
        <v>66.839662447257382</v>
      </c>
      <c r="R50" s="144">
        <f t="shared" si="3"/>
        <v>15.437182467923879</v>
      </c>
      <c r="S50" s="151">
        <f t="shared" si="16"/>
        <v>2.6283857425887795E-2</v>
      </c>
      <c r="T50" s="151">
        <f t="shared" si="15"/>
        <v>3.0430076233670558E-3</v>
      </c>
      <c r="U50" s="151">
        <f t="shared" si="4"/>
        <v>1.9816665555743105E-2</v>
      </c>
      <c r="V50" s="153">
        <f t="shared" si="14"/>
        <v>2.4533208728315322E-2</v>
      </c>
      <c r="W50" s="188">
        <f t="shared" si="14"/>
        <v>1.9596015261391887E-3</v>
      </c>
      <c r="X50" s="188">
        <f t="shared" si="14"/>
        <v>1.1026751771331379E-2</v>
      </c>
      <c r="Y50" s="189">
        <f t="shared" si="10"/>
        <v>3.0592869324788254E-2</v>
      </c>
      <c r="Z50" s="390">
        <f>AVERAGE(Y47:Y53)</f>
        <v>2.6811910320691589E-2</v>
      </c>
      <c r="AA50" s="188">
        <f>'ori data'!AV137</f>
        <v>4.0853770362616955E-2</v>
      </c>
      <c r="AB50" s="188">
        <f>'ori data'!AW137</f>
        <v>3.5506688431291587E-2</v>
      </c>
      <c r="AC50" s="256"/>
      <c r="AD50" s="256">
        <f t="shared" ref="AD50:AD81" si="17">10289*EXP(0.05828*(A50-17))</f>
        <v>11560.9768629995</v>
      </c>
      <c r="AE50" s="257">
        <f t="shared" si="12"/>
        <v>1.6910970654494145E-3</v>
      </c>
      <c r="AF50" s="16">
        <f t="shared" si="11"/>
        <v>2.8503007386141005E-2</v>
      </c>
      <c r="AG50" s="257">
        <f>base_vacc!L21+AE50</f>
        <v>2.7778248494020844E-2</v>
      </c>
    </row>
    <row r="51" spans="1:33" ht="16">
      <c r="A51" s="51">
        <v>20</v>
      </c>
      <c r="B51" s="163">
        <v>44492</v>
      </c>
      <c r="C51" s="52">
        <v>4058669</v>
      </c>
      <c r="D51" s="52">
        <v>6629870</v>
      </c>
      <c r="E51" s="137">
        <f t="shared" si="0"/>
        <v>2421457</v>
      </c>
      <c r="F51" s="52">
        <v>72858</v>
      </c>
      <c r="G51" s="52">
        <v>22246</v>
      </c>
      <c r="H51" s="52">
        <v>770</v>
      </c>
      <c r="I51" s="138">
        <v>144</v>
      </c>
      <c r="J51" s="52">
        <v>52691</v>
      </c>
      <c r="K51" s="157">
        <v>1035</v>
      </c>
      <c r="L51" s="152">
        <f t="shared" si="1"/>
        <v>-51</v>
      </c>
      <c r="M51" s="152">
        <f t="shared" si="1"/>
        <v>-14</v>
      </c>
      <c r="N51" s="152">
        <f t="shared" si="1"/>
        <v>-1</v>
      </c>
      <c r="O51" s="152">
        <f t="shared" si="1"/>
        <v>1603</v>
      </c>
      <c r="P51" s="144">
        <f t="shared" si="2"/>
        <v>1488.7382556131261</v>
      </c>
      <c r="Q51" s="144">
        <f t="shared" si="5"/>
        <v>39.294905008635581</v>
      </c>
      <c r="R51" s="144">
        <f t="shared" si="3"/>
        <v>8.9668393782383422</v>
      </c>
      <c r="S51" s="151">
        <f t="shared" si="16"/>
        <v>1.9325227888430423E-2</v>
      </c>
      <c r="T51" s="151">
        <f t="shared" si="15"/>
        <v>1.7623404497751078E-3</v>
      </c>
      <c r="U51" s="151">
        <f t="shared" si="4"/>
        <v>1.1437295125304009E-2</v>
      </c>
      <c r="V51" s="153">
        <f t="shared" si="14"/>
        <v>2.4595024888572865E-2</v>
      </c>
      <c r="W51" s="188">
        <f t="shared" si="14"/>
        <v>2.3680917070507618E-3</v>
      </c>
      <c r="X51" s="188">
        <f t="shared" si="14"/>
        <v>1.1111811769715327E-2</v>
      </c>
      <c r="Y51" s="189">
        <f t="shared" si="10"/>
        <v>3.1441778592153427E-2</v>
      </c>
      <c r="Z51" s="390">
        <f t="shared" si="9"/>
        <v>2.7254024010539338E-2</v>
      </c>
      <c r="AA51" s="188">
        <f>'ori data'!AV138</f>
        <v>4.1114915524000629E-2</v>
      </c>
      <c r="AB51" s="188">
        <f>'ori data'!AW138</f>
        <v>3.5810483627332801E-2</v>
      </c>
      <c r="AC51" s="256"/>
      <c r="AD51" s="256">
        <f t="shared" si="17"/>
        <v>12254.771402430722</v>
      </c>
      <c r="AE51" s="257">
        <f t="shared" si="12"/>
        <v>2.7781274177916186E-4</v>
      </c>
      <c r="AF51" s="16">
        <f t="shared" si="11"/>
        <v>2.75318367523185E-2</v>
      </c>
      <c r="AG51" s="257">
        <f>base_vacc!L22+AE51</f>
        <v>2.6068952741779158E-2</v>
      </c>
    </row>
    <row r="52" spans="1:33" ht="16">
      <c r="A52" s="51">
        <v>21</v>
      </c>
      <c r="B52" s="163">
        <v>44493</v>
      </c>
      <c r="C52" s="52">
        <v>4121644</v>
      </c>
      <c r="D52" s="52">
        <v>6629870</v>
      </c>
      <c r="E52" s="137">
        <f t="shared" si="0"/>
        <v>2359839</v>
      </c>
      <c r="F52" s="52">
        <v>69624</v>
      </c>
      <c r="G52" s="52">
        <v>24056</v>
      </c>
      <c r="H52" s="52">
        <v>787</v>
      </c>
      <c r="I52" s="138">
        <v>146</v>
      </c>
      <c r="J52" s="52">
        <v>52728</v>
      </c>
      <c r="K52" s="157">
        <v>1046</v>
      </c>
      <c r="L52" s="152">
        <f t="shared" si="1"/>
        <v>1810</v>
      </c>
      <c r="M52" s="152">
        <f t="shared" si="1"/>
        <v>17</v>
      </c>
      <c r="N52" s="152">
        <f t="shared" si="1"/>
        <v>2</v>
      </c>
      <c r="O52" s="152">
        <f t="shared" si="1"/>
        <v>37</v>
      </c>
      <c r="P52" s="144">
        <f t="shared" si="2"/>
        <v>1845.6185521629518</v>
      </c>
      <c r="Q52" s="144">
        <f t="shared" si="5"/>
        <v>18.1652727199968</v>
      </c>
      <c r="R52" s="144">
        <f t="shared" si="3"/>
        <v>2.2161751170515025</v>
      </c>
      <c r="S52" s="151">
        <f t="shared" si="16"/>
        <v>2.5331721323162203E-2</v>
      </c>
      <c r="T52" s="151">
        <f t="shared" si="15"/>
        <v>8.1656354940199587E-4</v>
      </c>
      <c r="U52" s="151">
        <f t="shared" si="4"/>
        <v>2.8781495026642891E-3</v>
      </c>
      <c r="V52" s="153">
        <f t="shared" si="14"/>
        <v>2.4688201085488071E-2</v>
      </c>
      <c r="W52" s="188">
        <f t="shared" si="14"/>
        <v>1.9660450897490381E-3</v>
      </c>
      <c r="X52" s="188">
        <f t="shared" si="14"/>
        <v>9.8874775331717259E-3</v>
      </c>
      <c r="Y52" s="189">
        <f t="shared" si="10"/>
        <v>2.6007069297534501E-2</v>
      </c>
      <c r="Z52" s="390">
        <f t="shared" si="9"/>
        <v>2.7149173242110435E-2</v>
      </c>
      <c r="AA52" s="188">
        <f>'ori data'!AV139</f>
        <v>3.280944166106247E-2</v>
      </c>
      <c r="AB52" s="188">
        <f>'ori data'!AW139</f>
        <v>3.5464426486793953E-2</v>
      </c>
      <c r="AC52" s="256"/>
      <c r="AD52" s="256">
        <f t="shared" si="17"/>
        <v>12990.201771485057</v>
      </c>
      <c r="AE52" s="257">
        <f t="shared" si="12"/>
        <v>3.0371399081393339E-4</v>
      </c>
      <c r="AF52" s="16">
        <f t="shared" si="11"/>
        <v>2.7452887232924369E-2</v>
      </c>
      <c r="AG52" s="257">
        <f>base_vacc!L23+AE52</f>
        <v>2.5750168276528224E-2</v>
      </c>
    </row>
    <row r="53" spans="1:33" ht="16">
      <c r="A53" s="51">
        <v>22</v>
      </c>
      <c r="B53" s="163">
        <v>44494</v>
      </c>
      <c r="C53" s="52">
        <v>4161193</v>
      </c>
      <c r="D53" s="52">
        <v>6629870</v>
      </c>
      <c r="E53" s="137">
        <f t="shared" si="0"/>
        <v>2331620</v>
      </c>
      <c r="F53" s="52">
        <v>56905</v>
      </c>
      <c r="G53" s="52">
        <v>23873</v>
      </c>
      <c r="H53" s="52">
        <v>802</v>
      </c>
      <c r="I53" s="138">
        <v>152</v>
      </c>
      <c r="J53" s="52">
        <v>54272</v>
      </c>
      <c r="K53" s="157">
        <v>1053</v>
      </c>
      <c r="L53" s="152">
        <f t="shared" si="1"/>
        <v>-183</v>
      </c>
      <c r="M53" s="152">
        <f t="shared" si="1"/>
        <v>15</v>
      </c>
      <c r="N53" s="152">
        <f t="shared" si="1"/>
        <v>6</v>
      </c>
      <c r="O53" s="152">
        <f t="shared" si="1"/>
        <v>1544</v>
      </c>
      <c r="P53" s="144">
        <f t="shared" si="2"/>
        <v>1301.6703991622023</v>
      </c>
      <c r="Q53" s="144">
        <f t="shared" si="5"/>
        <v>64.876666532404244</v>
      </c>
      <c r="R53" s="144">
        <f t="shared" si="3"/>
        <v>15.452934305393322</v>
      </c>
      <c r="S53" s="151"/>
      <c r="T53" s="151">
        <f t="shared" si="15"/>
        <v>2.6969016682908313E-3</v>
      </c>
      <c r="U53" s="151">
        <f t="shared" si="4"/>
        <v>1.9635240540525185E-2</v>
      </c>
      <c r="V53" s="153">
        <f t="shared" si="14"/>
        <v>2.3643736066662133E-2</v>
      </c>
      <c r="W53" s="188">
        <f t="shared" si="14"/>
        <v>2.3676987038445054E-3</v>
      </c>
      <c r="X53" s="188">
        <f t="shared" si="14"/>
        <v>1.3189987939156217E-2</v>
      </c>
      <c r="Y53" s="189">
        <f t="shared" si="10"/>
        <v>1.6759194165364671E-2</v>
      </c>
      <c r="Z53" s="390">
        <f t="shared" si="9"/>
        <v>2.6844426443447512E-2</v>
      </c>
      <c r="AA53" s="188">
        <f>'ori data'!AV140</f>
        <v>2.0628146953620231E-2</v>
      </c>
      <c r="AB53" s="188">
        <f>'ori data'!AW140</f>
        <v>3.4781291114569492E-2</v>
      </c>
      <c r="AC53" s="256"/>
      <c r="AD53" s="256">
        <f t="shared" si="17"/>
        <v>13769.766609471235</v>
      </c>
      <c r="AE53" s="257">
        <f t="shared" si="12"/>
        <v>3.3034662025086361E-4</v>
      </c>
      <c r="AF53" s="16">
        <f t="shared" si="11"/>
        <v>2.7174773063698376E-2</v>
      </c>
      <c r="AG53" s="257">
        <f>base_vacc!L24+AE53</f>
        <v>2.5418635191679431E-2</v>
      </c>
    </row>
    <row r="54" spans="1:33" ht="16">
      <c r="A54" s="51">
        <v>23</v>
      </c>
      <c r="B54" s="163">
        <v>44495</v>
      </c>
      <c r="C54" s="52">
        <v>4230842</v>
      </c>
      <c r="D54" s="52">
        <v>6629870</v>
      </c>
      <c r="E54" s="137">
        <f t="shared" si="0"/>
        <v>2261698</v>
      </c>
      <c r="F54" s="52">
        <v>55679</v>
      </c>
      <c r="G54" s="52">
        <v>23747</v>
      </c>
      <c r="H54" s="52">
        <v>817</v>
      </c>
      <c r="I54" s="138">
        <v>147</v>
      </c>
      <c r="J54" s="52">
        <v>55883</v>
      </c>
      <c r="K54" s="157">
        <v>1057</v>
      </c>
      <c r="L54" s="152">
        <f t="shared" si="1"/>
        <v>-126</v>
      </c>
      <c r="M54" s="152">
        <f t="shared" si="1"/>
        <v>15</v>
      </c>
      <c r="N54" s="152">
        <f t="shared" si="1"/>
        <v>-5</v>
      </c>
      <c r="O54" s="152">
        <f t="shared" si="1"/>
        <v>1611</v>
      </c>
      <c r="P54" s="144">
        <f t="shared" si="2"/>
        <v>1422.1533325239773</v>
      </c>
      <c r="Q54" s="144">
        <f t="shared" si="5"/>
        <v>68.263202622313941</v>
      </c>
      <c r="R54" s="144">
        <f t="shared" si="3"/>
        <v>4.5834648537088754</v>
      </c>
      <c r="S54" s="151">
        <f>MIN(1,P54/F53)</f>
        <v>2.4991711317528816E-2</v>
      </c>
      <c r="T54" s="151">
        <f t="shared" si="15"/>
        <v>2.8594312663810136E-3</v>
      </c>
      <c r="U54" s="151">
        <f t="shared" si="4"/>
        <v>5.7150434584898697E-3</v>
      </c>
      <c r="V54" s="153">
        <f t="shared" si="14"/>
        <v>2.3115711794816998E-2</v>
      </c>
      <c r="W54" s="188">
        <f t="shared" si="14"/>
        <v>1.9329833290777836E-3</v>
      </c>
      <c r="X54" s="188">
        <f t="shared" si="14"/>
        <v>1.0359035716907203E-2</v>
      </c>
      <c r="Y54" s="189">
        <f t="shared" si="10"/>
        <v>2.9871505648433279E-2</v>
      </c>
      <c r="Z54" s="390">
        <f t="shared" si="9"/>
        <v>2.6352637516730192E-2</v>
      </c>
      <c r="AA54" s="188">
        <f>'ori data'!AV141</f>
        <v>3.8703664238107831E-2</v>
      </c>
      <c r="AB54" s="188">
        <f>'ori data'!AW141</f>
        <v>3.3896746590289448E-2</v>
      </c>
      <c r="AC54" s="256"/>
      <c r="AD54" s="256">
        <f t="shared" si="17"/>
        <v>14596.114503434141</v>
      </c>
      <c r="AE54" s="257">
        <f t="shared" si="12"/>
        <v>3.5440933512446532E-4</v>
      </c>
      <c r="AF54" s="16">
        <f t="shared" si="11"/>
        <v>2.6707046851854658E-2</v>
      </c>
      <c r="AG54" s="257">
        <f>base_vacc!L25+AE54</f>
        <v>2.5080995049410183E-2</v>
      </c>
    </row>
    <row r="55" spans="1:33" ht="16">
      <c r="A55" s="51">
        <v>24</v>
      </c>
      <c r="B55" s="163">
        <v>44496</v>
      </c>
      <c r="C55" s="52">
        <v>4292702</v>
      </c>
      <c r="D55" s="52">
        <v>6629870</v>
      </c>
      <c r="E55" s="137">
        <f t="shared" si="0"/>
        <v>2170860</v>
      </c>
      <c r="F55" s="52">
        <v>83210</v>
      </c>
      <c r="G55" s="52">
        <v>23274</v>
      </c>
      <c r="H55" s="52">
        <v>748</v>
      </c>
      <c r="I55" s="138">
        <v>138</v>
      </c>
      <c r="J55" s="52">
        <v>57868</v>
      </c>
      <c r="K55" s="157">
        <v>1070</v>
      </c>
      <c r="L55" s="152">
        <f t="shared" si="1"/>
        <v>-473</v>
      </c>
      <c r="M55" s="152">
        <f t="shared" si="1"/>
        <v>-69</v>
      </c>
      <c r="N55" s="152">
        <f t="shared" si="1"/>
        <v>-9</v>
      </c>
      <c r="O55" s="152">
        <f t="shared" si="1"/>
        <v>1985</v>
      </c>
      <c r="P55" s="144">
        <f t="shared" si="2"/>
        <v>1439.2057119205299</v>
      </c>
      <c r="Q55" s="144">
        <f t="shared" si="5"/>
        <v>0</v>
      </c>
      <c r="R55" s="144">
        <f t="shared" si="3"/>
        <v>2.3381622516556284</v>
      </c>
      <c r="S55" s="151">
        <f>MIN(1,P55/F54)</f>
        <v>2.5848267963155407E-2</v>
      </c>
      <c r="T55" s="151">
        <f t="shared" si="15"/>
        <v>0</v>
      </c>
      <c r="U55" s="151">
        <f t="shared" si="4"/>
        <v>2.861887700924882E-3</v>
      </c>
      <c r="V55" s="153">
        <f t="shared" si="14"/>
        <v>2.2501184040674506E-2</v>
      </c>
      <c r="W55" s="188">
        <f t="shared" si="14"/>
        <v>2.6129229397955623E-3</v>
      </c>
      <c r="X55" s="188">
        <f t="shared" si="14"/>
        <v>1.4593371094880542E-2</v>
      </c>
      <c r="Y55" s="189">
        <f t="shared" si="10"/>
        <v>2.735113176029691E-2</v>
      </c>
      <c r="Z55" s="390">
        <f t="shared" si="9"/>
        <v>2.5807820536641594E-2</v>
      </c>
      <c r="AA55" s="188">
        <f>'ori data'!AV142</f>
        <v>3.5871037284762722E-2</v>
      </c>
      <c r="AB55" s="188">
        <f>'ori data'!AW142</f>
        <v>3.2985033667404004E-2</v>
      </c>
      <c r="AC55" s="256"/>
      <c r="AD55" s="256">
        <f t="shared" si="17"/>
        <v>15472.052986782002</v>
      </c>
      <c r="AE55" s="257">
        <f t="shared" si="12"/>
        <v>3.8729241629424513E-4</v>
      </c>
      <c r="AF55" s="16">
        <f t="shared" si="11"/>
        <v>2.6195112952935841E-2</v>
      </c>
      <c r="AG55" s="257">
        <f>base_vacc!L26+AE55</f>
        <v>2.4695875273437102E-2</v>
      </c>
    </row>
    <row r="56" spans="1:33" ht="16">
      <c r="A56" s="51">
        <v>25</v>
      </c>
      <c r="B56" s="163">
        <v>44497</v>
      </c>
      <c r="C56" s="52">
        <v>4348900</v>
      </c>
      <c r="D56" s="52">
        <v>6629870</v>
      </c>
      <c r="E56" s="137">
        <f t="shared" si="0"/>
        <v>2113380</v>
      </c>
      <c r="F56" s="52">
        <v>82648</v>
      </c>
      <c r="G56" s="52">
        <v>21302</v>
      </c>
      <c r="H56" s="52">
        <v>746</v>
      </c>
      <c r="I56" s="138">
        <v>137</v>
      </c>
      <c r="J56" s="52">
        <v>61662</v>
      </c>
      <c r="K56" s="157">
        <v>1095</v>
      </c>
      <c r="L56" s="152">
        <f t="shared" si="1"/>
        <v>-1972</v>
      </c>
      <c r="M56" s="152">
        <f t="shared" si="1"/>
        <v>-2</v>
      </c>
      <c r="N56" s="152">
        <f t="shared" si="1"/>
        <v>-1</v>
      </c>
      <c r="O56" s="152">
        <f t="shared" si="1"/>
        <v>3794</v>
      </c>
      <c r="P56" s="144">
        <f t="shared" si="2"/>
        <v>1670.9924723912554</v>
      </c>
      <c r="Q56" s="144">
        <f t="shared" si="5"/>
        <v>125.5782736082939</v>
      </c>
      <c r="R56" s="144">
        <f t="shared" si="3"/>
        <v>22.429254000450754</v>
      </c>
      <c r="S56" s="151">
        <f>MIN(1,P56/F55)</f>
        <v>2.0081630481808142E-2</v>
      </c>
      <c r="T56" s="151">
        <f t="shared" si="15"/>
        <v>5.3956463696955359E-3</v>
      </c>
      <c r="U56" s="151">
        <f t="shared" si="4"/>
        <v>2.9985633690442184E-2</v>
      </c>
      <c r="V56" s="153">
        <f t="shared" si="14"/>
        <v>2.1793549720052582E-2</v>
      </c>
      <c r="W56" s="188">
        <f t="shared" si="14"/>
        <v>2.4962710041667056E-3</v>
      </c>
      <c r="X56" s="188">
        <f t="shared" si="14"/>
        <v>1.4182206880214215E-2</v>
      </c>
      <c r="Y56" s="189">
        <f t="shared" si="10"/>
        <v>2.5887436315561573E-2</v>
      </c>
      <c r="Z56" s="390">
        <f t="shared" si="9"/>
        <v>2.5170465930911625E-2</v>
      </c>
      <c r="AA56" s="188">
        <f>'ori data'!AV143</f>
        <v>3.3488061777815631E-2</v>
      </c>
      <c r="AB56" s="188">
        <f>'ori data'!AW143</f>
        <v>3.2045177938017234E-2</v>
      </c>
      <c r="AC56" s="256"/>
      <c r="AD56" s="256">
        <f t="shared" si="17"/>
        <v>16400.558077936977</v>
      </c>
      <c r="AE56" s="257">
        <f t="shared" si="12"/>
        <v>4.2771302209952515E-4</v>
      </c>
      <c r="AF56" s="16">
        <f t="shared" si="11"/>
        <v>2.5598178953011152E-2</v>
      </c>
      <c r="AG56" s="257">
        <f>base_vacc!L27+AE56</f>
        <v>2.4284364450670955E-2</v>
      </c>
    </row>
    <row r="57" spans="1:33" ht="16">
      <c r="A57" s="51">
        <v>26</v>
      </c>
      <c r="B57" s="163">
        <v>44498</v>
      </c>
      <c r="C57" s="52">
        <v>4406279</v>
      </c>
      <c r="D57" s="52">
        <v>6629870</v>
      </c>
      <c r="E57" s="137">
        <f t="shared" si="0"/>
        <v>2066848</v>
      </c>
      <c r="F57" s="52">
        <v>70180</v>
      </c>
      <c r="G57" s="52">
        <v>22858</v>
      </c>
      <c r="H57" s="52">
        <v>738</v>
      </c>
      <c r="I57" s="138">
        <v>130</v>
      </c>
      <c r="J57" s="52">
        <v>61732</v>
      </c>
      <c r="K57" s="157">
        <v>1105</v>
      </c>
      <c r="L57" s="152">
        <f t="shared" si="1"/>
        <v>1556</v>
      </c>
      <c r="M57" s="152">
        <f t="shared" si="1"/>
        <v>-8</v>
      </c>
      <c r="N57" s="152">
        <f t="shared" si="1"/>
        <v>-7</v>
      </c>
      <c r="O57" s="152">
        <f t="shared" si="1"/>
        <v>70</v>
      </c>
      <c r="P57" s="144">
        <f t="shared" si="2"/>
        <v>1623.4390963499957</v>
      </c>
      <c r="Q57" s="144">
        <f t="shared" si="5"/>
        <v>0</v>
      </c>
      <c r="R57" s="144">
        <f t="shared" si="3"/>
        <v>0</v>
      </c>
      <c r="S57" s="151"/>
      <c r="T57" s="151">
        <f t="shared" si="15"/>
        <v>0</v>
      </c>
      <c r="U57" s="151">
        <f t="shared" si="4"/>
        <v>0</v>
      </c>
      <c r="V57" s="153">
        <f t="shared" ref="V57:X72" si="18">AVERAGE(S54:S60)</f>
        <v>2.2266596794407754E-2</v>
      </c>
      <c r="W57" s="188">
        <f t="shared" si="18"/>
        <v>2.4101021086798636E-3</v>
      </c>
      <c r="X57" s="188">
        <f t="shared" si="18"/>
        <v>1.4879656183737473E-2</v>
      </c>
      <c r="Y57" s="189">
        <f t="shared" si="10"/>
        <v>2.715034683776699E-2</v>
      </c>
      <c r="Z57" s="188">
        <f t="shared" si="9"/>
        <v>2.4392045092651877E-2</v>
      </c>
      <c r="AA57" s="188">
        <f>'ori data'!AV144</f>
        <v>3.4661958692656647E-2</v>
      </c>
      <c r="AB57" s="188">
        <f>'ori data'!AW144</f>
        <v>3.1047919193321262E-2</v>
      </c>
      <c r="AC57" s="256"/>
      <c r="AD57" s="256">
        <f t="shared" si="17"/>
        <v>17384.784391416953</v>
      </c>
      <c r="AE57" s="257">
        <f t="shared" si="12"/>
        <v>4.6571194649328371E-4</v>
      </c>
      <c r="AF57" s="16">
        <f t="shared" si="11"/>
        <v>2.485775703914516E-2</v>
      </c>
      <c r="AG57" s="257">
        <f>base_vacc!L28+AE57</f>
        <v>2.3823709089350425E-2</v>
      </c>
    </row>
    <row r="58" spans="1:33" ht="16">
      <c r="A58" s="51">
        <v>27</v>
      </c>
      <c r="B58" s="163">
        <v>44499</v>
      </c>
      <c r="C58" s="52">
        <v>4463382</v>
      </c>
      <c r="D58" s="52">
        <v>6629870</v>
      </c>
      <c r="E58" s="137">
        <f t="shared" si="0"/>
        <v>2010110</v>
      </c>
      <c r="F58" s="52">
        <v>68484</v>
      </c>
      <c r="G58" s="52">
        <v>20209</v>
      </c>
      <c r="H58" s="52">
        <v>747</v>
      </c>
      <c r="I58" s="138">
        <v>135</v>
      </c>
      <c r="J58" s="52">
        <v>65687</v>
      </c>
      <c r="K58" s="157">
        <v>1116</v>
      </c>
      <c r="L58" s="152">
        <f t="shared" si="1"/>
        <v>-2649</v>
      </c>
      <c r="M58" s="152">
        <f t="shared" si="1"/>
        <v>9</v>
      </c>
      <c r="N58" s="152">
        <f t="shared" si="1"/>
        <v>5</v>
      </c>
      <c r="O58" s="152">
        <f t="shared" si="1"/>
        <v>3955</v>
      </c>
      <c r="P58" s="144">
        <f t="shared" si="2"/>
        <v>1140.606704281447</v>
      </c>
      <c r="Q58" s="144">
        <f t="shared" si="5"/>
        <v>149.07799535346831</v>
      </c>
      <c r="R58" s="144">
        <f t="shared" si="3"/>
        <v>30.315300365084632</v>
      </c>
      <c r="S58" s="151">
        <f>MIN(1,P58/F57)</f>
        <v>1.6252589117717969E-2</v>
      </c>
      <c r="T58" s="151">
        <f t="shared" si="15"/>
        <v>6.5219177247995584E-3</v>
      </c>
      <c r="U58" s="151">
        <f t="shared" si="4"/>
        <v>4.107764277111739E-2</v>
      </c>
      <c r="V58" s="153">
        <f t="shared" si="18"/>
        <v>2.09366024701775E-2</v>
      </c>
      <c r="W58" s="188">
        <f t="shared" si="18"/>
        <v>2.5982091111826601E-3</v>
      </c>
      <c r="X58" s="188">
        <f t="shared" si="18"/>
        <v>1.6901323445724935E-2</v>
      </c>
      <c r="Y58" s="189">
        <f t="shared" si="10"/>
        <v>2.7628059731533233E-2</v>
      </c>
      <c r="Z58" s="188">
        <f t="shared" si="9"/>
        <v>2.3980075851605175E-2</v>
      </c>
      <c r="AA58" s="188">
        <f>'ori data'!AV145</f>
        <v>3.4732925063802475E-2</v>
      </c>
      <c r="AB58" s="188">
        <f>'ori data'!AW145</f>
        <v>2.9940370597860502E-2</v>
      </c>
      <c r="AC58" s="256"/>
      <c r="AD58" s="256">
        <f t="shared" si="17"/>
        <v>18428.075855701132</v>
      </c>
      <c r="AE58" s="257">
        <f t="shared" si="12"/>
        <v>5.0477416059825338E-4</v>
      </c>
      <c r="AF58" s="16">
        <f t="shared" si="11"/>
        <v>2.4484850012203428E-2</v>
      </c>
      <c r="AG58" s="257">
        <f>base_vacc!L29+AE58</f>
        <v>2.333919701774111E-2</v>
      </c>
    </row>
    <row r="59" spans="1:33" ht="16">
      <c r="A59" s="51">
        <v>28</v>
      </c>
      <c r="B59" s="163">
        <v>44500</v>
      </c>
      <c r="C59" s="52">
        <v>4506691</v>
      </c>
      <c r="D59" s="52">
        <v>6629870</v>
      </c>
      <c r="E59" s="137">
        <f t="shared" si="0"/>
        <v>1977587</v>
      </c>
      <c r="F59" s="52">
        <v>56768</v>
      </c>
      <c r="G59" s="52">
        <v>21179</v>
      </c>
      <c r="H59" s="52">
        <v>702</v>
      </c>
      <c r="I59" s="138">
        <v>128</v>
      </c>
      <c r="J59" s="52">
        <v>65687</v>
      </c>
      <c r="K59" s="157">
        <v>1128</v>
      </c>
      <c r="L59" s="152">
        <f t="shared" si="1"/>
        <v>970</v>
      </c>
      <c r="M59" s="152">
        <f t="shared" si="1"/>
        <v>-45</v>
      </c>
      <c r="N59" s="152">
        <f t="shared" si="1"/>
        <v>-7</v>
      </c>
      <c r="O59" s="152">
        <f t="shared" si="1"/>
        <v>0</v>
      </c>
      <c r="P59" s="144">
        <f t="shared" si="2"/>
        <v>970</v>
      </c>
      <c r="Q59" s="144">
        <f t="shared" si="5"/>
        <v>0</v>
      </c>
      <c r="R59" s="144">
        <f t="shared" si="3"/>
        <v>0</v>
      </c>
      <c r="S59" s="151"/>
      <c r="T59" s="151">
        <f t="shared" si="15"/>
        <v>0</v>
      </c>
      <c r="U59" s="151">
        <f t="shared" si="4"/>
        <v>0</v>
      </c>
      <c r="V59" s="153">
        <f t="shared" si="18"/>
        <v>1.9261898449940914E-2</v>
      </c>
      <c r="W59" s="188">
        <f t="shared" si="18"/>
        <v>3.0568858179761574E-3</v>
      </c>
      <c r="X59" s="188">
        <f t="shared" si="18"/>
        <v>1.7011250347019221E-2</v>
      </c>
      <c r="Y59" s="189">
        <f t="shared" si="10"/>
        <v>2.1545587057424719E-2</v>
      </c>
      <c r="Z59" s="188">
        <f t="shared" si="9"/>
        <v>2.1123966401377779E-2</v>
      </c>
      <c r="AA59" s="188">
        <f>'ori data'!AV146</f>
        <v>2.6230451555355087E-2</v>
      </c>
      <c r="AB59" s="188">
        <f>'ori data'!AW146</f>
        <v>2.6110311868355846E-2</v>
      </c>
      <c r="AC59" s="256">
        <v>15596</v>
      </c>
      <c r="AD59" s="256">
        <f t="shared" si="17"/>
        <v>19533.977074293543</v>
      </c>
      <c r="AE59" s="257">
        <f t="shared" si="12"/>
        <v>5.5016950246126388E-4</v>
      </c>
      <c r="AF59" s="16">
        <f t="shared" si="11"/>
        <v>2.1674135903839042E-2</v>
      </c>
      <c r="AG59" s="257">
        <f>base_vacc!L30+AE59</f>
        <v>2.2858980931032693E-2</v>
      </c>
    </row>
    <row r="60" spans="1:33" ht="16">
      <c r="A60" s="51">
        <v>29</v>
      </c>
      <c r="B60" s="163">
        <v>44501</v>
      </c>
      <c r="C60" s="52">
        <v>4529058</v>
      </c>
      <c r="D60" s="52">
        <v>6629870</v>
      </c>
      <c r="E60" s="137">
        <f t="shared" si="0"/>
        <v>1964486</v>
      </c>
      <c r="F60" s="52">
        <v>46065</v>
      </c>
      <c r="G60" s="52">
        <v>21120</v>
      </c>
      <c r="H60" s="52">
        <v>699</v>
      </c>
      <c r="I60" s="138">
        <v>136</v>
      </c>
      <c r="J60" s="52">
        <v>67174</v>
      </c>
      <c r="K60" s="157">
        <v>1132</v>
      </c>
      <c r="L60" s="152">
        <f t="shared" si="1"/>
        <v>-59</v>
      </c>
      <c r="M60" s="152">
        <f t="shared" si="1"/>
        <v>-3</v>
      </c>
      <c r="N60" s="152">
        <f t="shared" si="1"/>
        <v>8</v>
      </c>
      <c r="O60" s="152">
        <f t="shared" si="1"/>
        <v>1487</v>
      </c>
      <c r="P60" s="144">
        <f t="shared" si="2"/>
        <v>1371.4459120929173</v>
      </c>
      <c r="Q60" s="144">
        <f t="shared" si="5"/>
        <v>44.3428831701207</v>
      </c>
      <c r="R60" s="144">
        <f t="shared" si="3"/>
        <v>17.211204736961967</v>
      </c>
      <c r="S60" s="151">
        <f t="shared" ref="S60:S72" si="19">MIN(1,P60/F59)</f>
        <v>2.4158785091828446E-2</v>
      </c>
      <c r="T60" s="151">
        <f t="shared" si="15"/>
        <v>2.0937193998829358E-3</v>
      </c>
      <c r="U60" s="151">
        <f t="shared" si="4"/>
        <v>2.4517385665187987E-2</v>
      </c>
      <c r="V60" s="153">
        <f t="shared" si="18"/>
        <v>1.8789200221250933E-2</v>
      </c>
      <c r="W60" s="188">
        <f t="shared" si="18"/>
        <v>2.8843159560885531E-3</v>
      </c>
      <c r="X60" s="188">
        <f t="shared" si="18"/>
        <v>1.4728023268388972E-2</v>
      </c>
      <c r="Y60" s="189">
        <f t="shared" si="10"/>
        <v>1.1310248297546455E-2</v>
      </c>
      <c r="Z60" s="188">
        <f t="shared" si="9"/>
        <v>2.1056156905579753E-2</v>
      </c>
      <c r="AA60" s="188">
        <f>'ori data'!AV147</f>
        <v>1.3647335740748471E-2</v>
      </c>
      <c r="AB60" s="188">
        <f>'ori data'!AW147</f>
        <v>2.5908979077647502E-2</v>
      </c>
      <c r="AC60" s="256"/>
      <c r="AD60" s="256">
        <f t="shared" si="17"/>
        <v>20706.245368583972</v>
      </c>
      <c r="AE60" s="257">
        <f t="shared" si="12"/>
        <v>5.9277710375848364E-4</v>
      </c>
      <c r="AF60" s="16">
        <f t="shared" si="11"/>
        <v>2.1648934009338237E-2</v>
      </c>
      <c r="AG60" s="257">
        <f>base_vacc!L31+AE60</f>
        <v>2.2306671389472774E-2</v>
      </c>
    </row>
    <row r="61" spans="1:33" s="173" customFormat="1" ht="16">
      <c r="A61" s="164">
        <v>30</v>
      </c>
      <c r="B61" s="165">
        <v>44502</v>
      </c>
      <c r="C61" s="166">
        <v>4582075</v>
      </c>
      <c r="D61" s="166">
        <v>6629870</v>
      </c>
      <c r="E61" s="167">
        <f t="shared" si="0"/>
        <v>1908576</v>
      </c>
      <c r="F61" s="166">
        <v>48002</v>
      </c>
      <c r="G61" s="166">
        <v>18611</v>
      </c>
      <c r="H61" s="166">
        <v>667</v>
      </c>
      <c r="I61" s="168">
        <v>127</v>
      </c>
      <c r="J61" s="166">
        <v>70671</v>
      </c>
      <c r="K61" s="169">
        <v>1141</v>
      </c>
      <c r="L61" s="170">
        <f t="shared" si="1"/>
        <v>-2509</v>
      </c>
      <c r="M61" s="170">
        <f t="shared" si="1"/>
        <v>-32</v>
      </c>
      <c r="N61" s="170">
        <f t="shared" si="1"/>
        <v>-9</v>
      </c>
      <c r="O61" s="170">
        <f t="shared" si="1"/>
        <v>3497</v>
      </c>
      <c r="P61" s="166">
        <f t="shared" si="2"/>
        <v>844.91223911363068</v>
      </c>
      <c r="Q61" s="166">
        <f t="shared" si="5"/>
        <v>88.200927595980417</v>
      </c>
      <c r="R61" s="166">
        <f t="shared" si="3"/>
        <v>13.886833290389074</v>
      </c>
      <c r="S61" s="171">
        <f t="shared" si="19"/>
        <v>1.8341739696377524E-2</v>
      </c>
      <c r="T61" s="171">
        <f t="shared" si="15"/>
        <v>4.1761802839005878E-3</v>
      </c>
      <c r="U61" s="171">
        <f t="shared" si="4"/>
        <v>1.986671429240211E-2</v>
      </c>
      <c r="V61" s="172">
        <f t="shared" si="18"/>
        <v>2.0139376269018665E-2</v>
      </c>
      <c r="W61" s="190">
        <f t="shared" si="18"/>
        <v>2.8843159560885531E-3</v>
      </c>
      <c r="X61" s="190">
        <f t="shared" si="18"/>
        <v>1.4728023268388972E-2</v>
      </c>
      <c r="Y61" s="190">
        <f t="shared" si="10"/>
        <v>2.6987720961106364E-2</v>
      </c>
      <c r="Z61" s="190">
        <f t="shared" si="9"/>
        <v>2.0739005194936926E-2</v>
      </c>
      <c r="AA61" s="190">
        <f>'ori data'!AV148</f>
        <v>3.0950824069882466E-2</v>
      </c>
      <c r="AB61" s="190">
        <f>'ori data'!AW148</f>
        <v>2.5537186906898927E-2</v>
      </c>
      <c r="AC61" s="262"/>
      <c r="AD61" s="262">
        <f t="shared" si="17"/>
        <v>21948.863543422129</v>
      </c>
      <c r="AE61" s="263">
        <f t="shared" si="12"/>
        <v>6.3254112008848974E-4</v>
      </c>
      <c r="AF61" s="264">
        <f t="shared" si="11"/>
        <v>2.1371546315025414E-2</v>
      </c>
      <c r="AG61" s="263">
        <f>base_vacc!L32+AE61</f>
        <v>2.1707043977231347E-2</v>
      </c>
    </row>
    <row r="62" spans="1:33" ht="16">
      <c r="A62" s="51">
        <v>31</v>
      </c>
      <c r="B62" s="53">
        <v>44503</v>
      </c>
      <c r="C62" s="52">
        <v>4596119</v>
      </c>
      <c r="D62" s="52">
        <v>6629870</v>
      </c>
      <c r="E62" s="137">
        <f t="shared" si="0"/>
        <v>1878347</v>
      </c>
      <c r="F62" s="52">
        <v>63278</v>
      </c>
      <c r="G62" s="52">
        <v>17583</v>
      </c>
      <c r="H62" s="52">
        <v>657</v>
      </c>
      <c r="I62" s="138">
        <v>117</v>
      </c>
      <c r="J62" s="52">
        <v>72620</v>
      </c>
      <c r="K62" s="157">
        <v>1149</v>
      </c>
      <c r="L62" s="152">
        <f t="shared" si="1"/>
        <v>-1028</v>
      </c>
      <c r="M62" s="152">
        <f t="shared" si="1"/>
        <v>-10</v>
      </c>
      <c r="N62" s="152">
        <f t="shared" si="1"/>
        <v>-10</v>
      </c>
      <c r="O62" s="152">
        <f t="shared" si="1"/>
        <v>1949</v>
      </c>
      <c r="P62" s="144">
        <f t="shared" si="2"/>
        <v>838.82284687040374</v>
      </c>
      <c r="Q62" s="144">
        <f t="shared" si="5"/>
        <v>59.755025330936434</v>
      </c>
      <c r="R62" s="144">
        <f t="shared" si="3"/>
        <v>2.4221277986599112</v>
      </c>
      <c r="S62" s="151">
        <f t="shared" si="19"/>
        <v>1.7474747861972496E-2</v>
      </c>
      <c r="T62" s="151">
        <f t="shared" si="15"/>
        <v>3.2107369475544803E-3</v>
      </c>
      <c r="U62" s="151">
        <f t="shared" si="4"/>
        <v>3.6313760099848744E-3</v>
      </c>
      <c r="V62" s="153">
        <f t="shared" si="18"/>
        <v>2.0117580251983392E-2</v>
      </c>
      <c r="W62" s="153">
        <f t="shared" si="18"/>
        <v>3.1688618342258579E-3</v>
      </c>
      <c r="X62" s="153">
        <f t="shared" si="18"/>
        <v>1.3246639375168363E-2</v>
      </c>
      <c r="Y62" s="47">
        <f t="shared" si="10"/>
        <v>7.3583656087051292E-3</v>
      </c>
      <c r="Z62" s="151">
        <f t="shared" si="9"/>
        <v>2.0314954353718502E-2</v>
      </c>
      <c r="AA62" s="151">
        <f>'ori data'!AV149</f>
        <v>9.0606261782301134E-3</v>
      </c>
      <c r="AB62" s="151">
        <f>'ori data'!AW149</f>
        <v>2.5064247071233912E-2</v>
      </c>
      <c r="AC62" s="256"/>
      <c r="AD62" s="256">
        <f t="shared" si="17"/>
        <v>23266.053418776348</v>
      </c>
      <c r="AE62" s="257">
        <f t="shared" si="12"/>
        <v>6.9014274273291665E-4</v>
      </c>
      <c r="AF62" s="16">
        <f t="shared" si="11"/>
        <v>2.100509709645142E-2</v>
      </c>
      <c r="AG62" s="257">
        <f>base_vacc!L33+AE62</f>
        <v>2.1139274171304349E-2</v>
      </c>
    </row>
    <row r="63" spans="1:33" ht="16">
      <c r="A63" s="51">
        <v>32</v>
      </c>
      <c r="B63" s="53">
        <v>44504</v>
      </c>
      <c r="C63" s="52">
        <v>4643853</v>
      </c>
      <c r="D63" s="52">
        <v>6629870</v>
      </c>
      <c r="E63" s="137">
        <f t="shared" si="0"/>
        <v>1842498</v>
      </c>
      <c r="F63" s="52">
        <v>50180</v>
      </c>
      <c r="G63" s="52">
        <v>16896</v>
      </c>
      <c r="H63" s="52">
        <v>660</v>
      </c>
      <c r="I63" s="138">
        <v>114</v>
      </c>
      <c r="J63" s="52">
        <v>74511</v>
      </c>
      <c r="K63" s="157">
        <v>1158</v>
      </c>
      <c r="L63" s="152">
        <f t="shared" si="1"/>
        <v>-687</v>
      </c>
      <c r="M63" s="152">
        <f t="shared" si="1"/>
        <v>3</v>
      </c>
      <c r="N63" s="152">
        <f t="shared" si="1"/>
        <v>-3</v>
      </c>
      <c r="O63" s="152">
        <f t="shared" si="1"/>
        <v>1891</v>
      </c>
      <c r="P63" s="144">
        <f t="shared" si="2"/>
        <v>1121.1684210526316</v>
      </c>
      <c r="Q63" s="144">
        <f t="shared" si="5"/>
        <v>73.631578947368425</v>
      </c>
      <c r="R63" s="144">
        <f t="shared" si="3"/>
        <v>9.1999999999999993</v>
      </c>
      <c r="S63" s="151">
        <f t="shared" si="19"/>
        <v>1.7718139338358224E-2</v>
      </c>
      <c r="T63" s="151">
        <f t="shared" si="15"/>
        <v>4.1876573364823082E-3</v>
      </c>
      <c r="U63" s="151">
        <f t="shared" si="4"/>
        <v>1.400304414003044E-2</v>
      </c>
      <c r="V63" s="153">
        <f t="shared" si="18"/>
        <v>1.9765587478157799E-2</v>
      </c>
      <c r="W63" s="153">
        <f t="shared" si="18"/>
        <v>3.1688618342258579E-3</v>
      </c>
      <c r="X63" s="153">
        <f t="shared" si="18"/>
        <v>1.3246639375168363E-2</v>
      </c>
      <c r="Y63" s="47">
        <f t="shared" si="10"/>
        <v>2.5412769844975397E-2</v>
      </c>
      <c r="Z63" s="151">
        <f t="shared" si="9"/>
        <v>1.9498182500071567E-2</v>
      </c>
      <c r="AA63" s="151">
        <f>'ori data'!AV150</f>
        <v>3.2078732242857254E-2</v>
      </c>
      <c r="AB63" s="151">
        <f>'ori data'!AW150</f>
        <v>2.3987008224477267E-2</v>
      </c>
      <c r="AC63" s="256">
        <v>32316</v>
      </c>
      <c r="AD63" s="256">
        <f t="shared" si="17"/>
        <v>24662.290173450918</v>
      </c>
      <c r="AE63" s="257">
        <f t="shared" si="12"/>
        <v>7.4333270406084172E-4</v>
      </c>
      <c r="AF63" s="16">
        <f t="shared" si="11"/>
        <v>2.0241515204132407E-2</v>
      </c>
      <c r="AG63" s="257">
        <f>base_vacc!L34+AE63</f>
        <v>2.0515032704060843E-2</v>
      </c>
    </row>
    <row r="64" spans="1:33" ht="16">
      <c r="A64" s="51">
        <v>33</v>
      </c>
      <c r="B64" s="53">
        <v>44505</v>
      </c>
      <c r="C64" s="52">
        <v>4689787</v>
      </c>
      <c r="D64" s="52">
        <v>6629870</v>
      </c>
      <c r="E64" s="137">
        <f t="shared" si="0"/>
        <v>1779259</v>
      </c>
      <c r="F64" s="52">
        <v>66155</v>
      </c>
      <c r="G64" s="52">
        <v>18205</v>
      </c>
      <c r="H64" s="52">
        <v>634</v>
      </c>
      <c r="I64" s="138">
        <v>109</v>
      </c>
      <c r="J64" s="52">
        <v>74553</v>
      </c>
      <c r="K64" s="157">
        <v>1168</v>
      </c>
      <c r="L64" s="152">
        <f t="shared" si="1"/>
        <v>1309</v>
      </c>
      <c r="M64" s="152">
        <f t="shared" si="1"/>
        <v>-26</v>
      </c>
      <c r="N64" s="152">
        <f t="shared" si="1"/>
        <v>-5</v>
      </c>
      <c r="O64" s="152">
        <f t="shared" si="1"/>
        <v>42</v>
      </c>
      <c r="P64" s="52">
        <f t="shared" si="2"/>
        <v>1349.3530715642812</v>
      </c>
      <c r="Q64" s="52">
        <f t="shared" si="5"/>
        <v>0</v>
      </c>
      <c r="R64" s="52">
        <f t="shared" si="3"/>
        <v>0</v>
      </c>
      <c r="S64" s="47">
        <f t="shared" si="19"/>
        <v>2.6890256507857337E-2</v>
      </c>
      <c r="T64" s="47">
        <f t="shared" si="15"/>
        <v>0</v>
      </c>
      <c r="U64" s="47">
        <f t="shared" si="4"/>
        <v>0</v>
      </c>
      <c r="V64" s="153">
        <f t="shared" si="18"/>
        <v>1.8952928387602038E-2</v>
      </c>
      <c r="W64" s="153">
        <f t="shared" si="18"/>
        <v>3.1716544650360716E-3</v>
      </c>
      <c r="X64" s="153">
        <f t="shared" si="18"/>
        <v>1.0350256142153196E-2</v>
      </c>
      <c r="Y64" s="47">
        <f t="shared" si="10"/>
        <v>2.4930284863267153E-2</v>
      </c>
      <c r="Z64" s="47">
        <f>AVERAGE(Y61:Y67)</f>
        <v>1.9011592699415568E-2</v>
      </c>
      <c r="AA64" s="151">
        <f>'ori data'!AV151</f>
        <v>3.2059413497416624E-2</v>
      </c>
      <c r="AB64" s="151">
        <f>'ori data'!AW151</f>
        <v>2.3341434837329127E-2</v>
      </c>
      <c r="AC64" s="256"/>
      <c r="AD64" s="256">
        <f t="shared" si="17"/>
        <v>26142.317549595085</v>
      </c>
      <c r="AE64" s="257">
        <f t="shared" si="12"/>
        <v>8.0327217513623771E-4</v>
      </c>
      <c r="AF64" s="16">
        <f t="shared" ref="AF64:AF95" si="20">Z64+AE64</f>
        <v>1.9814864874551804E-2</v>
      </c>
      <c r="AG64" s="257">
        <f>base_vacc!L35+AE64</f>
        <v>1.9915229317993381E-2</v>
      </c>
    </row>
    <row r="65" spans="1:33" ht="16">
      <c r="A65" s="51">
        <v>34</v>
      </c>
      <c r="B65" s="53">
        <v>44506</v>
      </c>
      <c r="C65" s="52">
        <v>4733663</v>
      </c>
      <c r="D65" s="52">
        <v>6629870</v>
      </c>
      <c r="E65" s="137">
        <f t="shared" si="0"/>
        <v>1734880</v>
      </c>
      <c r="F65" s="52">
        <v>65410</v>
      </c>
      <c r="G65" s="52">
        <v>15901</v>
      </c>
      <c r="H65" s="52">
        <v>651</v>
      </c>
      <c r="I65" s="138">
        <v>106</v>
      </c>
      <c r="J65" s="52">
        <v>78084</v>
      </c>
      <c r="K65" s="157">
        <v>1175</v>
      </c>
      <c r="L65" s="152">
        <f t="shared" si="1"/>
        <v>-2304</v>
      </c>
      <c r="M65" s="152">
        <f t="shared" si="1"/>
        <v>17</v>
      </c>
      <c r="N65" s="152">
        <f t="shared" si="1"/>
        <v>-3</v>
      </c>
      <c r="O65" s="152">
        <f t="shared" si="1"/>
        <v>3531</v>
      </c>
      <c r="P65" s="144">
        <f t="shared" si="2"/>
        <v>1066.5385400408213</v>
      </c>
      <c r="Q65" s="144">
        <f t="shared" si="5"/>
        <v>154.9926161604034</v>
      </c>
      <c r="R65" s="144">
        <f t="shared" si="3"/>
        <v>19.468843798775364</v>
      </c>
      <c r="S65" s="151">
        <f t="shared" si="19"/>
        <v>1.6121813015506331E-2</v>
      </c>
      <c r="T65" s="151">
        <f t="shared" si="15"/>
        <v>8.513738871760693E-3</v>
      </c>
      <c r="U65" s="151">
        <f t="shared" si="4"/>
        <v>3.0707955518573127E-2</v>
      </c>
      <c r="V65" s="153">
        <f t="shared" si="18"/>
        <v>1.9389652295769437E-2</v>
      </c>
      <c r="W65" s="153">
        <f t="shared" si="18"/>
        <v>3.3377169154376286E-3</v>
      </c>
      <c r="X65" s="153">
        <f t="shared" si="18"/>
        <v>9.6472384080280495E-3</v>
      </c>
      <c r="Y65" s="47">
        <f t="shared" si="10"/>
        <v>2.4659703843004307E-2</v>
      </c>
      <c r="Z65" s="151">
        <f t="shared" si="9"/>
        <v>1.7947895133066421E-2</v>
      </c>
      <c r="AA65" s="151">
        <f>'ori data'!AV152</f>
        <v>3.1422346214147377E-2</v>
      </c>
      <c r="AB65" s="151">
        <f>'ori data'!AW152</f>
        <v>2.2500898517637393E-2</v>
      </c>
      <c r="AC65" s="256"/>
      <c r="AD65" s="256">
        <f t="shared" si="17"/>
        <v>27711.163969661386</v>
      </c>
      <c r="AE65" s="257">
        <f t="shared" si="12"/>
        <v>8.817414553284824E-4</v>
      </c>
      <c r="AF65" s="16">
        <f t="shared" si="20"/>
        <v>1.8829636588394903E-2</v>
      </c>
      <c r="AG65" s="257">
        <f>base_vacc!L36+AE65</f>
        <v>1.9334092883899912E-2</v>
      </c>
    </row>
    <row r="66" spans="1:33" ht="16">
      <c r="A66" s="51">
        <v>35</v>
      </c>
      <c r="B66" s="53">
        <v>44507</v>
      </c>
      <c r="C66" s="52">
        <v>4761123</v>
      </c>
      <c r="D66" s="52">
        <v>6629870</v>
      </c>
      <c r="E66" s="137">
        <f t="shared" si="0"/>
        <v>1715055</v>
      </c>
      <c r="F66" s="52">
        <v>56649</v>
      </c>
      <c r="G66" s="52">
        <v>15745</v>
      </c>
      <c r="H66" s="52">
        <v>568</v>
      </c>
      <c r="I66" s="138">
        <v>96</v>
      </c>
      <c r="J66" s="52">
        <v>79450</v>
      </c>
      <c r="K66" s="157">
        <v>1184</v>
      </c>
      <c r="L66" s="152">
        <f t="shared" si="1"/>
        <v>-156</v>
      </c>
      <c r="M66" s="152">
        <f t="shared" si="1"/>
        <v>-83</v>
      </c>
      <c r="N66" s="152">
        <f t="shared" si="1"/>
        <v>-10</v>
      </c>
      <c r="O66" s="152">
        <f t="shared" si="1"/>
        <v>1366</v>
      </c>
      <c r="P66" s="144">
        <f t="shared" si="2"/>
        <v>1154.7239929307088</v>
      </c>
      <c r="Q66" s="144">
        <f t="shared" si="5"/>
        <v>0</v>
      </c>
      <c r="R66" s="144">
        <f t="shared" si="3"/>
        <v>0</v>
      </c>
      <c r="S66" s="151">
        <f t="shared" si="19"/>
        <v>1.7653630835204232E-2</v>
      </c>
      <c r="T66" s="151">
        <f t="shared" si="15"/>
        <v>0</v>
      </c>
      <c r="U66" s="151">
        <f t="shared" si="4"/>
        <v>0</v>
      </c>
      <c r="V66" s="153">
        <f t="shared" si="18"/>
        <v>1.9948291894528791E-2</v>
      </c>
      <c r="W66" s="153">
        <f t="shared" si="18"/>
        <v>2.8790402086441317E-3</v>
      </c>
      <c r="X66" s="153">
        <f t="shared" si="18"/>
        <v>9.7734481094554765E-3</v>
      </c>
      <c r="Y66" s="47">
        <f t="shared" si="10"/>
        <v>1.5828184081896155E-2</v>
      </c>
      <c r="Z66" s="151">
        <f t="shared" si="9"/>
        <v>1.9411450888218683E-2</v>
      </c>
      <c r="AA66" s="151">
        <f>'ori data'!AV153</f>
        <v>1.8689779628058574E-2</v>
      </c>
      <c r="AB66" s="151">
        <f>'ori data'!AW153</f>
        <v>2.4598639970848938E-2</v>
      </c>
      <c r="AC66" s="256"/>
      <c r="AD66" s="256">
        <f t="shared" si="17"/>
        <v>29374.159620570954</v>
      </c>
      <c r="AE66" s="257">
        <f t="shared" si="12"/>
        <v>9.5856523270172473E-4</v>
      </c>
      <c r="AF66" s="16">
        <f t="shared" si="20"/>
        <v>2.0370016120920407E-2</v>
      </c>
      <c r="AG66" s="257">
        <f>base_vacc!L37+AE66</f>
        <v>1.8679462375558866E-2</v>
      </c>
    </row>
    <row r="67" spans="1:33" ht="16">
      <c r="A67" s="51">
        <v>36</v>
      </c>
      <c r="B67" s="53">
        <v>44508</v>
      </c>
      <c r="C67" s="52">
        <v>4774679</v>
      </c>
      <c r="D67" s="52">
        <v>6629870</v>
      </c>
      <c r="E67" s="137">
        <f t="shared" ref="E67:E120" si="21">D67-C67-SUM(F67:K67)</f>
        <v>1712582</v>
      </c>
      <c r="F67" s="52">
        <v>44479</v>
      </c>
      <c r="G67" s="52">
        <v>15527</v>
      </c>
      <c r="H67" s="52">
        <v>556</v>
      </c>
      <c r="I67" s="138">
        <v>91</v>
      </c>
      <c r="J67" s="52">
        <v>80767</v>
      </c>
      <c r="K67" s="157">
        <v>1189</v>
      </c>
      <c r="L67" s="152">
        <f t="shared" si="1"/>
        <v>-218</v>
      </c>
      <c r="M67" s="152">
        <f t="shared" si="1"/>
        <v>-12</v>
      </c>
      <c r="N67" s="152">
        <f t="shared" si="1"/>
        <v>-5</v>
      </c>
      <c r="O67" s="152">
        <f t="shared" si="1"/>
        <v>1317</v>
      </c>
      <c r="P67" s="144">
        <f t="shared" si="2"/>
        <v>1046.3167429207369</v>
      </c>
      <c r="Q67" s="144">
        <f t="shared" si="5"/>
        <v>33.273401755904537</v>
      </c>
      <c r="R67" s="144">
        <f t="shared" si="3"/>
        <v>2.4098553233584763</v>
      </c>
      <c r="S67" s="151">
        <f t="shared" si="19"/>
        <v>1.8470171457938125E-2</v>
      </c>
      <c r="T67" s="151">
        <f t="shared" si="15"/>
        <v>2.1132678155544324E-3</v>
      </c>
      <c r="U67" s="151">
        <f t="shared" si="4"/>
        <v>4.2427030340818246E-3</v>
      </c>
      <c r="V67" s="153">
        <f t="shared" si="18"/>
        <v>1.9975105539247993E-2</v>
      </c>
      <c r="W67" s="153">
        <f t="shared" si="18"/>
        <v>2.3271287246242958E-3</v>
      </c>
      <c r="X67" s="153">
        <f t="shared" si="18"/>
        <v>7.7730132323082712E-3</v>
      </c>
      <c r="Y67" s="47">
        <f t="shared" si="10"/>
        <v>7.9041196929544536E-3</v>
      </c>
      <c r="Z67" s="151">
        <f t="shared" si="9"/>
        <v>1.8248225417248378E-2</v>
      </c>
      <c r="AA67" s="151">
        <f>'ori data'!AV154</f>
        <v>9.1283220307115213E-3</v>
      </c>
      <c r="AB67" s="151">
        <f>'ori data'!AW154</f>
        <v>2.3346788445257942E-2</v>
      </c>
      <c r="AC67" s="256"/>
      <c r="AD67" s="256">
        <f t="shared" si="17"/>
        <v>31136.954563129624</v>
      </c>
      <c r="AE67" s="257">
        <f t="shared" si="12"/>
        <v>1.0278358085068235E-3</v>
      </c>
      <c r="AF67" s="16">
        <f t="shared" si="20"/>
        <v>1.9276061225755203E-2</v>
      </c>
      <c r="AG67" s="257">
        <f>base_vacc!L38+AE67</f>
        <v>1.8031232951363968E-2</v>
      </c>
    </row>
    <row r="68" spans="1:33" ht="16">
      <c r="A68" s="51">
        <v>37</v>
      </c>
      <c r="B68" s="53">
        <v>44509</v>
      </c>
      <c r="C68" s="52">
        <v>4808146</v>
      </c>
      <c r="D68" s="52">
        <v>6629870</v>
      </c>
      <c r="E68" s="137">
        <f t="shared" si="21"/>
        <v>1674747</v>
      </c>
      <c r="F68" s="52">
        <v>47794</v>
      </c>
      <c r="G68" s="52">
        <v>14934</v>
      </c>
      <c r="H68" s="52">
        <v>579</v>
      </c>
      <c r="I68" s="138">
        <v>90</v>
      </c>
      <c r="J68" s="52">
        <v>82381</v>
      </c>
      <c r="K68" s="157">
        <v>1199</v>
      </c>
      <c r="L68" s="152">
        <f t="shared" si="1"/>
        <v>-593</v>
      </c>
      <c r="M68" s="152">
        <f t="shared" si="1"/>
        <v>23</v>
      </c>
      <c r="N68" s="152">
        <f t="shared" si="1"/>
        <v>-1</v>
      </c>
      <c r="O68" s="152">
        <f t="shared" si="1"/>
        <v>1614</v>
      </c>
      <c r="P68" s="144">
        <f t="shared" si="2"/>
        <v>951.7975389348203</v>
      </c>
      <c r="Q68" s="144">
        <f t="shared" si="5"/>
        <v>82.892712939819262</v>
      </c>
      <c r="R68" s="144">
        <f t="shared" si="3"/>
        <v>8.3097481253605068</v>
      </c>
      <c r="S68" s="151">
        <f t="shared" si="19"/>
        <v>2.1398807053549324E-2</v>
      </c>
      <c r="T68" s="151">
        <f t="shared" si="15"/>
        <v>5.3386174367114868E-3</v>
      </c>
      <c r="U68" s="151">
        <f t="shared" si="4"/>
        <v>1.4945590153526091E-2</v>
      </c>
      <c r="V68" s="153">
        <f t="shared" si="18"/>
        <v>1.8473008926457268E-2</v>
      </c>
      <c r="W68" s="153">
        <f t="shared" si="18"/>
        <v>2.3271287246242958E-3</v>
      </c>
      <c r="X68" s="153">
        <f t="shared" si="18"/>
        <v>9.7763266046328595E-3</v>
      </c>
      <c r="Y68" s="47">
        <f t="shared" si="10"/>
        <v>1.9541837996662349E-2</v>
      </c>
      <c r="Z68" s="151">
        <f t="shared" si="9"/>
        <v>1.7298505738597491E-2</v>
      </c>
      <c r="AA68" s="151">
        <f>'ori data'!AV155</f>
        <v>2.5067069832040302E-2</v>
      </c>
      <c r="AB68" s="151">
        <f>'ori data'!AW155</f>
        <v>2.2177587236085965E-2</v>
      </c>
      <c r="AC68" s="256"/>
      <c r="AD68" s="256">
        <f t="shared" si="17"/>
        <v>33005.537928221886</v>
      </c>
      <c r="AE68" s="257">
        <f t="shared" si="12"/>
        <v>1.0910913258998759E-3</v>
      </c>
      <c r="AF68" s="16">
        <f t="shared" si="20"/>
        <v>1.8389597064497366E-2</v>
      </c>
      <c r="AG68" s="257">
        <f>base_vacc!L39+AE68</f>
        <v>1.7352265611614161E-2</v>
      </c>
    </row>
    <row r="69" spans="1:33" ht="16">
      <c r="A69" s="51">
        <v>38</v>
      </c>
      <c r="B69" s="53">
        <v>44510</v>
      </c>
      <c r="C69" s="52">
        <v>4837627</v>
      </c>
      <c r="D69" s="52">
        <v>6629870</v>
      </c>
      <c r="E69" s="137">
        <f t="shared" si="21"/>
        <v>1620480</v>
      </c>
      <c r="F69" s="52">
        <v>71601</v>
      </c>
      <c r="G69" s="52">
        <v>14472</v>
      </c>
      <c r="H69" s="52">
        <v>471</v>
      </c>
      <c r="I69" s="138">
        <v>84</v>
      </c>
      <c r="J69" s="52">
        <v>83922</v>
      </c>
      <c r="K69" s="157">
        <v>1213</v>
      </c>
      <c r="L69" s="152">
        <f t="shared" si="1"/>
        <v>-462</v>
      </c>
      <c r="M69" s="152">
        <f t="shared" si="1"/>
        <v>-108</v>
      </c>
      <c r="N69" s="152">
        <f t="shared" si="1"/>
        <v>-6</v>
      </c>
      <c r="O69" s="152">
        <f t="shared" si="1"/>
        <v>1541</v>
      </c>
      <c r="P69" s="144">
        <f t="shared" si="2"/>
        <v>1022.0854461968456</v>
      </c>
      <c r="Q69" s="144">
        <f t="shared" si="5"/>
        <v>0</v>
      </c>
      <c r="R69" s="144">
        <f t="shared" si="3"/>
        <v>2.6140946296665994</v>
      </c>
      <c r="S69" s="151">
        <f t="shared" si="19"/>
        <v>2.1385225053287979E-2</v>
      </c>
      <c r="T69" s="151">
        <f t="shared" si="15"/>
        <v>0</v>
      </c>
      <c r="U69" s="151">
        <f t="shared" si="4"/>
        <v>4.5148439199768553E-3</v>
      </c>
      <c r="V69" s="153">
        <f t="shared" si="18"/>
        <v>1.8718400789089019E-2</v>
      </c>
      <c r="W69" s="153">
        <f t="shared" si="18"/>
        <v>1.1108803143727681E-3</v>
      </c>
      <c r="X69" s="153">
        <f t="shared" si="18"/>
        <v>5.389475816265271E-3</v>
      </c>
      <c r="Y69" s="47">
        <f t="shared" si="10"/>
        <v>1.7603255894770971E-2</v>
      </c>
      <c r="Z69" s="151">
        <f t="shared" si="9"/>
        <v>1.6442357814030452E-2</v>
      </c>
      <c r="AA69" s="151">
        <f>'ori data'!AV156</f>
        <v>2.37448163507109E-2</v>
      </c>
      <c r="AB69" s="151">
        <f>'ori data'!AW156</f>
        <v>2.1245511138926303E-2</v>
      </c>
      <c r="AC69" s="256"/>
      <c r="AD69" s="156">
        <f t="shared" si="17"/>
        <v>34986.258265002252</v>
      </c>
      <c r="AE69" s="257">
        <f t="shared" si="12"/>
        <v>1.1826982444395283E-3</v>
      </c>
      <c r="AF69" s="16">
        <f t="shared" si="20"/>
        <v>1.7625056058469979E-2</v>
      </c>
      <c r="AG69" s="257">
        <f>base_vacc!L40+AE69</f>
        <v>1.6745063958725243E-2</v>
      </c>
    </row>
    <row r="70" spans="1:33" ht="16">
      <c r="A70" s="51">
        <v>39</v>
      </c>
      <c r="B70" s="53">
        <v>44511</v>
      </c>
      <c r="C70" s="52">
        <v>4865613</v>
      </c>
      <c r="D70" s="52">
        <v>6629870</v>
      </c>
      <c r="E70" s="137">
        <f t="shared" si="21"/>
        <v>1595701</v>
      </c>
      <c r="F70" s="52">
        <v>67105</v>
      </c>
      <c r="G70" s="52">
        <v>15135</v>
      </c>
      <c r="H70" s="52">
        <v>457</v>
      </c>
      <c r="I70" s="138">
        <v>79</v>
      </c>
      <c r="J70" s="52">
        <v>84563</v>
      </c>
      <c r="K70" s="157">
        <v>1217</v>
      </c>
      <c r="L70" s="152">
        <f t="shared" ref="L70:O120" si="22">G70-G69</f>
        <v>663</v>
      </c>
      <c r="M70" s="152">
        <f t="shared" si="22"/>
        <v>-14</v>
      </c>
      <c r="N70" s="152">
        <f t="shared" si="22"/>
        <v>-5</v>
      </c>
      <c r="O70" s="152">
        <f t="shared" si="22"/>
        <v>641</v>
      </c>
      <c r="P70" s="144">
        <f t="shared" ref="P70:P101" si="23">MAX(0,MIN(G70,L70+$O70*G70/SUM($G70:$I70)))</f>
        <v>1282.0756811945632</v>
      </c>
      <c r="Q70" s="144">
        <f t="shared" si="5"/>
        <v>4.6929359964265203</v>
      </c>
      <c r="R70" s="144">
        <f t="shared" si="5"/>
        <v>0</v>
      </c>
      <c r="S70" s="151">
        <f t="shared" si="19"/>
        <v>1.7905834851392622E-2</v>
      </c>
      <c r="T70" s="151">
        <f t="shared" si="15"/>
        <v>3.2427694834345771E-4</v>
      </c>
      <c r="U70" s="151">
        <f t="shared" si="15"/>
        <v>0</v>
      </c>
      <c r="V70" s="153">
        <f t="shared" si="18"/>
        <v>1.889586244806982E-2</v>
      </c>
      <c r="W70" s="153">
        <f t="shared" si="18"/>
        <v>1.1108803143727681E-3</v>
      </c>
      <c r="X70" s="153">
        <f t="shared" ref="X70:X120" si="24">AVERAGE(U68:U72)</f>
        <v>6.6967255359550145E-3</v>
      </c>
      <c r="Y70" s="47">
        <f t="shared" si="10"/>
        <v>1.7270191548183253E-2</v>
      </c>
      <c r="Z70" s="151">
        <f t="shared" si="9"/>
        <v>1.575583343985406E-2</v>
      </c>
      <c r="AA70" s="151">
        <f>'ori data'!AV157</f>
        <v>2.3315771563720271E-2</v>
      </c>
      <c r="AB70" s="151">
        <f>'ori data'!AW157</f>
        <v>2.0563573832524881E-2</v>
      </c>
      <c r="AC70" s="256">
        <v>55670</v>
      </c>
      <c r="AD70" s="256">
        <f t="shared" si="17"/>
        <v>37085.845110217284</v>
      </c>
      <c r="AE70" s="257">
        <f t="shared" si="12"/>
        <v>1.2956573640001924E-3</v>
      </c>
      <c r="AF70" s="16">
        <f t="shared" si="20"/>
        <v>1.7051490803854253E-2</v>
      </c>
      <c r="AG70" s="257">
        <f>base_vacc!L41+AE70</f>
        <v>1.6162083078285906E-2</v>
      </c>
    </row>
    <row r="71" spans="1:33" ht="16">
      <c r="A71" s="51">
        <v>40</v>
      </c>
      <c r="B71" s="53">
        <v>44512</v>
      </c>
      <c r="C71" s="52">
        <v>4894786</v>
      </c>
      <c r="D71" s="52">
        <v>6629870</v>
      </c>
      <c r="E71" s="137">
        <f t="shared" si="21"/>
        <v>1564607</v>
      </c>
      <c r="F71" s="52">
        <v>67925</v>
      </c>
      <c r="G71" s="52">
        <v>15586</v>
      </c>
      <c r="H71" s="52">
        <v>426</v>
      </c>
      <c r="I71" s="138">
        <v>82</v>
      </c>
      <c r="J71" s="52">
        <v>85232</v>
      </c>
      <c r="K71" s="157">
        <v>1226</v>
      </c>
      <c r="L71" s="152">
        <f t="shared" si="22"/>
        <v>451</v>
      </c>
      <c r="M71" s="152">
        <f t="shared" si="22"/>
        <v>-31</v>
      </c>
      <c r="N71" s="152">
        <f t="shared" si="22"/>
        <v>3</v>
      </c>
      <c r="O71" s="152">
        <f t="shared" si="22"/>
        <v>669</v>
      </c>
      <c r="P71" s="144">
        <f t="shared" si="23"/>
        <v>1098.8833105505157</v>
      </c>
      <c r="Q71" s="144">
        <f t="shared" ref="Q71:Q102" si="25">MAX(0,MIN(H71,M71+$O71*H71/SUM($G71:$I71)))</f>
        <v>0</v>
      </c>
      <c r="R71" s="144">
        <f t="shared" ref="R71:R102" si="26">MAX(0,MIN(I71,N71+$O71*I71/SUM($G71:$I71)))</f>
        <v>6.4085994780663604</v>
      </c>
      <c r="S71" s="151">
        <f t="shared" si="19"/>
        <v>1.6375580218322267E-2</v>
      </c>
      <c r="T71" s="151">
        <f t="shared" si="15"/>
        <v>0</v>
      </c>
      <c r="U71" s="151">
        <f t="shared" si="15"/>
        <v>1.4023193606272124E-2</v>
      </c>
      <c r="V71" s="153">
        <f t="shared" si="18"/>
        <v>1.7971454243972753E-2</v>
      </c>
      <c r="W71" s="153">
        <f t="shared" si="18"/>
        <v>8.0898491215070632E-4</v>
      </c>
      <c r="X71" s="153">
        <f t="shared" si="24"/>
        <v>3.7076075052497959E-3</v>
      </c>
      <c r="Y71" s="47">
        <f t="shared" si="10"/>
        <v>1.8282247112710964E-2</v>
      </c>
      <c r="Z71" s="151">
        <f t="shared" si="9"/>
        <v>1.5390570694054943E-2</v>
      </c>
      <c r="AA71" s="151">
        <f>'ori data'!AV158</f>
        <v>2.3875005033212812E-2</v>
      </c>
      <c r="AB71" s="151">
        <f>'ori data'!AW158</f>
        <v>2.0162316369916538E-2</v>
      </c>
      <c r="AC71" s="256"/>
      <c r="AD71" s="256">
        <f t="shared" si="17"/>
        <v>39311.431851940542</v>
      </c>
      <c r="AE71" s="257">
        <f t="shared" ref="AE71:AE102" si="27">(AD71-AD70)/E70</f>
        <v>1.3947392034743718E-3</v>
      </c>
      <c r="AF71" s="16">
        <f t="shared" si="20"/>
        <v>1.6785309897529313E-2</v>
      </c>
      <c r="AG71" s="257">
        <f>base_vacc!L42+AE71</f>
        <v>1.5521164917760085E-2</v>
      </c>
    </row>
    <row r="72" spans="1:33" ht="16">
      <c r="A72" s="51">
        <v>41</v>
      </c>
      <c r="B72" s="53">
        <v>44513</v>
      </c>
      <c r="C72" s="52">
        <v>4923992</v>
      </c>
      <c r="D72" s="52">
        <v>6629870</v>
      </c>
      <c r="E72" s="137">
        <f t="shared" si="21"/>
        <v>1541300</v>
      </c>
      <c r="F72" s="52">
        <v>60818</v>
      </c>
      <c r="G72" s="52">
        <v>16185</v>
      </c>
      <c r="H72" s="52">
        <v>405</v>
      </c>
      <c r="I72" s="138">
        <v>77</v>
      </c>
      <c r="J72" s="52">
        <v>85863</v>
      </c>
      <c r="K72" s="157">
        <v>1230</v>
      </c>
      <c r="L72" s="152">
        <f t="shared" si="22"/>
        <v>599</v>
      </c>
      <c r="M72" s="152">
        <f t="shared" si="22"/>
        <v>-21</v>
      </c>
      <c r="N72" s="152">
        <f t="shared" si="22"/>
        <v>-5</v>
      </c>
      <c r="O72" s="152">
        <f t="shared" si="22"/>
        <v>631</v>
      </c>
      <c r="P72" s="144">
        <f t="shared" si="23"/>
        <v>1211.7518449631007</v>
      </c>
      <c r="Q72" s="144">
        <f t="shared" si="25"/>
        <v>0</v>
      </c>
      <c r="R72" s="144">
        <f t="shared" si="26"/>
        <v>0</v>
      </c>
      <c r="S72" s="151">
        <f t="shared" si="19"/>
        <v>1.7839556053928608E-2</v>
      </c>
      <c r="T72" s="151">
        <f t="shared" si="15"/>
        <v>0</v>
      </c>
      <c r="U72" s="151">
        <f t="shared" si="15"/>
        <v>0</v>
      </c>
      <c r="V72" s="153">
        <f t="shared" si="18"/>
        <v>1.6563071673594235E-2</v>
      </c>
      <c r="W72" s="153">
        <f t="shared" si="18"/>
        <v>1.1512792392227044E-3</v>
      </c>
      <c r="X72" s="153">
        <f t="shared" si="24"/>
        <v>5.7223335719003765E-3</v>
      </c>
      <c r="Y72" s="47">
        <f t="shared" si="10"/>
        <v>1.8666668371035026E-2</v>
      </c>
      <c r="Z72" s="151">
        <f t="shared" si="9"/>
        <v>1.4755057759943836E-2</v>
      </c>
      <c r="AA72" s="151">
        <f>'ori data'!AV159</f>
        <v>2.4897813534029714E-2</v>
      </c>
      <c r="AB72" s="151">
        <f>'ori data'!AW159</f>
        <v>1.9425055458090545E-2</v>
      </c>
      <c r="AC72" s="256"/>
      <c r="AD72" s="256">
        <f t="shared" si="17"/>
        <v>41670.579965400451</v>
      </c>
      <c r="AE72" s="257">
        <f t="shared" si="27"/>
        <v>1.5078215254437114E-3</v>
      </c>
      <c r="AF72" s="16">
        <f t="shared" si="20"/>
        <v>1.6262879285387548E-2</v>
      </c>
      <c r="AG72" s="257">
        <f>base_vacc!L43+AE72</f>
        <v>1.490029295401514E-2</v>
      </c>
    </row>
    <row r="73" spans="1:33" ht="16">
      <c r="A73" s="51">
        <v>42</v>
      </c>
      <c r="B73" s="53">
        <v>44514</v>
      </c>
      <c r="C73" s="52">
        <v>4940981</v>
      </c>
      <c r="D73" s="52">
        <v>6629870</v>
      </c>
      <c r="E73" s="137">
        <f t="shared" si="21"/>
        <v>1520025</v>
      </c>
      <c r="F73" s="52">
        <v>64218</v>
      </c>
      <c r="G73" s="52">
        <v>16829</v>
      </c>
      <c r="H73" s="52">
        <v>394</v>
      </c>
      <c r="I73" s="138">
        <v>75</v>
      </c>
      <c r="J73" s="52">
        <v>86114</v>
      </c>
      <c r="K73" s="157">
        <v>1234</v>
      </c>
      <c r="L73" s="152">
        <f t="shared" si="22"/>
        <v>644</v>
      </c>
      <c r="M73" s="152">
        <f t="shared" si="22"/>
        <v>-11</v>
      </c>
      <c r="N73" s="152">
        <f t="shared" si="22"/>
        <v>-2</v>
      </c>
      <c r="O73" s="152">
        <f t="shared" si="22"/>
        <v>251</v>
      </c>
      <c r="P73" s="144">
        <f t="shared" si="23"/>
        <v>888.19464677997462</v>
      </c>
      <c r="Q73" s="144">
        <f t="shared" si="25"/>
        <v>0</v>
      </c>
      <c r="R73" s="144">
        <f t="shared" si="26"/>
        <v>0</v>
      </c>
      <c r="S73" s="151"/>
      <c r="T73" s="151">
        <f t="shared" si="15"/>
        <v>0</v>
      </c>
      <c r="U73" s="151">
        <f t="shared" si="15"/>
        <v>0</v>
      </c>
      <c r="V73" s="153">
        <f t="shared" ref="V73:V120" si="28">AVERAGE(S70:S76)</f>
        <v>1.6113811312374892E-2</v>
      </c>
      <c r="W73" s="153">
        <f t="shared" ref="W73:W120" si="29">AVERAGE(T71:T75)</f>
        <v>1.5469355452430947E-3</v>
      </c>
      <c r="X73" s="153">
        <f t="shared" si="24"/>
        <v>1.3757605442381421E-2</v>
      </c>
      <c r="Y73" s="47">
        <f t="shared" si="10"/>
        <v>1.102251346266139E-2</v>
      </c>
      <c r="Z73" s="151">
        <f t="shared" ref="Z73:Z120" si="30">AVERAGE(Y70:Y76)</f>
        <v>1.4131689017264012E-2</v>
      </c>
      <c r="AA73" s="151">
        <f>'ori data'!AV160</f>
        <v>1.3916218483248631E-2</v>
      </c>
      <c r="AB73" s="151">
        <f>'ori data'!AW160</f>
        <v>1.8681814959340712E-2</v>
      </c>
      <c r="AC73" s="256"/>
      <c r="AD73" s="256">
        <f t="shared" si="17"/>
        <v>44171.30470324288</v>
      </c>
      <c r="AE73" s="257">
        <f t="shared" si="27"/>
        <v>1.6224776084100623E-3</v>
      </c>
      <c r="AF73" s="16">
        <f t="shared" si="20"/>
        <v>1.5754166625674075E-2</v>
      </c>
      <c r="AG73" s="257">
        <f>base_vacc!L44+AE73</f>
        <v>1.4310190465552921E-2</v>
      </c>
    </row>
    <row r="74" spans="1:33" ht="16">
      <c r="A74" s="51">
        <v>43</v>
      </c>
      <c r="B74" s="53">
        <v>44515</v>
      </c>
      <c r="C74" s="52">
        <v>4949109</v>
      </c>
      <c r="D74" s="52">
        <v>6629870</v>
      </c>
      <c r="E74" s="137">
        <f t="shared" si="21"/>
        <v>1527173</v>
      </c>
      <c r="F74" s="52">
        <v>48104</v>
      </c>
      <c r="G74" s="52">
        <v>17058</v>
      </c>
      <c r="H74" s="52">
        <v>378</v>
      </c>
      <c r="I74" s="138">
        <v>78</v>
      </c>
      <c r="J74" s="52">
        <v>86731</v>
      </c>
      <c r="K74" s="157">
        <v>1239</v>
      </c>
      <c r="L74" s="152">
        <f t="shared" si="22"/>
        <v>229</v>
      </c>
      <c r="M74" s="152">
        <f t="shared" si="22"/>
        <v>-16</v>
      </c>
      <c r="N74" s="152">
        <f t="shared" si="22"/>
        <v>3</v>
      </c>
      <c r="O74" s="152">
        <f t="shared" si="22"/>
        <v>617</v>
      </c>
      <c r="P74" s="144">
        <f t="shared" si="23"/>
        <v>829.93559438163754</v>
      </c>
      <c r="Q74" s="144">
        <f t="shared" si="25"/>
        <v>0</v>
      </c>
      <c r="R74" s="144">
        <f t="shared" si="26"/>
        <v>5.7478588557725248</v>
      </c>
      <c r="S74" s="151">
        <f t="shared" ref="S74:S93" si="31">MIN(1,P74/F73)</f>
        <v>1.2923722233355719E-2</v>
      </c>
      <c r="T74" s="151">
        <f t="shared" si="15"/>
        <v>0</v>
      </c>
      <c r="U74" s="151">
        <f t="shared" si="15"/>
        <v>1.4588474253229759E-2</v>
      </c>
      <c r="V74" s="153">
        <f t="shared" si="28"/>
        <v>1.5327840121091637E-2</v>
      </c>
      <c r="W74" s="153">
        <f t="shared" si="29"/>
        <v>1.5469355452430947E-3</v>
      </c>
      <c r="X74" s="153">
        <f t="shared" si="24"/>
        <v>1.0952966721126996E-2</v>
      </c>
      <c r="Y74" s="47">
        <f t="shared" si="10"/>
        <v>5.3472804723606517E-3</v>
      </c>
      <c r="Z74" s="151">
        <f t="shared" si="30"/>
        <v>1.3460634274009193E-2</v>
      </c>
      <c r="AA74" s="151">
        <f>'ori data'!AV161</f>
        <v>6.3195197924531144E-3</v>
      </c>
      <c r="AB74" s="151">
        <f>'ori data'!AW161</f>
        <v>1.7894354459135422E-2</v>
      </c>
      <c r="AC74" s="256"/>
      <c r="AD74" s="256">
        <f t="shared" si="17"/>
        <v>46822.102327511435</v>
      </c>
      <c r="AE74" s="257">
        <f t="shared" si="27"/>
        <v>1.7439171225924275E-3</v>
      </c>
      <c r="AF74" s="16">
        <f t="shared" si="20"/>
        <v>1.520455139660162E-2</v>
      </c>
      <c r="AG74" s="257">
        <f>base_vacc!L45+AE74</f>
        <v>1.3735386836878144E-2</v>
      </c>
    </row>
    <row r="75" spans="1:33" ht="16">
      <c r="A75" s="51">
        <v>44</v>
      </c>
      <c r="B75" s="53">
        <v>44516</v>
      </c>
      <c r="C75" s="52">
        <v>4972159</v>
      </c>
      <c r="D75" s="52">
        <v>6629870</v>
      </c>
      <c r="E75" s="137">
        <f t="shared" si="21"/>
        <v>1497922</v>
      </c>
      <c r="F75" s="52">
        <v>53527</v>
      </c>
      <c r="G75" s="52">
        <v>13661</v>
      </c>
      <c r="H75" s="52">
        <v>394</v>
      </c>
      <c r="I75" s="138">
        <v>72</v>
      </c>
      <c r="J75" s="52">
        <v>90888</v>
      </c>
      <c r="K75" s="157">
        <v>1247</v>
      </c>
      <c r="L75" s="152">
        <f t="shared" si="22"/>
        <v>-3397</v>
      </c>
      <c r="M75" s="152">
        <f t="shared" si="22"/>
        <v>16</v>
      </c>
      <c r="N75" s="152">
        <f t="shared" si="22"/>
        <v>-6</v>
      </c>
      <c r="O75" s="152">
        <f t="shared" si="22"/>
        <v>4157</v>
      </c>
      <c r="P75" s="144">
        <f t="shared" si="23"/>
        <v>622.87520351100738</v>
      </c>
      <c r="Q75" s="144">
        <f t="shared" si="25"/>
        <v>131.93813265378355</v>
      </c>
      <c r="R75" s="144">
        <f t="shared" si="26"/>
        <v>15.186663835209174</v>
      </c>
      <c r="S75" s="151">
        <f t="shared" si="31"/>
        <v>1.2948511631278218E-2</v>
      </c>
      <c r="T75" s="151">
        <f t="shared" si="15"/>
        <v>7.7346777262154737E-3</v>
      </c>
      <c r="U75" s="151">
        <f t="shared" si="15"/>
        <v>4.0176359352405225E-2</v>
      </c>
      <c r="V75" s="153">
        <f t="shared" si="28"/>
        <v>1.5443861383995297E-2</v>
      </c>
      <c r="W75" s="153">
        <f t="shared" si="29"/>
        <v>1.7593552675041039E-3</v>
      </c>
      <c r="X75" s="153">
        <f t="shared" si="24"/>
        <v>1.7388282339046868E-2</v>
      </c>
      <c r="Y75" s="47">
        <f t="shared" si="10"/>
        <v>1.5093247457884601E-2</v>
      </c>
      <c r="Z75" s="151">
        <f t="shared" si="30"/>
        <v>1.2693865955228548E-2</v>
      </c>
      <c r="AA75" s="151">
        <f>'ori data'!AV162</f>
        <v>1.9906243449258374E-2</v>
      </c>
      <c r="AB75" s="151">
        <f>'ori data'!AW162</f>
        <v>1.7030904659223405E-2</v>
      </c>
      <c r="AC75" s="256"/>
      <c r="AD75" s="256">
        <f t="shared" si="17"/>
        <v>49631.978975866667</v>
      </c>
      <c r="AE75" s="257">
        <f t="shared" si="27"/>
        <v>1.8399203288397789E-3</v>
      </c>
      <c r="AF75" s="16">
        <f t="shared" si="20"/>
        <v>1.4533786284068326E-2</v>
      </c>
      <c r="AG75" s="257">
        <f>base_vacc!L46+AE75</f>
        <v>1.3128750043125493E-2</v>
      </c>
    </row>
    <row r="76" spans="1:33" ht="16">
      <c r="A76" s="51">
        <v>45</v>
      </c>
      <c r="B76" s="53">
        <v>44517</v>
      </c>
      <c r="C76" s="52">
        <v>4991991</v>
      </c>
      <c r="D76" s="52">
        <v>6629870</v>
      </c>
      <c r="E76" s="137">
        <f t="shared" si="21"/>
        <v>1458624</v>
      </c>
      <c r="F76" s="52">
        <v>72010</v>
      </c>
      <c r="G76" s="52">
        <v>13841</v>
      </c>
      <c r="H76" s="52">
        <v>357</v>
      </c>
      <c r="I76" s="138">
        <v>58</v>
      </c>
      <c r="J76" s="52">
        <v>91733</v>
      </c>
      <c r="K76" s="157">
        <v>1256</v>
      </c>
      <c r="L76" s="152">
        <f t="shared" si="22"/>
        <v>180</v>
      </c>
      <c r="M76" s="152">
        <f t="shared" si="22"/>
        <v>-37</v>
      </c>
      <c r="N76" s="152">
        <f t="shared" si="22"/>
        <v>-14</v>
      </c>
      <c r="O76" s="152">
        <f t="shared" si="22"/>
        <v>845</v>
      </c>
      <c r="P76" s="144">
        <f t="shared" si="23"/>
        <v>1000.4015852974186</v>
      </c>
      <c r="Q76" s="144">
        <f t="shared" si="25"/>
        <v>0</v>
      </c>
      <c r="R76" s="144">
        <f t="shared" si="26"/>
        <v>0</v>
      </c>
      <c r="S76" s="151">
        <f t="shared" si="31"/>
        <v>1.8689662885971913E-2</v>
      </c>
      <c r="T76" s="151">
        <f t="shared" si="15"/>
        <v>0</v>
      </c>
      <c r="U76" s="151">
        <f t="shared" si="15"/>
        <v>0</v>
      </c>
      <c r="V76" s="153">
        <f t="shared" si="28"/>
        <v>1.4696696828991704E-2</v>
      </c>
      <c r="W76" s="153">
        <f t="shared" si="29"/>
        <v>2.1029660793097172E-3</v>
      </c>
      <c r="X76" s="153">
        <f t="shared" si="24"/>
        <v>1.7388282339046868E-2</v>
      </c>
      <c r="Y76" s="47">
        <f t="shared" si="10"/>
        <v>1.323967469601221E-2</v>
      </c>
      <c r="Z76" s="151">
        <f t="shared" si="30"/>
        <v>1.1594615160168889E-2</v>
      </c>
      <c r="AA76" s="151">
        <f>'ori data'!AV163</f>
        <v>1.8542132859462067E-2</v>
      </c>
      <c r="AB76" s="151">
        <f>'ori data'!AW163</f>
        <v>1.5510073003954314E-2</v>
      </c>
      <c r="AC76" s="256"/>
      <c r="AD76" s="256">
        <f t="shared" si="17"/>
        <v>52610.481260118053</v>
      </c>
      <c r="AE76" s="257">
        <f t="shared" si="27"/>
        <v>1.9884228179113373E-3</v>
      </c>
      <c r="AF76" s="16">
        <f t="shared" si="20"/>
        <v>1.3583037978080227E-2</v>
      </c>
      <c r="AG76" s="257">
        <f>base_vacc!L47+AE76</f>
        <v>1.252847196076848E-2</v>
      </c>
    </row>
    <row r="77" spans="1:33" ht="16">
      <c r="A77" s="51">
        <v>46</v>
      </c>
      <c r="B77" s="53">
        <v>44518</v>
      </c>
      <c r="C77" s="52">
        <v>5010330</v>
      </c>
      <c r="D77" s="52">
        <v>6629870</v>
      </c>
      <c r="E77" s="137">
        <f t="shared" si="21"/>
        <v>1439039</v>
      </c>
      <c r="F77" s="52">
        <v>72270</v>
      </c>
      <c r="G77" s="52">
        <v>13410</v>
      </c>
      <c r="H77" s="52">
        <v>337</v>
      </c>
      <c r="I77" s="138">
        <v>63</v>
      </c>
      <c r="J77" s="52">
        <v>93155</v>
      </c>
      <c r="K77" s="157">
        <v>1266</v>
      </c>
      <c r="L77" s="152">
        <f t="shared" si="22"/>
        <v>-431</v>
      </c>
      <c r="M77" s="152">
        <f t="shared" si="22"/>
        <v>-20</v>
      </c>
      <c r="N77" s="152">
        <f t="shared" si="22"/>
        <v>5</v>
      </c>
      <c r="O77" s="152">
        <f t="shared" si="22"/>
        <v>1422</v>
      </c>
      <c r="P77" s="144">
        <f t="shared" si="23"/>
        <v>949.81245474293996</v>
      </c>
      <c r="Q77" s="144">
        <f t="shared" si="25"/>
        <v>14.700506879073139</v>
      </c>
      <c r="R77" s="144">
        <f t="shared" si="26"/>
        <v>11.487038377986966</v>
      </c>
      <c r="S77" s="151">
        <f t="shared" si="31"/>
        <v>1.3190007703693097E-2</v>
      </c>
      <c r="T77" s="151">
        <f t="shared" si="15"/>
        <v>1.0620986113050457E-3</v>
      </c>
      <c r="U77" s="151">
        <f t="shared" si="15"/>
        <v>3.2176578089599346E-2</v>
      </c>
      <c r="V77" s="153">
        <f t="shared" si="28"/>
        <v>1.5289623095656976E-2</v>
      </c>
      <c r="W77" s="153">
        <f t="shared" si="29"/>
        <v>4.4532269976951967E-3</v>
      </c>
      <c r="X77" s="153">
        <f t="shared" si="24"/>
        <v>3.2032612668678156E-2</v>
      </c>
      <c r="Y77" s="47">
        <f t="shared" si="10"/>
        <v>1.25728083453995E-2</v>
      </c>
      <c r="Z77" s="151">
        <f t="shared" si="30"/>
        <v>1.1148706673126453E-2</v>
      </c>
      <c r="AA77" s="151">
        <f>'ori data'!AV164</f>
        <v>1.7803548062283233E-2</v>
      </c>
      <c r="AB77" s="151">
        <f>'ori data'!AW164</f>
        <v>1.5172986391023987E-2</v>
      </c>
      <c r="AC77" s="256">
        <f>(AC70+AC84)/2</f>
        <v>73411.5</v>
      </c>
      <c r="AD77" s="256">
        <f t="shared" si="17"/>
        <v>55767.72870102751</v>
      </c>
      <c r="AE77" s="257">
        <f t="shared" si="27"/>
        <v>2.1645382503712113E-3</v>
      </c>
      <c r="AF77" s="16">
        <f t="shared" si="20"/>
        <v>1.3313244923497666E-2</v>
      </c>
      <c r="AG77" s="257">
        <f>base_vacc!L48+AE77</f>
        <v>1.1898806821799782E-2</v>
      </c>
    </row>
    <row r="78" spans="1:33" ht="16">
      <c r="A78" s="51">
        <v>47</v>
      </c>
      <c r="B78" s="53">
        <v>44519</v>
      </c>
      <c r="C78" s="52">
        <v>5028915</v>
      </c>
      <c r="D78" s="52">
        <v>6629870</v>
      </c>
      <c r="E78" s="137">
        <f t="shared" si="21"/>
        <v>1418440</v>
      </c>
      <c r="F78" s="52">
        <v>73020</v>
      </c>
      <c r="G78" s="52">
        <v>13422</v>
      </c>
      <c r="H78" s="52">
        <v>330</v>
      </c>
      <c r="I78" s="138">
        <v>57</v>
      </c>
      <c r="J78" s="52">
        <v>94412</v>
      </c>
      <c r="K78" s="157">
        <v>1274</v>
      </c>
      <c r="L78" s="152">
        <f t="shared" si="22"/>
        <v>12</v>
      </c>
      <c r="M78" s="152">
        <f t="shared" si="22"/>
        <v>-7</v>
      </c>
      <c r="N78" s="152">
        <f t="shared" si="22"/>
        <v>-6</v>
      </c>
      <c r="O78" s="152">
        <f t="shared" si="22"/>
        <v>1257</v>
      </c>
      <c r="P78" s="144">
        <f t="shared" si="23"/>
        <v>1233.7723223984358</v>
      </c>
      <c r="Q78" s="144">
        <f t="shared" si="25"/>
        <v>23.039104931566371</v>
      </c>
      <c r="R78" s="144">
        <f t="shared" si="26"/>
        <v>0</v>
      </c>
      <c r="S78" s="151">
        <f t="shared" si="31"/>
        <v>1.7071707795744233E-2</v>
      </c>
      <c r="T78" s="151">
        <f t="shared" si="15"/>
        <v>1.7180540590280664E-3</v>
      </c>
      <c r="U78" s="151">
        <f t="shared" si="15"/>
        <v>0</v>
      </c>
      <c r="V78" s="153">
        <f t="shared" si="28"/>
        <v>1.5724189009888874E-2</v>
      </c>
      <c r="W78" s="153">
        <f t="shared" si="29"/>
        <v>3.8792792138988771E-3</v>
      </c>
      <c r="X78" s="153">
        <f t="shared" si="24"/>
        <v>2.9146052355300857E-2</v>
      </c>
      <c r="Y78" s="47">
        <f t="shared" si="10"/>
        <v>1.2914868881246443E-2</v>
      </c>
      <c r="Z78" s="151">
        <f t="shared" si="30"/>
        <v>1.0607763987613561E-2</v>
      </c>
      <c r="AA78" s="151">
        <f>'ori data'!AV165</f>
        <v>1.7830856433828712E-2</v>
      </c>
      <c r="AB78" s="151">
        <f>'ori data'!AW165</f>
        <v>1.4537909276397254E-2</v>
      </c>
      <c r="AC78" s="256"/>
      <c r="AD78" s="256">
        <f t="shared" si="17"/>
        <v>59114.448109582438</v>
      </c>
      <c r="AE78" s="257">
        <f t="shared" si="27"/>
        <v>2.3256627572671258E-3</v>
      </c>
      <c r="AF78" s="16">
        <f t="shared" si="20"/>
        <v>1.2933426744880686E-2</v>
      </c>
      <c r="AG78" s="257">
        <f>base_vacc!L49+AE78</f>
        <v>1.1246539328695696E-2</v>
      </c>
    </row>
    <row r="79" spans="1:33" ht="16">
      <c r="A79" s="51">
        <v>48</v>
      </c>
      <c r="B79" s="53">
        <v>44520</v>
      </c>
      <c r="C79" s="52">
        <v>5044478</v>
      </c>
      <c r="D79" s="52">
        <v>6629870</v>
      </c>
      <c r="E79" s="137">
        <f t="shared" si="21"/>
        <v>1410680</v>
      </c>
      <c r="F79" s="52">
        <v>64050</v>
      </c>
      <c r="G79" s="52">
        <v>9210</v>
      </c>
      <c r="H79" s="52">
        <v>312</v>
      </c>
      <c r="I79" s="138">
        <v>55</v>
      </c>
      <c r="J79" s="52">
        <v>99806</v>
      </c>
      <c r="K79" s="157">
        <v>1279</v>
      </c>
      <c r="L79" s="152">
        <f t="shared" si="22"/>
        <v>-4212</v>
      </c>
      <c r="M79" s="152">
        <f t="shared" si="22"/>
        <v>-18</v>
      </c>
      <c r="N79" s="152">
        <f t="shared" si="22"/>
        <v>-2</v>
      </c>
      <c r="O79" s="152">
        <f t="shared" si="22"/>
        <v>5394</v>
      </c>
      <c r="P79" s="144">
        <f t="shared" si="23"/>
        <v>975.29664821969345</v>
      </c>
      <c r="Q79" s="144">
        <f t="shared" si="25"/>
        <v>157.72601023284955</v>
      </c>
      <c r="R79" s="144">
        <f t="shared" si="26"/>
        <v>28.977341547457449</v>
      </c>
      <c r="S79" s="151">
        <f t="shared" si="31"/>
        <v>1.3356568723907059E-2</v>
      </c>
      <c r="T79" s="151">
        <f t="shared" si="15"/>
        <v>1.1751304591927398E-2</v>
      </c>
      <c r="U79" s="151">
        <f t="shared" si="15"/>
        <v>8.7810125901386205E-2</v>
      </c>
      <c r="V79" s="153">
        <f t="shared" si="28"/>
        <v>1.6091603084563959E-2</v>
      </c>
      <c r="W79" s="153">
        <f t="shared" si="29"/>
        <v>4.6489611199246423E-3</v>
      </c>
      <c r="X79" s="153">
        <f t="shared" si="24"/>
        <v>2.9146052355300857E-2</v>
      </c>
      <c r="Y79" s="47">
        <f t="shared" si="10"/>
        <v>1.0971912805617439E-2</v>
      </c>
      <c r="Z79" s="151">
        <f t="shared" si="30"/>
        <v>1.0765196386433973E-2</v>
      </c>
      <c r="AA79" s="151">
        <f>'ori data'!AV166</f>
        <v>1.4251991947146058E-2</v>
      </c>
      <c r="AB79" s="207">
        <f>'ori data'!AW166</f>
        <v>1.5018986993088514E-2</v>
      </c>
      <c r="AC79" s="256"/>
      <c r="AD79" s="256">
        <f t="shared" si="17"/>
        <v>62662.010031549456</v>
      </c>
      <c r="AE79" s="257">
        <f t="shared" si="27"/>
        <v>2.5010306547806173E-3</v>
      </c>
      <c r="AF79" s="16">
        <f t="shared" si="20"/>
        <v>1.3266227041214589E-2</v>
      </c>
      <c r="AG79" s="257">
        <f>base_vacc!L50+AE79</f>
        <v>1.0606896083352045E-2</v>
      </c>
    </row>
    <row r="80" spans="1:33" ht="16">
      <c r="A80" s="51">
        <v>49</v>
      </c>
      <c r="B80" s="53">
        <v>44521</v>
      </c>
      <c r="C80" s="52">
        <v>5055624</v>
      </c>
      <c r="D80" s="52">
        <v>6629870</v>
      </c>
      <c r="E80" s="137">
        <f t="shared" si="21"/>
        <v>1400670</v>
      </c>
      <c r="F80" s="52">
        <v>61650</v>
      </c>
      <c r="G80" s="52">
        <v>9255</v>
      </c>
      <c r="H80" s="52">
        <v>317</v>
      </c>
      <c r="I80" s="138">
        <v>56</v>
      </c>
      <c r="J80" s="52">
        <v>101015</v>
      </c>
      <c r="K80" s="157">
        <v>1283</v>
      </c>
      <c r="L80" s="152">
        <f t="shared" si="22"/>
        <v>45</v>
      </c>
      <c r="M80" s="152">
        <f t="shared" si="22"/>
        <v>5</v>
      </c>
      <c r="N80" s="152">
        <f t="shared" si="22"/>
        <v>1</v>
      </c>
      <c r="O80" s="152">
        <f t="shared" si="22"/>
        <v>1209</v>
      </c>
      <c r="P80" s="144">
        <f t="shared" si="23"/>
        <v>1207.1619235562941</v>
      </c>
      <c r="Q80" s="144">
        <f t="shared" si="25"/>
        <v>44.806086414624012</v>
      </c>
      <c r="R80" s="144">
        <f t="shared" si="26"/>
        <v>8.0319900290818449</v>
      </c>
      <c r="S80" s="151">
        <f t="shared" si="31"/>
        <v>1.884718069564862E-2</v>
      </c>
      <c r="T80" s="151">
        <f t="shared" si="15"/>
        <v>4.8649388072338779E-3</v>
      </c>
      <c r="U80" s="151">
        <f t="shared" si="15"/>
        <v>2.5743557785518734E-2</v>
      </c>
      <c r="V80" s="153">
        <f t="shared" si="28"/>
        <v>1.6865457109822148E-2</v>
      </c>
      <c r="W80" s="153">
        <f t="shared" si="29"/>
        <v>4.7965630746354447E-3</v>
      </c>
      <c r="X80" s="153">
        <f t="shared" si="24"/>
        <v>2.5423655983185672E-2</v>
      </c>
      <c r="Y80" s="47">
        <f t="shared" si="10"/>
        <v>7.9011540533643343E-3</v>
      </c>
      <c r="Z80" s="151">
        <f t="shared" si="30"/>
        <v>1.008985510856813E-2</v>
      </c>
      <c r="AA80" s="151">
        <f>'ori data'!AV167</f>
        <v>1.1556612192736333E-2</v>
      </c>
      <c r="AB80" s="151">
        <f>'ori data'!AW167</f>
        <v>1.4242440234317411E-2</v>
      </c>
      <c r="AC80" s="256"/>
      <c r="AD80" s="256">
        <f t="shared" si="17"/>
        <v>66422.467379129856</v>
      </c>
      <c r="AE80" s="257">
        <f t="shared" si="27"/>
        <v>2.6657054382144773E-3</v>
      </c>
      <c r="AF80" s="16">
        <f t="shared" si="20"/>
        <v>1.2755560546782608E-2</v>
      </c>
      <c r="AG80" s="257">
        <f>base_vacc!L51+AE80</f>
        <v>1.0010892295357334E-2</v>
      </c>
    </row>
    <row r="81" spans="1:33" ht="16">
      <c r="A81" s="51">
        <v>50</v>
      </c>
      <c r="B81" s="53">
        <v>44522</v>
      </c>
      <c r="C81" s="52">
        <v>5057810</v>
      </c>
      <c r="D81" s="52">
        <v>6629870</v>
      </c>
      <c r="E81" s="137">
        <f t="shared" si="21"/>
        <v>1409300</v>
      </c>
      <c r="F81" s="52">
        <v>49818</v>
      </c>
      <c r="G81" s="52">
        <v>9176</v>
      </c>
      <c r="H81" s="52">
        <v>316</v>
      </c>
      <c r="I81" s="138">
        <v>44</v>
      </c>
      <c r="J81" s="52">
        <v>102120</v>
      </c>
      <c r="K81" s="157">
        <v>1286</v>
      </c>
      <c r="L81" s="152">
        <f t="shared" si="22"/>
        <v>-79</v>
      </c>
      <c r="M81" s="152">
        <f t="shared" si="22"/>
        <v>-1</v>
      </c>
      <c r="N81" s="152">
        <f t="shared" si="22"/>
        <v>-12</v>
      </c>
      <c r="O81" s="152">
        <f t="shared" si="22"/>
        <v>1105</v>
      </c>
      <c r="P81" s="144">
        <f t="shared" si="23"/>
        <v>984.28439597315446</v>
      </c>
      <c r="Q81" s="144">
        <f t="shared" si="25"/>
        <v>35.617030201342281</v>
      </c>
      <c r="R81" s="144">
        <f t="shared" si="26"/>
        <v>0</v>
      </c>
      <c r="S81" s="151">
        <f t="shared" si="31"/>
        <v>1.5965683632978987E-2</v>
      </c>
      <c r="T81" s="151">
        <f t="shared" si="15"/>
        <v>3.8484095301288255E-3</v>
      </c>
      <c r="U81" s="151">
        <f t="shared" si="15"/>
        <v>0</v>
      </c>
      <c r="V81" s="153">
        <f t="shared" si="28"/>
        <v>1.7324167301147036E-2</v>
      </c>
      <c r="W81" s="153">
        <f t="shared" si="29"/>
        <v>4.5668593308254013E-3</v>
      </c>
      <c r="X81" s="153">
        <f t="shared" si="24"/>
        <v>3.3624504736024505E-2</v>
      </c>
      <c r="Y81" s="47">
        <f t="shared" si="10"/>
        <v>1.5606816737704099E-3</v>
      </c>
      <c r="Z81" s="151">
        <f t="shared" si="30"/>
        <v>9.6770830330055336E-3</v>
      </c>
      <c r="AA81" s="151">
        <f>'ori data'!AV168</f>
        <v>1.8739799900659901E-3</v>
      </c>
      <c r="AB81" s="151">
        <f>'ori data'!AW168</f>
        <v>1.3790771247603672E-2</v>
      </c>
      <c r="AC81" s="256"/>
      <c r="AD81" s="256">
        <f t="shared" si="17"/>
        <v>70408.596380968578</v>
      </c>
      <c r="AE81" s="257">
        <f t="shared" si="27"/>
        <v>2.8458730477833628E-3</v>
      </c>
      <c r="AF81" s="16">
        <f t="shared" si="20"/>
        <v>1.2522956080788896E-2</v>
      </c>
      <c r="AG81" s="257">
        <f>base_vacc!L52+AE81</f>
        <v>9.4731247620690774E-3</v>
      </c>
    </row>
    <row r="82" spans="1:33" ht="16">
      <c r="A82" s="51">
        <v>51</v>
      </c>
      <c r="B82" s="53">
        <v>44523</v>
      </c>
      <c r="C82" s="52">
        <v>5080634</v>
      </c>
      <c r="D82" s="52">
        <v>6629870</v>
      </c>
      <c r="E82" s="137">
        <f t="shared" si="21"/>
        <v>1387054</v>
      </c>
      <c r="F82" s="52">
        <v>48427</v>
      </c>
      <c r="G82" s="52">
        <v>9066</v>
      </c>
      <c r="H82" s="52">
        <v>303</v>
      </c>
      <c r="I82" s="138">
        <v>44</v>
      </c>
      <c r="J82" s="52">
        <v>103037</v>
      </c>
      <c r="K82" s="157">
        <v>1305</v>
      </c>
      <c r="L82" s="152">
        <f t="shared" si="22"/>
        <v>-110</v>
      </c>
      <c r="M82" s="152">
        <f t="shared" si="22"/>
        <v>-13</v>
      </c>
      <c r="N82" s="152">
        <f t="shared" si="22"/>
        <v>0</v>
      </c>
      <c r="O82" s="152">
        <f t="shared" si="22"/>
        <v>917</v>
      </c>
      <c r="P82" s="144">
        <f t="shared" si="23"/>
        <v>773.19579305216189</v>
      </c>
      <c r="Q82" s="144">
        <f t="shared" si="25"/>
        <v>16.517794539466696</v>
      </c>
      <c r="R82" s="144">
        <f t="shared" si="26"/>
        <v>4.286412408371401</v>
      </c>
      <c r="S82" s="151">
        <f t="shared" si="31"/>
        <v>1.5520410154003812E-2</v>
      </c>
      <c r="T82" s="151">
        <f t="shared" si="15"/>
        <v>1.8001083848590558E-3</v>
      </c>
      <c r="U82" s="151">
        <f t="shared" si="15"/>
        <v>1.3564596229023422E-2</v>
      </c>
      <c r="V82" s="153">
        <f t="shared" si="28"/>
        <v>1.7403231614955782E-2</v>
      </c>
      <c r="W82" s="153">
        <f t="shared" si="29"/>
        <v>3.2410685818068641E-3</v>
      </c>
      <c r="X82" s="153">
        <f t="shared" si="24"/>
        <v>1.6062479555747265E-2</v>
      </c>
      <c r="Y82" s="47">
        <f t="shared" si="10"/>
        <v>1.6195274249627474E-2</v>
      </c>
      <c r="Z82" s="151">
        <f t="shared" si="30"/>
        <v>9.2754409991383339E-3</v>
      </c>
      <c r="AA82" s="151">
        <f>'ori data'!AV169</f>
        <v>2.327378746609721E-2</v>
      </c>
      <c r="AB82" s="151">
        <f>'ori data'!AW169</f>
        <v>1.3459857342785828E-2</v>
      </c>
      <c r="AC82" s="256"/>
      <c r="AD82" s="256">
        <f t="shared" ref="AD82:AD113" si="32">10289*EXP(0.05828*(A82-17))</f>
        <v>74633.939989645194</v>
      </c>
      <c r="AE82" s="257">
        <f t="shared" si="27"/>
        <v>2.9981860559686485E-3</v>
      </c>
      <c r="AF82" s="16">
        <f t="shared" si="20"/>
        <v>1.2273627055106982E-2</v>
      </c>
      <c r="AG82" s="257">
        <f>base_vacc!L53+AE82</f>
        <v>8.9844403416829335E-3</v>
      </c>
    </row>
    <row r="83" spans="1:33" ht="16">
      <c r="A83" s="51">
        <v>52</v>
      </c>
      <c r="B83" s="53">
        <v>44524</v>
      </c>
      <c r="C83" s="52">
        <v>5092441</v>
      </c>
      <c r="D83" s="52">
        <v>6629870</v>
      </c>
      <c r="E83" s="137">
        <f t="shared" si="21"/>
        <v>1349732</v>
      </c>
      <c r="F83" s="52">
        <v>72754</v>
      </c>
      <c r="G83" s="52">
        <v>9431</v>
      </c>
      <c r="H83" s="52">
        <v>284</v>
      </c>
      <c r="I83" s="138">
        <v>52</v>
      </c>
      <c r="J83" s="52">
        <v>103868</v>
      </c>
      <c r="K83" s="157">
        <v>1308</v>
      </c>
      <c r="L83" s="152">
        <f t="shared" si="22"/>
        <v>365</v>
      </c>
      <c r="M83" s="152">
        <f t="shared" si="22"/>
        <v>-19</v>
      </c>
      <c r="N83" s="152">
        <f t="shared" si="22"/>
        <v>8</v>
      </c>
      <c r="O83" s="152">
        <f t="shared" si="22"/>
        <v>831</v>
      </c>
      <c r="P83" s="144">
        <f t="shared" si="23"/>
        <v>1167.4123067472101</v>
      </c>
      <c r="Q83" s="144">
        <f t="shared" si="25"/>
        <v>5.1634073922391721</v>
      </c>
      <c r="R83" s="144">
        <f t="shared" si="26"/>
        <v>12.424285860550835</v>
      </c>
      <c r="S83" s="151">
        <f t="shared" si="31"/>
        <v>2.4106641062779238E-2</v>
      </c>
      <c r="T83" s="151">
        <f t="shared" si="15"/>
        <v>5.695353399778482E-4</v>
      </c>
      <c r="U83" s="151">
        <f t="shared" si="15"/>
        <v>4.1004243764194176E-2</v>
      </c>
      <c r="V83" s="153">
        <f t="shared" si="28"/>
        <v>1.7859258271205009E-2</v>
      </c>
      <c r="W83" s="153">
        <f t="shared" si="29"/>
        <v>2.6487407525803792E-3</v>
      </c>
      <c r="X83" s="153">
        <f t="shared" si="24"/>
        <v>1.1633763254810503E-2</v>
      </c>
      <c r="Y83" s="47">
        <f t="shared" si="10"/>
        <v>8.5122857509512973E-3</v>
      </c>
      <c r="Z83" s="151">
        <f t="shared" si="30"/>
        <v>9.1487939291618279E-3</v>
      </c>
      <c r="AA83" s="151">
        <f>'ori data'!AV170</f>
        <v>1.3106305548064356E-2</v>
      </c>
      <c r="AB83" s="151">
        <f>'ori data'!AW170</f>
        <v>1.3617774034093439E-2</v>
      </c>
      <c r="AC83" s="256"/>
      <c r="AD83" s="256">
        <f t="shared" si="32"/>
        <v>79112.853894124622</v>
      </c>
      <c r="AE83" s="257">
        <f t="shared" si="27"/>
        <v>3.2290840187039786E-3</v>
      </c>
      <c r="AF83" s="16">
        <f t="shared" si="20"/>
        <v>1.2377877947865806E-2</v>
      </c>
      <c r="AG83" s="257">
        <f>base_vacc!L54+AE83</f>
        <v>8.6627011615611205E-3</v>
      </c>
    </row>
    <row r="84" spans="1:33" ht="16">
      <c r="A84" s="51">
        <v>53</v>
      </c>
      <c r="B84" s="53">
        <v>44525</v>
      </c>
      <c r="C84" s="52">
        <v>5105511</v>
      </c>
      <c r="D84" s="52">
        <v>6629870</v>
      </c>
      <c r="E84" s="137">
        <f t="shared" si="21"/>
        <v>1332822</v>
      </c>
      <c r="F84" s="52">
        <v>75348</v>
      </c>
      <c r="G84" s="52">
        <v>9911</v>
      </c>
      <c r="H84" s="52">
        <v>310</v>
      </c>
      <c r="I84" s="138">
        <v>48</v>
      </c>
      <c r="J84" s="52">
        <v>104607</v>
      </c>
      <c r="K84" s="157">
        <v>1313</v>
      </c>
      <c r="L84" s="152">
        <f t="shared" si="22"/>
        <v>480</v>
      </c>
      <c r="M84" s="152">
        <f t="shared" si="22"/>
        <v>26</v>
      </c>
      <c r="N84" s="152">
        <f t="shared" si="22"/>
        <v>-4</v>
      </c>
      <c r="O84" s="152">
        <f t="shared" si="22"/>
        <v>739</v>
      </c>
      <c r="P84" s="144">
        <f t="shared" si="23"/>
        <v>1193.2368292920441</v>
      </c>
      <c r="Q84" s="144">
        <f t="shared" si="25"/>
        <v>48.308890836498193</v>
      </c>
      <c r="R84" s="144">
        <f t="shared" si="26"/>
        <v>0</v>
      </c>
      <c r="S84" s="151">
        <f t="shared" si="31"/>
        <v>1.6400979042967317E-2</v>
      </c>
      <c r="T84" s="151">
        <f t="shared" si="15"/>
        <v>5.1223508468347147E-3</v>
      </c>
      <c r="U84" s="151">
        <f t="shared" si="15"/>
        <v>0</v>
      </c>
      <c r="V84" s="153">
        <f t="shared" si="28"/>
        <v>1.7710859767446806E-2</v>
      </c>
      <c r="W84" s="153">
        <f t="shared" si="29"/>
        <v>2.1413376482519982E-3</v>
      </c>
      <c r="X84" s="153">
        <f t="shared" si="24"/>
        <v>1.1633763254810503E-2</v>
      </c>
      <c r="Y84" s="47">
        <f t="shared" si="10"/>
        <v>9.6834038164613414E-3</v>
      </c>
      <c r="Z84" s="151">
        <f t="shared" si="30"/>
        <v>8.6375321649997377E-3</v>
      </c>
      <c r="AA84" s="151">
        <f>'ori data'!AV171</f>
        <v>1.4641865155287053E-2</v>
      </c>
      <c r="AB84" s="151">
        <f>'ori data'!AW171</f>
        <v>1.2852373824546246E-2</v>
      </c>
      <c r="AC84" s="256">
        <v>91153</v>
      </c>
      <c r="AD84" s="256">
        <f t="shared" si="32"/>
        <v>83860.555293496072</v>
      </c>
      <c r="AE84" s="257">
        <f t="shared" si="27"/>
        <v>3.5175141430828119E-3</v>
      </c>
      <c r="AF84" s="16">
        <f t="shared" si="20"/>
        <v>1.215504630808255E-2</v>
      </c>
      <c r="AG84" s="257">
        <f>base_vacc!L55+AE84</f>
        <v>8.5439490002256688E-3</v>
      </c>
    </row>
    <row r="85" spans="1:33" ht="16">
      <c r="A85" s="51">
        <v>54</v>
      </c>
      <c r="B85" s="53">
        <v>44526</v>
      </c>
      <c r="C85" s="52">
        <v>5118977</v>
      </c>
      <c r="D85" s="52">
        <v>6629870</v>
      </c>
      <c r="E85" s="137">
        <f t="shared" si="21"/>
        <v>1319930</v>
      </c>
      <c r="F85" s="52">
        <v>73419</v>
      </c>
      <c r="G85" s="52">
        <v>10526</v>
      </c>
      <c r="H85" s="52">
        <v>308</v>
      </c>
      <c r="I85" s="138">
        <v>46</v>
      </c>
      <c r="J85" s="52">
        <v>105344</v>
      </c>
      <c r="K85" s="157">
        <v>1320</v>
      </c>
      <c r="L85" s="152">
        <f t="shared" si="22"/>
        <v>615</v>
      </c>
      <c r="M85" s="152">
        <f t="shared" si="22"/>
        <v>-2</v>
      </c>
      <c r="N85" s="152">
        <f t="shared" si="22"/>
        <v>-2</v>
      </c>
      <c r="O85" s="152">
        <f t="shared" si="22"/>
        <v>737</v>
      </c>
      <c r="P85" s="144">
        <f t="shared" si="23"/>
        <v>1328.0204044117647</v>
      </c>
      <c r="Q85" s="144">
        <f t="shared" si="25"/>
        <v>18.86360294117647</v>
      </c>
      <c r="R85" s="144">
        <f t="shared" si="26"/>
        <v>1.1159926470588237</v>
      </c>
      <c r="S85" s="151">
        <f t="shared" si="31"/>
        <v>1.7625157992405435E-2</v>
      </c>
      <c r="T85" s="151">
        <f t="shared" si="15"/>
        <v>1.9032996611014498E-3</v>
      </c>
      <c r="U85" s="151">
        <f t="shared" si="15"/>
        <v>3.5999762808349152E-3</v>
      </c>
      <c r="V85" s="153">
        <f t="shared" si="28"/>
        <v>1.800273699036074E-2</v>
      </c>
      <c r="W85" s="153">
        <f t="shared" si="29"/>
        <v>1.9278284367717381E-3</v>
      </c>
      <c r="X85" s="153">
        <f t="shared" si="24"/>
        <v>1.2753707350722999E-2</v>
      </c>
      <c r="Y85" s="47">
        <f t="shared" si="10"/>
        <v>1.0103374644176041E-2</v>
      </c>
      <c r="Z85" s="151">
        <f t="shared" si="30"/>
        <v>8.6731908237296738E-3</v>
      </c>
      <c r="AA85" s="151">
        <f>'ori data'!AV172</f>
        <v>1.5514459100103793E-2</v>
      </c>
      <c r="AB85" s="151">
        <f>'ori data'!AW172</f>
        <v>1.2961857971026626E-2</v>
      </c>
      <c r="AC85" s="256"/>
      <c r="AD85" s="256">
        <f t="shared" si="32"/>
        <v>88893.174597709643</v>
      </c>
      <c r="AE85" s="257">
        <f t="shared" si="27"/>
        <v>3.775912540619506E-3</v>
      </c>
      <c r="AF85" s="16">
        <f t="shared" si="20"/>
        <v>1.2449103364349179E-2</v>
      </c>
      <c r="AG85" s="257">
        <f>base_vacc!L56+AE85</f>
        <v>8.5138419691909335E-3</v>
      </c>
    </row>
    <row r="86" spans="1:33" ht="16">
      <c r="A86" s="51">
        <v>55</v>
      </c>
      <c r="B86" s="53">
        <v>44527</v>
      </c>
      <c r="C86" s="52">
        <v>5132289</v>
      </c>
      <c r="D86" s="52">
        <v>6629870</v>
      </c>
      <c r="E86" s="137">
        <f t="shared" si="21"/>
        <v>1321512</v>
      </c>
      <c r="F86" s="52">
        <v>57292</v>
      </c>
      <c r="G86" s="52">
        <v>10909</v>
      </c>
      <c r="H86" s="52">
        <v>299</v>
      </c>
      <c r="I86" s="138">
        <v>42</v>
      </c>
      <c r="J86" s="52">
        <v>106202</v>
      </c>
      <c r="K86" s="157">
        <v>1325</v>
      </c>
      <c r="L86" s="152">
        <f t="shared" si="22"/>
        <v>383</v>
      </c>
      <c r="M86" s="152">
        <f t="shared" si="22"/>
        <v>-9</v>
      </c>
      <c r="N86" s="152">
        <f t="shared" si="22"/>
        <v>-4</v>
      </c>
      <c r="O86" s="152">
        <f t="shared" si="22"/>
        <v>858</v>
      </c>
      <c r="P86" s="144">
        <f t="shared" si="23"/>
        <v>1214.9930666666667</v>
      </c>
      <c r="Q86" s="144">
        <f t="shared" si="25"/>
        <v>13.803733333333334</v>
      </c>
      <c r="R86" s="144">
        <f t="shared" si="26"/>
        <v>0</v>
      </c>
      <c r="S86" s="151">
        <f t="shared" si="31"/>
        <v>1.6548755317651653E-2</v>
      </c>
      <c r="T86" s="151">
        <f t="shared" si="15"/>
        <v>1.3113940084869212E-3</v>
      </c>
      <c r="U86" s="151">
        <f t="shared" si="15"/>
        <v>0</v>
      </c>
      <c r="V86" s="153">
        <f t="shared" si="28"/>
        <v>1.8371140437207167E-2</v>
      </c>
      <c r="W86" s="153">
        <f t="shared" si="29"/>
        <v>2.5151867011328948E-3</v>
      </c>
      <c r="X86" s="153">
        <f t="shared" si="24"/>
        <v>7.5449866155132732E-3</v>
      </c>
      <c r="Y86" s="47">
        <f t="shared" si="10"/>
        <v>1.0085383315781897E-2</v>
      </c>
      <c r="Z86" s="151">
        <f t="shared" si="30"/>
        <v>7.4121787652053168E-3</v>
      </c>
      <c r="AA86" s="151">
        <f>'ori data'!AV173</f>
        <v>1.5357408786299331E-2</v>
      </c>
      <c r="AB86" s="151">
        <f>'ori data'!AW173</f>
        <v>1.1438790626968617E-2</v>
      </c>
      <c r="AC86" s="256"/>
      <c r="AD86" s="256">
        <f t="shared" si="32"/>
        <v>94227.810230964969</v>
      </c>
      <c r="AE86" s="257">
        <f t="shared" si="27"/>
        <v>4.041604958789728E-3</v>
      </c>
      <c r="AF86" s="16">
        <f t="shared" si="20"/>
        <v>1.1453783723995045E-2</v>
      </c>
      <c r="AG86" s="257">
        <f>base_vacc!L57+AE86</f>
        <v>8.5778363873611554E-3</v>
      </c>
    </row>
    <row r="87" spans="1:33" ht="16">
      <c r="A87" s="51">
        <v>56</v>
      </c>
      <c r="B87" s="53">
        <v>44528</v>
      </c>
      <c r="C87" s="52">
        <v>5138001</v>
      </c>
      <c r="D87" s="52">
        <v>6629870</v>
      </c>
      <c r="E87" s="137">
        <f t="shared" si="21"/>
        <v>1319124</v>
      </c>
      <c r="F87" s="52">
        <v>52930</v>
      </c>
      <c r="G87" s="52">
        <v>10997</v>
      </c>
      <c r="H87" s="52">
        <v>283</v>
      </c>
      <c r="I87" s="138">
        <v>44</v>
      </c>
      <c r="J87" s="52">
        <v>107162</v>
      </c>
      <c r="K87" s="157">
        <v>1329</v>
      </c>
      <c r="L87" s="152">
        <f t="shared" si="22"/>
        <v>88</v>
      </c>
      <c r="M87" s="152">
        <f t="shared" si="22"/>
        <v>-16</v>
      </c>
      <c r="N87" s="152">
        <f t="shared" si="22"/>
        <v>2</v>
      </c>
      <c r="O87" s="152">
        <f t="shared" si="22"/>
        <v>960</v>
      </c>
      <c r="P87" s="144">
        <f t="shared" si="23"/>
        <v>1020.2783468738961</v>
      </c>
      <c r="Q87" s="144">
        <f t="shared" si="25"/>
        <v>7.9915224302366639</v>
      </c>
      <c r="R87" s="144">
        <f t="shared" si="26"/>
        <v>5.7301306958671852</v>
      </c>
      <c r="S87" s="151">
        <f t="shared" si="31"/>
        <v>1.7808391169341201E-2</v>
      </c>
      <c r="T87" s="151">
        <f t="shared" si="15"/>
        <v>7.325623274577563E-4</v>
      </c>
      <c r="U87" s="151">
        <f t="shared" si="15"/>
        <v>1.9164316708585902E-2</v>
      </c>
      <c r="V87" s="153">
        <f t="shared" si="28"/>
        <v>1.8504776856528227E-2</v>
      </c>
      <c r="W87" s="153">
        <f t="shared" si="29"/>
        <v>2.0556166902360859E-3</v>
      </c>
      <c r="X87" s="153">
        <f t="shared" si="24"/>
        <v>7.5449866155132732E-3</v>
      </c>
      <c r="Y87" s="47">
        <f t="shared" si="10"/>
        <v>4.3223217042297002E-3</v>
      </c>
      <c r="Z87" s="151">
        <f t="shared" si="30"/>
        <v>6.9675896793038386E-3</v>
      </c>
      <c r="AA87" s="151">
        <f>'ori data'!AV174</f>
        <v>6.1988107259059802E-3</v>
      </c>
      <c r="AB87" s="151">
        <f>'ori data'!AW174</f>
        <v>1.1128396369069316E-2</v>
      </c>
      <c r="AC87" s="256"/>
      <c r="AD87" s="256">
        <f t="shared" si="32"/>
        <v>99882.586723947548</v>
      </c>
      <c r="AE87" s="257">
        <f t="shared" si="27"/>
        <v>4.2790201624976383E-3</v>
      </c>
      <c r="AF87" s="16">
        <f t="shared" si="20"/>
        <v>1.1246609841801477E-2</v>
      </c>
      <c r="AG87" s="257">
        <f>base_vacc!L58+AE87</f>
        <v>8.6730658767833514E-3</v>
      </c>
    </row>
    <row r="88" spans="1:33" ht="16">
      <c r="A88" s="51">
        <v>57</v>
      </c>
      <c r="B88" s="53">
        <v>44529</v>
      </c>
      <c r="C88" s="52">
        <v>5140389</v>
      </c>
      <c r="D88" s="52">
        <v>6629870</v>
      </c>
      <c r="E88" s="137">
        <f t="shared" si="21"/>
        <v>1320270</v>
      </c>
      <c r="F88" s="52">
        <v>48397</v>
      </c>
      <c r="G88" s="52">
        <v>11149</v>
      </c>
      <c r="H88" s="52">
        <v>300</v>
      </c>
      <c r="I88" s="138">
        <v>45</v>
      </c>
      <c r="J88" s="52">
        <v>107988</v>
      </c>
      <c r="K88" s="157">
        <v>1332</v>
      </c>
      <c r="L88" s="152">
        <f t="shared" si="22"/>
        <v>152</v>
      </c>
      <c r="M88" s="152">
        <f t="shared" si="22"/>
        <v>17</v>
      </c>
      <c r="N88" s="152">
        <f t="shared" si="22"/>
        <v>1</v>
      </c>
      <c r="O88" s="152">
        <f t="shared" si="22"/>
        <v>826</v>
      </c>
      <c r="P88" s="144">
        <f t="shared" si="23"/>
        <v>953.20706455542017</v>
      </c>
      <c r="Q88" s="144">
        <f t="shared" si="25"/>
        <v>38.559074299634588</v>
      </c>
      <c r="R88" s="144">
        <f t="shared" si="26"/>
        <v>4.2338611449451893</v>
      </c>
      <c r="S88" s="151">
        <f t="shared" si="31"/>
        <v>1.8008824193376537E-2</v>
      </c>
      <c r="T88" s="151">
        <f t="shared" si="15"/>
        <v>3.5063266617836306E-3</v>
      </c>
      <c r="U88" s="151">
        <f t="shared" si="15"/>
        <v>1.4960640088145545E-2</v>
      </c>
      <c r="V88" s="153">
        <f t="shared" si="28"/>
        <v>1.8847046988320411E-2</v>
      </c>
      <c r="W88" s="153">
        <f t="shared" si="29"/>
        <v>1.8450868620626104E-3</v>
      </c>
      <c r="X88" s="153">
        <f t="shared" si="24"/>
        <v>9.5898330421192533E-3</v>
      </c>
      <c r="Y88" s="47">
        <f t="shared" si="10"/>
        <v>1.8102922848799658E-3</v>
      </c>
      <c r="Z88" s="151">
        <f t="shared" si="30"/>
        <v>6.3572619160150671E-3</v>
      </c>
      <c r="AA88" s="151">
        <f>'ori data'!AV175</f>
        <v>2.6403690154286623E-3</v>
      </c>
      <c r="AB88" s="151">
        <f>'ori data'!AW175</f>
        <v>1.0702271494473845E-2</v>
      </c>
      <c r="AC88" s="256"/>
      <c r="AD88" s="256">
        <f t="shared" si="32"/>
        <v>105876.71629228239</v>
      </c>
      <c r="AE88" s="257">
        <f t="shared" si="27"/>
        <v>4.5440228275240562E-3</v>
      </c>
      <c r="AF88" s="16">
        <f t="shared" si="20"/>
        <v>1.0901284743539123E-2</v>
      </c>
      <c r="AG88" s="257">
        <f>base_vacc!L59+AE88</f>
        <v>8.8560711132383424E-3</v>
      </c>
    </row>
    <row r="89" spans="1:33" ht="16">
      <c r="A89" s="51">
        <v>58</v>
      </c>
      <c r="B89" s="53">
        <v>44530</v>
      </c>
      <c r="C89" s="52">
        <v>5150117</v>
      </c>
      <c r="D89" s="52">
        <v>6629870</v>
      </c>
      <c r="E89" s="137">
        <f t="shared" si="21"/>
        <v>1312368</v>
      </c>
      <c r="F89" s="52">
        <v>45658</v>
      </c>
      <c r="G89" s="52">
        <v>11064</v>
      </c>
      <c r="H89" s="52">
        <v>305</v>
      </c>
      <c r="I89" s="138">
        <v>41</v>
      </c>
      <c r="J89" s="52">
        <v>108979</v>
      </c>
      <c r="K89" s="157">
        <v>1338</v>
      </c>
      <c r="L89" s="152">
        <f t="shared" si="22"/>
        <v>-85</v>
      </c>
      <c r="M89" s="152">
        <f t="shared" si="22"/>
        <v>5</v>
      </c>
      <c r="N89" s="152">
        <f t="shared" si="22"/>
        <v>-4</v>
      </c>
      <c r="O89" s="152">
        <f t="shared" si="22"/>
        <v>991</v>
      </c>
      <c r="P89" s="144">
        <f t="shared" si="23"/>
        <v>875.94864154250661</v>
      </c>
      <c r="Q89" s="144">
        <f t="shared" si="25"/>
        <v>31.490359333917617</v>
      </c>
      <c r="R89" s="144">
        <f t="shared" si="26"/>
        <v>0</v>
      </c>
      <c r="S89" s="151">
        <f t="shared" si="31"/>
        <v>1.8099234281928767E-2</v>
      </c>
      <c r="T89" s="151">
        <f t="shared" si="15"/>
        <v>2.8245007923506696E-3</v>
      </c>
      <c r="U89" s="151">
        <f t="shared" si="15"/>
        <v>0</v>
      </c>
      <c r="V89" s="153">
        <f t="shared" si="28"/>
        <v>1.8635851853549514E-2</v>
      </c>
      <c r="W89" s="153">
        <f t="shared" si="29"/>
        <v>1.6390428944318333E-3</v>
      </c>
      <c r="X89" s="153">
        <f t="shared" si="24"/>
        <v>9.6103416557369713E-3</v>
      </c>
      <c r="Y89" s="47">
        <f t="shared" si="10"/>
        <v>7.3681898399569788E-3</v>
      </c>
      <c r="Z89" s="151">
        <f t="shared" si="30"/>
        <v>5.6843331643796355E-3</v>
      </c>
      <c r="AA89" s="151">
        <f>'ori data'!AV176</f>
        <v>1.2612316057691135E-2</v>
      </c>
      <c r="AB89" s="151">
        <f>'ori data'!AW176</f>
        <v>1.0213965943978196E-2</v>
      </c>
      <c r="AC89" s="256"/>
      <c r="AD89" s="256">
        <f t="shared" si="32"/>
        <v>112230.56411041874</v>
      </c>
      <c r="AE89" s="257">
        <f t="shared" si="27"/>
        <v>4.8125366918405675E-3</v>
      </c>
      <c r="AF89" s="16">
        <f t="shared" si="20"/>
        <v>1.0496869856220203E-2</v>
      </c>
      <c r="AG89" s="257">
        <f>base_vacc!L60+AE89</f>
        <v>9.0872066918405679E-3</v>
      </c>
    </row>
    <row r="90" spans="1:33" ht="16">
      <c r="A90" s="51">
        <v>59</v>
      </c>
      <c r="B90" s="53">
        <v>44531</v>
      </c>
      <c r="C90" s="52">
        <v>5157204</v>
      </c>
      <c r="D90" s="52">
        <v>6629870</v>
      </c>
      <c r="E90" s="137">
        <f t="shared" si="21"/>
        <v>1275524</v>
      </c>
      <c r="F90" s="52">
        <v>74252</v>
      </c>
      <c r="G90" s="52">
        <v>11609</v>
      </c>
      <c r="H90" s="52">
        <v>299</v>
      </c>
      <c r="I90" s="138">
        <v>43</v>
      </c>
      <c r="J90" s="52">
        <v>109595</v>
      </c>
      <c r="K90" s="157">
        <v>1344</v>
      </c>
      <c r="L90" s="152">
        <f t="shared" si="22"/>
        <v>545</v>
      </c>
      <c r="M90" s="152">
        <f t="shared" si="22"/>
        <v>-6</v>
      </c>
      <c r="N90" s="152">
        <f t="shared" si="22"/>
        <v>2</v>
      </c>
      <c r="O90" s="152">
        <f t="shared" si="22"/>
        <v>616</v>
      </c>
      <c r="P90" s="144">
        <f t="shared" si="23"/>
        <v>1143.3720190779013</v>
      </c>
      <c r="Q90" s="144">
        <f t="shared" si="25"/>
        <v>9.4115973558698016</v>
      </c>
      <c r="R90" s="144">
        <f t="shared" si="26"/>
        <v>4.2163835662287674</v>
      </c>
      <c r="S90" s="151">
        <f t="shared" si="31"/>
        <v>2.5042095998026662E-2</v>
      </c>
      <c r="T90" s="151">
        <f t="shared" si="15"/>
        <v>8.5065052023407467E-4</v>
      </c>
      <c r="U90" s="151">
        <f t="shared" si="15"/>
        <v>1.3824208413864812E-2</v>
      </c>
      <c r="V90" s="153">
        <f t="shared" si="28"/>
        <v>1.9306791419677671E-2</v>
      </c>
      <c r="W90" s="153">
        <f t="shared" si="29"/>
        <v>1.8625431467360128E-3</v>
      </c>
      <c r="X90" s="153">
        <f t="shared" si="24"/>
        <v>9.4316928734067638E-3</v>
      </c>
      <c r="Y90" s="47">
        <f t="shared" si="10"/>
        <v>5.4001621496409542E-3</v>
      </c>
      <c r="Z90" s="151">
        <f t="shared" si="30"/>
        <v>4.9889912086147053E-3</v>
      </c>
      <c r="AA90" s="151">
        <f>'ori data'!AV177</f>
        <v>1.0933545742769247E-2</v>
      </c>
      <c r="AB90" s="151">
        <f>'ori data'!AW177</f>
        <v>9.7823798669260647E-3</v>
      </c>
      <c r="AC90" s="256"/>
      <c r="AD90" s="256">
        <f t="shared" si="32"/>
        <v>118965.71750271539</v>
      </c>
      <c r="AE90" s="257">
        <f t="shared" si="27"/>
        <v>5.1320615805144961E-3</v>
      </c>
      <c r="AF90" s="16">
        <f t="shared" si="20"/>
        <v>1.0121052789129201E-2</v>
      </c>
      <c r="AG90" s="257">
        <f>base_vacc!L61+AE90</f>
        <v>9.3862983805144962E-3</v>
      </c>
    </row>
    <row r="91" spans="1:33" s="22" customFormat="1" ht="16">
      <c r="A91" s="145">
        <v>60</v>
      </c>
      <c r="B91" s="146">
        <v>44532</v>
      </c>
      <c r="C91" s="147">
        <v>5164106</v>
      </c>
      <c r="D91" s="147">
        <v>6629870</v>
      </c>
      <c r="E91" s="148">
        <f t="shared" si="21"/>
        <v>1271122</v>
      </c>
      <c r="F91" s="147">
        <v>70343</v>
      </c>
      <c r="G91" s="147">
        <v>12391</v>
      </c>
      <c r="H91" s="147">
        <v>288</v>
      </c>
      <c r="I91" s="149">
        <v>41</v>
      </c>
      <c r="J91" s="147">
        <v>110225</v>
      </c>
      <c r="K91" s="158">
        <v>1354</v>
      </c>
      <c r="L91" s="154">
        <f t="shared" si="22"/>
        <v>782</v>
      </c>
      <c r="M91" s="154">
        <f t="shared" si="22"/>
        <v>-11</v>
      </c>
      <c r="N91" s="154">
        <f t="shared" si="22"/>
        <v>-2</v>
      </c>
      <c r="O91" s="154">
        <f t="shared" si="22"/>
        <v>630</v>
      </c>
      <c r="P91" s="147">
        <f t="shared" si="23"/>
        <v>1395.7051886792453</v>
      </c>
      <c r="Q91" s="147">
        <f t="shared" si="25"/>
        <v>3.2641509433962259</v>
      </c>
      <c r="R91" s="147">
        <f t="shared" si="26"/>
        <v>3.0660377358490365E-2</v>
      </c>
      <c r="S91" s="150">
        <f t="shared" si="31"/>
        <v>1.879686996551265E-2</v>
      </c>
      <c r="T91" s="150">
        <f t="shared" si="15"/>
        <v>2.8117417033303693E-4</v>
      </c>
      <c r="U91" s="150">
        <f t="shared" si="15"/>
        <v>1.0254306808859654E-4</v>
      </c>
      <c r="V91" s="155">
        <f t="shared" si="28"/>
        <v>1.9556524794733746E-2</v>
      </c>
      <c r="W91" s="155">
        <f t="shared" si="29"/>
        <v>1.1612778143792867E-3</v>
      </c>
      <c r="X91" s="155">
        <f t="shared" si="24"/>
        <v>6.8562340298411418E-3</v>
      </c>
      <c r="Y91" s="150">
        <f t="shared" si="10"/>
        <v>5.4111094734399356E-3</v>
      </c>
      <c r="Z91" s="150">
        <f t="shared" si="30"/>
        <v>4.7616186067696879E-3</v>
      </c>
      <c r="AA91" s="150">
        <f>'ori data'!AV178</f>
        <v>1.1658991033118772E-2</v>
      </c>
      <c r="AB91" s="150">
        <f>'ori data'!AW178</f>
        <v>9.7104424540286182E-3</v>
      </c>
      <c r="AC91" s="258">
        <v>115861</v>
      </c>
      <c r="AD91" s="258">
        <f t="shared" si="32"/>
        <v>126105.0592868047</v>
      </c>
      <c r="AE91" s="260">
        <f t="shared" si="27"/>
        <v>5.5971834195901521E-3</v>
      </c>
      <c r="AF91" s="27">
        <f t="shared" si="20"/>
        <v>1.035880202635984E-2</v>
      </c>
      <c r="AG91" s="260">
        <f>base_vacc!L62+AE91</f>
        <v>9.8406144195901518E-3</v>
      </c>
    </row>
    <row r="92" spans="1:33" ht="16">
      <c r="A92" s="51">
        <v>61</v>
      </c>
      <c r="B92" s="53">
        <v>44533</v>
      </c>
      <c r="C92" s="52">
        <v>5170961</v>
      </c>
      <c r="D92" s="52">
        <v>6629870</v>
      </c>
      <c r="E92" s="137">
        <f t="shared" si="21"/>
        <v>1270221</v>
      </c>
      <c r="F92" s="52">
        <v>63214</v>
      </c>
      <c r="G92" s="52">
        <v>12573</v>
      </c>
      <c r="H92" s="52">
        <v>289</v>
      </c>
      <c r="I92" s="138">
        <v>43</v>
      </c>
      <c r="J92" s="52">
        <v>111204</v>
      </c>
      <c r="K92" s="157">
        <v>1365</v>
      </c>
      <c r="L92" s="152">
        <f t="shared" si="22"/>
        <v>182</v>
      </c>
      <c r="M92" s="152">
        <f t="shared" si="22"/>
        <v>1</v>
      </c>
      <c r="N92" s="152">
        <f t="shared" si="22"/>
        <v>2</v>
      </c>
      <c r="O92" s="152">
        <f t="shared" si="22"/>
        <v>979</v>
      </c>
      <c r="P92" s="144">
        <f t="shared" si="23"/>
        <v>1135.8137931034482</v>
      </c>
      <c r="Q92" s="144">
        <f t="shared" si="25"/>
        <v>22.924137931034483</v>
      </c>
      <c r="R92" s="144">
        <f t="shared" si="26"/>
        <v>5.2620689655172415</v>
      </c>
      <c r="S92" s="151">
        <f t="shared" si="31"/>
        <v>1.6146792049009116E-2</v>
      </c>
      <c r="T92" s="151">
        <f t="shared" si="15"/>
        <v>1.8500635889786524E-3</v>
      </c>
      <c r="U92" s="151">
        <f t="shared" si="15"/>
        <v>1.8271072796934865E-2</v>
      </c>
      <c r="V92" s="153">
        <f t="shared" si="28"/>
        <v>1.9199155723748421E-2</v>
      </c>
      <c r="W92" s="153">
        <f t="shared" si="29"/>
        <v>7.2791714719841016E-4</v>
      </c>
      <c r="X92" s="153">
        <f t="shared" si="24"/>
        <v>6.8562340298411418E-3</v>
      </c>
      <c r="Y92" s="47">
        <f t="shared" si="10"/>
        <v>5.3928733827280154E-3</v>
      </c>
      <c r="Z92" s="151">
        <f t="shared" si="30"/>
        <v>4.6680933441952946E-3</v>
      </c>
      <c r="AA92" s="255"/>
      <c r="AB92" s="255"/>
      <c r="AC92" s="256"/>
      <c r="AD92" s="256">
        <f t="shared" si="32"/>
        <v>133672.84551842042</v>
      </c>
      <c r="AE92" s="257">
        <f t="shared" si="27"/>
        <v>5.9536269780679791E-3</v>
      </c>
      <c r="AF92" s="16">
        <f t="shared" si="20"/>
        <v>1.0621720322263273E-2</v>
      </c>
      <c r="AG92" s="257"/>
    </row>
    <row r="93" spans="1:33" ht="16">
      <c r="A93" s="51">
        <v>62</v>
      </c>
      <c r="B93" s="53">
        <v>44534</v>
      </c>
      <c r="C93" s="52">
        <v>5177589</v>
      </c>
      <c r="D93" s="52">
        <v>6629870</v>
      </c>
      <c r="E93" s="137">
        <f t="shared" si="21"/>
        <v>1257913</v>
      </c>
      <c r="F93" s="52">
        <v>67545</v>
      </c>
      <c r="G93" s="52">
        <v>14043</v>
      </c>
      <c r="H93" s="52">
        <v>288</v>
      </c>
      <c r="I93" s="138">
        <v>44</v>
      </c>
      <c r="J93" s="52">
        <v>111074</v>
      </c>
      <c r="K93" s="157">
        <v>1374</v>
      </c>
      <c r="L93" s="152">
        <f t="shared" si="22"/>
        <v>1470</v>
      </c>
      <c r="M93" s="152">
        <f t="shared" si="22"/>
        <v>-1</v>
      </c>
      <c r="N93" s="152">
        <f t="shared" si="22"/>
        <v>1</v>
      </c>
      <c r="O93" s="152">
        <f t="shared" si="22"/>
        <v>-130</v>
      </c>
      <c r="P93" s="144">
        <f t="shared" si="23"/>
        <v>1343.0024347826088</v>
      </c>
      <c r="Q93" s="144">
        <f t="shared" si="25"/>
        <v>0</v>
      </c>
      <c r="R93" s="144">
        <f t="shared" si="26"/>
        <v>0.60208695652173905</v>
      </c>
      <c r="S93" s="151">
        <f t="shared" si="31"/>
        <v>2.1245332280548753E-2</v>
      </c>
      <c r="T93" s="151">
        <f t="shared" si="15"/>
        <v>0</v>
      </c>
      <c r="U93" s="151">
        <f t="shared" si="15"/>
        <v>2.0833458703174361E-3</v>
      </c>
      <c r="V93" s="153">
        <f t="shared" si="28"/>
        <v>1.9324346431087686E-2</v>
      </c>
      <c r="W93" s="153">
        <f t="shared" si="29"/>
        <v>6.9988010031140171E-4</v>
      </c>
      <c r="X93" s="153">
        <f t="shared" si="24"/>
        <v>7.4085000578684584E-3</v>
      </c>
      <c r="Y93" s="47">
        <f t="shared" si="10"/>
        <v>5.2179896254273862E-3</v>
      </c>
      <c r="Z93" s="151">
        <f t="shared" si="30"/>
        <v>4.2714875828784001E-3</v>
      </c>
      <c r="AA93" s="255"/>
      <c r="AB93" s="255"/>
      <c r="AC93" s="256"/>
      <c r="AD93" s="256">
        <f t="shared" si="32"/>
        <v>141694.78790182999</v>
      </c>
      <c r="AE93" s="257">
        <f t="shared" si="27"/>
        <v>6.3153910881725032E-3</v>
      </c>
      <c r="AF93" s="16">
        <f t="shared" si="20"/>
        <v>1.0586878671050903E-2</v>
      </c>
      <c r="AG93" s="257"/>
    </row>
    <row r="94" spans="1:33" ht="16">
      <c r="A94" s="51">
        <v>63</v>
      </c>
      <c r="B94" s="53">
        <v>44535</v>
      </c>
      <c r="C94" s="52">
        <v>5181024</v>
      </c>
      <c r="D94" s="52">
        <v>6629870</v>
      </c>
      <c r="E94" s="137">
        <f t="shared" si="21"/>
        <v>1255608</v>
      </c>
      <c r="F94" s="52">
        <v>65449</v>
      </c>
      <c r="G94" s="52">
        <v>15086</v>
      </c>
      <c r="H94" s="52">
        <v>299</v>
      </c>
      <c r="I94" s="138">
        <v>40</v>
      </c>
      <c r="J94" s="52">
        <v>110983</v>
      </c>
      <c r="K94" s="157">
        <v>1381</v>
      </c>
      <c r="L94" s="152">
        <f t="shared" si="22"/>
        <v>1043</v>
      </c>
      <c r="M94" s="152">
        <f t="shared" si="22"/>
        <v>11</v>
      </c>
      <c r="N94" s="152">
        <f t="shared" si="22"/>
        <v>-4</v>
      </c>
      <c r="O94" s="152">
        <f t="shared" si="22"/>
        <v>-91</v>
      </c>
      <c r="P94" s="144">
        <f t="shared" si="23"/>
        <v>953.99993517017833</v>
      </c>
      <c r="Q94" s="144">
        <f t="shared" si="25"/>
        <v>9.2360453808752023</v>
      </c>
      <c r="R94" s="144">
        <f t="shared" si="26"/>
        <v>0</v>
      </c>
      <c r="S94" s="151"/>
      <c r="T94" s="151">
        <f t="shared" si="15"/>
        <v>6.5769745644628653E-4</v>
      </c>
      <c r="U94" s="151">
        <f t="shared" si="15"/>
        <v>0</v>
      </c>
      <c r="V94" s="153">
        <f t="shared" si="28"/>
        <v>1.8936082153221758E-2</v>
      </c>
      <c r="W94" s="153">
        <f t="shared" si="29"/>
        <v>1.7881280380036483E-3</v>
      </c>
      <c r="X94" s="153">
        <f t="shared" si="24"/>
        <v>1.9434564164035238E-2</v>
      </c>
      <c r="Y94" s="47">
        <f t="shared" si="10"/>
        <v>2.730713491314582E-3</v>
      </c>
      <c r="Z94" s="151">
        <f t="shared" si="30"/>
        <v>4.0801707529707094E-3</v>
      </c>
      <c r="AA94" s="255"/>
      <c r="AB94" s="255"/>
      <c r="AC94" s="256"/>
      <c r="AD94" s="256">
        <f t="shared" si="32"/>
        <v>150198.14114586113</v>
      </c>
      <c r="AE94" s="257">
        <f t="shared" si="27"/>
        <v>6.7598897889052257E-3</v>
      </c>
      <c r="AF94" s="16">
        <f t="shared" si="20"/>
        <v>1.0840060541875935E-2</v>
      </c>
      <c r="AG94" s="257"/>
    </row>
    <row r="95" spans="1:33" ht="16">
      <c r="A95" s="51">
        <v>64</v>
      </c>
      <c r="B95" s="53">
        <v>44536</v>
      </c>
      <c r="C95" s="52">
        <v>5182475</v>
      </c>
      <c r="D95" s="52">
        <v>6629870</v>
      </c>
      <c r="E95" s="137">
        <f t="shared" si="21"/>
        <v>1262209</v>
      </c>
      <c r="F95" s="52">
        <v>56337</v>
      </c>
      <c r="G95" s="52">
        <v>16139</v>
      </c>
      <c r="H95" s="52">
        <v>310</v>
      </c>
      <c r="I95" s="138">
        <v>45</v>
      </c>
      <c r="J95" s="52">
        <v>110968</v>
      </c>
      <c r="K95" s="157">
        <v>1387</v>
      </c>
      <c r="L95" s="152">
        <f t="shared" si="22"/>
        <v>1053</v>
      </c>
      <c r="M95" s="152">
        <f t="shared" si="22"/>
        <v>11</v>
      </c>
      <c r="N95" s="152">
        <f t="shared" si="22"/>
        <v>5</v>
      </c>
      <c r="O95" s="152">
        <f t="shared" si="22"/>
        <v>-15</v>
      </c>
      <c r="P95" s="144">
        <f t="shared" si="23"/>
        <v>1038.3228446707894</v>
      </c>
      <c r="Q95" s="144">
        <f t="shared" si="25"/>
        <v>10.718079301564206</v>
      </c>
      <c r="R95" s="144">
        <f t="shared" si="26"/>
        <v>4.9590760276464172</v>
      </c>
      <c r="S95" s="151">
        <f t="shared" ref="S95:U120" si="33">MIN(1,P95/F94)</f>
        <v>1.5864609767464583E-2</v>
      </c>
      <c r="T95" s="151">
        <f t="shared" si="15"/>
        <v>7.1046528579903263E-4</v>
      </c>
      <c r="U95" s="151">
        <f t="shared" si="15"/>
        <v>1.6585538554001394E-2</v>
      </c>
      <c r="V95" s="153">
        <f t="shared" si="28"/>
        <v>1.8218601351810994E-2</v>
      </c>
      <c r="W95" s="153">
        <f t="shared" si="29"/>
        <v>2.7814891736095224E-3</v>
      </c>
      <c r="X95" s="153">
        <f t="shared" si="24"/>
        <v>2.7604294761926756E-2</v>
      </c>
      <c r="Y95" s="47">
        <f t="shared" ref="Y95:Y120" si="34">(C95-C94)/E94</f>
        <v>1.1556154468592109E-3</v>
      </c>
      <c r="Z95" s="151">
        <f t="shared" si="30"/>
        <v>3.9103237598612705E-3</v>
      </c>
      <c r="AA95" s="255"/>
      <c r="AB95" s="255"/>
      <c r="AC95" s="256"/>
      <c r="AD95" s="256">
        <f t="shared" si="32"/>
        <v>159211.7955623169</v>
      </c>
      <c r="AE95" s="257">
        <f t="shared" si="27"/>
        <v>7.1787169374962333E-3</v>
      </c>
      <c r="AF95" s="16">
        <f t="shared" si="20"/>
        <v>1.1089040697357503E-2</v>
      </c>
      <c r="AG95" s="257"/>
    </row>
    <row r="96" spans="1:33" ht="16">
      <c r="A96" s="51">
        <v>65</v>
      </c>
      <c r="B96" s="53">
        <v>44537</v>
      </c>
      <c r="C96" s="52">
        <v>5188271</v>
      </c>
      <c r="D96" s="52">
        <v>6629870</v>
      </c>
      <c r="E96" s="137">
        <f t="shared" si="21"/>
        <v>1259313</v>
      </c>
      <c r="F96" s="52">
        <v>52257</v>
      </c>
      <c r="G96" s="52">
        <v>12697</v>
      </c>
      <c r="H96" s="52">
        <v>297</v>
      </c>
      <c r="I96" s="138">
        <v>47</v>
      </c>
      <c r="J96" s="52">
        <v>115594</v>
      </c>
      <c r="K96" s="157">
        <v>1394</v>
      </c>
      <c r="L96" s="152">
        <f t="shared" si="22"/>
        <v>-3442</v>
      </c>
      <c r="M96" s="152">
        <f t="shared" si="22"/>
        <v>-13</v>
      </c>
      <c r="N96" s="152">
        <f t="shared" si="22"/>
        <v>2</v>
      </c>
      <c r="O96" s="152">
        <f t="shared" si="22"/>
        <v>4626</v>
      </c>
      <c r="P96" s="144">
        <f t="shared" si="23"/>
        <v>1061.9737750172535</v>
      </c>
      <c r="Q96" s="144">
        <f t="shared" si="25"/>
        <v>92.354037267080741</v>
      </c>
      <c r="R96" s="144">
        <f t="shared" si="26"/>
        <v>18.672187715665977</v>
      </c>
      <c r="S96" s="151">
        <f t="shared" si="33"/>
        <v>1.8850378525964349E-2</v>
      </c>
      <c r="T96" s="151">
        <f t="shared" si="15"/>
        <v>5.7224138587942709E-3</v>
      </c>
      <c r="U96" s="151">
        <f t="shared" si="15"/>
        <v>6.0232863598922506E-2</v>
      </c>
      <c r="V96" s="153">
        <f t="shared" si="28"/>
        <v>1.8197725431020315E-2</v>
      </c>
      <c r="W96" s="153">
        <f t="shared" si="29"/>
        <v>3.673810628834677E-3</v>
      </c>
      <c r="X96" s="153">
        <f t="shared" si="24"/>
        <v>3.1872240282056721E-2</v>
      </c>
      <c r="Y96" s="47">
        <f t="shared" si="34"/>
        <v>4.5919495107387132E-3</v>
      </c>
      <c r="Z96" s="151">
        <f t="shared" si="30"/>
        <v>3.717234927747351E-3</v>
      </c>
      <c r="AA96" s="255"/>
      <c r="AB96" s="255"/>
      <c r="AC96" s="256"/>
      <c r="AD96" s="256">
        <f t="shared" si="32"/>
        <v>168766.3752213853</v>
      </c>
      <c r="AE96" s="257">
        <f t="shared" si="27"/>
        <v>7.5697286733563173E-3</v>
      </c>
      <c r="AF96" s="16">
        <f t="shared" ref="AF96:AF120" si="35">Z96+AE96</f>
        <v>1.1286963601103667E-2</v>
      </c>
      <c r="AG96" s="257"/>
    </row>
    <row r="97" spans="1:33" ht="16">
      <c r="A97" s="51">
        <v>66</v>
      </c>
      <c r="B97" s="53">
        <v>44538</v>
      </c>
      <c r="C97" s="52">
        <v>5193385</v>
      </c>
      <c r="D97" s="52">
        <v>6629870</v>
      </c>
      <c r="E97" s="137">
        <f t="shared" si="21"/>
        <v>1225670</v>
      </c>
      <c r="F97" s="52">
        <v>79490</v>
      </c>
      <c r="G97" s="52">
        <v>10968</v>
      </c>
      <c r="H97" s="52">
        <v>303</v>
      </c>
      <c r="I97" s="138">
        <v>51</v>
      </c>
      <c r="J97" s="52">
        <v>118604</v>
      </c>
      <c r="K97" s="157">
        <v>1399</v>
      </c>
      <c r="L97" s="152">
        <f t="shared" si="22"/>
        <v>-1729</v>
      </c>
      <c r="M97" s="152">
        <f t="shared" si="22"/>
        <v>6</v>
      </c>
      <c r="N97" s="152">
        <f t="shared" si="22"/>
        <v>4</v>
      </c>
      <c r="O97" s="152">
        <f t="shared" si="22"/>
        <v>3010</v>
      </c>
      <c r="P97" s="144">
        <f t="shared" si="23"/>
        <v>1186.8876523582408</v>
      </c>
      <c r="Q97" s="144">
        <f t="shared" si="25"/>
        <v>86.553789083200854</v>
      </c>
      <c r="R97" s="144">
        <f t="shared" si="26"/>
        <v>17.558558558558559</v>
      </c>
      <c r="S97" s="151">
        <f t="shared" si="33"/>
        <v>2.27125103308311E-2</v>
      </c>
      <c r="T97" s="151">
        <f t="shared" si="15"/>
        <v>6.8168692670080222E-3</v>
      </c>
      <c r="U97" s="151">
        <f t="shared" si="15"/>
        <v>5.9119725786392456E-2</v>
      </c>
      <c r="V97" s="153">
        <f t="shared" si="28"/>
        <v>1.7446677645779948E-2</v>
      </c>
      <c r="W97" s="153">
        <f t="shared" si="29"/>
        <v>4.1629907918913659E-3</v>
      </c>
      <c r="X97" s="153">
        <f t="shared" si="24"/>
        <v>4.2000011218017316E-2</v>
      </c>
      <c r="Y97" s="47">
        <f t="shared" si="34"/>
        <v>4.0609443402871252E-3</v>
      </c>
      <c r="Z97" s="151">
        <f t="shared" si="30"/>
        <v>3.6141709140844005E-3</v>
      </c>
      <c r="AA97" s="255"/>
      <c r="AB97" s="255"/>
      <c r="AC97" s="256"/>
      <c r="AD97" s="256">
        <f t="shared" si="32"/>
        <v>178894.34199752664</v>
      </c>
      <c r="AE97" s="257">
        <f t="shared" si="27"/>
        <v>8.0424539222110347E-3</v>
      </c>
      <c r="AF97" s="16">
        <f t="shared" si="35"/>
        <v>1.1656624836295435E-2</v>
      </c>
      <c r="AG97" s="257"/>
    </row>
    <row r="98" spans="1:33" ht="16">
      <c r="A98" s="51">
        <v>67</v>
      </c>
      <c r="B98" s="53">
        <v>44539</v>
      </c>
      <c r="C98" s="52">
        <v>5198560</v>
      </c>
      <c r="D98" s="52">
        <v>6629870</v>
      </c>
      <c r="E98" s="137">
        <f t="shared" si="21"/>
        <v>1227590</v>
      </c>
      <c r="F98" s="52">
        <v>71178</v>
      </c>
      <c r="G98" s="52">
        <v>10848</v>
      </c>
      <c r="H98" s="52">
        <v>315</v>
      </c>
      <c r="I98" s="138">
        <v>52</v>
      </c>
      <c r="J98" s="52">
        <v>119919</v>
      </c>
      <c r="K98" s="157">
        <v>1408</v>
      </c>
      <c r="L98" s="152">
        <f t="shared" si="22"/>
        <v>-120</v>
      </c>
      <c r="M98" s="152">
        <f t="shared" si="22"/>
        <v>12</v>
      </c>
      <c r="N98" s="152">
        <f t="shared" si="22"/>
        <v>1</v>
      </c>
      <c r="O98" s="152">
        <f t="shared" si="22"/>
        <v>1315</v>
      </c>
      <c r="P98" s="52">
        <f t="shared" si="23"/>
        <v>1151.9679001337495</v>
      </c>
      <c r="Q98" s="52">
        <f t="shared" si="25"/>
        <v>48.934908604547481</v>
      </c>
      <c r="R98" s="52">
        <f t="shared" si="26"/>
        <v>7.0971912617030766</v>
      </c>
      <c r="S98" s="47">
        <f t="shared" si="33"/>
        <v>1.4491985157048051E-2</v>
      </c>
      <c r="T98" s="47">
        <f t="shared" si="15"/>
        <v>4.4616072761257735E-3</v>
      </c>
      <c r="U98" s="47">
        <f t="shared" si="15"/>
        <v>2.342307347096725E-2</v>
      </c>
      <c r="V98" s="153">
        <f t="shared" si="28"/>
        <v>1.6704457509566128E-2</v>
      </c>
      <c r="W98" s="153">
        <f t="shared" si="29"/>
        <v>4.6534713096634678E-3</v>
      </c>
      <c r="X98" s="153">
        <f t="shared" si="24"/>
        <v>4.6389482833544382E-2</v>
      </c>
      <c r="Y98" s="47">
        <f t="shared" si="34"/>
        <v>4.2221805216738602E-3</v>
      </c>
      <c r="Z98" s="47">
        <f t="shared" si="30"/>
        <v>3.5159507895858068E-3</v>
      </c>
      <c r="AA98" s="255"/>
      <c r="AB98" s="255"/>
      <c r="AC98" s="256">
        <v>152220</v>
      </c>
      <c r="AD98" s="256">
        <f t="shared" si="32"/>
        <v>189630.10585933784</v>
      </c>
      <c r="AE98" s="257">
        <f t="shared" si="27"/>
        <v>8.7590981763535011E-3</v>
      </c>
      <c r="AF98" s="16">
        <f t="shared" si="35"/>
        <v>1.2275048965939308E-2</v>
      </c>
      <c r="AG98" s="257"/>
    </row>
    <row r="99" spans="1:33" ht="16">
      <c r="A99" s="51">
        <v>68</v>
      </c>
      <c r="B99" s="53">
        <v>44540</v>
      </c>
      <c r="C99" s="52">
        <v>5203521</v>
      </c>
      <c r="D99" s="52">
        <v>6629870</v>
      </c>
      <c r="E99" s="137">
        <f t="shared" si="21"/>
        <v>1225831</v>
      </c>
      <c r="F99" s="52">
        <v>66784</v>
      </c>
      <c r="G99" s="52">
        <v>10762</v>
      </c>
      <c r="H99" s="52">
        <v>313</v>
      </c>
      <c r="I99" s="138">
        <v>61</v>
      </c>
      <c r="J99" s="52">
        <v>121188</v>
      </c>
      <c r="K99" s="157">
        <v>1410</v>
      </c>
      <c r="L99" s="152">
        <f t="shared" si="22"/>
        <v>-86</v>
      </c>
      <c r="M99" s="152">
        <f t="shared" si="22"/>
        <v>-2</v>
      </c>
      <c r="N99" s="152">
        <f t="shared" si="22"/>
        <v>9</v>
      </c>
      <c r="O99" s="152">
        <f t="shared" si="22"/>
        <v>1269</v>
      </c>
      <c r="P99" s="144">
        <f t="shared" si="23"/>
        <v>1140.3809267241379</v>
      </c>
      <c r="Q99" s="144">
        <f t="shared" si="25"/>
        <v>33.667834051724135</v>
      </c>
      <c r="R99" s="144">
        <f t="shared" si="26"/>
        <v>15.951239224137931</v>
      </c>
      <c r="S99" s="151">
        <f t="shared" si="33"/>
        <v>1.6021536524265051E-2</v>
      </c>
      <c r="T99" s="151">
        <f t="shared" si="15"/>
        <v>3.1035982717297324E-3</v>
      </c>
      <c r="U99" s="151">
        <f t="shared" si="15"/>
        <v>5.0638854679802954E-2</v>
      </c>
      <c r="V99" s="153">
        <f t="shared" si="28"/>
        <v>1.7017315084425111E-2</v>
      </c>
      <c r="W99" s="153">
        <f t="shared" si="29"/>
        <v>3.8205854244398618E-3</v>
      </c>
      <c r="X99" s="153">
        <f t="shared" si="24"/>
        <v>4.2525814151581694E-2</v>
      </c>
      <c r="Y99" s="47">
        <f t="shared" si="34"/>
        <v>4.0412515579305794E-3</v>
      </c>
      <c r="Z99" s="151">
        <f t="shared" si="30"/>
        <v>3.455733029471103E-3</v>
      </c>
      <c r="AA99" s="255"/>
      <c r="AB99" s="255"/>
      <c r="AC99" s="256"/>
      <c r="AD99" s="256">
        <f t="shared" si="32"/>
        <v>201010.14177810535</v>
      </c>
      <c r="AE99" s="257">
        <f t="shared" si="27"/>
        <v>9.2702253348165963E-3</v>
      </c>
      <c r="AF99" s="16">
        <f t="shared" si="35"/>
        <v>1.27259583642877E-2</v>
      </c>
      <c r="AG99" s="257"/>
    </row>
    <row r="100" spans="1:33" ht="16">
      <c r="A100" s="51">
        <v>69</v>
      </c>
      <c r="B100" s="53">
        <v>44541</v>
      </c>
      <c r="C100" s="52">
        <v>5209033</v>
      </c>
      <c r="D100" s="52">
        <v>6629870</v>
      </c>
      <c r="E100" s="137">
        <f t="shared" si="21"/>
        <v>1203031</v>
      </c>
      <c r="F100" s="52">
        <v>82895</v>
      </c>
      <c r="G100" s="52">
        <v>11057</v>
      </c>
      <c r="H100" s="52">
        <v>323</v>
      </c>
      <c r="I100" s="138">
        <v>68</v>
      </c>
      <c r="J100" s="52">
        <v>122040</v>
      </c>
      <c r="K100" s="157">
        <v>1423</v>
      </c>
      <c r="L100" s="152">
        <f t="shared" si="22"/>
        <v>295</v>
      </c>
      <c r="M100" s="152">
        <f t="shared" si="22"/>
        <v>10</v>
      </c>
      <c r="N100" s="152">
        <f t="shared" si="22"/>
        <v>7</v>
      </c>
      <c r="O100" s="152">
        <f t="shared" si="22"/>
        <v>852</v>
      </c>
      <c r="P100" s="144">
        <f t="shared" si="23"/>
        <v>1117.9004192872117</v>
      </c>
      <c r="Q100" s="144">
        <f t="shared" si="25"/>
        <v>34.038784067085956</v>
      </c>
      <c r="R100" s="144">
        <f t="shared" si="26"/>
        <v>12.060796645702306</v>
      </c>
      <c r="S100" s="151">
        <f t="shared" si="33"/>
        <v>1.6739045569106548E-2</v>
      </c>
      <c r="T100" s="151">
        <f t="shared" si="15"/>
        <v>3.1628678746595386E-3</v>
      </c>
      <c r="U100" s="151">
        <f t="shared" si="15"/>
        <v>3.8532896631636761E-2</v>
      </c>
      <c r="V100" s="153">
        <f t="shared" si="28"/>
        <v>1.7086578441969948E-2</v>
      </c>
      <c r="W100" s="153">
        <f t="shared" si="29"/>
        <v>3.203150340172903E-3</v>
      </c>
      <c r="X100" s="153">
        <f t="shared" si="24"/>
        <v>3.6947850592795609E-2</v>
      </c>
      <c r="Y100" s="47">
        <f t="shared" si="34"/>
        <v>4.4965415297867324E-3</v>
      </c>
      <c r="Z100" s="151">
        <f t="shared" si="30"/>
        <v>3.3762350650799891E-3</v>
      </c>
      <c r="AA100" s="255"/>
      <c r="AB100" s="255"/>
      <c r="AC100" s="256"/>
      <c r="AD100" s="256">
        <f t="shared" si="32"/>
        <v>213073.11365224526</v>
      </c>
      <c r="AE100" s="257">
        <f t="shared" si="27"/>
        <v>9.8406484043395154E-3</v>
      </c>
      <c r="AF100" s="16">
        <f t="shared" si="35"/>
        <v>1.3216883469419505E-2</v>
      </c>
      <c r="AG100" s="257"/>
    </row>
    <row r="101" spans="1:33" ht="16">
      <c r="A101" s="51">
        <v>70</v>
      </c>
      <c r="B101" s="53">
        <v>44542</v>
      </c>
      <c r="C101" s="52">
        <v>5211491</v>
      </c>
      <c r="D101" s="52">
        <v>6629870</v>
      </c>
      <c r="E101" s="137">
        <f t="shared" si="21"/>
        <v>1215108</v>
      </c>
      <c r="F101" s="52">
        <v>67312</v>
      </c>
      <c r="G101" s="52">
        <v>11000</v>
      </c>
      <c r="H101" s="52">
        <v>310</v>
      </c>
      <c r="I101" s="138">
        <v>74</v>
      </c>
      <c r="J101" s="52">
        <v>123150</v>
      </c>
      <c r="K101" s="157">
        <v>1425</v>
      </c>
      <c r="L101" s="152">
        <f t="shared" si="22"/>
        <v>-57</v>
      </c>
      <c r="M101" s="152">
        <f t="shared" si="22"/>
        <v>-13</v>
      </c>
      <c r="N101" s="152">
        <f t="shared" si="22"/>
        <v>6</v>
      </c>
      <c r="O101" s="152">
        <f t="shared" si="22"/>
        <v>1110</v>
      </c>
      <c r="P101" s="144">
        <f t="shared" si="23"/>
        <v>1015.5579761068166</v>
      </c>
      <c r="Q101" s="144">
        <f t="shared" si="25"/>
        <v>17.226633872101196</v>
      </c>
      <c r="R101" s="144">
        <f t="shared" si="26"/>
        <v>13.215390021082221</v>
      </c>
      <c r="S101" s="151">
        <f t="shared" si="33"/>
        <v>1.2251136692283209E-2</v>
      </c>
      <c r="T101" s="151">
        <f t="shared" si="15"/>
        <v>1.5579844326762409E-3</v>
      </c>
      <c r="U101" s="151">
        <f t="shared" si="15"/>
        <v>4.0914520189109044E-2</v>
      </c>
      <c r="V101" s="153">
        <f t="shared" si="28"/>
        <v>1.7373777997535204E-2</v>
      </c>
      <c r="W101" s="153">
        <f t="shared" si="29"/>
        <v>4.0061182490273737E-3</v>
      </c>
      <c r="X101" s="153">
        <f t="shared" si="24"/>
        <v>4.1506969067897567E-2</v>
      </c>
      <c r="Y101" s="47">
        <f t="shared" si="34"/>
        <v>2.0431726198244268E-3</v>
      </c>
      <c r="Z101" s="151">
        <f t="shared" si="30"/>
        <v>3.3169683260338887E-3</v>
      </c>
      <c r="AA101" s="255"/>
      <c r="AB101" s="255"/>
      <c r="AC101" s="256"/>
      <c r="AD101" s="256">
        <f t="shared" si="32"/>
        <v>225860.00566866796</v>
      </c>
      <c r="AE101" s="257">
        <f t="shared" si="27"/>
        <v>1.0628896525877306E-2</v>
      </c>
      <c r="AF101" s="16">
        <f t="shared" si="35"/>
        <v>1.3945864851911195E-2</v>
      </c>
      <c r="AG101" s="257"/>
    </row>
    <row r="102" spans="1:33" ht="16">
      <c r="A102" s="51">
        <v>71</v>
      </c>
      <c r="B102" s="53">
        <v>44543</v>
      </c>
      <c r="C102" s="52">
        <v>5212383</v>
      </c>
      <c r="D102" s="52">
        <v>6629870</v>
      </c>
      <c r="E102" s="137">
        <f t="shared" si="21"/>
        <v>1225138</v>
      </c>
      <c r="F102" s="52">
        <v>55122</v>
      </c>
      <c r="G102" s="52">
        <v>11240</v>
      </c>
      <c r="H102" s="52">
        <v>323</v>
      </c>
      <c r="I102" s="138">
        <v>77</v>
      </c>
      <c r="J102" s="52">
        <v>124160</v>
      </c>
      <c r="K102" s="157">
        <v>1427</v>
      </c>
      <c r="L102" s="152">
        <f t="shared" si="22"/>
        <v>240</v>
      </c>
      <c r="M102" s="152">
        <f t="shared" si="22"/>
        <v>13</v>
      </c>
      <c r="N102" s="152">
        <f t="shared" si="22"/>
        <v>3</v>
      </c>
      <c r="O102" s="152">
        <f t="shared" si="22"/>
        <v>1010</v>
      </c>
      <c r="P102" s="144">
        <f t="shared" ref="P102:P120" si="36">MAX(0,MIN(G102,L102+$O102*G102/SUM($G102:$I102)))</f>
        <v>1215.2920962199314</v>
      </c>
      <c r="Q102" s="144">
        <f t="shared" si="25"/>
        <v>41.026632302405503</v>
      </c>
      <c r="R102" s="144">
        <f t="shared" si="26"/>
        <v>9.6812714776632305</v>
      </c>
      <c r="S102" s="151">
        <f t="shared" si="33"/>
        <v>1.8054612791477468E-2</v>
      </c>
      <c r="T102" s="151">
        <f t="shared" si="15"/>
        <v>3.7296938456732277E-3</v>
      </c>
      <c r="U102" s="151">
        <f t="shared" si="15"/>
        <v>3.1229907992462034E-2</v>
      </c>
      <c r="V102" s="153">
        <f t="shared" si="28"/>
        <v>1.8170438144132318E-2</v>
      </c>
      <c r="W102" s="153">
        <f t="shared" si="29"/>
        <v>4.0176896717008049E-3</v>
      </c>
      <c r="X102" s="153">
        <f t="shared" si="24"/>
        <v>3.7731608429086169E-2</v>
      </c>
      <c r="Y102" s="47">
        <f t="shared" si="34"/>
        <v>7.3409112605628474E-4</v>
      </c>
      <c r="Z102" s="151">
        <f t="shared" si="30"/>
        <v>3.2522605358950543E-3</v>
      </c>
      <c r="AA102" s="255"/>
      <c r="AB102" s="255"/>
      <c r="AC102" s="256"/>
      <c r="AD102" s="256">
        <f t="shared" si="32"/>
        <v>239414.26154736814</v>
      </c>
      <c r="AE102" s="257">
        <f t="shared" si="27"/>
        <v>1.1154774619787028E-2</v>
      </c>
      <c r="AF102" s="16">
        <f t="shared" si="35"/>
        <v>1.4407035155682082E-2</v>
      </c>
      <c r="AG102" s="257"/>
    </row>
    <row r="103" spans="1:33" ht="16">
      <c r="A103" s="51">
        <v>72</v>
      </c>
      <c r="B103" s="53">
        <v>44544</v>
      </c>
      <c r="C103" s="52">
        <v>5217327</v>
      </c>
      <c r="D103" s="52">
        <v>6629870</v>
      </c>
      <c r="E103" s="137">
        <f t="shared" si="21"/>
        <v>1219667</v>
      </c>
      <c r="F103" s="52">
        <v>54467</v>
      </c>
      <c r="G103" s="52">
        <v>10709</v>
      </c>
      <c r="H103" s="52">
        <v>364</v>
      </c>
      <c r="I103" s="138">
        <v>80</v>
      </c>
      <c r="J103" s="52">
        <v>125823</v>
      </c>
      <c r="K103" s="157">
        <v>1433</v>
      </c>
      <c r="L103" s="152">
        <f t="shared" si="22"/>
        <v>-531</v>
      </c>
      <c r="M103" s="152">
        <f t="shared" si="22"/>
        <v>41</v>
      </c>
      <c r="N103" s="152">
        <f t="shared" si="22"/>
        <v>3</v>
      </c>
      <c r="O103" s="152">
        <f t="shared" si="22"/>
        <v>1663</v>
      </c>
      <c r="P103" s="144">
        <f t="shared" si="36"/>
        <v>1065.7961086703128</v>
      </c>
      <c r="Q103" s="144">
        <f t="shared" ref="Q103:Q120" si="37">MAX(0,MIN(H103,M103+$O103*H103/SUM($G103:$I103)))</f>
        <v>95.275262261275003</v>
      </c>
      <c r="R103" s="144">
        <f t="shared" ref="R103:R120" si="38">MAX(0,MIN(I103,N103+$O103*I103/SUM($G103:$I103)))</f>
        <v>14.928629068412086</v>
      </c>
      <c r="S103" s="151">
        <f t="shared" si="33"/>
        <v>1.9335222028778215E-2</v>
      </c>
      <c r="T103" s="151">
        <f t="shared" si="15"/>
        <v>8.4764468203981317E-3</v>
      </c>
      <c r="U103" s="151">
        <f t="shared" si="15"/>
        <v>4.6218665846477047E-2</v>
      </c>
      <c r="V103" s="153">
        <f t="shared" si="28"/>
        <v>1.8434887088954733E-2</v>
      </c>
      <c r="W103" s="153">
        <f t="shared" si="29"/>
        <v>4.2210057862530452E-3</v>
      </c>
      <c r="X103" s="153">
        <f t="shared" si="24"/>
        <v>3.5048643379410063E-2</v>
      </c>
      <c r="Y103" s="47">
        <f t="shared" si="34"/>
        <v>4.0354637600009142E-3</v>
      </c>
      <c r="Z103" s="151">
        <f t="shared" si="30"/>
        <v>3.1833161045288464E-3</v>
      </c>
      <c r="AA103" s="255"/>
      <c r="AB103" s="255"/>
      <c r="AC103" s="256"/>
      <c r="AD103" s="256">
        <f t="shared" si="32"/>
        <v>253781.93214232742</v>
      </c>
      <c r="AE103" s="257">
        <f t="shared" ref="AE103:AE120" si="39">(AD103-AD102)/E102</f>
        <v>1.1727389563428191E-2</v>
      </c>
      <c r="AF103" s="16">
        <f t="shared" si="35"/>
        <v>1.4910705667957037E-2</v>
      </c>
      <c r="AG103" s="257"/>
    </row>
    <row r="104" spans="1:33" ht="16">
      <c r="A104" s="51">
        <v>73</v>
      </c>
      <c r="B104" s="53">
        <v>44545</v>
      </c>
      <c r="C104" s="52">
        <v>5221774</v>
      </c>
      <c r="D104" s="52">
        <v>6629870</v>
      </c>
      <c r="E104" s="137">
        <f t="shared" si="21"/>
        <v>1191226</v>
      </c>
      <c r="F104" s="52">
        <v>77066</v>
      </c>
      <c r="G104" s="52">
        <v>11060</v>
      </c>
      <c r="H104" s="52">
        <v>365</v>
      </c>
      <c r="I104" s="138">
        <v>84</v>
      </c>
      <c r="J104" s="52">
        <v>126859</v>
      </c>
      <c r="K104" s="157">
        <v>1436</v>
      </c>
      <c r="L104" s="152">
        <f t="shared" si="22"/>
        <v>351</v>
      </c>
      <c r="M104" s="152">
        <f t="shared" si="22"/>
        <v>1</v>
      </c>
      <c r="N104" s="152">
        <f t="shared" si="22"/>
        <v>4</v>
      </c>
      <c r="O104" s="152">
        <f t="shared" si="22"/>
        <v>1036</v>
      </c>
      <c r="P104" s="144">
        <f t="shared" si="36"/>
        <v>1346.5825875401861</v>
      </c>
      <c r="Q104" s="144">
        <f t="shared" si="37"/>
        <v>33.856025719002517</v>
      </c>
      <c r="R104" s="144">
        <f t="shared" si="38"/>
        <v>11.561386740811539</v>
      </c>
      <c r="S104" s="151">
        <f t="shared" si="33"/>
        <v>2.4722907219787874E-2</v>
      </c>
      <c r="T104" s="151">
        <f t="shared" si="15"/>
        <v>3.1614553850968828E-3</v>
      </c>
      <c r="U104" s="151">
        <f t="shared" si="15"/>
        <v>3.1762051485745985E-2</v>
      </c>
      <c r="V104" s="153">
        <f t="shared" si="28"/>
        <v>1.8488256672086645E-2</v>
      </c>
      <c r="W104" s="153">
        <f t="shared" si="29"/>
        <v>4.5481014615268659E-3</v>
      </c>
      <c r="X104" s="153">
        <f t="shared" si="24"/>
        <v>2.8199750599444885E-2</v>
      </c>
      <c r="Y104" s="47">
        <f t="shared" si="34"/>
        <v>3.6460771669644255E-3</v>
      </c>
      <c r="Z104" s="151">
        <f t="shared" si="30"/>
        <v>3.0541317953618279E-3</v>
      </c>
      <c r="AA104" s="255"/>
      <c r="AB104" s="255"/>
      <c r="AC104" s="256"/>
      <c r="AD104" s="256">
        <f t="shared" si="32"/>
        <v>269011.83190020733</v>
      </c>
      <c r="AE104" s="257">
        <f t="shared" si="39"/>
        <v>1.2486932710223284E-2</v>
      </c>
      <c r="AF104" s="16">
        <f t="shared" si="35"/>
        <v>1.5541064505585112E-2</v>
      </c>
      <c r="AG104" s="257"/>
    </row>
    <row r="105" spans="1:33" ht="16">
      <c r="A105" s="51">
        <v>74</v>
      </c>
      <c r="B105" s="53">
        <v>44546</v>
      </c>
      <c r="C105" s="52">
        <v>5226264</v>
      </c>
      <c r="D105" s="52">
        <v>6629870</v>
      </c>
      <c r="E105" s="137">
        <f t="shared" si="21"/>
        <v>1181350</v>
      </c>
      <c r="F105" s="52">
        <v>80841</v>
      </c>
      <c r="G105" s="52">
        <v>11772</v>
      </c>
      <c r="H105" s="52">
        <v>384</v>
      </c>
      <c r="I105" s="138">
        <v>87</v>
      </c>
      <c r="J105" s="52">
        <v>127727</v>
      </c>
      <c r="K105" s="157">
        <v>1445</v>
      </c>
      <c r="L105" s="152">
        <f t="shared" si="22"/>
        <v>712</v>
      </c>
      <c r="M105" s="152">
        <f t="shared" si="22"/>
        <v>19</v>
      </c>
      <c r="N105" s="152">
        <f t="shared" si="22"/>
        <v>3</v>
      </c>
      <c r="O105" s="152">
        <f t="shared" si="22"/>
        <v>868</v>
      </c>
      <c r="P105" s="144">
        <f t="shared" si="36"/>
        <v>1546.6072041166381</v>
      </c>
      <c r="Q105" s="144">
        <f t="shared" si="37"/>
        <v>46.224699828473412</v>
      </c>
      <c r="R105" s="144">
        <f t="shared" si="38"/>
        <v>9.1680960548885082</v>
      </c>
      <c r="S105" s="151">
        <f t="shared" si="33"/>
        <v>2.0068606183227856E-2</v>
      </c>
      <c r="T105" s="151">
        <f t="shared" si="15"/>
        <v>4.1794484474207425E-3</v>
      </c>
      <c r="U105" s="151">
        <f t="shared" si="15"/>
        <v>2.5118071383256186E-2</v>
      </c>
      <c r="V105" s="153">
        <f t="shared" si="28"/>
        <v>1.8622839824533676E-2</v>
      </c>
      <c r="W105" s="153">
        <f t="shared" si="29"/>
        <v>4.0350839156870445E-3</v>
      </c>
      <c r="X105" s="153">
        <f t="shared" si="24"/>
        <v>2.4814039245579633E-2</v>
      </c>
      <c r="Y105" s="47">
        <f t="shared" si="34"/>
        <v>3.7692259907020163E-3</v>
      </c>
      <c r="Z105" s="151">
        <f t="shared" si="30"/>
        <v>2.9775015745736079E-3</v>
      </c>
      <c r="AA105" s="255"/>
      <c r="AB105" s="255"/>
      <c r="AC105" s="256">
        <v>251856</v>
      </c>
      <c r="AD105" s="256">
        <f t="shared" si="32"/>
        <v>285155.70470840274</v>
      </c>
      <c r="AE105" s="257">
        <f t="shared" si="39"/>
        <v>1.3552317367313523E-2</v>
      </c>
      <c r="AF105" s="16">
        <f t="shared" si="35"/>
        <v>1.6529818941887132E-2</v>
      </c>
      <c r="AG105" s="257"/>
    </row>
    <row r="106" spans="1:33" ht="16">
      <c r="A106" s="51">
        <v>75</v>
      </c>
      <c r="B106" s="53">
        <v>44547</v>
      </c>
      <c r="C106" s="52">
        <v>5230468</v>
      </c>
      <c r="D106" s="52">
        <v>6629870</v>
      </c>
      <c r="E106" s="137">
        <f t="shared" si="21"/>
        <v>1174194</v>
      </c>
      <c r="F106" s="52">
        <v>82301</v>
      </c>
      <c r="G106" s="52">
        <v>12101</v>
      </c>
      <c r="H106" s="52">
        <v>386</v>
      </c>
      <c r="I106" s="138">
        <v>82</v>
      </c>
      <c r="J106" s="52">
        <v>128886</v>
      </c>
      <c r="K106" s="157">
        <v>1452</v>
      </c>
      <c r="L106" s="152">
        <f t="shared" si="22"/>
        <v>329</v>
      </c>
      <c r="M106" s="152">
        <f t="shared" si="22"/>
        <v>2</v>
      </c>
      <c r="N106" s="152">
        <f t="shared" si="22"/>
        <v>-5</v>
      </c>
      <c r="O106" s="152">
        <f t="shared" si="22"/>
        <v>1159</v>
      </c>
      <c r="P106" s="144">
        <f t="shared" si="36"/>
        <v>1444.8452541968334</v>
      </c>
      <c r="Q106" s="144">
        <f t="shared" si="37"/>
        <v>37.59344418808179</v>
      </c>
      <c r="R106" s="144">
        <f t="shared" si="38"/>
        <v>2.5613016150847319</v>
      </c>
      <c r="S106" s="151">
        <f t="shared" si="33"/>
        <v>1.7872679138021961E-2</v>
      </c>
      <c r="T106" s="151">
        <f t="shared" si="15"/>
        <v>3.193462809045344E-3</v>
      </c>
      <c r="U106" s="151">
        <f t="shared" si="15"/>
        <v>6.6700562892831562E-3</v>
      </c>
      <c r="V106" s="153">
        <f t="shared" si="28"/>
        <v>1.8355301187270072E-2</v>
      </c>
      <c r="W106" s="153">
        <f t="shared" si="29"/>
        <v>3.1905957887918175E-3</v>
      </c>
      <c r="X106" s="153">
        <f t="shared" si="24"/>
        <v>1.9082945559622651E-2</v>
      </c>
      <c r="Y106" s="47">
        <f t="shared" si="34"/>
        <v>3.5586405383671222E-3</v>
      </c>
      <c r="Z106" s="151">
        <f t="shared" si="30"/>
        <v>2.9777174434472836E-3</v>
      </c>
      <c r="AA106" s="255"/>
      <c r="AB106" s="255"/>
      <c r="AC106" s="256"/>
      <c r="AD106" s="256">
        <f t="shared" si="32"/>
        <v>302268.39969592844</v>
      </c>
      <c r="AE106" s="257">
        <f t="shared" si="39"/>
        <v>1.4485711251979259E-2</v>
      </c>
      <c r="AF106" s="16">
        <f t="shared" si="35"/>
        <v>1.7463428695426542E-2</v>
      </c>
      <c r="AG106" s="257"/>
    </row>
    <row r="107" spans="1:33" ht="16">
      <c r="A107" s="51">
        <v>76</v>
      </c>
      <c r="B107" s="53">
        <v>44548</v>
      </c>
      <c r="C107" s="52">
        <v>5234686</v>
      </c>
      <c r="D107" s="52">
        <v>6629870</v>
      </c>
      <c r="E107" s="137">
        <f t="shared" si="21"/>
        <v>1162759</v>
      </c>
      <c r="F107" s="52">
        <v>88083</v>
      </c>
      <c r="G107" s="52">
        <v>12966</v>
      </c>
      <c r="H107" s="52">
        <v>384</v>
      </c>
      <c r="I107" s="138">
        <v>84</v>
      </c>
      <c r="J107" s="52">
        <v>129449</v>
      </c>
      <c r="K107" s="157">
        <v>1459</v>
      </c>
      <c r="L107" s="152">
        <f t="shared" si="22"/>
        <v>865</v>
      </c>
      <c r="M107" s="152">
        <f t="shared" si="22"/>
        <v>-2</v>
      </c>
      <c r="N107" s="152">
        <f t="shared" si="22"/>
        <v>2</v>
      </c>
      <c r="O107" s="152">
        <f t="shared" si="22"/>
        <v>563</v>
      </c>
      <c r="P107" s="144">
        <f t="shared" si="36"/>
        <v>1408.3867798124163</v>
      </c>
      <c r="Q107" s="144">
        <f t="shared" si="37"/>
        <v>14.092898615453329</v>
      </c>
      <c r="R107" s="144">
        <f t="shared" si="38"/>
        <v>5.5203215721304151</v>
      </c>
      <c r="S107" s="151">
        <f t="shared" si="33"/>
        <v>1.7112632651029955E-2</v>
      </c>
      <c r="T107" s="151">
        <f t="shared" si="15"/>
        <v>1.1646061164741202E-3</v>
      </c>
      <c r="U107" s="151">
        <f t="shared" si="15"/>
        <v>1.430135122313579E-2</v>
      </c>
      <c r="V107" s="153">
        <f t="shared" si="28"/>
        <v>1.801852810086375E-2</v>
      </c>
      <c r="W107" s="153">
        <f t="shared" si="29"/>
        <v>3.3706156199824261E-3</v>
      </c>
      <c r="X107" s="153">
        <f t="shared" si="24"/>
        <v>1.651916677158629E-2</v>
      </c>
      <c r="Y107" s="47">
        <f t="shared" si="34"/>
        <v>3.5922513656176068E-3</v>
      </c>
      <c r="Z107" s="151">
        <f t="shared" si="30"/>
        <v>2.8639005806705008E-3</v>
      </c>
      <c r="AA107" s="255"/>
      <c r="AB107" s="255"/>
      <c r="AC107" s="256"/>
      <c r="AD107" s="256">
        <f t="shared" si="32"/>
        <v>320408.05758442631</v>
      </c>
      <c r="AE107" s="257">
        <f t="shared" si="39"/>
        <v>1.5448603798433535E-2</v>
      </c>
      <c r="AF107" s="16">
        <f t="shared" si="35"/>
        <v>1.8312504379104037E-2</v>
      </c>
      <c r="AG107" s="257"/>
    </row>
    <row r="108" spans="1:33" ht="16">
      <c r="A108" s="51">
        <v>77</v>
      </c>
      <c r="B108" s="53">
        <v>44549</v>
      </c>
      <c r="C108" s="52">
        <v>5236438</v>
      </c>
      <c r="D108" s="52">
        <v>6629870</v>
      </c>
      <c r="E108" s="137">
        <f t="shared" si="21"/>
        <v>1171829</v>
      </c>
      <c r="F108" s="52">
        <v>76033</v>
      </c>
      <c r="G108" s="52">
        <v>12611</v>
      </c>
      <c r="H108" s="52">
        <v>392</v>
      </c>
      <c r="I108" s="138">
        <v>81</v>
      </c>
      <c r="J108" s="52">
        <v>131023</v>
      </c>
      <c r="K108" s="157">
        <v>1463</v>
      </c>
      <c r="L108" s="152">
        <f t="shared" si="22"/>
        <v>-355</v>
      </c>
      <c r="M108" s="152">
        <f t="shared" si="22"/>
        <v>8</v>
      </c>
      <c r="N108" s="152">
        <f t="shared" si="22"/>
        <v>-3</v>
      </c>
      <c r="O108" s="152">
        <f t="shared" si="22"/>
        <v>1574</v>
      </c>
      <c r="P108" s="144">
        <f t="shared" si="36"/>
        <v>1162.0982879853257</v>
      </c>
      <c r="Q108" s="144">
        <f t="shared" si="37"/>
        <v>55.157444206664628</v>
      </c>
      <c r="R108" s="144">
        <f t="shared" si="38"/>
        <v>6.7442678080097824</v>
      </c>
      <c r="S108" s="151">
        <f t="shared" si="33"/>
        <v>1.3193218759412437E-2</v>
      </c>
      <c r="T108" s="151">
        <f t="shared" si="15"/>
        <v>4.2540061859219986E-3</v>
      </c>
      <c r="U108" s="151">
        <f t="shared" si="15"/>
        <v>1.7563197416692142E-2</v>
      </c>
      <c r="V108" s="153">
        <f t="shared" si="28"/>
        <v>1.7615497657158582E-2</v>
      </c>
      <c r="W108" s="153">
        <f t="shared" si="29"/>
        <v>2.7425991525190942E-3</v>
      </c>
      <c r="X108" s="153">
        <f t="shared" si="24"/>
        <v>1.1495552494935052E-2</v>
      </c>
      <c r="Y108" s="47">
        <f t="shared" si="34"/>
        <v>1.5067610743068856E-3</v>
      </c>
      <c r="Z108" s="151">
        <f t="shared" si="30"/>
        <v>2.7780092229061923E-3</v>
      </c>
      <c r="AA108" s="255"/>
      <c r="AB108" s="255"/>
      <c r="AC108" s="256"/>
      <c r="AD108" s="256">
        <f t="shared" si="32"/>
        <v>339636.30822242337</v>
      </c>
      <c r="AE108" s="257">
        <f t="shared" si="39"/>
        <v>1.653674634038271E-2</v>
      </c>
      <c r="AF108" s="16">
        <f t="shared" si="35"/>
        <v>1.9314755563288901E-2</v>
      </c>
      <c r="AG108" s="257"/>
    </row>
    <row r="109" spans="1:33" ht="16">
      <c r="A109" s="51">
        <v>78</v>
      </c>
      <c r="B109" s="53">
        <v>44550</v>
      </c>
      <c r="C109" s="52">
        <v>5237300</v>
      </c>
      <c r="D109" s="52">
        <v>6629870</v>
      </c>
      <c r="E109" s="137">
        <f t="shared" si="21"/>
        <v>1174220</v>
      </c>
      <c r="F109" s="52">
        <v>71491</v>
      </c>
      <c r="G109" s="52">
        <v>12679</v>
      </c>
      <c r="H109" s="52">
        <v>406</v>
      </c>
      <c r="I109" s="138">
        <v>81</v>
      </c>
      <c r="J109" s="52">
        <v>132230</v>
      </c>
      <c r="K109" s="157">
        <v>1463</v>
      </c>
      <c r="L109" s="152">
        <f t="shared" si="22"/>
        <v>68</v>
      </c>
      <c r="M109" s="152">
        <f t="shared" si="22"/>
        <v>14</v>
      </c>
      <c r="N109" s="152">
        <f t="shared" si="22"/>
        <v>0</v>
      </c>
      <c r="O109" s="152">
        <f t="shared" si="22"/>
        <v>1207</v>
      </c>
      <c r="P109" s="144">
        <f t="shared" si="36"/>
        <v>1230.3540179249583</v>
      </c>
      <c r="Q109" s="144">
        <f t="shared" si="37"/>
        <v>51.220264317180614</v>
      </c>
      <c r="R109" s="144">
        <f t="shared" si="38"/>
        <v>7.4257177578611575</v>
      </c>
      <c r="S109" s="151">
        <f t="shared" si="33"/>
        <v>1.6181842330632204E-2</v>
      </c>
      <c r="T109" s="151">
        <f t="shared" si="33"/>
        <v>4.0615545410499256E-3</v>
      </c>
      <c r="U109" s="151">
        <f t="shared" si="33"/>
        <v>1.8943157545564176E-2</v>
      </c>
      <c r="V109" s="153">
        <f t="shared" si="28"/>
        <v>1.7740578811895752E-2</v>
      </c>
      <c r="W109" s="153">
        <f t="shared" si="29"/>
        <v>2.6057922584285936E-3</v>
      </c>
      <c r="X109" s="153">
        <f t="shared" si="24"/>
        <v>1.1404904062430481E-2</v>
      </c>
      <c r="Y109" s="47">
        <f t="shared" si="34"/>
        <v>7.3560220817201144E-4</v>
      </c>
      <c r="Z109" s="151">
        <f t="shared" si="30"/>
        <v>2.659497408443292E-3</v>
      </c>
      <c r="AA109" s="255"/>
      <c r="AB109" s="255"/>
      <c r="AC109" s="256"/>
      <c r="AD109" s="256">
        <f t="shared" si="32"/>
        <v>360018.47997396864</v>
      </c>
      <c r="AE109" s="257">
        <f t="shared" si="39"/>
        <v>1.73934693129674E-2</v>
      </c>
      <c r="AF109" s="16">
        <f t="shared" si="35"/>
        <v>2.0052966721410694E-2</v>
      </c>
      <c r="AG109" s="257"/>
    </row>
    <row r="110" spans="1:33" ht="16">
      <c r="A110" s="51">
        <v>79</v>
      </c>
      <c r="B110" s="53">
        <v>44551</v>
      </c>
      <c r="C110" s="52">
        <v>5241103</v>
      </c>
      <c r="D110" s="52">
        <v>6629870</v>
      </c>
      <c r="E110" s="137">
        <f t="shared" si="21"/>
        <v>1173790</v>
      </c>
      <c r="F110" s="52">
        <v>66888</v>
      </c>
      <c r="G110" s="52">
        <v>12992</v>
      </c>
      <c r="H110" s="52">
        <v>392</v>
      </c>
      <c r="I110" s="138">
        <v>73</v>
      </c>
      <c r="J110" s="52">
        <v>133163</v>
      </c>
      <c r="K110" s="157">
        <v>1469</v>
      </c>
      <c r="L110" s="152">
        <f t="shared" si="22"/>
        <v>313</v>
      </c>
      <c r="M110" s="152">
        <f t="shared" si="22"/>
        <v>-14</v>
      </c>
      <c r="N110" s="152">
        <f t="shared" si="22"/>
        <v>-8</v>
      </c>
      <c r="O110" s="152">
        <f t="shared" si="22"/>
        <v>933</v>
      </c>
      <c r="P110" s="144">
        <f t="shared" si="36"/>
        <v>1213.760645017463</v>
      </c>
      <c r="Q110" s="144">
        <f t="shared" si="37"/>
        <v>13.178122910009659</v>
      </c>
      <c r="R110" s="144">
        <f t="shared" si="38"/>
        <v>0</v>
      </c>
      <c r="S110" s="151">
        <f t="shared" si="33"/>
        <v>1.6977810423933964E-2</v>
      </c>
      <c r="T110" s="151">
        <f t="shared" si="33"/>
        <v>1.0393661101040822E-3</v>
      </c>
      <c r="U110" s="151">
        <f t="shared" si="33"/>
        <v>0</v>
      </c>
      <c r="V110" s="153">
        <f t="shared" si="28"/>
        <v>1.8547609775006552E-2</v>
      </c>
      <c r="W110" s="153">
        <f t="shared" si="29"/>
        <v>2.857312565213088E-3</v>
      </c>
      <c r="X110" s="153">
        <f t="shared" si="24"/>
        <v>1.2176450165232172E-2</v>
      </c>
      <c r="Y110" s="47">
        <f t="shared" si="34"/>
        <v>3.2387457205634378E-3</v>
      </c>
      <c r="Z110" s="151">
        <f t="shared" si="30"/>
        <v>2.3766690627348352E-3</v>
      </c>
      <c r="AA110" s="255"/>
      <c r="AB110" s="255"/>
      <c r="AC110" s="256"/>
      <c r="AD110" s="256">
        <f t="shared" si="32"/>
        <v>381623.8216730493</v>
      </c>
      <c r="AE110" s="257">
        <f t="shared" si="39"/>
        <v>1.8399739145203334E-2</v>
      </c>
      <c r="AF110" s="16">
        <f t="shared" si="35"/>
        <v>2.077640820793817E-2</v>
      </c>
      <c r="AG110" s="257"/>
    </row>
    <row r="111" spans="1:33" ht="16">
      <c r="A111" s="51">
        <v>80</v>
      </c>
      <c r="B111" s="53">
        <v>44552</v>
      </c>
      <c r="C111" s="52">
        <v>5244677</v>
      </c>
      <c r="D111" s="52">
        <v>6629870</v>
      </c>
      <c r="E111" s="137">
        <f t="shared" si="21"/>
        <v>1143336</v>
      </c>
      <c r="F111" s="52">
        <v>92262</v>
      </c>
      <c r="G111" s="52">
        <v>13415</v>
      </c>
      <c r="H111" s="52">
        <v>394</v>
      </c>
      <c r="I111" s="138">
        <v>70</v>
      </c>
      <c r="J111" s="52">
        <v>134241</v>
      </c>
      <c r="K111" s="157">
        <v>1475</v>
      </c>
      <c r="L111" s="152">
        <f t="shared" si="22"/>
        <v>423</v>
      </c>
      <c r="M111" s="152">
        <f t="shared" si="22"/>
        <v>2</v>
      </c>
      <c r="N111" s="152">
        <f t="shared" si="22"/>
        <v>-3</v>
      </c>
      <c r="O111" s="152">
        <f t="shared" si="22"/>
        <v>1078</v>
      </c>
      <c r="P111" s="144">
        <f t="shared" si="36"/>
        <v>1464.9605158873117</v>
      </c>
      <c r="Q111" s="144">
        <f t="shared" si="37"/>
        <v>32.602492974998199</v>
      </c>
      <c r="R111" s="144">
        <f t="shared" si="38"/>
        <v>2.4369911376900353</v>
      </c>
      <c r="S111" s="151">
        <f t="shared" si="33"/>
        <v>2.1901694113851688E-2</v>
      </c>
      <c r="T111" s="151">
        <f t="shared" si="33"/>
        <v>2.5094283385928419E-3</v>
      </c>
      <c r="U111" s="151">
        <f t="shared" si="33"/>
        <v>6.2168141267602943E-3</v>
      </c>
      <c r="V111" s="153">
        <f t="shared" si="28"/>
        <v>1.9854557113796373E-2</v>
      </c>
      <c r="W111" s="153">
        <f t="shared" si="29"/>
        <v>2.4859132306909466E-3</v>
      </c>
      <c r="X111" s="153">
        <f t="shared" si="24"/>
        <v>1.3525332103514847E-2</v>
      </c>
      <c r="Y111" s="47">
        <f t="shared" si="34"/>
        <v>3.0448376626142667E-3</v>
      </c>
      <c r="Z111" s="151">
        <f t="shared" si="30"/>
        <v>1.9322467257552969E-3</v>
      </c>
      <c r="AA111" s="255"/>
      <c r="AB111" s="255"/>
      <c r="AC111" s="256"/>
      <c r="AD111" s="256">
        <f t="shared" si="32"/>
        <v>404525.73789788136</v>
      </c>
      <c r="AE111" s="257">
        <f t="shared" si="39"/>
        <v>1.9511084797819087E-2</v>
      </c>
      <c r="AF111" s="16">
        <f t="shared" si="35"/>
        <v>2.1443331523574385E-2</v>
      </c>
      <c r="AG111" s="257"/>
    </row>
    <row r="112" spans="1:33" ht="16">
      <c r="A112" s="51">
        <v>81</v>
      </c>
      <c r="B112" s="53">
        <v>44553</v>
      </c>
      <c r="C112" s="52">
        <v>5248038</v>
      </c>
      <c r="D112" s="52">
        <v>6629870</v>
      </c>
      <c r="E112" s="137">
        <f t="shared" si="21"/>
        <v>1145143</v>
      </c>
      <c r="F112" s="52">
        <v>85112</v>
      </c>
      <c r="G112" s="52">
        <v>14322</v>
      </c>
      <c r="H112" s="52">
        <v>398</v>
      </c>
      <c r="I112" s="138">
        <v>72</v>
      </c>
      <c r="J112" s="52">
        <v>135300</v>
      </c>
      <c r="K112" s="157">
        <v>1485</v>
      </c>
      <c r="L112" s="152">
        <f t="shared" si="22"/>
        <v>907</v>
      </c>
      <c r="M112" s="152">
        <f t="shared" si="22"/>
        <v>4</v>
      </c>
      <c r="N112" s="152">
        <f t="shared" si="22"/>
        <v>2</v>
      </c>
      <c r="O112" s="152">
        <f t="shared" si="22"/>
        <v>1059</v>
      </c>
      <c r="P112" s="144">
        <f t="shared" si="36"/>
        <v>1932.3514061654948</v>
      </c>
      <c r="Q112" s="144">
        <f t="shared" si="37"/>
        <v>32.493915630070305</v>
      </c>
      <c r="R112" s="144">
        <f t="shared" si="38"/>
        <v>7.1546782044348296</v>
      </c>
      <c r="S112" s="151">
        <f t="shared" si="33"/>
        <v>2.0944174266388057E-2</v>
      </c>
      <c r="T112" s="151">
        <f t="shared" si="33"/>
        <v>2.4222076503965938E-3</v>
      </c>
      <c r="U112" s="151">
        <f t="shared" si="33"/>
        <v>1.8159081737144239E-2</v>
      </c>
      <c r="V112" s="153">
        <f t="shared" si="28"/>
        <v>2.0306896925191824E-2</v>
      </c>
      <c r="W112" s="153">
        <f t="shared" si="29"/>
        <v>1.6736023224809614E-3</v>
      </c>
      <c r="X112" s="153">
        <f t="shared" si="24"/>
        <v>9.7367005944020112E-3</v>
      </c>
      <c r="Y112" s="47">
        <f t="shared" si="34"/>
        <v>2.9396432894617155E-3</v>
      </c>
      <c r="Z112" s="151">
        <f t="shared" si="30"/>
        <v>1.7860259289360116E-3</v>
      </c>
      <c r="AA112" s="255"/>
      <c r="AB112" s="255"/>
      <c r="AC112" s="256">
        <v>475599</v>
      </c>
      <c r="AD112" s="256">
        <f t="shared" si="32"/>
        <v>428802.03836442513</v>
      </c>
      <c r="AE112" s="257">
        <f t="shared" si="39"/>
        <v>2.1232866337230493E-2</v>
      </c>
      <c r="AF112" s="16">
        <f t="shared" si="35"/>
        <v>2.3018892266166505E-2</v>
      </c>
      <c r="AG112" s="257"/>
    </row>
    <row r="113" spans="1:33" ht="16">
      <c r="A113" s="51">
        <v>82</v>
      </c>
      <c r="B113" s="53">
        <v>44554</v>
      </c>
      <c r="C113" s="52">
        <v>5249846</v>
      </c>
      <c r="D113" s="52">
        <v>6629870</v>
      </c>
      <c r="E113" s="137">
        <f t="shared" si="21"/>
        <v>1144828</v>
      </c>
      <c r="F113" s="52">
        <v>81565</v>
      </c>
      <c r="G113" s="52">
        <v>14990</v>
      </c>
      <c r="H113" s="52">
        <v>397</v>
      </c>
      <c r="I113" s="138">
        <v>75</v>
      </c>
      <c r="J113" s="52">
        <v>136676</v>
      </c>
      <c r="K113" s="157">
        <v>1493</v>
      </c>
      <c r="L113" s="152">
        <f t="shared" si="22"/>
        <v>668</v>
      </c>
      <c r="M113" s="152">
        <f t="shared" si="22"/>
        <v>-1</v>
      </c>
      <c r="N113" s="152">
        <f t="shared" si="22"/>
        <v>3</v>
      </c>
      <c r="O113" s="152">
        <f t="shared" si="22"/>
        <v>1376</v>
      </c>
      <c r="P113" s="144">
        <f t="shared" si="36"/>
        <v>2001.9956021213297</v>
      </c>
      <c r="Q113" s="144">
        <f t="shared" si="37"/>
        <v>34.32997024964429</v>
      </c>
      <c r="R113" s="144">
        <f t="shared" si="38"/>
        <v>9.674427629025999</v>
      </c>
      <c r="S113" s="151">
        <f t="shared" si="33"/>
        <v>2.3521895879797559E-2</v>
      </c>
      <c r="T113" s="151">
        <f t="shared" si="33"/>
        <v>2.3970095133112896E-3</v>
      </c>
      <c r="U113" s="151">
        <f t="shared" si="33"/>
        <v>2.4307607108105526E-2</v>
      </c>
      <c r="V113" s="153">
        <f t="shared" si="28"/>
        <v>2.1740046861163615E-2</v>
      </c>
      <c r="W113" s="153">
        <f t="shared" si="29"/>
        <v>2.0211230367640064E-3</v>
      </c>
      <c r="X113" s="153">
        <f t="shared" si="24"/>
        <v>1.7004507537314206E-2</v>
      </c>
      <c r="Y113" s="47">
        <f t="shared" si="34"/>
        <v>1.5788421184079193E-3</v>
      </c>
      <c r="Z113" s="151">
        <f t="shared" si="30"/>
        <v>1.7494326071477266E-3</v>
      </c>
      <c r="AA113" s="255"/>
      <c r="AB113" s="255"/>
      <c r="AC113" s="256"/>
      <c r="AD113" s="256">
        <f t="shared" si="32"/>
        <v>454535.20228644239</v>
      </c>
      <c r="AE113" s="257">
        <f t="shared" si="39"/>
        <v>2.2471572477862821E-2</v>
      </c>
      <c r="AF113" s="16">
        <f t="shared" si="35"/>
        <v>2.4221005085010548E-2</v>
      </c>
      <c r="AG113" s="257"/>
    </row>
    <row r="114" spans="1:33" ht="16">
      <c r="A114" s="51">
        <v>83</v>
      </c>
      <c r="B114" s="53">
        <v>44555</v>
      </c>
      <c r="C114" s="52">
        <f>C113+(C116-C113)/3</f>
        <v>5250397</v>
      </c>
      <c r="D114" s="52">
        <v>6629870</v>
      </c>
      <c r="E114" s="137">
        <f t="shared" si="21"/>
        <v>1140278</v>
      </c>
      <c r="F114" s="52">
        <v>83456</v>
      </c>
      <c r="G114" s="52">
        <v>17132</v>
      </c>
      <c r="H114" s="52">
        <v>361</v>
      </c>
      <c r="I114" s="138">
        <v>71</v>
      </c>
      <c r="J114" s="52">
        <v>136676</v>
      </c>
      <c r="K114" s="157">
        <v>1499</v>
      </c>
      <c r="L114" s="152">
        <f t="shared" si="22"/>
        <v>2142</v>
      </c>
      <c r="M114" s="152">
        <f t="shared" si="22"/>
        <v>-36</v>
      </c>
      <c r="N114" s="152">
        <f t="shared" si="22"/>
        <v>-4</v>
      </c>
      <c r="O114" s="152">
        <f t="shared" si="22"/>
        <v>0</v>
      </c>
      <c r="P114" s="144">
        <f t="shared" si="36"/>
        <v>2142</v>
      </c>
      <c r="Q114" s="144">
        <f t="shared" si="37"/>
        <v>0</v>
      </c>
      <c r="R114" s="144">
        <f t="shared" si="38"/>
        <v>0</v>
      </c>
      <c r="S114" s="151">
        <f t="shared" si="33"/>
        <v>2.6261264022558694E-2</v>
      </c>
      <c r="T114" s="151">
        <f t="shared" si="33"/>
        <v>0</v>
      </c>
      <c r="U114" s="151">
        <f t="shared" si="33"/>
        <v>0</v>
      </c>
      <c r="V114" s="153">
        <f t="shared" si="28"/>
        <v>2.5935546974059885E-2</v>
      </c>
      <c r="W114" s="153">
        <f t="shared" si="29"/>
        <v>2.214826370128509E-3</v>
      </c>
      <c r="X114" s="153">
        <f t="shared" si="24"/>
        <v>2.4908850458496994E-2</v>
      </c>
      <c r="Y114" s="47">
        <f t="shared" si="34"/>
        <v>4.8129500676084093E-4</v>
      </c>
      <c r="Z114" s="151">
        <f t="shared" si="30"/>
        <v>1.3343570481963104E-3</v>
      </c>
      <c r="AA114" s="255"/>
      <c r="AB114" s="255"/>
      <c r="AC114" s="256"/>
      <c r="AD114" s="256">
        <f t="shared" ref="AD114:AD120" si="40">10289*EXP(0.05828*(A114-17))</f>
        <v>481812.65860026644</v>
      </c>
      <c r="AE114" s="257">
        <f t="shared" si="39"/>
        <v>2.3826685156044445E-2</v>
      </c>
      <c r="AF114" s="16">
        <f t="shared" si="35"/>
        <v>2.5161042204240754E-2</v>
      </c>
      <c r="AG114" s="257"/>
    </row>
    <row r="115" spans="1:33" ht="16">
      <c r="A115" s="51">
        <v>84</v>
      </c>
      <c r="B115" s="53">
        <v>44556</v>
      </c>
      <c r="C115" s="52">
        <f>C114+(C116-C113)/3</f>
        <v>5250948</v>
      </c>
      <c r="D115" s="52">
        <v>6629870</v>
      </c>
      <c r="E115" s="137">
        <f t="shared" si="21"/>
        <v>1149236</v>
      </c>
      <c r="F115" s="52">
        <v>72519</v>
      </c>
      <c r="G115" s="52">
        <v>16932</v>
      </c>
      <c r="H115" s="52">
        <v>374</v>
      </c>
      <c r="I115" s="138">
        <v>77</v>
      </c>
      <c r="J115" s="52">
        <v>138283</v>
      </c>
      <c r="K115" s="157">
        <v>1501</v>
      </c>
      <c r="L115" s="152">
        <f t="shared" si="22"/>
        <v>-200</v>
      </c>
      <c r="M115" s="152">
        <f t="shared" si="22"/>
        <v>13</v>
      </c>
      <c r="N115" s="152">
        <f t="shared" si="22"/>
        <v>6</v>
      </c>
      <c r="O115" s="152">
        <f t="shared" si="22"/>
        <v>1607</v>
      </c>
      <c r="P115" s="144">
        <f t="shared" si="36"/>
        <v>1365.3065638842547</v>
      </c>
      <c r="Q115" s="144">
        <f t="shared" si="37"/>
        <v>47.57504458378876</v>
      </c>
      <c r="R115" s="144">
        <f t="shared" si="38"/>
        <v>13.118391531956508</v>
      </c>
      <c r="S115" s="151">
        <f t="shared" si="33"/>
        <v>1.6359597439180584E-2</v>
      </c>
      <c r="T115" s="151">
        <f t="shared" si="33"/>
        <v>2.7769696815193065E-3</v>
      </c>
      <c r="U115" s="151">
        <f t="shared" si="33"/>
        <v>3.6339034714560965E-2</v>
      </c>
      <c r="V115" s="153">
        <f t="shared" si="28"/>
        <v>3.0690292460802616E-2</v>
      </c>
      <c r="W115" s="153">
        <f t="shared" si="29"/>
        <v>1.9822036491165635E-3</v>
      </c>
      <c r="X115" s="153">
        <f t="shared" si="24"/>
        <v>2.1277034111068148E-2</v>
      </c>
      <c r="Y115" s="47">
        <f t="shared" si="34"/>
        <v>4.8321549657188859E-4</v>
      </c>
      <c r="Z115" s="151">
        <f t="shared" si="30"/>
        <v>9.4586185440551529E-4</v>
      </c>
      <c r="AA115" s="255"/>
      <c r="AB115" s="255"/>
      <c r="AC115" s="256"/>
      <c r="AD115" s="256">
        <f t="shared" si="40"/>
        <v>510727.08300635236</v>
      </c>
      <c r="AE115" s="257">
        <f t="shared" si="39"/>
        <v>2.535734654714545E-2</v>
      </c>
      <c r="AF115" s="16">
        <f t="shared" si="35"/>
        <v>2.6303208401550964E-2</v>
      </c>
      <c r="AG115" s="257"/>
    </row>
    <row r="116" spans="1:33" ht="16">
      <c r="A116" s="51">
        <v>85</v>
      </c>
      <c r="B116" s="53">
        <v>44557</v>
      </c>
      <c r="C116" s="52">
        <v>5251499</v>
      </c>
      <c r="D116" s="52">
        <v>6629870</v>
      </c>
      <c r="E116" s="137">
        <f t="shared" si="21"/>
        <v>1161406</v>
      </c>
      <c r="F116" s="52">
        <v>57818</v>
      </c>
      <c r="G116" s="52">
        <v>16010</v>
      </c>
      <c r="H116" s="52">
        <v>368</v>
      </c>
      <c r="I116" s="138">
        <v>80</v>
      </c>
      <c r="J116" s="52">
        <v>141185</v>
      </c>
      <c r="K116" s="157">
        <v>1504</v>
      </c>
      <c r="L116" s="152">
        <f t="shared" si="22"/>
        <v>-922</v>
      </c>
      <c r="M116" s="152">
        <f t="shared" si="22"/>
        <v>-6</v>
      </c>
      <c r="N116" s="152">
        <f t="shared" si="22"/>
        <v>3</v>
      </c>
      <c r="O116" s="152">
        <f t="shared" si="22"/>
        <v>2902</v>
      </c>
      <c r="P116" s="144">
        <f t="shared" si="36"/>
        <v>1901.0052254222869</v>
      </c>
      <c r="Q116" s="144">
        <f t="shared" si="37"/>
        <v>58.88856483169279</v>
      </c>
      <c r="R116" s="144">
        <f t="shared" si="38"/>
        <v>17.106209746020173</v>
      </c>
      <c r="S116" s="151">
        <f t="shared" si="33"/>
        <v>2.6213891882434767E-2</v>
      </c>
      <c r="T116" s="151">
        <f t="shared" si="33"/>
        <v>3.4779450054153549E-3</v>
      </c>
      <c r="U116" s="151">
        <f t="shared" si="33"/>
        <v>4.5738528732674262E-2</v>
      </c>
      <c r="V116" s="153">
        <f t="shared" si="28"/>
        <v>3.7343096494202102E-2</v>
      </c>
      <c r="W116" s="153">
        <f t="shared" si="29"/>
        <v>2.2763332240234766E-3</v>
      </c>
      <c r="X116" s="153">
        <f t="shared" si="24"/>
        <v>1.6415512689447045E-2</v>
      </c>
      <c r="Y116" s="47">
        <f t="shared" si="34"/>
        <v>4.7944895565401712E-4</v>
      </c>
      <c r="Z116" s="151">
        <f t="shared" si="30"/>
        <v>7.6164507398130733E-4</v>
      </c>
      <c r="AA116" s="255"/>
      <c r="AB116" s="255"/>
      <c r="AC116" s="256"/>
      <c r="AD116" s="256">
        <f t="shared" si="40"/>
        <v>541376.71283681202</v>
      </c>
      <c r="AE116" s="257">
        <f t="shared" si="39"/>
        <v>2.6669569897270585E-2</v>
      </c>
      <c r="AF116" s="16">
        <f t="shared" si="35"/>
        <v>2.7431214971251894E-2</v>
      </c>
      <c r="AG116" s="257"/>
    </row>
    <row r="117" spans="1:33" ht="16">
      <c r="A117" s="51">
        <v>86</v>
      </c>
      <c r="B117" s="53">
        <v>44558</v>
      </c>
      <c r="C117" s="52">
        <v>5251886</v>
      </c>
      <c r="D117" s="52">
        <v>6629870</v>
      </c>
      <c r="E117" s="137">
        <f t="shared" si="21"/>
        <v>1149456</v>
      </c>
      <c r="F117" s="52">
        <v>66683</v>
      </c>
      <c r="G117" s="52">
        <v>17382</v>
      </c>
      <c r="H117" s="52">
        <v>361</v>
      </c>
      <c r="I117" s="138">
        <v>69</v>
      </c>
      <c r="J117" s="52">
        <v>142525</v>
      </c>
      <c r="K117" s="157">
        <v>1508</v>
      </c>
      <c r="L117" s="152">
        <f t="shared" si="22"/>
        <v>1372</v>
      </c>
      <c r="M117" s="152">
        <f t="shared" si="22"/>
        <v>-7</v>
      </c>
      <c r="N117" s="152">
        <f t="shared" si="22"/>
        <v>-11</v>
      </c>
      <c r="O117" s="152">
        <f t="shared" si="22"/>
        <v>1340</v>
      </c>
      <c r="P117" s="144">
        <f t="shared" si="36"/>
        <v>2679.6510217830673</v>
      </c>
      <c r="Q117" s="144">
        <f t="shared" si="37"/>
        <v>20.158095665843252</v>
      </c>
      <c r="R117" s="144">
        <f t="shared" si="38"/>
        <v>0</v>
      </c>
      <c r="S117" s="151">
        <f t="shared" si="33"/>
        <v>4.6346311214207812E-2</v>
      </c>
      <c r="T117" s="151">
        <f t="shared" si="33"/>
        <v>1.2590940453368676E-3</v>
      </c>
      <c r="U117" s="151">
        <f t="shared" si="33"/>
        <v>0</v>
      </c>
      <c r="V117" s="153">
        <f t="shared" si="28"/>
        <v>4.4151276821972077E-2</v>
      </c>
      <c r="W117" s="153">
        <f t="shared" si="29"/>
        <v>2.4676093861702372E-3</v>
      </c>
      <c r="X117" s="153">
        <f t="shared" si="24"/>
        <v>1.6415512689447045E-2</v>
      </c>
      <c r="Y117" s="47">
        <f t="shared" si="34"/>
        <v>3.3321680790352381E-4</v>
      </c>
      <c r="Z117" s="151">
        <f t="shared" si="30"/>
        <v>7.2827625127781358E-4</v>
      </c>
      <c r="AA117" s="255"/>
      <c r="AB117" s="255"/>
      <c r="AC117" s="256"/>
      <c r="AD117" s="256">
        <f t="shared" si="40"/>
        <v>573865.68081870594</v>
      </c>
      <c r="AE117" s="257">
        <f t="shared" si="39"/>
        <v>2.797382481397024E-2</v>
      </c>
      <c r="AF117" s="16">
        <f t="shared" si="35"/>
        <v>2.8702101065248054E-2</v>
      </c>
      <c r="AG117" s="257"/>
    </row>
    <row r="118" spans="1:33" ht="16">
      <c r="A118" s="51">
        <v>87</v>
      </c>
      <c r="B118" s="53">
        <v>44559</v>
      </c>
      <c r="C118" s="52">
        <v>5252260</v>
      </c>
      <c r="D118" s="52">
        <v>6629870</v>
      </c>
      <c r="E118" s="137">
        <f t="shared" si="21"/>
        <v>1136883</v>
      </c>
      <c r="F118" s="52">
        <v>75132</v>
      </c>
      <c r="G118" s="52">
        <v>19526</v>
      </c>
      <c r="H118" s="52">
        <v>397</v>
      </c>
      <c r="I118" s="138">
        <v>62</v>
      </c>
      <c r="J118" s="52">
        <v>144097</v>
      </c>
      <c r="K118" s="157">
        <v>1513</v>
      </c>
      <c r="L118" s="152">
        <f t="shared" si="22"/>
        <v>2144</v>
      </c>
      <c r="M118" s="152">
        <f t="shared" si="22"/>
        <v>36</v>
      </c>
      <c r="N118" s="152">
        <f t="shared" si="22"/>
        <v>-7</v>
      </c>
      <c r="O118" s="152">
        <f t="shared" si="22"/>
        <v>1572</v>
      </c>
      <c r="P118" s="144">
        <f t="shared" si="36"/>
        <v>3679.895521641231</v>
      </c>
      <c r="Q118" s="144">
        <f t="shared" si="37"/>
        <v>67.227620715536659</v>
      </c>
      <c r="R118" s="144">
        <f t="shared" si="38"/>
        <v>0</v>
      </c>
      <c r="S118" s="151">
        <f t="shared" si="33"/>
        <v>5.5184912521050809E-2</v>
      </c>
      <c r="T118" s="151">
        <f t="shared" si="33"/>
        <v>3.8676573878458553E-3</v>
      </c>
      <c r="U118" s="151">
        <f t="shared" si="33"/>
        <v>0</v>
      </c>
      <c r="V118" s="153">
        <f t="shared" si="28"/>
        <v>4.7132945621874305E-2</v>
      </c>
      <c r="W118" s="153">
        <f t="shared" si="29"/>
        <v>2.4063016629323883E-3</v>
      </c>
      <c r="X118" s="153">
        <f t="shared" si="24"/>
        <v>1.0222237406552443E-2</v>
      </c>
      <c r="Y118" s="47">
        <f t="shared" si="34"/>
        <v>3.2537130607870158E-4</v>
      </c>
      <c r="Z118" s="151">
        <f t="shared" si="30"/>
        <v>7.6943979203064226E-4</v>
      </c>
      <c r="AA118" s="255"/>
      <c r="AB118" s="255"/>
      <c r="AC118" s="256"/>
      <c r="AD118" s="256">
        <f t="shared" si="40"/>
        <v>608304.36886705318</v>
      </c>
      <c r="AE118" s="257">
        <f t="shared" si="39"/>
        <v>2.9960858047935066E-2</v>
      </c>
      <c r="AF118" s="16">
        <f t="shared" si="35"/>
        <v>3.0730297839965708E-2</v>
      </c>
      <c r="AG118" s="257"/>
    </row>
    <row r="119" spans="1:33" ht="16">
      <c r="A119" s="51">
        <v>88</v>
      </c>
      <c r="B119" s="53">
        <v>44560</v>
      </c>
      <c r="C119" s="52">
        <v>5254136</v>
      </c>
      <c r="D119" s="52">
        <v>6629870</v>
      </c>
      <c r="E119" s="137">
        <f t="shared" si="21"/>
        <v>1123946</v>
      </c>
      <c r="F119" s="52">
        <v>81093</v>
      </c>
      <c r="G119" s="52">
        <v>23375</v>
      </c>
      <c r="H119" s="52">
        <v>395</v>
      </c>
      <c r="I119" s="138">
        <v>55</v>
      </c>
      <c r="J119" s="52">
        <v>145344</v>
      </c>
      <c r="K119" s="157">
        <v>1526</v>
      </c>
      <c r="L119" s="152">
        <f t="shared" si="22"/>
        <v>3849</v>
      </c>
      <c r="M119" s="152">
        <f t="shared" si="22"/>
        <v>-2</v>
      </c>
      <c r="N119" s="152">
        <f t="shared" si="22"/>
        <v>-7</v>
      </c>
      <c r="O119" s="152">
        <f t="shared" si="22"/>
        <v>1247</v>
      </c>
      <c r="P119" s="144">
        <f t="shared" si="36"/>
        <v>5072.447009443862</v>
      </c>
      <c r="Q119" s="144">
        <f t="shared" si="37"/>
        <v>18.674291710388246</v>
      </c>
      <c r="R119" s="144">
        <f t="shared" si="38"/>
        <v>0</v>
      </c>
      <c r="S119" s="151">
        <f t="shared" si="33"/>
        <v>6.7513802500184503E-2</v>
      </c>
      <c r="T119" s="151">
        <f t="shared" si="33"/>
        <v>9.563808107338035E-4</v>
      </c>
      <c r="U119" s="151">
        <f t="shared" si="33"/>
        <v>0</v>
      </c>
      <c r="V119" s="153">
        <f t="shared" si="28"/>
        <v>5.3287615258413044E-2</v>
      </c>
      <c r="W119" s="153">
        <f t="shared" si="29"/>
        <v>2.1383908273116467E-3</v>
      </c>
      <c r="X119" s="153">
        <f t="shared" si="24"/>
        <v>1.3431645750219881E-3</v>
      </c>
      <c r="Y119" s="47">
        <f t="shared" si="34"/>
        <v>1.6501258264922599E-3</v>
      </c>
      <c r="Z119" s="151">
        <f t="shared" si="30"/>
        <v>8.2668465112239304E-4</v>
      </c>
      <c r="AA119" s="255"/>
      <c r="AB119" s="255"/>
      <c r="AC119" s="256">
        <v>573561</v>
      </c>
      <c r="AD119" s="256">
        <f t="shared" si="40"/>
        <v>644809.78310958447</v>
      </c>
      <c r="AE119" s="257">
        <f t="shared" si="39"/>
        <v>3.211008893837914E-2</v>
      </c>
      <c r="AF119" s="16">
        <f t="shared" si="35"/>
        <v>3.2936773589501533E-2</v>
      </c>
      <c r="AG119" s="257"/>
    </row>
    <row r="120" spans="1:33" ht="16">
      <c r="A120" s="51">
        <v>89</v>
      </c>
      <c r="B120" s="53">
        <v>44561</v>
      </c>
      <c r="C120" s="52">
        <v>5255648</v>
      </c>
      <c r="D120" s="52">
        <v>6629870</v>
      </c>
      <c r="E120" s="137">
        <f t="shared" si="21"/>
        <v>1130914</v>
      </c>
      <c r="F120" s="52">
        <v>66774</v>
      </c>
      <c r="G120" s="52">
        <v>27554</v>
      </c>
      <c r="H120" s="52">
        <v>428</v>
      </c>
      <c r="I120" s="138">
        <v>54</v>
      </c>
      <c r="J120" s="52">
        <v>146965</v>
      </c>
      <c r="K120" s="157">
        <v>1533</v>
      </c>
      <c r="L120" s="152">
        <f t="shared" si="22"/>
        <v>4179</v>
      </c>
      <c r="M120" s="152">
        <f t="shared" si="22"/>
        <v>33</v>
      </c>
      <c r="N120" s="152">
        <f t="shared" si="22"/>
        <v>-1</v>
      </c>
      <c r="O120" s="152">
        <f t="shared" si="22"/>
        <v>1621</v>
      </c>
      <c r="P120" s="144">
        <f t="shared" si="36"/>
        <v>5772.1314738193751</v>
      </c>
      <c r="Q120" s="144">
        <f t="shared" si="37"/>
        <v>57.74632615209017</v>
      </c>
      <c r="R120" s="144">
        <f t="shared" si="38"/>
        <v>2.1222000285347411</v>
      </c>
      <c r="S120" s="151">
        <f t="shared" si="33"/>
        <v>7.1179158174187351E-2</v>
      </c>
      <c r="T120" s="151">
        <f t="shared" si="33"/>
        <v>2.4704310653300607E-3</v>
      </c>
      <c r="U120" s="151">
        <f t="shared" si="33"/>
        <v>5.3726583000879525E-3</v>
      </c>
      <c r="V120" s="153">
        <f t="shared" si="28"/>
        <v>6.0056046102407619E-2</v>
      </c>
      <c r="W120" s="153">
        <f t="shared" si="29"/>
        <v>2.4314897546365735E-3</v>
      </c>
      <c r="X120" s="153">
        <f t="shared" si="24"/>
        <v>1.7908861000293175E-3</v>
      </c>
      <c r="Y120" s="47">
        <f t="shared" si="34"/>
        <v>1.3452603594834628E-3</v>
      </c>
      <c r="Z120" s="151">
        <f t="shared" si="30"/>
        <v>9.1349357498948704E-4</v>
      </c>
      <c r="AA120" s="255"/>
      <c r="AB120" s="255"/>
      <c r="AC120" s="256"/>
      <c r="AD120" s="256">
        <f t="shared" si="40"/>
        <v>683505.95141738886</v>
      </c>
      <c r="AE120" s="257">
        <f t="shared" si="39"/>
        <v>3.4428850058458665E-2</v>
      </c>
      <c r="AF120" s="16">
        <f t="shared" si="35"/>
        <v>3.5342343633448153E-2</v>
      </c>
      <c r="AG120" s="257"/>
    </row>
    <row r="121" spans="1:33" ht="16">
      <c r="A121" s="20"/>
      <c r="B121" s="19"/>
      <c r="C121" s="8"/>
      <c r="D121" s="8"/>
      <c r="E121" s="10"/>
      <c r="F121" s="8"/>
      <c r="G121" s="8"/>
      <c r="H121" s="8"/>
      <c r="I121" s="9"/>
      <c r="J121" s="8"/>
      <c r="K121" s="159"/>
      <c r="L121" s="18"/>
      <c r="M121" s="18"/>
      <c r="N121" s="18"/>
      <c r="O121" s="18"/>
      <c r="P121" s="17"/>
      <c r="Q121" s="17"/>
      <c r="R121" s="17"/>
      <c r="S121" s="11"/>
      <c r="T121" s="11"/>
      <c r="U121" s="11"/>
      <c r="V121" s="16"/>
      <c r="W121" s="16"/>
      <c r="X121" s="16"/>
      <c r="Y121" s="14"/>
      <c r="Z121" s="11"/>
    </row>
    <row r="122" spans="1:33" ht="16">
      <c r="A122" s="20"/>
      <c r="B122" s="19"/>
      <c r="C122" s="8"/>
      <c r="D122" s="8"/>
      <c r="E122" s="10"/>
      <c r="F122" s="8"/>
      <c r="G122" s="8"/>
      <c r="H122" s="8"/>
      <c r="I122" s="9"/>
      <c r="J122" s="8"/>
      <c r="K122" s="159"/>
      <c r="L122" s="18"/>
      <c r="M122" s="18"/>
      <c r="N122" s="18"/>
      <c r="O122" s="18"/>
      <c r="P122" s="17"/>
      <c r="Q122" s="17"/>
      <c r="R122" s="17"/>
      <c r="S122" s="11"/>
      <c r="T122" s="11"/>
      <c r="U122" s="11"/>
      <c r="V122" s="16"/>
      <c r="W122" s="16"/>
      <c r="X122" s="16"/>
      <c r="Y122" s="14"/>
      <c r="Z122" s="11"/>
    </row>
    <row r="123" spans="1:33" ht="16">
      <c r="A123" s="20"/>
      <c r="B123" s="19"/>
      <c r="C123" s="8"/>
      <c r="D123" s="8"/>
      <c r="E123" s="10"/>
      <c r="F123" s="8"/>
      <c r="G123" s="8"/>
      <c r="H123" s="8"/>
      <c r="I123" s="9"/>
      <c r="J123" s="8"/>
      <c r="K123" s="159"/>
      <c r="L123" s="18"/>
      <c r="M123" s="18"/>
      <c r="N123" s="18"/>
      <c r="O123" s="18"/>
      <c r="P123" s="17"/>
      <c r="Q123" s="17"/>
      <c r="R123" s="17"/>
      <c r="S123" s="11"/>
      <c r="T123" s="11"/>
      <c r="U123" s="11"/>
      <c r="V123" s="16"/>
      <c r="W123" s="16"/>
      <c r="X123" s="16"/>
      <c r="Y123" s="14"/>
      <c r="Z123" s="11"/>
    </row>
    <row r="124" spans="1:33" ht="16">
      <c r="A124" s="20"/>
      <c r="B124" s="19"/>
      <c r="C124" s="8"/>
      <c r="D124" s="8"/>
      <c r="E124" s="10"/>
      <c r="F124" s="8"/>
      <c r="G124" s="8"/>
      <c r="H124" s="8"/>
      <c r="I124" s="9"/>
      <c r="J124" s="8"/>
      <c r="K124" s="159"/>
      <c r="L124" s="18"/>
      <c r="M124" s="18"/>
      <c r="N124" s="18"/>
      <c r="O124" s="18"/>
      <c r="P124" s="17"/>
      <c r="Q124" s="17"/>
      <c r="R124" s="17"/>
      <c r="S124" s="11"/>
      <c r="T124" s="11"/>
      <c r="U124" s="11"/>
      <c r="V124" s="16"/>
      <c r="W124" s="16"/>
      <c r="X124" s="16"/>
      <c r="Y124" s="14"/>
      <c r="Z124" s="11"/>
    </row>
    <row r="125" spans="1:33" ht="16">
      <c r="A125" s="20"/>
      <c r="B125" s="19"/>
      <c r="C125" s="8"/>
      <c r="D125" s="8"/>
      <c r="E125" s="10"/>
      <c r="F125" s="8"/>
      <c r="G125" s="8"/>
      <c r="H125" s="8"/>
      <c r="I125" s="9"/>
      <c r="J125" s="8"/>
      <c r="K125" s="159"/>
      <c r="L125" s="18"/>
      <c r="M125" s="18"/>
      <c r="N125" s="18"/>
      <c r="O125" s="18"/>
      <c r="P125" s="17"/>
      <c r="Q125" s="17"/>
      <c r="R125" s="17"/>
      <c r="S125" s="11"/>
      <c r="T125" s="11"/>
      <c r="U125" s="11"/>
      <c r="V125" s="16"/>
      <c r="W125" s="16"/>
      <c r="X125" s="16"/>
      <c r="Y125" s="14"/>
      <c r="Z125" s="11"/>
    </row>
    <row r="126" spans="1:33" ht="16">
      <c r="A126" s="20"/>
      <c r="B126" s="19"/>
      <c r="C126" s="8"/>
      <c r="D126" s="8"/>
      <c r="E126" s="10"/>
      <c r="F126" s="8"/>
      <c r="G126" s="8"/>
      <c r="H126" s="8"/>
      <c r="I126" s="9"/>
      <c r="J126" s="8"/>
      <c r="K126" s="159"/>
      <c r="L126" s="18"/>
      <c r="M126" s="18"/>
      <c r="N126" s="18"/>
      <c r="O126" s="18"/>
      <c r="P126" s="17"/>
      <c r="Q126" s="17"/>
      <c r="R126" s="17"/>
      <c r="S126" s="11"/>
      <c r="T126" s="11"/>
      <c r="U126" s="11"/>
      <c r="V126" s="16"/>
      <c r="W126" s="16"/>
      <c r="X126" s="16"/>
      <c r="Y126" s="14"/>
      <c r="Z126" s="11"/>
    </row>
    <row r="127" spans="1:33" ht="16">
      <c r="A127" s="20"/>
      <c r="B127" s="19"/>
      <c r="C127" s="8"/>
      <c r="D127" s="8"/>
      <c r="E127" s="10"/>
      <c r="F127" s="8"/>
      <c r="G127" s="8"/>
      <c r="H127" s="8"/>
      <c r="I127" s="9"/>
      <c r="J127" s="8"/>
      <c r="K127" s="159"/>
      <c r="L127" s="18"/>
      <c r="M127" s="18"/>
      <c r="N127" s="18"/>
      <c r="O127" s="18"/>
      <c r="P127" s="17"/>
      <c r="Q127" s="17"/>
      <c r="R127" s="17"/>
      <c r="S127" s="11"/>
      <c r="T127" s="11"/>
      <c r="U127" s="11"/>
      <c r="V127" s="16"/>
      <c r="W127" s="16"/>
      <c r="X127" s="16"/>
      <c r="Y127" s="14"/>
      <c r="Z127" s="11"/>
    </row>
    <row r="128" spans="1:33" ht="16">
      <c r="A128" s="20"/>
      <c r="B128" s="19"/>
      <c r="C128" s="8"/>
      <c r="D128" s="8"/>
      <c r="E128" s="10"/>
      <c r="F128" s="8"/>
      <c r="G128" s="8"/>
      <c r="H128" s="8"/>
      <c r="I128" s="9"/>
      <c r="J128" s="8"/>
      <c r="K128" s="159"/>
      <c r="L128" s="18"/>
      <c r="M128" s="18"/>
      <c r="N128" s="18"/>
      <c r="O128" s="18"/>
      <c r="P128" s="21"/>
      <c r="Q128" s="21"/>
      <c r="R128" s="21"/>
      <c r="S128" s="12"/>
      <c r="T128" s="12"/>
      <c r="U128" s="12"/>
      <c r="V128" s="16"/>
      <c r="W128" s="16"/>
      <c r="X128" s="16"/>
      <c r="Y128" s="14"/>
      <c r="Z128" s="12"/>
    </row>
    <row r="129" spans="1:26" ht="16">
      <c r="A129" s="20"/>
      <c r="B129" s="19"/>
      <c r="C129" s="8"/>
      <c r="D129" s="8"/>
      <c r="E129" s="10"/>
      <c r="F129" s="8"/>
      <c r="G129" s="8"/>
      <c r="H129" s="8"/>
      <c r="I129" s="9"/>
      <c r="J129" s="8"/>
      <c r="K129" s="159"/>
      <c r="L129" s="18"/>
      <c r="M129" s="18"/>
      <c r="N129" s="18"/>
      <c r="O129" s="18"/>
      <c r="P129" s="17"/>
      <c r="Q129" s="17"/>
      <c r="R129" s="17"/>
      <c r="S129" s="11"/>
      <c r="T129" s="11"/>
      <c r="U129" s="11"/>
      <c r="V129" s="16"/>
      <c r="W129" s="16"/>
      <c r="X129" s="16"/>
      <c r="Y129" s="14"/>
      <c r="Z129" s="11"/>
    </row>
    <row r="130" spans="1:26" ht="16">
      <c r="A130" s="20"/>
      <c r="B130" s="19"/>
      <c r="C130" s="8"/>
      <c r="D130" s="8"/>
      <c r="E130" s="10"/>
      <c r="F130" s="8"/>
      <c r="G130" s="8"/>
      <c r="H130" s="8"/>
      <c r="I130" s="9"/>
      <c r="J130" s="8"/>
      <c r="K130" s="159"/>
      <c r="L130" s="18"/>
      <c r="M130" s="18"/>
      <c r="N130" s="18"/>
      <c r="O130" s="18"/>
      <c r="P130" s="17"/>
      <c r="Q130" s="17"/>
      <c r="R130" s="17"/>
      <c r="S130" s="11"/>
      <c r="T130" s="11"/>
      <c r="U130" s="11"/>
      <c r="V130" s="16"/>
      <c r="W130" s="16"/>
      <c r="X130" s="16"/>
      <c r="Y130" s="14"/>
      <c r="Z130" s="11"/>
    </row>
    <row r="131" spans="1:26" ht="16">
      <c r="A131" s="20"/>
      <c r="B131" s="19"/>
      <c r="C131" s="8"/>
      <c r="D131" s="8"/>
      <c r="E131" s="10"/>
      <c r="F131" s="8"/>
      <c r="G131" s="8"/>
      <c r="H131" s="8"/>
      <c r="I131" s="9"/>
      <c r="J131" s="8"/>
      <c r="K131" s="159"/>
      <c r="L131" s="18"/>
      <c r="M131" s="18"/>
      <c r="N131" s="18"/>
      <c r="O131" s="18"/>
      <c r="P131" s="17"/>
      <c r="Q131" s="17"/>
      <c r="R131" s="17"/>
      <c r="S131" s="11"/>
      <c r="T131" s="11"/>
      <c r="U131" s="11"/>
      <c r="V131" s="16"/>
      <c r="W131" s="16"/>
      <c r="X131" s="16"/>
      <c r="Y131" s="14"/>
      <c r="Z131" s="11"/>
    </row>
    <row r="132" spans="1:26" ht="16">
      <c r="A132" s="20"/>
      <c r="B132" s="19"/>
      <c r="C132" s="8"/>
      <c r="D132" s="8"/>
      <c r="E132" s="10"/>
      <c r="F132" s="8"/>
      <c r="G132" s="8"/>
      <c r="H132" s="8"/>
      <c r="I132" s="9"/>
      <c r="J132" s="8"/>
      <c r="K132" s="159"/>
      <c r="L132" s="18"/>
      <c r="M132" s="18"/>
      <c r="N132" s="18"/>
      <c r="O132" s="18"/>
      <c r="P132" s="17"/>
      <c r="Q132" s="17"/>
      <c r="R132" s="17"/>
      <c r="S132" s="11"/>
      <c r="T132" s="11"/>
      <c r="U132" s="11"/>
      <c r="V132" s="16"/>
      <c r="W132" s="16"/>
      <c r="X132" s="16"/>
      <c r="Y132" s="14"/>
      <c r="Z132" s="11"/>
    </row>
    <row r="133" spans="1:26" ht="16">
      <c r="A133" s="20"/>
      <c r="B133" s="19"/>
      <c r="C133" s="8"/>
      <c r="D133" s="8"/>
      <c r="E133" s="10"/>
      <c r="F133" s="8"/>
      <c r="G133" s="8"/>
      <c r="H133" s="8"/>
      <c r="I133" s="9"/>
      <c r="J133" s="8"/>
      <c r="K133" s="159"/>
      <c r="L133" s="18"/>
      <c r="M133" s="18"/>
      <c r="N133" s="18"/>
      <c r="O133" s="18"/>
      <c r="P133" s="17"/>
      <c r="Q133" s="17"/>
      <c r="R133" s="17"/>
      <c r="S133" s="11"/>
      <c r="T133" s="11"/>
      <c r="U133" s="11"/>
      <c r="V133" s="16"/>
      <c r="W133" s="16"/>
      <c r="X133" s="16"/>
      <c r="Y133" s="14"/>
      <c r="Z133" s="11"/>
    </row>
    <row r="134" spans="1:26" ht="16">
      <c r="A134" s="20"/>
      <c r="B134" s="19"/>
      <c r="C134" s="8"/>
      <c r="D134" s="8"/>
      <c r="E134" s="10"/>
      <c r="F134" s="8"/>
      <c r="G134" s="8"/>
      <c r="H134" s="8"/>
      <c r="I134" s="9"/>
      <c r="J134" s="8"/>
      <c r="K134" s="159"/>
      <c r="L134" s="18"/>
      <c r="M134" s="18"/>
      <c r="N134" s="18"/>
      <c r="O134" s="18"/>
      <c r="P134" s="17"/>
      <c r="Q134" s="17"/>
      <c r="R134" s="17"/>
      <c r="S134" s="11"/>
      <c r="T134" s="11"/>
      <c r="U134" s="11"/>
      <c r="V134" s="16"/>
      <c r="W134" s="16"/>
      <c r="X134" s="16"/>
      <c r="Y134" s="14"/>
      <c r="Z134" s="11"/>
    </row>
    <row r="135" spans="1:26" ht="16">
      <c r="A135" s="20"/>
      <c r="B135" s="19"/>
      <c r="C135" s="8"/>
      <c r="D135" s="8"/>
      <c r="E135" s="10"/>
      <c r="F135" s="8"/>
      <c r="G135" s="8"/>
      <c r="H135" s="8"/>
      <c r="I135" s="9"/>
      <c r="J135" s="8"/>
      <c r="K135" s="159"/>
      <c r="L135" s="18"/>
      <c r="M135" s="18"/>
      <c r="N135" s="18"/>
      <c r="O135" s="18"/>
      <c r="P135" s="17"/>
      <c r="Q135" s="17"/>
      <c r="R135" s="17"/>
      <c r="S135" s="11"/>
      <c r="T135" s="11"/>
      <c r="U135" s="11"/>
      <c r="V135" s="16"/>
      <c r="W135" s="16"/>
      <c r="X135" s="16"/>
      <c r="Y135" s="14"/>
      <c r="Z135" s="11"/>
    </row>
    <row r="136" spans="1:26" ht="16">
      <c r="A136" s="20"/>
      <c r="B136" s="19"/>
      <c r="C136" s="8"/>
      <c r="D136" s="8"/>
      <c r="E136" s="10"/>
      <c r="F136" s="8"/>
      <c r="G136" s="8"/>
      <c r="H136" s="8"/>
      <c r="I136" s="9"/>
      <c r="J136" s="8"/>
      <c r="K136" s="159"/>
      <c r="L136" s="18"/>
      <c r="M136" s="18"/>
      <c r="N136" s="18"/>
      <c r="O136" s="18"/>
      <c r="P136" s="17"/>
      <c r="Q136" s="17"/>
      <c r="R136" s="17"/>
      <c r="S136" s="11"/>
      <c r="T136" s="11"/>
      <c r="U136" s="11"/>
      <c r="V136" s="16"/>
      <c r="W136" s="16"/>
      <c r="X136" s="16"/>
      <c r="Y136" s="14"/>
      <c r="Z136" s="11"/>
    </row>
    <row r="137" spans="1:26" ht="16">
      <c r="A137" s="20"/>
      <c r="B137" s="19"/>
      <c r="C137" s="8"/>
      <c r="D137" s="8"/>
      <c r="E137" s="10"/>
      <c r="F137" s="8"/>
      <c r="G137" s="8"/>
      <c r="H137" s="8"/>
      <c r="I137" s="9"/>
      <c r="J137" s="8"/>
      <c r="K137" s="159"/>
      <c r="L137" s="18"/>
      <c r="M137" s="18"/>
      <c r="N137" s="18"/>
      <c r="O137" s="18"/>
      <c r="P137" s="17"/>
      <c r="Q137" s="17"/>
      <c r="R137" s="17"/>
      <c r="S137" s="11"/>
      <c r="T137" s="11"/>
      <c r="U137" s="11"/>
      <c r="V137" s="16"/>
      <c r="W137" s="16"/>
      <c r="X137" s="16"/>
      <c r="Y137" s="14"/>
      <c r="Z137" s="11"/>
    </row>
    <row r="138" spans="1:26" ht="16">
      <c r="A138" s="20"/>
      <c r="B138" s="19"/>
      <c r="C138" s="8"/>
      <c r="D138" s="8"/>
      <c r="E138" s="10"/>
      <c r="F138" s="8"/>
      <c r="G138" s="8"/>
      <c r="H138" s="8"/>
      <c r="I138" s="9"/>
      <c r="J138" s="8"/>
      <c r="K138" s="159"/>
      <c r="L138" s="18"/>
      <c r="M138" s="18"/>
      <c r="N138" s="18"/>
      <c r="O138" s="18"/>
      <c r="P138" s="17"/>
      <c r="Q138" s="17"/>
      <c r="R138" s="17"/>
      <c r="S138" s="11"/>
      <c r="T138" s="11"/>
      <c r="U138" s="11"/>
      <c r="V138" s="16"/>
      <c r="W138" s="16"/>
      <c r="X138" s="16"/>
      <c r="Y138" s="14"/>
      <c r="Z138" s="11"/>
    </row>
    <row r="139" spans="1:26" ht="16">
      <c r="A139" s="20"/>
      <c r="B139" s="19"/>
      <c r="C139" s="8"/>
      <c r="D139" s="8"/>
      <c r="E139" s="10"/>
      <c r="F139" s="8"/>
      <c r="G139" s="8"/>
      <c r="H139" s="8"/>
      <c r="I139" s="9"/>
      <c r="J139" s="8"/>
      <c r="K139" s="159"/>
      <c r="L139" s="18"/>
      <c r="M139" s="18"/>
      <c r="N139" s="18"/>
      <c r="O139" s="18"/>
      <c r="P139" s="17"/>
      <c r="Q139" s="17"/>
      <c r="R139" s="17"/>
      <c r="S139" s="11"/>
      <c r="T139" s="11"/>
      <c r="U139" s="11"/>
      <c r="V139" s="16"/>
      <c r="W139" s="16"/>
      <c r="X139" s="16"/>
      <c r="Y139" s="14"/>
      <c r="Z139" s="11"/>
    </row>
    <row r="140" spans="1:26" ht="16">
      <c r="A140" s="20"/>
      <c r="B140" s="19"/>
      <c r="C140" s="8"/>
      <c r="D140" s="8"/>
      <c r="E140" s="10"/>
      <c r="F140" s="8"/>
      <c r="G140" s="8"/>
      <c r="H140" s="8"/>
      <c r="I140" s="9"/>
      <c r="J140" s="8"/>
      <c r="K140" s="159"/>
      <c r="L140" s="18"/>
      <c r="M140" s="18"/>
      <c r="N140" s="18"/>
      <c r="O140" s="18"/>
      <c r="P140" s="17"/>
      <c r="Q140" s="17"/>
      <c r="R140" s="17"/>
      <c r="S140" s="11"/>
      <c r="T140" s="11"/>
      <c r="U140" s="11"/>
      <c r="V140" s="16"/>
      <c r="W140" s="16"/>
      <c r="X140" s="16"/>
      <c r="Y140" s="14"/>
      <c r="Z140" s="11"/>
    </row>
    <row r="141" spans="1:26" ht="16">
      <c r="A141" s="20"/>
      <c r="B141" s="19"/>
      <c r="C141" s="8"/>
      <c r="D141" s="8"/>
      <c r="E141" s="10"/>
      <c r="F141" s="8"/>
      <c r="G141" s="8"/>
      <c r="H141" s="8"/>
      <c r="I141" s="9"/>
      <c r="J141" s="8"/>
      <c r="K141" s="159"/>
      <c r="L141" s="18"/>
      <c r="M141" s="18"/>
      <c r="N141" s="18"/>
      <c r="O141" s="18"/>
      <c r="P141" s="17"/>
      <c r="Q141" s="17"/>
      <c r="R141" s="17"/>
      <c r="S141" s="11"/>
      <c r="T141" s="11"/>
      <c r="U141" s="11"/>
      <c r="V141" s="16"/>
      <c r="W141" s="16"/>
      <c r="X141" s="16"/>
      <c r="Y141" s="14"/>
      <c r="Z141" s="11"/>
    </row>
    <row r="142" spans="1:26" ht="16">
      <c r="A142" s="20"/>
      <c r="B142" s="19"/>
      <c r="C142" s="8"/>
      <c r="D142" s="8"/>
      <c r="E142" s="10"/>
      <c r="F142" s="8"/>
      <c r="G142" s="8"/>
      <c r="H142" s="8"/>
      <c r="I142" s="9"/>
      <c r="J142" s="8"/>
      <c r="K142" s="159"/>
      <c r="L142" s="18"/>
      <c r="M142" s="18"/>
      <c r="N142" s="18"/>
      <c r="O142" s="18"/>
      <c r="P142" s="17"/>
      <c r="Q142" s="17"/>
      <c r="R142" s="17"/>
      <c r="S142" s="11"/>
      <c r="T142" s="11"/>
      <c r="U142" s="11"/>
      <c r="V142" s="16"/>
      <c r="W142" s="16"/>
      <c r="X142" s="16"/>
      <c r="Y142" s="14"/>
      <c r="Z142" s="11"/>
    </row>
    <row r="143" spans="1:26" ht="16">
      <c r="A143" s="20"/>
      <c r="B143" s="19"/>
      <c r="C143" s="8"/>
      <c r="D143" s="8"/>
      <c r="E143" s="10"/>
      <c r="F143" s="8"/>
      <c r="G143" s="8"/>
      <c r="H143" s="8"/>
      <c r="I143" s="9"/>
      <c r="J143" s="8"/>
      <c r="K143" s="159"/>
      <c r="L143" s="18"/>
      <c r="M143" s="18"/>
      <c r="N143" s="18"/>
      <c r="O143" s="18"/>
      <c r="P143" s="17"/>
      <c r="Q143" s="17"/>
      <c r="R143" s="17"/>
      <c r="S143" s="11"/>
      <c r="T143" s="11"/>
      <c r="U143" s="11"/>
      <c r="V143" s="16"/>
      <c r="W143" s="16"/>
      <c r="X143" s="16"/>
      <c r="Y143" s="14"/>
      <c r="Z143" s="11"/>
    </row>
    <row r="144" spans="1:26" ht="16">
      <c r="A144" s="20"/>
      <c r="B144" s="19"/>
      <c r="C144" s="8"/>
      <c r="D144" s="8"/>
      <c r="E144" s="10"/>
      <c r="F144" s="8"/>
      <c r="G144" s="8"/>
      <c r="H144" s="8"/>
      <c r="I144" s="9"/>
      <c r="J144" s="8"/>
      <c r="K144" s="159"/>
      <c r="L144" s="18"/>
      <c r="M144" s="18"/>
      <c r="N144" s="18"/>
      <c r="O144" s="18"/>
      <c r="P144" s="17"/>
      <c r="Q144" s="17"/>
      <c r="R144" s="17"/>
      <c r="S144" s="11"/>
      <c r="T144" s="11"/>
      <c r="U144" s="11"/>
      <c r="V144" s="16"/>
      <c r="W144" s="16"/>
      <c r="X144" s="16"/>
      <c r="Y144" s="14"/>
      <c r="Z144" s="11"/>
    </row>
    <row r="145" spans="1:26" ht="16">
      <c r="A145" s="20"/>
      <c r="B145" s="19"/>
      <c r="C145" s="8"/>
      <c r="D145" s="8"/>
      <c r="E145" s="10"/>
      <c r="F145" s="8"/>
      <c r="G145" s="8"/>
      <c r="H145" s="8"/>
      <c r="I145" s="9"/>
      <c r="J145" s="8"/>
      <c r="K145" s="159"/>
      <c r="L145" s="18"/>
      <c r="M145" s="18"/>
      <c r="N145" s="18"/>
      <c r="O145" s="18"/>
      <c r="P145" s="17"/>
      <c r="Q145" s="17"/>
      <c r="R145" s="17"/>
      <c r="S145" s="11"/>
      <c r="T145" s="11"/>
      <c r="U145" s="11"/>
      <c r="V145" s="16"/>
      <c r="W145" s="16"/>
      <c r="X145" s="16"/>
      <c r="Y145" s="14"/>
      <c r="Z145" s="11"/>
    </row>
    <row r="146" spans="1:26" ht="16">
      <c r="A146" s="20"/>
      <c r="B146" s="19"/>
      <c r="C146" s="8"/>
      <c r="D146" s="8"/>
      <c r="E146" s="10"/>
      <c r="F146" s="8"/>
      <c r="G146" s="8"/>
      <c r="H146" s="8"/>
      <c r="I146" s="9"/>
      <c r="J146" s="8"/>
      <c r="K146" s="159"/>
      <c r="L146" s="18"/>
      <c r="M146" s="18"/>
      <c r="N146" s="18"/>
      <c r="O146" s="18"/>
      <c r="P146" s="17"/>
      <c r="Q146" s="17"/>
      <c r="R146" s="17"/>
      <c r="S146" s="11"/>
      <c r="T146" s="11"/>
      <c r="U146" s="11"/>
      <c r="V146" s="16"/>
      <c r="W146" s="16"/>
      <c r="X146" s="16"/>
      <c r="Y146" s="14"/>
      <c r="Z146" s="11"/>
    </row>
    <row r="147" spans="1:26" ht="16">
      <c r="A147" s="20"/>
      <c r="B147" s="19"/>
      <c r="C147" s="8"/>
      <c r="D147" s="8"/>
      <c r="E147" s="10"/>
      <c r="F147" s="8"/>
      <c r="G147" s="8"/>
      <c r="H147" s="8"/>
      <c r="I147" s="9"/>
      <c r="J147" s="8"/>
      <c r="K147" s="159"/>
      <c r="L147" s="18"/>
      <c r="M147" s="18"/>
      <c r="N147" s="18"/>
      <c r="O147" s="18"/>
      <c r="P147" s="17"/>
      <c r="Q147" s="17"/>
      <c r="R147" s="17"/>
      <c r="S147" s="11"/>
      <c r="T147" s="11"/>
      <c r="U147" s="11"/>
      <c r="V147" s="16"/>
      <c r="W147" s="16"/>
      <c r="X147" s="16"/>
      <c r="Y147" s="14"/>
      <c r="Z147" s="11"/>
    </row>
    <row r="148" spans="1:26" ht="16">
      <c r="A148" s="20"/>
      <c r="B148" s="19"/>
      <c r="C148" s="8"/>
      <c r="D148" s="8"/>
      <c r="E148" s="10"/>
      <c r="F148" s="8"/>
      <c r="G148" s="8"/>
      <c r="H148" s="8"/>
      <c r="I148" s="9"/>
      <c r="J148" s="8"/>
      <c r="K148" s="159"/>
      <c r="L148" s="18"/>
      <c r="M148" s="18"/>
      <c r="N148" s="18"/>
      <c r="O148" s="18"/>
      <c r="P148" s="17"/>
      <c r="Q148" s="17"/>
      <c r="R148" s="17"/>
      <c r="S148" s="11"/>
      <c r="T148" s="11"/>
      <c r="U148" s="11"/>
      <c r="V148" s="16"/>
      <c r="W148" s="16"/>
      <c r="X148" s="16"/>
      <c r="Y148" s="14"/>
      <c r="Z148" s="11"/>
    </row>
    <row r="149" spans="1:26" ht="16">
      <c r="A149" s="20"/>
      <c r="B149" s="19"/>
      <c r="C149" s="8"/>
      <c r="D149" s="8"/>
      <c r="E149" s="10"/>
      <c r="F149" s="8"/>
      <c r="G149" s="8"/>
      <c r="H149" s="8"/>
      <c r="I149" s="9"/>
      <c r="J149" s="8"/>
      <c r="K149" s="159"/>
      <c r="L149" s="18"/>
      <c r="M149" s="18"/>
      <c r="N149" s="18"/>
      <c r="O149" s="18"/>
      <c r="P149" s="17"/>
      <c r="Q149" s="17"/>
      <c r="R149" s="17"/>
      <c r="S149" s="11"/>
      <c r="T149" s="11"/>
      <c r="U149" s="11"/>
      <c r="V149" s="16"/>
      <c r="W149" s="16"/>
      <c r="X149" s="16"/>
      <c r="Y149" s="14"/>
      <c r="Z149" s="11"/>
    </row>
    <row r="150" spans="1:26" ht="16">
      <c r="A150" s="20"/>
      <c r="B150" s="19"/>
      <c r="C150" s="8"/>
      <c r="D150" s="8"/>
      <c r="E150" s="10"/>
      <c r="F150" s="8"/>
      <c r="G150" s="8"/>
      <c r="H150" s="8"/>
      <c r="I150" s="9"/>
      <c r="J150" s="8"/>
      <c r="K150" s="159"/>
      <c r="L150" s="18"/>
      <c r="M150" s="18"/>
      <c r="N150" s="18"/>
      <c r="O150" s="18"/>
      <c r="P150" s="17"/>
      <c r="Q150" s="17"/>
      <c r="R150" s="17"/>
      <c r="S150" s="11"/>
      <c r="T150" s="11"/>
      <c r="U150" s="11"/>
      <c r="V150" s="16"/>
      <c r="W150" s="16"/>
      <c r="X150" s="16"/>
      <c r="Y150" s="14"/>
      <c r="Z150" s="11"/>
    </row>
    <row r="151" spans="1:26" ht="16">
      <c r="A151" s="20"/>
      <c r="B151" s="19"/>
      <c r="C151" s="8"/>
      <c r="D151" s="8"/>
      <c r="E151" s="10"/>
      <c r="F151" s="8"/>
      <c r="G151" s="8"/>
      <c r="H151" s="8"/>
      <c r="I151" s="9"/>
      <c r="J151" s="8"/>
      <c r="K151" s="159"/>
      <c r="L151" s="18"/>
      <c r="M151" s="18"/>
      <c r="N151" s="18"/>
      <c r="O151" s="18"/>
      <c r="P151" s="17"/>
      <c r="Q151" s="17"/>
      <c r="R151" s="17"/>
      <c r="S151" s="11"/>
      <c r="T151" s="11"/>
      <c r="U151" s="11"/>
      <c r="V151" s="16"/>
      <c r="W151" s="16"/>
      <c r="X151" s="16"/>
      <c r="Y151" s="14"/>
      <c r="Z151" s="11"/>
    </row>
    <row r="152" spans="1:26" ht="16">
      <c r="A152" s="20"/>
      <c r="B152" s="19"/>
      <c r="C152" s="8"/>
      <c r="D152" s="8"/>
      <c r="E152" s="10"/>
      <c r="F152" s="8"/>
      <c r="G152" s="8"/>
      <c r="H152" s="8"/>
      <c r="I152" s="9"/>
      <c r="J152" s="8"/>
      <c r="K152" s="159"/>
      <c r="L152" s="18"/>
      <c r="M152" s="18"/>
      <c r="N152" s="18"/>
      <c r="O152" s="18"/>
      <c r="P152" s="17"/>
      <c r="Q152" s="17"/>
      <c r="R152" s="17"/>
      <c r="S152" s="11"/>
      <c r="T152" s="11"/>
      <c r="U152" s="11"/>
      <c r="V152" s="16"/>
      <c r="W152" s="16"/>
      <c r="X152" s="16"/>
      <c r="Y152" s="14"/>
      <c r="Z152" s="11"/>
    </row>
    <row r="153" spans="1:26" ht="16">
      <c r="A153" s="20"/>
      <c r="B153" s="19"/>
      <c r="C153" s="8"/>
      <c r="D153" s="8"/>
      <c r="E153" s="10"/>
      <c r="F153" s="8"/>
      <c r="G153" s="8"/>
      <c r="H153" s="8"/>
      <c r="I153" s="9"/>
      <c r="J153" s="8"/>
      <c r="K153" s="159"/>
      <c r="L153" s="18"/>
      <c r="M153" s="18"/>
      <c r="N153" s="18"/>
      <c r="O153" s="18"/>
      <c r="P153" s="17"/>
      <c r="Q153" s="17"/>
      <c r="R153" s="17"/>
      <c r="S153" s="11"/>
      <c r="T153" s="11"/>
      <c r="U153" s="11"/>
      <c r="V153" s="16"/>
      <c r="W153" s="16"/>
      <c r="X153" s="16"/>
      <c r="Y153" s="14"/>
      <c r="Z153" s="11"/>
    </row>
    <row r="154" spans="1:26" ht="16">
      <c r="A154" s="20"/>
      <c r="B154" s="19"/>
      <c r="C154" s="8"/>
      <c r="D154" s="8"/>
      <c r="E154" s="10"/>
      <c r="F154" s="8"/>
      <c r="G154" s="8"/>
      <c r="H154" s="8"/>
      <c r="I154" s="9"/>
      <c r="J154" s="8"/>
      <c r="K154" s="159"/>
      <c r="L154" s="18"/>
      <c r="M154" s="18"/>
      <c r="N154" s="18"/>
      <c r="O154" s="18"/>
      <c r="P154" s="17"/>
      <c r="Q154" s="17"/>
      <c r="R154" s="17"/>
      <c r="S154" s="11"/>
      <c r="T154" s="11"/>
      <c r="U154" s="11"/>
      <c r="V154" s="16"/>
      <c r="W154" s="16"/>
      <c r="X154" s="16"/>
      <c r="Y154" s="14"/>
      <c r="Z154" s="11"/>
    </row>
    <row r="155" spans="1:26" ht="16">
      <c r="A155" s="20"/>
      <c r="B155" s="19"/>
      <c r="C155" s="8"/>
      <c r="D155" s="8"/>
      <c r="E155" s="10"/>
      <c r="F155" s="8"/>
      <c r="G155" s="8"/>
      <c r="H155" s="8"/>
      <c r="I155" s="9"/>
      <c r="J155" s="8"/>
      <c r="K155" s="159"/>
      <c r="L155" s="18"/>
      <c r="M155" s="18"/>
      <c r="N155" s="18"/>
      <c r="O155" s="18"/>
      <c r="P155" s="17"/>
      <c r="Q155" s="17"/>
      <c r="R155" s="17"/>
      <c r="S155" s="11"/>
      <c r="T155" s="11"/>
      <c r="U155" s="11"/>
      <c r="V155" s="16"/>
      <c r="W155" s="16"/>
      <c r="X155" s="16"/>
      <c r="Y155" s="14"/>
      <c r="Z155" s="11"/>
    </row>
    <row r="156" spans="1:26" ht="16">
      <c r="A156" s="20"/>
      <c r="B156" s="19"/>
      <c r="C156" s="8"/>
      <c r="D156" s="8"/>
      <c r="E156" s="10"/>
      <c r="F156" s="8"/>
      <c r="G156" s="8"/>
      <c r="H156" s="8"/>
      <c r="I156" s="9"/>
      <c r="J156" s="8"/>
      <c r="K156" s="159"/>
      <c r="L156" s="18"/>
      <c r="M156" s="18"/>
      <c r="N156" s="18"/>
      <c r="O156" s="18"/>
      <c r="P156" s="17"/>
      <c r="Q156" s="17"/>
      <c r="R156" s="17"/>
      <c r="S156" s="11"/>
      <c r="T156" s="11"/>
      <c r="U156" s="11"/>
      <c r="V156" s="16"/>
      <c r="W156" s="16"/>
      <c r="X156" s="16"/>
      <c r="Y156" s="14"/>
      <c r="Z156" s="11"/>
    </row>
    <row r="157" spans="1:26" ht="16">
      <c r="A157" s="20"/>
      <c r="B157" s="19"/>
      <c r="C157" s="8"/>
      <c r="D157" s="8"/>
      <c r="E157" s="10"/>
      <c r="F157" s="8"/>
      <c r="G157" s="8"/>
      <c r="H157" s="8"/>
      <c r="I157" s="9"/>
      <c r="J157" s="8"/>
      <c r="K157" s="159"/>
      <c r="L157" s="18"/>
      <c r="M157" s="18"/>
      <c r="N157" s="18"/>
      <c r="O157" s="18"/>
      <c r="P157" s="17"/>
      <c r="Q157" s="17"/>
      <c r="R157" s="17"/>
      <c r="S157" s="11"/>
      <c r="T157" s="11"/>
      <c r="U157" s="11"/>
      <c r="V157" s="16"/>
      <c r="W157" s="16"/>
      <c r="X157" s="16"/>
      <c r="Y157" s="14"/>
      <c r="Z157" s="11"/>
    </row>
    <row r="158" spans="1:26" ht="16">
      <c r="A158" s="20"/>
      <c r="B158" s="19"/>
      <c r="C158" s="8"/>
      <c r="D158" s="8"/>
      <c r="E158" s="10"/>
      <c r="F158" s="8"/>
      <c r="G158" s="8"/>
      <c r="H158" s="8"/>
      <c r="I158" s="9"/>
      <c r="J158" s="8"/>
      <c r="K158" s="159"/>
      <c r="L158" s="18"/>
      <c r="M158" s="18"/>
      <c r="N158" s="18"/>
      <c r="O158" s="18"/>
      <c r="P158" s="17"/>
      <c r="Q158" s="17"/>
      <c r="R158" s="17"/>
      <c r="S158" s="11"/>
      <c r="T158" s="11"/>
      <c r="U158" s="11"/>
      <c r="V158" s="16"/>
      <c r="W158" s="16"/>
      <c r="X158" s="16"/>
      <c r="Y158" s="14"/>
      <c r="Z158" s="11"/>
    </row>
    <row r="159" spans="1:26" ht="16">
      <c r="A159" s="20"/>
      <c r="B159" s="19"/>
      <c r="C159" s="8"/>
      <c r="D159" s="8"/>
      <c r="E159" s="10"/>
      <c r="F159" s="8"/>
      <c r="G159" s="8"/>
      <c r="H159" s="8"/>
      <c r="I159" s="9"/>
      <c r="J159" s="8"/>
      <c r="K159" s="159"/>
      <c r="L159" s="18"/>
      <c r="M159" s="18"/>
      <c r="N159" s="18"/>
      <c r="O159" s="18"/>
      <c r="P159" s="17"/>
      <c r="Q159" s="17"/>
      <c r="R159" s="17"/>
      <c r="S159" s="11"/>
      <c r="T159" s="11"/>
      <c r="U159" s="11"/>
      <c r="V159" s="16"/>
      <c r="W159" s="16"/>
      <c r="X159" s="16"/>
      <c r="Y159" s="14"/>
      <c r="Z159" s="11"/>
    </row>
    <row r="160" spans="1:26" ht="16">
      <c r="A160" s="20"/>
      <c r="B160" s="19"/>
      <c r="C160" s="8"/>
      <c r="D160" s="8"/>
      <c r="E160" s="10"/>
      <c r="F160" s="8"/>
      <c r="G160" s="8"/>
      <c r="H160" s="8"/>
      <c r="I160" s="9"/>
      <c r="J160" s="8"/>
      <c r="K160" s="159"/>
      <c r="L160" s="18"/>
      <c r="M160" s="18"/>
      <c r="N160" s="18"/>
      <c r="O160" s="18"/>
      <c r="P160" s="17"/>
      <c r="Q160" s="17"/>
      <c r="R160" s="17"/>
      <c r="S160" s="11"/>
      <c r="T160" s="11"/>
      <c r="U160" s="11"/>
      <c r="V160" s="16"/>
      <c r="W160" s="16"/>
      <c r="X160" s="16"/>
      <c r="Y160" s="14"/>
      <c r="Z160" s="11"/>
    </row>
    <row r="161" spans="1:26" ht="16">
      <c r="A161" s="20"/>
      <c r="B161" s="19"/>
      <c r="C161" s="8"/>
      <c r="D161" s="8"/>
      <c r="E161" s="10"/>
      <c r="F161" s="8"/>
      <c r="G161" s="8"/>
      <c r="H161" s="8"/>
      <c r="I161" s="9"/>
      <c r="J161" s="8"/>
      <c r="K161" s="159"/>
      <c r="L161" s="18"/>
      <c r="M161" s="18"/>
      <c r="N161" s="18"/>
      <c r="O161" s="18"/>
      <c r="P161" s="17"/>
      <c r="Q161" s="17"/>
      <c r="R161" s="17"/>
      <c r="S161" s="11"/>
      <c r="T161" s="11"/>
      <c r="U161" s="11"/>
      <c r="V161" s="16"/>
      <c r="W161" s="16"/>
      <c r="X161" s="16"/>
      <c r="Y161" s="14"/>
      <c r="Z161" s="11"/>
    </row>
    <row r="162" spans="1:26" ht="16">
      <c r="A162" s="20"/>
      <c r="B162" s="19"/>
      <c r="C162" s="8"/>
      <c r="D162" s="8"/>
      <c r="E162" s="10"/>
      <c r="F162" s="8"/>
      <c r="G162" s="8"/>
      <c r="H162" s="8"/>
      <c r="I162" s="9"/>
      <c r="J162" s="8"/>
      <c r="K162" s="159"/>
      <c r="L162" s="18"/>
      <c r="M162" s="18"/>
      <c r="N162" s="18"/>
      <c r="O162" s="18"/>
      <c r="P162" s="17"/>
      <c r="Q162" s="17"/>
      <c r="R162" s="17"/>
      <c r="S162" s="11"/>
      <c r="T162" s="11"/>
      <c r="U162" s="11"/>
      <c r="V162" s="16"/>
      <c r="W162" s="16"/>
      <c r="X162" s="16"/>
      <c r="Y162" s="14"/>
      <c r="Z162" s="11"/>
    </row>
    <row r="163" spans="1:26" ht="16">
      <c r="A163" s="20"/>
      <c r="B163" s="19"/>
      <c r="C163" s="8"/>
      <c r="D163" s="8"/>
      <c r="E163" s="10"/>
      <c r="F163" s="8"/>
      <c r="G163" s="8"/>
      <c r="H163" s="8"/>
      <c r="I163" s="9"/>
      <c r="J163" s="8"/>
      <c r="K163" s="159"/>
      <c r="L163" s="18"/>
      <c r="M163" s="18"/>
      <c r="N163" s="18"/>
      <c r="O163" s="18"/>
      <c r="P163" s="17"/>
      <c r="Q163" s="17"/>
      <c r="R163" s="17"/>
      <c r="S163" s="11"/>
      <c r="T163" s="11"/>
      <c r="U163" s="11"/>
      <c r="V163" s="16"/>
      <c r="W163" s="16"/>
      <c r="X163" s="16"/>
      <c r="Y163" s="14"/>
      <c r="Z163" s="11"/>
    </row>
    <row r="164" spans="1:26" ht="16">
      <c r="A164" s="20"/>
      <c r="B164" s="19"/>
      <c r="C164" s="8"/>
      <c r="D164" s="8"/>
      <c r="E164" s="10"/>
      <c r="F164" s="8"/>
      <c r="G164" s="8"/>
      <c r="H164" s="8"/>
      <c r="I164" s="9"/>
      <c r="J164" s="8"/>
      <c r="K164" s="159"/>
      <c r="L164" s="18"/>
      <c r="M164" s="18"/>
      <c r="N164" s="18"/>
      <c r="O164" s="18"/>
      <c r="P164" s="17"/>
      <c r="Q164" s="17"/>
      <c r="R164" s="17"/>
      <c r="S164" s="11"/>
      <c r="T164" s="11"/>
      <c r="U164" s="11"/>
      <c r="V164" s="16"/>
      <c r="W164" s="16"/>
      <c r="X164" s="16"/>
      <c r="Y164" s="14"/>
      <c r="Z164" s="11"/>
    </row>
    <row r="165" spans="1:26" ht="16">
      <c r="A165" s="20"/>
      <c r="B165" s="19"/>
      <c r="C165" s="8"/>
      <c r="D165" s="8"/>
      <c r="E165" s="10"/>
      <c r="F165" s="8"/>
      <c r="G165" s="8"/>
      <c r="H165" s="8"/>
      <c r="I165" s="9"/>
      <c r="J165" s="8"/>
      <c r="K165" s="159"/>
      <c r="L165" s="18"/>
      <c r="M165" s="18"/>
      <c r="N165" s="18"/>
      <c r="O165" s="18"/>
      <c r="P165" s="17"/>
      <c r="Q165" s="17"/>
      <c r="R165" s="17"/>
      <c r="S165" s="11"/>
      <c r="T165" s="11"/>
      <c r="U165" s="11"/>
      <c r="V165" s="16"/>
      <c r="W165" s="16"/>
      <c r="X165" s="16"/>
      <c r="Y165" s="14"/>
      <c r="Z165" s="11"/>
    </row>
    <row r="166" spans="1:26" ht="16">
      <c r="A166" s="20"/>
      <c r="B166" s="19"/>
      <c r="C166" s="8"/>
      <c r="D166" s="8"/>
      <c r="E166" s="10"/>
      <c r="F166" s="8"/>
      <c r="G166" s="8"/>
      <c r="H166" s="8"/>
      <c r="I166" s="9"/>
      <c r="J166" s="8"/>
      <c r="K166" s="159"/>
      <c r="L166" s="18"/>
      <c r="M166" s="18"/>
      <c r="N166" s="18"/>
      <c r="O166" s="18"/>
      <c r="P166" s="17"/>
      <c r="Q166" s="17"/>
      <c r="R166" s="17"/>
      <c r="S166" s="11"/>
      <c r="T166" s="11"/>
      <c r="U166" s="11"/>
      <c r="V166" s="16"/>
      <c r="W166" s="16"/>
      <c r="X166" s="16"/>
      <c r="Y166" s="14"/>
      <c r="Z166" s="11"/>
    </row>
    <row r="167" spans="1:26" ht="16">
      <c r="A167" s="20"/>
      <c r="B167" s="19"/>
      <c r="C167" s="8"/>
      <c r="D167" s="8"/>
      <c r="E167" s="10"/>
      <c r="F167" s="8"/>
      <c r="G167" s="8"/>
      <c r="H167" s="8"/>
      <c r="I167" s="9"/>
      <c r="J167" s="8"/>
      <c r="K167" s="159"/>
      <c r="L167" s="18"/>
      <c r="M167" s="18"/>
      <c r="N167" s="18"/>
      <c r="O167" s="18"/>
      <c r="P167" s="17"/>
      <c r="Q167" s="17"/>
      <c r="R167" s="17"/>
      <c r="S167" s="11"/>
      <c r="T167" s="11"/>
      <c r="U167" s="11"/>
      <c r="V167" s="16"/>
      <c r="W167" s="16"/>
      <c r="X167" s="16"/>
      <c r="Y167" s="14"/>
      <c r="Z167" s="11"/>
    </row>
    <row r="168" spans="1:26" ht="16">
      <c r="A168" s="20"/>
      <c r="B168" s="19"/>
      <c r="C168" s="8"/>
      <c r="D168" s="8"/>
      <c r="E168" s="10"/>
      <c r="F168" s="8"/>
      <c r="G168" s="8"/>
      <c r="H168" s="8"/>
      <c r="I168" s="9"/>
      <c r="J168" s="8"/>
      <c r="K168" s="159"/>
      <c r="L168" s="18"/>
      <c r="M168" s="18"/>
      <c r="N168" s="18"/>
      <c r="O168" s="18"/>
      <c r="P168" s="17"/>
      <c r="Q168" s="17"/>
      <c r="R168" s="17"/>
      <c r="S168" s="11"/>
      <c r="T168" s="11"/>
      <c r="U168" s="11"/>
      <c r="V168" s="16"/>
      <c r="W168" s="16"/>
      <c r="X168" s="16"/>
      <c r="Y168" s="14"/>
      <c r="Z168" s="11"/>
    </row>
    <row r="169" spans="1:26" ht="16">
      <c r="A169" s="20"/>
      <c r="B169" s="19"/>
      <c r="C169" s="8"/>
      <c r="D169" s="8"/>
      <c r="E169" s="10"/>
      <c r="F169" s="8"/>
      <c r="G169" s="8"/>
      <c r="H169" s="8"/>
      <c r="I169" s="9"/>
      <c r="J169" s="8"/>
      <c r="K169" s="159"/>
      <c r="L169" s="18"/>
      <c r="M169" s="18"/>
      <c r="N169" s="18"/>
      <c r="O169" s="18"/>
      <c r="P169" s="17"/>
      <c r="Q169" s="17"/>
      <c r="R169" s="17"/>
      <c r="S169" s="11"/>
      <c r="T169" s="11"/>
      <c r="U169" s="11"/>
      <c r="V169" s="16"/>
      <c r="W169" s="16"/>
      <c r="X169" s="16"/>
      <c r="Y169" s="14"/>
      <c r="Z169" s="11"/>
    </row>
    <row r="170" spans="1:26" ht="16">
      <c r="A170" s="20"/>
      <c r="B170" s="19"/>
      <c r="C170" s="8"/>
      <c r="D170" s="8"/>
      <c r="E170" s="10"/>
      <c r="F170" s="8"/>
      <c r="G170" s="8"/>
      <c r="H170" s="8"/>
      <c r="I170" s="9"/>
      <c r="J170" s="8"/>
      <c r="K170" s="159"/>
      <c r="L170" s="18"/>
      <c r="M170" s="18"/>
      <c r="N170" s="18"/>
      <c r="O170" s="18"/>
      <c r="P170" s="17"/>
      <c r="Q170" s="17"/>
      <c r="R170" s="17"/>
      <c r="S170" s="11"/>
      <c r="T170" s="11"/>
      <c r="U170" s="11"/>
      <c r="V170" s="16"/>
      <c r="W170" s="16"/>
      <c r="X170" s="16"/>
      <c r="Y170" s="14"/>
      <c r="Z170" s="11"/>
    </row>
    <row r="171" spans="1:26" ht="16">
      <c r="A171" s="20"/>
      <c r="B171" s="19"/>
      <c r="C171" s="8"/>
      <c r="D171" s="8"/>
      <c r="E171" s="10"/>
      <c r="F171" s="8"/>
      <c r="G171" s="8"/>
      <c r="H171" s="8"/>
      <c r="I171" s="9"/>
      <c r="J171" s="8"/>
      <c r="K171" s="159"/>
      <c r="L171" s="18"/>
      <c r="M171" s="18"/>
      <c r="N171" s="18"/>
      <c r="O171" s="18"/>
      <c r="P171" s="17"/>
      <c r="Q171" s="17"/>
      <c r="R171" s="17"/>
      <c r="S171" s="11"/>
      <c r="T171" s="11"/>
      <c r="U171" s="11"/>
      <c r="V171" s="16"/>
      <c r="W171" s="16"/>
      <c r="X171" s="16"/>
      <c r="Y171" s="14"/>
      <c r="Z171" s="11"/>
    </row>
    <row r="172" spans="1:26" ht="16">
      <c r="A172" s="20"/>
      <c r="B172" s="19"/>
      <c r="C172" s="8"/>
      <c r="D172" s="8"/>
      <c r="E172" s="10"/>
      <c r="F172" s="8"/>
      <c r="G172" s="8"/>
      <c r="H172" s="8"/>
      <c r="I172" s="9"/>
      <c r="J172" s="8"/>
      <c r="K172" s="159"/>
      <c r="L172" s="18"/>
      <c r="M172" s="18"/>
      <c r="N172" s="18"/>
      <c r="O172" s="18"/>
      <c r="P172" s="17"/>
      <c r="Q172" s="17"/>
      <c r="R172" s="17"/>
      <c r="S172" s="11"/>
      <c r="T172" s="11"/>
      <c r="U172" s="11"/>
      <c r="V172" s="16"/>
      <c r="W172" s="16"/>
      <c r="X172" s="16"/>
      <c r="Y172" s="14"/>
      <c r="Z172" s="11"/>
    </row>
    <row r="173" spans="1:26" ht="16">
      <c r="A173" s="20"/>
      <c r="B173" s="19"/>
      <c r="C173" s="8"/>
      <c r="D173" s="8"/>
      <c r="E173" s="10"/>
      <c r="F173" s="8"/>
      <c r="G173" s="8"/>
      <c r="H173" s="8"/>
      <c r="I173" s="9"/>
      <c r="J173" s="8"/>
      <c r="K173" s="159"/>
      <c r="L173" s="18"/>
      <c r="M173" s="18"/>
      <c r="N173" s="18"/>
      <c r="O173" s="18"/>
      <c r="P173" s="17"/>
      <c r="Q173" s="17"/>
      <c r="R173" s="17"/>
      <c r="S173" s="11"/>
      <c r="T173" s="11"/>
      <c r="U173" s="11"/>
      <c r="V173" s="16"/>
      <c r="W173" s="16"/>
      <c r="X173" s="16"/>
      <c r="Y173" s="14"/>
      <c r="Z173" s="11"/>
    </row>
    <row r="174" spans="1:26" ht="16">
      <c r="A174" s="20"/>
      <c r="B174" s="19"/>
      <c r="C174" s="8"/>
      <c r="D174" s="8"/>
      <c r="E174" s="10"/>
      <c r="F174" s="8"/>
      <c r="G174" s="8"/>
      <c r="H174" s="8"/>
      <c r="I174" s="9"/>
      <c r="J174" s="8"/>
      <c r="K174" s="159"/>
      <c r="L174" s="18"/>
      <c r="M174" s="18"/>
      <c r="N174" s="18"/>
      <c r="O174" s="18"/>
      <c r="P174" s="17"/>
      <c r="Q174" s="17"/>
      <c r="R174" s="17"/>
      <c r="S174" s="11"/>
      <c r="T174" s="11"/>
      <c r="U174" s="11"/>
      <c r="V174" s="16"/>
      <c r="W174" s="16"/>
      <c r="X174" s="16"/>
      <c r="Y174" s="14"/>
      <c r="Z174" s="11"/>
    </row>
    <row r="175" spans="1:26" ht="16">
      <c r="A175" s="20"/>
      <c r="B175" s="19"/>
      <c r="C175" s="8"/>
      <c r="D175" s="8"/>
      <c r="E175" s="10"/>
      <c r="F175" s="8"/>
      <c r="G175" s="8"/>
      <c r="H175" s="8"/>
      <c r="I175" s="9"/>
      <c r="J175" s="8"/>
      <c r="K175" s="159"/>
      <c r="L175" s="18"/>
      <c r="M175" s="18"/>
      <c r="N175" s="18"/>
      <c r="O175" s="18"/>
      <c r="P175" s="17"/>
      <c r="Q175" s="17"/>
      <c r="R175" s="17"/>
      <c r="S175" s="11"/>
      <c r="T175" s="11"/>
      <c r="U175" s="11"/>
      <c r="V175" s="16"/>
      <c r="W175" s="16"/>
      <c r="X175" s="16"/>
      <c r="Y175" s="14"/>
      <c r="Z175" s="11"/>
    </row>
    <row r="176" spans="1:26" ht="16">
      <c r="A176" s="20"/>
      <c r="B176" s="19"/>
      <c r="C176" s="8"/>
      <c r="D176" s="8"/>
      <c r="E176" s="10"/>
      <c r="F176" s="8"/>
      <c r="G176" s="8"/>
      <c r="H176" s="8"/>
      <c r="I176" s="9"/>
      <c r="J176" s="8"/>
      <c r="K176" s="159"/>
      <c r="L176" s="18"/>
      <c r="M176" s="18"/>
      <c r="N176" s="18"/>
      <c r="O176" s="18"/>
      <c r="P176" s="17"/>
      <c r="Q176" s="17"/>
      <c r="R176" s="17"/>
      <c r="S176" s="11"/>
      <c r="T176" s="11"/>
      <c r="U176" s="11"/>
      <c r="V176" s="16"/>
      <c r="W176" s="16"/>
      <c r="X176" s="16"/>
      <c r="Y176" s="14"/>
      <c r="Z176" s="11"/>
    </row>
    <row r="177" spans="1:26" ht="16">
      <c r="A177" s="20"/>
      <c r="B177" s="19"/>
      <c r="C177" s="8"/>
      <c r="D177" s="8"/>
      <c r="E177" s="10"/>
      <c r="F177" s="8"/>
      <c r="G177" s="8"/>
      <c r="H177" s="8"/>
      <c r="I177" s="9"/>
      <c r="J177" s="8"/>
      <c r="K177" s="159"/>
      <c r="L177" s="18"/>
      <c r="M177" s="18"/>
      <c r="N177" s="18"/>
      <c r="O177" s="18"/>
      <c r="P177" s="17"/>
      <c r="Q177" s="17"/>
      <c r="R177" s="17"/>
      <c r="S177" s="11"/>
      <c r="T177" s="11"/>
      <c r="U177" s="11"/>
      <c r="V177" s="16"/>
      <c r="W177" s="16"/>
      <c r="X177" s="16"/>
      <c r="Y177" s="14"/>
      <c r="Z177" s="11"/>
    </row>
    <row r="178" spans="1:26" ht="16">
      <c r="A178" s="20"/>
      <c r="B178" s="19"/>
      <c r="C178" s="8"/>
      <c r="D178" s="8"/>
      <c r="E178" s="10"/>
      <c r="F178" s="8"/>
      <c r="G178" s="8"/>
      <c r="H178" s="8"/>
      <c r="I178" s="9"/>
      <c r="J178" s="8"/>
      <c r="K178" s="159"/>
      <c r="L178" s="18"/>
      <c r="M178" s="18"/>
      <c r="N178" s="18"/>
      <c r="O178" s="18"/>
      <c r="P178" s="17"/>
      <c r="Q178" s="17"/>
      <c r="R178" s="17"/>
      <c r="S178" s="11"/>
      <c r="T178" s="11"/>
      <c r="U178" s="11"/>
      <c r="V178" s="16"/>
      <c r="W178" s="16"/>
      <c r="X178" s="16"/>
      <c r="Y178" s="14"/>
      <c r="Z178" s="11"/>
    </row>
    <row r="179" spans="1:26" ht="16">
      <c r="A179" s="20"/>
      <c r="B179" s="19"/>
      <c r="C179" s="8"/>
      <c r="D179" s="8"/>
      <c r="E179" s="10"/>
      <c r="F179" s="8"/>
      <c r="G179" s="8"/>
      <c r="H179" s="8"/>
      <c r="I179" s="9"/>
      <c r="J179" s="8"/>
      <c r="K179" s="159"/>
      <c r="L179" s="18"/>
      <c r="M179" s="18"/>
      <c r="N179" s="18"/>
      <c r="O179" s="18"/>
      <c r="P179" s="17"/>
      <c r="Q179" s="17"/>
      <c r="R179" s="17"/>
      <c r="S179" s="11"/>
      <c r="T179" s="11"/>
      <c r="U179" s="11"/>
      <c r="V179" s="16"/>
      <c r="W179" s="16"/>
      <c r="X179" s="16"/>
      <c r="Y179" s="14"/>
      <c r="Z179" s="11"/>
    </row>
    <row r="180" spans="1:26" ht="16">
      <c r="A180" s="20"/>
      <c r="B180" s="19"/>
      <c r="C180" s="8"/>
      <c r="D180" s="8"/>
      <c r="E180" s="10"/>
      <c r="F180" s="8"/>
      <c r="G180" s="8"/>
      <c r="H180" s="8"/>
      <c r="I180" s="9"/>
      <c r="J180" s="8"/>
      <c r="K180" s="159"/>
      <c r="L180" s="18"/>
      <c r="M180" s="18"/>
      <c r="N180" s="18"/>
      <c r="O180" s="18"/>
      <c r="P180" s="17"/>
      <c r="Q180" s="17"/>
      <c r="R180" s="17"/>
      <c r="S180" s="11"/>
      <c r="T180" s="11"/>
      <c r="U180" s="11"/>
      <c r="V180" s="16"/>
      <c r="W180" s="16"/>
      <c r="X180" s="16"/>
      <c r="Y180" s="14"/>
      <c r="Z180" s="11"/>
    </row>
    <row r="181" spans="1:26" ht="16">
      <c r="A181" s="20"/>
      <c r="B181" s="19"/>
      <c r="C181" s="8"/>
      <c r="D181" s="8"/>
      <c r="E181" s="10"/>
      <c r="F181" s="8"/>
      <c r="G181" s="8"/>
      <c r="H181" s="8"/>
      <c r="I181" s="9"/>
      <c r="J181" s="8"/>
      <c r="K181" s="159"/>
      <c r="L181" s="18"/>
      <c r="M181" s="18"/>
      <c r="N181" s="18"/>
      <c r="O181" s="18"/>
      <c r="P181" s="17"/>
      <c r="Q181" s="17"/>
      <c r="R181" s="17"/>
      <c r="S181" s="11"/>
      <c r="T181" s="11"/>
      <c r="U181" s="11"/>
      <c r="V181" s="16"/>
      <c r="W181" s="16"/>
      <c r="X181" s="16"/>
      <c r="Y181" s="14"/>
      <c r="Z181" s="11"/>
    </row>
    <row r="182" spans="1:26" ht="16">
      <c r="A182" s="20"/>
      <c r="B182" s="19"/>
      <c r="C182" s="8"/>
      <c r="D182" s="8"/>
      <c r="E182" s="10"/>
      <c r="F182" s="8"/>
      <c r="G182" s="8"/>
      <c r="H182" s="8"/>
      <c r="I182" s="9"/>
      <c r="J182" s="8"/>
      <c r="K182" s="159"/>
      <c r="L182" s="18"/>
      <c r="M182" s="18"/>
      <c r="N182" s="18"/>
      <c r="O182" s="18"/>
      <c r="P182" s="17"/>
      <c r="Q182" s="17"/>
      <c r="R182" s="17"/>
      <c r="S182" s="11"/>
      <c r="T182" s="11"/>
      <c r="U182" s="11"/>
      <c r="V182" s="16"/>
      <c r="W182" s="16"/>
      <c r="X182" s="16"/>
      <c r="Y182" s="14"/>
      <c r="Z182" s="11"/>
    </row>
    <row r="183" spans="1:26" ht="16">
      <c r="A183" s="20"/>
      <c r="B183" s="19"/>
      <c r="C183" s="8"/>
      <c r="D183" s="8"/>
      <c r="E183" s="10"/>
      <c r="F183" s="8"/>
      <c r="G183" s="8"/>
      <c r="H183" s="8"/>
      <c r="I183" s="9"/>
      <c r="J183" s="8"/>
      <c r="K183" s="159"/>
      <c r="L183" s="18"/>
      <c r="M183" s="18"/>
      <c r="N183" s="18"/>
      <c r="O183" s="18"/>
      <c r="P183" s="17"/>
      <c r="Q183" s="17"/>
      <c r="R183" s="17"/>
      <c r="S183" s="11"/>
      <c r="T183" s="11"/>
      <c r="U183" s="11"/>
      <c r="V183" s="16"/>
      <c r="W183" s="16"/>
      <c r="X183" s="16"/>
      <c r="Y183" s="14"/>
      <c r="Z183" s="11"/>
    </row>
    <row r="184" spans="1:26" ht="16">
      <c r="A184" s="20"/>
      <c r="B184" s="19"/>
      <c r="C184" s="8"/>
      <c r="D184" s="8"/>
      <c r="E184" s="10"/>
      <c r="F184" s="8"/>
      <c r="G184" s="8"/>
      <c r="H184" s="8"/>
      <c r="I184" s="9"/>
      <c r="J184" s="8"/>
      <c r="K184" s="159"/>
      <c r="L184" s="18"/>
      <c r="M184" s="18"/>
      <c r="N184" s="18"/>
      <c r="O184" s="18"/>
      <c r="P184" s="17"/>
      <c r="Q184" s="17"/>
      <c r="R184" s="17"/>
      <c r="S184" s="11"/>
      <c r="T184" s="11"/>
      <c r="U184" s="11"/>
      <c r="V184" s="16"/>
      <c r="W184" s="16"/>
      <c r="X184" s="16"/>
      <c r="Y184" s="14"/>
      <c r="Z184" s="11"/>
    </row>
    <row r="185" spans="1:26" ht="16">
      <c r="A185" s="20"/>
      <c r="B185" s="19"/>
      <c r="C185" s="8"/>
      <c r="D185" s="8"/>
      <c r="E185" s="10"/>
      <c r="F185" s="8"/>
      <c r="G185" s="8"/>
      <c r="H185" s="8"/>
      <c r="I185" s="9"/>
      <c r="J185" s="8"/>
      <c r="K185" s="159"/>
      <c r="L185" s="18"/>
      <c r="M185" s="18"/>
      <c r="N185" s="18"/>
      <c r="O185" s="18"/>
      <c r="P185" s="17"/>
      <c r="Q185" s="17"/>
      <c r="R185" s="17"/>
      <c r="S185" s="11"/>
      <c r="T185" s="11"/>
      <c r="U185" s="11"/>
      <c r="V185" s="16"/>
      <c r="W185" s="16"/>
      <c r="X185" s="16"/>
      <c r="Y185" s="14"/>
      <c r="Z185" s="11"/>
    </row>
    <row r="186" spans="1:26" ht="16">
      <c r="A186" s="20"/>
      <c r="B186" s="19"/>
      <c r="C186" s="8"/>
      <c r="D186" s="8"/>
      <c r="E186" s="10"/>
      <c r="F186" s="8"/>
      <c r="G186" s="8"/>
      <c r="H186" s="8"/>
      <c r="I186" s="9"/>
      <c r="J186" s="8"/>
      <c r="K186" s="159"/>
      <c r="L186" s="18"/>
      <c r="M186" s="18"/>
      <c r="N186" s="18"/>
      <c r="O186" s="18"/>
      <c r="P186" s="17"/>
      <c r="Q186" s="17"/>
      <c r="R186" s="17"/>
      <c r="S186" s="11"/>
      <c r="T186" s="11"/>
      <c r="U186" s="11"/>
      <c r="V186" s="16"/>
      <c r="W186" s="16"/>
      <c r="X186" s="16"/>
      <c r="Y186" s="14"/>
      <c r="Z186" s="11"/>
    </row>
    <row r="187" spans="1:26" ht="16">
      <c r="A187" s="20"/>
      <c r="B187" s="19"/>
      <c r="C187" s="8"/>
      <c r="D187" s="8"/>
      <c r="E187" s="10"/>
      <c r="F187" s="8"/>
      <c r="G187" s="8"/>
      <c r="H187" s="8"/>
      <c r="I187" s="9"/>
      <c r="J187" s="8"/>
      <c r="K187" s="159"/>
      <c r="L187" s="18"/>
      <c r="M187" s="18"/>
      <c r="N187" s="18"/>
      <c r="O187" s="18"/>
      <c r="P187" s="17"/>
      <c r="Q187" s="17"/>
      <c r="R187" s="17"/>
      <c r="S187" s="11"/>
      <c r="T187" s="11"/>
      <c r="U187" s="11"/>
      <c r="V187" s="16"/>
      <c r="W187" s="16"/>
      <c r="X187" s="16"/>
      <c r="Y187" s="14"/>
      <c r="Z187" s="11"/>
    </row>
    <row r="188" spans="1:26" ht="16">
      <c r="A188" s="20"/>
      <c r="B188" s="19"/>
      <c r="C188" s="8"/>
      <c r="D188" s="8"/>
      <c r="E188" s="10"/>
      <c r="F188" s="8"/>
      <c r="G188" s="8"/>
      <c r="H188" s="8"/>
      <c r="I188" s="9"/>
      <c r="J188" s="8"/>
      <c r="K188" s="159"/>
      <c r="L188" s="18"/>
      <c r="M188" s="18"/>
      <c r="N188" s="18"/>
      <c r="O188" s="18"/>
      <c r="P188" s="17"/>
      <c r="Q188" s="17"/>
      <c r="R188" s="17"/>
      <c r="S188" s="11"/>
      <c r="T188" s="11"/>
      <c r="U188" s="11"/>
      <c r="V188" s="16"/>
      <c r="W188" s="16"/>
      <c r="X188" s="16"/>
      <c r="Y188" s="14"/>
      <c r="Z188" s="11"/>
    </row>
    <row r="189" spans="1:26" ht="16">
      <c r="A189" s="20"/>
      <c r="B189" s="19"/>
      <c r="C189" s="8"/>
      <c r="D189" s="8"/>
      <c r="E189" s="10"/>
      <c r="F189" s="8"/>
      <c r="G189" s="8"/>
      <c r="H189" s="8"/>
      <c r="I189" s="9"/>
      <c r="J189" s="8"/>
      <c r="K189" s="159"/>
      <c r="L189" s="18"/>
      <c r="M189" s="18"/>
      <c r="N189" s="18"/>
      <c r="O189" s="18"/>
      <c r="P189" s="17"/>
      <c r="Q189" s="17"/>
      <c r="R189" s="17"/>
      <c r="S189" s="11"/>
      <c r="T189" s="11"/>
      <c r="U189" s="11"/>
      <c r="V189" s="16"/>
      <c r="W189" s="16"/>
      <c r="X189" s="16"/>
      <c r="Y189" s="14"/>
      <c r="Z189" s="11"/>
    </row>
    <row r="190" spans="1:26" ht="16">
      <c r="A190" s="20"/>
      <c r="B190" s="19"/>
      <c r="C190" s="8"/>
      <c r="D190" s="8"/>
      <c r="E190" s="10"/>
      <c r="F190" s="8"/>
      <c r="G190" s="8"/>
      <c r="H190" s="8"/>
      <c r="I190" s="9"/>
      <c r="J190" s="8"/>
      <c r="K190" s="159"/>
      <c r="L190" s="18"/>
      <c r="M190" s="18"/>
      <c r="N190" s="18"/>
      <c r="O190" s="18"/>
      <c r="P190" s="17"/>
      <c r="Q190" s="17"/>
      <c r="R190" s="17"/>
      <c r="S190" s="11"/>
      <c r="T190" s="11"/>
      <c r="U190" s="11"/>
      <c r="V190" s="16"/>
      <c r="W190" s="16"/>
      <c r="X190" s="16"/>
      <c r="Y190" s="14"/>
      <c r="Z190" s="11"/>
    </row>
    <row r="191" spans="1:26" ht="16">
      <c r="A191" s="20"/>
      <c r="B191" s="19"/>
      <c r="C191" s="8"/>
      <c r="D191" s="8"/>
      <c r="E191" s="10"/>
      <c r="F191" s="8"/>
      <c r="G191" s="8"/>
      <c r="H191" s="8"/>
      <c r="I191" s="9"/>
      <c r="J191" s="8"/>
      <c r="K191" s="159"/>
      <c r="L191" s="18"/>
      <c r="M191" s="18"/>
      <c r="N191" s="18"/>
      <c r="O191" s="18"/>
      <c r="P191" s="17"/>
      <c r="Q191" s="17"/>
      <c r="R191" s="17"/>
      <c r="S191" s="11"/>
      <c r="T191" s="11"/>
      <c r="U191" s="11"/>
      <c r="V191" s="16"/>
      <c r="W191" s="16"/>
      <c r="X191" s="16"/>
      <c r="Y191" s="14"/>
      <c r="Z191" s="11"/>
    </row>
    <row r="192" spans="1:26" ht="16">
      <c r="A192" s="20"/>
      <c r="B192" s="19"/>
      <c r="C192" s="8"/>
      <c r="D192" s="8"/>
      <c r="E192" s="10"/>
      <c r="F192" s="8"/>
      <c r="G192" s="8"/>
      <c r="H192" s="8"/>
      <c r="I192" s="9"/>
      <c r="J192" s="8"/>
      <c r="K192" s="159"/>
      <c r="L192" s="18"/>
      <c r="M192" s="18"/>
      <c r="N192" s="18"/>
      <c r="O192" s="18"/>
      <c r="P192" s="17"/>
      <c r="Q192" s="17"/>
      <c r="R192" s="17"/>
      <c r="S192" s="11"/>
      <c r="T192" s="11"/>
      <c r="U192" s="11"/>
      <c r="V192" s="16"/>
      <c r="W192" s="16"/>
      <c r="X192" s="16"/>
      <c r="Y192" s="14"/>
      <c r="Z192" s="11"/>
    </row>
    <row r="193" spans="1:26" ht="16">
      <c r="A193" s="20"/>
      <c r="B193" s="19"/>
      <c r="C193" s="8"/>
      <c r="D193" s="8"/>
      <c r="E193" s="10"/>
      <c r="F193" s="8"/>
      <c r="G193" s="8"/>
      <c r="H193" s="8"/>
      <c r="I193" s="9"/>
      <c r="J193" s="8"/>
      <c r="K193" s="159"/>
      <c r="L193" s="18"/>
      <c r="M193" s="18"/>
      <c r="N193" s="18"/>
      <c r="O193" s="18"/>
      <c r="P193" s="17"/>
      <c r="Q193" s="17"/>
      <c r="R193" s="17"/>
      <c r="S193" s="11"/>
      <c r="T193" s="11"/>
      <c r="U193" s="11"/>
      <c r="V193" s="16"/>
      <c r="W193" s="16"/>
      <c r="X193" s="16"/>
      <c r="Y193" s="14"/>
      <c r="Z193" s="11"/>
    </row>
    <row r="194" spans="1:26" ht="16">
      <c r="A194" s="20"/>
      <c r="B194" s="19"/>
      <c r="C194" s="8"/>
      <c r="D194" s="8"/>
      <c r="E194" s="10"/>
      <c r="F194" s="8"/>
      <c r="G194" s="8"/>
      <c r="H194" s="8"/>
      <c r="I194" s="9"/>
      <c r="J194" s="8"/>
      <c r="K194" s="159"/>
      <c r="L194" s="18"/>
      <c r="M194" s="18"/>
      <c r="N194" s="18"/>
      <c r="O194" s="18"/>
      <c r="P194" s="17"/>
      <c r="Q194" s="17"/>
      <c r="R194" s="17"/>
      <c r="S194" s="11"/>
      <c r="T194" s="11"/>
      <c r="U194" s="11"/>
      <c r="V194" s="16"/>
      <c r="W194" s="16"/>
      <c r="X194" s="16"/>
      <c r="Y194" s="14"/>
      <c r="Z194" s="11"/>
    </row>
    <row r="195" spans="1:26" ht="16">
      <c r="A195" s="20"/>
      <c r="B195" s="19"/>
      <c r="C195" s="8"/>
      <c r="D195" s="8"/>
      <c r="E195" s="10"/>
      <c r="F195" s="8"/>
      <c r="G195" s="8"/>
      <c r="H195" s="8"/>
      <c r="I195" s="9"/>
      <c r="J195" s="8"/>
      <c r="K195" s="159"/>
      <c r="L195" s="18"/>
      <c r="M195" s="18"/>
      <c r="N195" s="18"/>
      <c r="O195" s="18"/>
      <c r="P195" s="17"/>
      <c r="Q195" s="17"/>
      <c r="R195" s="17"/>
      <c r="S195" s="11"/>
      <c r="T195" s="11"/>
      <c r="U195" s="11"/>
      <c r="V195" s="16"/>
      <c r="W195" s="16"/>
      <c r="X195" s="16"/>
      <c r="Y195" s="14"/>
      <c r="Z195" s="11"/>
    </row>
    <row r="196" spans="1:26" ht="16">
      <c r="A196" s="20"/>
      <c r="B196" s="19"/>
      <c r="C196" s="8"/>
      <c r="D196" s="8"/>
      <c r="E196" s="10"/>
      <c r="F196" s="8"/>
      <c r="G196" s="8"/>
      <c r="H196" s="8"/>
      <c r="I196" s="9"/>
      <c r="J196" s="8"/>
      <c r="K196" s="159"/>
      <c r="L196" s="18"/>
      <c r="M196" s="18"/>
      <c r="N196" s="18"/>
      <c r="O196" s="18"/>
      <c r="P196" s="17"/>
      <c r="Q196" s="17"/>
      <c r="R196" s="17"/>
      <c r="S196" s="11"/>
      <c r="T196" s="11"/>
      <c r="U196" s="11"/>
      <c r="V196" s="16"/>
      <c r="W196" s="16"/>
      <c r="X196" s="16"/>
      <c r="Y196" s="14"/>
      <c r="Z196" s="11"/>
    </row>
    <row r="197" spans="1:26" ht="16">
      <c r="A197" s="20"/>
      <c r="B197" s="19"/>
      <c r="C197" s="8"/>
      <c r="D197" s="8"/>
      <c r="E197" s="10"/>
      <c r="F197" s="8"/>
      <c r="G197" s="8"/>
      <c r="H197" s="8"/>
      <c r="I197" s="9"/>
      <c r="J197" s="8"/>
      <c r="K197" s="159"/>
      <c r="L197" s="18"/>
      <c r="M197" s="18"/>
      <c r="N197" s="18"/>
      <c r="O197" s="18"/>
      <c r="P197" s="17"/>
      <c r="Q197" s="17"/>
      <c r="R197" s="17"/>
      <c r="S197" s="11"/>
      <c r="T197" s="11"/>
      <c r="U197" s="11"/>
      <c r="V197" s="16"/>
      <c r="W197" s="16"/>
      <c r="X197" s="16"/>
      <c r="Y197" s="14"/>
      <c r="Z197" s="11"/>
    </row>
    <row r="198" spans="1:26" ht="16">
      <c r="A198" s="20"/>
      <c r="B198" s="19"/>
      <c r="C198" s="8"/>
      <c r="D198" s="8"/>
      <c r="E198" s="10"/>
      <c r="F198" s="8"/>
      <c r="G198" s="8"/>
      <c r="H198" s="8"/>
      <c r="I198" s="9"/>
      <c r="J198" s="8"/>
      <c r="K198" s="159"/>
      <c r="L198" s="18"/>
      <c r="M198" s="18"/>
      <c r="N198" s="18"/>
      <c r="O198" s="18"/>
      <c r="P198" s="17"/>
      <c r="Q198" s="17"/>
      <c r="R198" s="17"/>
      <c r="S198" s="11"/>
      <c r="T198" s="11"/>
      <c r="U198" s="11"/>
      <c r="V198" s="16"/>
      <c r="W198" s="16"/>
      <c r="X198" s="16"/>
      <c r="Y198" s="14"/>
      <c r="Z198" s="11"/>
    </row>
    <row r="199" spans="1:26" ht="16">
      <c r="A199" s="20"/>
      <c r="B199" s="19"/>
      <c r="C199" s="8"/>
      <c r="D199" s="8"/>
      <c r="E199" s="10"/>
      <c r="F199" s="8"/>
      <c r="G199" s="8"/>
      <c r="H199" s="8"/>
      <c r="I199" s="9"/>
      <c r="J199" s="8"/>
      <c r="K199" s="159"/>
      <c r="L199" s="18"/>
      <c r="M199" s="18"/>
      <c r="N199" s="18"/>
      <c r="O199" s="18"/>
      <c r="P199" s="17"/>
      <c r="Q199" s="17"/>
      <c r="R199" s="17"/>
      <c r="S199" s="11"/>
      <c r="T199" s="11"/>
      <c r="U199" s="11"/>
      <c r="V199" s="16"/>
      <c r="W199" s="16"/>
      <c r="X199" s="16"/>
      <c r="Y199" s="14"/>
      <c r="Z199" s="11"/>
    </row>
    <row r="200" spans="1:26" ht="16">
      <c r="A200" s="20"/>
      <c r="B200" s="19"/>
      <c r="C200" s="8"/>
      <c r="D200" s="8"/>
      <c r="E200" s="10"/>
      <c r="F200" s="8"/>
      <c r="G200" s="8"/>
      <c r="H200" s="8"/>
      <c r="I200" s="9"/>
      <c r="J200" s="8"/>
      <c r="K200" s="159"/>
      <c r="L200" s="18"/>
      <c r="M200" s="18"/>
      <c r="N200" s="18"/>
      <c r="O200" s="18"/>
      <c r="P200" s="17"/>
      <c r="Q200" s="17"/>
      <c r="R200" s="17"/>
      <c r="S200" s="11"/>
      <c r="T200" s="11"/>
      <c r="U200" s="11"/>
      <c r="V200" s="16"/>
      <c r="W200" s="16"/>
      <c r="X200" s="16"/>
      <c r="Y200" s="14"/>
      <c r="Z200" s="11"/>
    </row>
    <row r="201" spans="1:26" ht="16">
      <c r="A201" s="20"/>
      <c r="B201" s="19"/>
      <c r="C201" s="8"/>
      <c r="D201" s="8"/>
      <c r="E201" s="10"/>
      <c r="F201" s="8"/>
      <c r="G201" s="8"/>
      <c r="H201" s="8"/>
      <c r="I201" s="9"/>
      <c r="J201" s="8"/>
      <c r="K201" s="159"/>
      <c r="L201" s="18"/>
      <c r="M201" s="18"/>
      <c r="N201" s="18"/>
      <c r="O201" s="18"/>
      <c r="P201" s="17"/>
      <c r="Q201" s="17"/>
      <c r="R201" s="17"/>
      <c r="S201" s="11"/>
      <c r="T201" s="11"/>
      <c r="U201" s="11"/>
      <c r="V201" s="16"/>
      <c r="W201" s="16"/>
      <c r="X201" s="16"/>
      <c r="Y201" s="14"/>
      <c r="Z201" s="11"/>
    </row>
    <row r="202" spans="1:26" ht="16">
      <c r="A202" s="20"/>
      <c r="B202" s="19"/>
      <c r="C202" s="8"/>
      <c r="D202" s="8"/>
      <c r="E202" s="10"/>
      <c r="F202" s="8"/>
      <c r="G202" s="8"/>
      <c r="H202" s="8"/>
      <c r="I202" s="9"/>
      <c r="J202" s="8"/>
      <c r="K202" s="159"/>
      <c r="L202" s="18"/>
      <c r="M202" s="18"/>
      <c r="N202" s="18"/>
      <c r="O202" s="18"/>
      <c r="P202" s="17"/>
      <c r="Q202" s="17"/>
      <c r="R202" s="17"/>
      <c r="S202" s="11"/>
      <c r="T202" s="11"/>
      <c r="U202" s="11"/>
      <c r="V202" s="16"/>
      <c r="W202" s="16"/>
      <c r="X202" s="16"/>
      <c r="Y202" s="14"/>
      <c r="Z202" s="11"/>
    </row>
    <row r="203" spans="1:26" ht="16">
      <c r="A203" s="20"/>
      <c r="B203" s="19"/>
      <c r="C203" s="8"/>
      <c r="D203" s="8"/>
      <c r="E203" s="10"/>
      <c r="F203" s="8"/>
      <c r="G203" s="8"/>
      <c r="H203" s="8"/>
      <c r="I203" s="9"/>
      <c r="J203" s="8"/>
      <c r="K203" s="159"/>
      <c r="L203" s="18"/>
      <c r="M203" s="18"/>
      <c r="N203" s="18"/>
      <c r="O203" s="18"/>
      <c r="P203" s="17"/>
      <c r="Q203" s="17"/>
      <c r="R203" s="17"/>
      <c r="S203" s="11"/>
      <c r="T203" s="11"/>
      <c r="U203" s="11"/>
      <c r="V203" s="16"/>
      <c r="W203" s="16"/>
      <c r="X203" s="16"/>
      <c r="Y203" s="14"/>
      <c r="Z203" s="11"/>
    </row>
    <row r="204" spans="1:26" ht="16">
      <c r="A204" s="20"/>
      <c r="B204" s="19"/>
      <c r="C204" s="8"/>
      <c r="D204" s="8"/>
      <c r="E204" s="10"/>
      <c r="F204" s="8"/>
      <c r="G204" s="8"/>
      <c r="H204" s="8"/>
      <c r="I204" s="9"/>
      <c r="J204" s="8"/>
      <c r="K204" s="159"/>
      <c r="L204" s="18"/>
      <c r="M204" s="18"/>
      <c r="N204" s="18"/>
      <c r="O204" s="18"/>
      <c r="P204" s="17"/>
      <c r="Q204" s="17"/>
      <c r="R204" s="17"/>
      <c r="S204" s="11"/>
      <c r="T204" s="11"/>
      <c r="U204" s="11"/>
      <c r="V204" s="16"/>
      <c r="W204" s="16"/>
      <c r="X204" s="16"/>
      <c r="Y204" s="14"/>
      <c r="Z204" s="11"/>
    </row>
    <row r="205" spans="1:26" ht="16">
      <c r="A205" s="20"/>
      <c r="B205" s="19"/>
      <c r="C205" s="8"/>
      <c r="D205" s="8"/>
      <c r="E205" s="10"/>
      <c r="F205" s="8"/>
      <c r="G205" s="8"/>
      <c r="H205" s="8"/>
      <c r="I205" s="9"/>
      <c r="J205" s="8"/>
      <c r="K205" s="159"/>
      <c r="L205" s="18"/>
      <c r="M205" s="18"/>
      <c r="N205" s="18"/>
      <c r="O205" s="18"/>
      <c r="P205" s="17"/>
      <c r="Q205" s="17"/>
      <c r="R205" s="17"/>
      <c r="S205" s="11"/>
      <c r="T205" s="11"/>
      <c r="U205" s="11"/>
      <c r="V205" s="16"/>
      <c r="W205" s="16"/>
      <c r="X205" s="16"/>
      <c r="Y205" s="14"/>
      <c r="Z205" s="11"/>
    </row>
    <row r="206" spans="1:26" ht="16">
      <c r="A206" s="20"/>
      <c r="B206" s="19"/>
      <c r="C206" s="8"/>
      <c r="D206" s="8"/>
      <c r="E206" s="10"/>
      <c r="F206" s="8"/>
      <c r="G206" s="8"/>
      <c r="H206" s="8"/>
      <c r="I206" s="9"/>
      <c r="J206" s="8"/>
      <c r="K206" s="159"/>
      <c r="L206" s="18"/>
      <c r="M206" s="18"/>
      <c r="N206" s="18"/>
      <c r="O206" s="18"/>
      <c r="P206" s="17"/>
      <c r="Q206" s="17"/>
      <c r="R206" s="17"/>
      <c r="S206" s="11"/>
      <c r="T206" s="11"/>
      <c r="U206" s="11"/>
      <c r="V206" s="16"/>
      <c r="W206" s="16"/>
      <c r="X206" s="16"/>
      <c r="Y206" s="14"/>
      <c r="Z206" s="11"/>
    </row>
    <row r="207" spans="1:26" ht="16">
      <c r="A207" s="20"/>
      <c r="B207" s="19"/>
      <c r="C207" s="8"/>
      <c r="D207" s="8"/>
      <c r="E207" s="10"/>
      <c r="F207" s="8"/>
      <c r="G207" s="8"/>
      <c r="H207" s="8"/>
      <c r="I207" s="9"/>
      <c r="J207" s="8"/>
      <c r="K207" s="159"/>
      <c r="L207" s="18"/>
      <c r="M207" s="18"/>
      <c r="N207" s="18"/>
      <c r="O207" s="18"/>
      <c r="P207" s="17"/>
      <c r="Q207" s="17"/>
      <c r="R207" s="17"/>
      <c r="S207" s="11"/>
      <c r="T207" s="11"/>
      <c r="U207" s="11"/>
      <c r="V207" s="16"/>
      <c r="W207" s="16"/>
      <c r="X207" s="16"/>
      <c r="Y207" s="14"/>
      <c r="Z207" s="11"/>
    </row>
    <row r="208" spans="1:26" ht="16">
      <c r="A208" s="20"/>
      <c r="B208" s="19"/>
      <c r="C208" s="8"/>
      <c r="D208" s="8"/>
      <c r="E208" s="10"/>
      <c r="F208" s="8"/>
      <c r="G208" s="8"/>
      <c r="H208" s="8"/>
      <c r="I208" s="9"/>
      <c r="J208" s="8"/>
      <c r="K208" s="159"/>
      <c r="L208" s="18"/>
      <c r="M208" s="18"/>
      <c r="N208" s="18"/>
      <c r="O208" s="18"/>
      <c r="P208" s="17"/>
      <c r="Q208" s="17"/>
      <c r="R208" s="17"/>
      <c r="S208" s="11"/>
      <c r="T208" s="11"/>
      <c r="U208" s="11"/>
      <c r="V208" s="16"/>
      <c r="W208" s="16"/>
      <c r="X208" s="16"/>
      <c r="Y208" s="14"/>
      <c r="Z208" s="11"/>
    </row>
    <row r="209" spans="1:26" ht="16">
      <c r="A209" s="20"/>
      <c r="B209" s="19"/>
      <c r="C209" s="8"/>
      <c r="D209" s="8"/>
      <c r="E209" s="10"/>
      <c r="F209" s="8"/>
      <c r="G209" s="8"/>
      <c r="H209" s="8"/>
      <c r="I209" s="9"/>
      <c r="J209" s="8"/>
      <c r="K209" s="159"/>
      <c r="L209" s="18"/>
      <c r="M209" s="18"/>
      <c r="N209" s="18"/>
      <c r="O209" s="18"/>
      <c r="P209" s="17"/>
      <c r="Q209" s="17"/>
      <c r="R209" s="17"/>
      <c r="S209" s="11"/>
      <c r="T209" s="11"/>
      <c r="U209" s="11"/>
      <c r="V209" s="16"/>
      <c r="W209" s="16"/>
      <c r="X209" s="16"/>
      <c r="Y209" s="14"/>
      <c r="Z209" s="11"/>
    </row>
    <row r="210" spans="1:26" ht="16">
      <c r="A210" s="20"/>
      <c r="B210" s="19"/>
      <c r="C210" s="8"/>
      <c r="D210" s="8"/>
      <c r="E210" s="10"/>
      <c r="F210" s="8"/>
      <c r="G210" s="8"/>
      <c r="H210" s="8"/>
      <c r="I210" s="9"/>
      <c r="J210" s="8"/>
      <c r="K210" s="159"/>
      <c r="L210" s="18"/>
      <c r="M210" s="18"/>
      <c r="N210" s="18"/>
      <c r="O210" s="18"/>
      <c r="P210" s="17"/>
      <c r="Q210" s="17"/>
      <c r="R210" s="17"/>
      <c r="S210" s="11"/>
      <c r="T210" s="11"/>
      <c r="U210" s="11"/>
      <c r="V210" s="16"/>
      <c r="W210" s="16"/>
      <c r="X210" s="16"/>
      <c r="Y210" s="14"/>
      <c r="Z210" s="11"/>
    </row>
    <row r="211" spans="1:26" ht="16">
      <c r="A211" s="20"/>
      <c r="B211" s="19"/>
      <c r="C211" s="8"/>
      <c r="D211" s="8"/>
      <c r="E211" s="10"/>
      <c r="F211" s="8"/>
      <c r="G211" s="8"/>
      <c r="H211" s="8"/>
      <c r="I211" s="9"/>
      <c r="J211" s="8"/>
      <c r="K211" s="159"/>
      <c r="L211" s="18"/>
      <c r="M211" s="18"/>
      <c r="N211" s="18"/>
      <c r="O211" s="18"/>
      <c r="P211" s="17"/>
      <c r="Q211" s="17"/>
      <c r="R211" s="17"/>
      <c r="S211" s="11"/>
      <c r="T211" s="11"/>
      <c r="U211" s="11"/>
      <c r="V211" s="16"/>
      <c r="W211" s="16"/>
      <c r="X211" s="16"/>
      <c r="Y211" s="14"/>
      <c r="Z211" s="11"/>
    </row>
    <row r="212" spans="1:26" ht="16">
      <c r="A212" s="20"/>
      <c r="B212" s="19"/>
      <c r="C212" s="8"/>
      <c r="D212" s="8"/>
      <c r="E212" s="10"/>
      <c r="F212" s="8"/>
      <c r="G212" s="8"/>
      <c r="H212" s="8"/>
      <c r="I212" s="9"/>
      <c r="J212" s="8"/>
      <c r="K212" s="159"/>
      <c r="L212" s="18"/>
      <c r="M212" s="18"/>
      <c r="N212" s="18"/>
      <c r="O212" s="18"/>
      <c r="P212" s="17"/>
      <c r="Q212" s="17"/>
      <c r="R212" s="17"/>
      <c r="S212" s="11"/>
      <c r="T212" s="11"/>
      <c r="U212" s="11"/>
      <c r="V212" s="16"/>
      <c r="W212" s="16"/>
      <c r="X212" s="16"/>
      <c r="Y212" s="14"/>
      <c r="Z212" s="11"/>
    </row>
    <row r="213" spans="1:26" ht="16">
      <c r="A213" s="20"/>
      <c r="B213" s="19"/>
      <c r="C213" s="8"/>
      <c r="D213" s="8"/>
      <c r="E213" s="10"/>
      <c r="F213" s="8"/>
      <c r="G213" s="8"/>
      <c r="H213" s="8"/>
      <c r="I213" s="9"/>
      <c r="J213" s="8"/>
      <c r="K213" s="159"/>
      <c r="L213" s="18"/>
      <c r="M213" s="18"/>
      <c r="N213" s="18"/>
      <c r="O213" s="18"/>
      <c r="P213" s="17"/>
      <c r="Q213" s="17"/>
      <c r="R213" s="17"/>
      <c r="S213" s="11"/>
      <c r="T213" s="11"/>
      <c r="U213" s="11"/>
      <c r="V213" s="16"/>
      <c r="W213" s="16"/>
      <c r="X213" s="16"/>
      <c r="Y213" s="14"/>
      <c r="Z213" s="11"/>
    </row>
    <row r="214" spans="1:26" ht="16">
      <c r="A214" s="20"/>
      <c r="B214" s="19"/>
      <c r="C214" s="8"/>
      <c r="D214" s="8"/>
      <c r="E214" s="10"/>
      <c r="F214" s="8"/>
      <c r="G214" s="8"/>
      <c r="H214" s="8"/>
      <c r="I214" s="9"/>
      <c r="J214" s="8"/>
      <c r="K214" s="159"/>
      <c r="L214" s="18"/>
      <c r="M214" s="18"/>
      <c r="N214" s="18"/>
      <c r="O214" s="18"/>
      <c r="P214" s="17"/>
      <c r="Q214" s="17"/>
      <c r="R214" s="17"/>
      <c r="S214" s="11"/>
      <c r="T214" s="11"/>
      <c r="U214" s="11"/>
      <c r="V214" s="16"/>
      <c r="W214" s="16"/>
      <c r="X214" s="16"/>
      <c r="Y214" s="14"/>
      <c r="Z214" s="11"/>
    </row>
    <row r="215" spans="1:26" ht="16">
      <c r="A215" s="20"/>
      <c r="B215" s="19"/>
      <c r="C215" s="8"/>
      <c r="D215" s="8"/>
      <c r="E215" s="10"/>
      <c r="F215" s="8"/>
      <c r="G215" s="8"/>
      <c r="H215" s="8"/>
      <c r="I215" s="9"/>
      <c r="J215" s="8"/>
      <c r="K215" s="159"/>
      <c r="L215" s="18"/>
      <c r="M215" s="18"/>
      <c r="N215" s="18"/>
      <c r="O215" s="18"/>
      <c r="P215" s="17"/>
      <c r="Q215" s="17"/>
      <c r="R215" s="17"/>
      <c r="S215" s="11"/>
      <c r="T215" s="11"/>
      <c r="U215" s="11"/>
      <c r="V215" s="16"/>
      <c r="W215" s="16"/>
      <c r="X215" s="16"/>
      <c r="Y215" s="14"/>
      <c r="Z215" s="11"/>
    </row>
    <row r="216" spans="1:26" ht="16">
      <c r="A216" s="20"/>
      <c r="B216" s="19"/>
      <c r="C216" s="8"/>
      <c r="D216" s="8"/>
      <c r="E216" s="10"/>
      <c r="F216" s="8"/>
      <c r="G216" s="8"/>
      <c r="H216" s="8"/>
      <c r="I216" s="9"/>
      <c r="J216" s="8"/>
      <c r="K216" s="159"/>
      <c r="L216" s="18"/>
      <c r="M216" s="18"/>
      <c r="N216" s="18"/>
      <c r="O216" s="18"/>
      <c r="P216" s="17"/>
      <c r="Q216" s="17"/>
      <c r="R216" s="17"/>
      <c r="S216" s="11"/>
      <c r="T216" s="11"/>
      <c r="U216" s="11"/>
      <c r="V216" s="16"/>
      <c r="W216" s="16"/>
      <c r="X216" s="16"/>
      <c r="Y216" s="14"/>
      <c r="Z216" s="11"/>
    </row>
    <row r="217" spans="1:26" ht="16">
      <c r="A217" s="20"/>
      <c r="B217" s="19"/>
      <c r="C217" s="8"/>
      <c r="D217" s="8"/>
      <c r="E217" s="10"/>
      <c r="F217" s="8"/>
      <c r="G217" s="8"/>
      <c r="H217" s="8"/>
      <c r="I217" s="9"/>
      <c r="J217" s="8"/>
      <c r="K217" s="159"/>
      <c r="L217" s="18"/>
      <c r="M217" s="18"/>
      <c r="N217" s="18"/>
      <c r="O217" s="18"/>
      <c r="P217" s="17"/>
      <c r="Q217" s="17"/>
      <c r="R217" s="17"/>
      <c r="S217" s="11"/>
      <c r="T217" s="11"/>
      <c r="U217" s="11"/>
      <c r="V217" s="16"/>
      <c r="W217" s="16"/>
      <c r="X217" s="16"/>
      <c r="Y217" s="14"/>
      <c r="Z217" s="11"/>
    </row>
    <row r="218" spans="1:26" ht="16">
      <c r="A218" s="20"/>
      <c r="B218" s="19"/>
      <c r="C218" s="8"/>
      <c r="D218" s="8"/>
      <c r="E218" s="10"/>
      <c r="F218" s="8"/>
      <c r="G218" s="8"/>
      <c r="H218" s="8"/>
      <c r="I218" s="9"/>
      <c r="J218" s="8"/>
      <c r="K218" s="159"/>
      <c r="L218" s="18"/>
      <c r="M218" s="18"/>
      <c r="N218" s="18"/>
      <c r="O218" s="18"/>
      <c r="P218" s="17"/>
      <c r="Q218" s="17"/>
      <c r="R218" s="17"/>
      <c r="S218" s="11"/>
      <c r="T218" s="11"/>
      <c r="U218" s="11"/>
      <c r="V218" s="16"/>
      <c r="W218" s="16"/>
      <c r="X218" s="16"/>
      <c r="Y218" s="14"/>
      <c r="Z218" s="11"/>
    </row>
    <row r="219" spans="1:26" ht="16">
      <c r="A219" s="20"/>
      <c r="B219" s="19"/>
      <c r="C219" s="8"/>
      <c r="D219" s="8"/>
      <c r="E219" s="10"/>
      <c r="F219" s="8"/>
      <c r="G219" s="8"/>
      <c r="H219" s="8"/>
      <c r="I219" s="9"/>
      <c r="J219" s="8"/>
      <c r="K219" s="159"/>
      <c r="L219" s="18"/>
      <c r="M219" s="18"/>
      <c r="N219" s="18"/>
      <c r="O219" s="18"/>
      <c r="P219" s="17"/>
      <c r="Q219" s="17"/>
      <c r="R219" s="17"/>
      <c r="S219" s="11"/>
      <c r="T219" s="11"/>
      <c r="U219" s="11"/>
      <c r="V219" s="16"/>
      <c r="W219" s="16"/>
      <c r="X219" s="16"/>
      <c r="Y219" s="14"/>
      <c r="Z219" s="11"/>
    </row>
    <row r="220" spans="1:26" ht="16">
      <c r="A220" s="20"/>
      <c r="B220" s="19"/>
      <c r="C220" s="8"/>
      <c r="D220" s="8"/>
      <c r="E220" s="10"/>
      <c r="F220" s="8"/>
      <c r="G220" s="8"/>
      <c r="H220" s="8"/>
      <c r="I220" s="9"/>
      <c r="J220" s="8"/>
      <c r="K220" s="159"/>
      <c r="L220" s="18"/>
      <c r="M220" s="18"/>
      <c r="N220" s="18"/>
      <c r="O220" s="18"/>
      <c r="P220" s="17"/>
      <c r="Q220" s="17"/>
      <c r="R220" s="17"/>
      <c r="S220" s="11"/>
      <c r="T220" s="11"/>
      <c r="U220" s="11"/>
      <c r="V220" s="16"/>
      <c r="W220" s="16"/>
      <c r="X220" s="16"/>
      <c r="Y220" s="14"/>
      <c r="Z220" s="11"/>
    </row>
    <row r="221" spans="1:26" ht="16">
      <c r="A221" s="20"/>
      <c r="B221" s="19"/>
      <c r="C221" s="8"/>
      <c r="D221" s="8"/>
      <c r="E221" s="10"/>
      <c r="F221" s="8"/>
      <c r="G221" s="8"/>
      <c r="H221" s="8"/>
      <c r="I221" s="9"/>
      <c r="J221" s="8"/>
      <c r="K221" s="159"/>
      <c r="L221" s="18"/>
      <c r="M221" s="18"/>
      <c r="N221" s="18"/>
      <c r="O221" s="18"/>
      <c r="P221" s="17"/>
      <c r="Q221" s="17"/>
      <c r="R221" s="17"/>
      <c r="S221" s="11"/>
      <c r="T221" s="11"/>
      <c r="U221" s="11"/>
      <c r="V221" s="16"/>
      <c r="W221" s="16"/>
      <c r="X221" s="16"/>
      <c r="Y221" s="14"/>
      <c r="Z221" s="11"/>
    </row>
    <row r="222" spans="1:26" ht="16">
      <c r="A222" s="20"/>
      <c r="B222" s="19"/>
      <c r="C222" s="8"/>
      <c r="D222" s="8"/>
      <c r="E222" s="10"/>
      <c r="F222" s="8"/>
      <c r="G222" s="8"/>
      <c r="H222" s="8"/>
      <c r="I222" s="9"/>
      <c r="J222" s="8"/>
      <c r="K222" s="159"/>
      <c r="L222" s="18"/>
      <c r="M222" s="18"/>
      <c r="N222" s="18"/>
      <c r="O222" s="18"/>
      <c r="P222" s="17"/>
      <c r="Q222" s="17"/>
      <c r="R222" s="17"/>
      <c r="S222" s="11"/>
      <c r="T222" s="11"/>
      <c r="U222" s="11"/>
      <c r="V222" s="16"/>
      <c r="W222" s="16"/>
      <c r="X222" s="16"/>
      <c r="Y222" s="14"/>
      <c r="Z222" s="11"/>
    </row>
    <row r="223" spans="1:26" ht="16">
      <c r="A223" s="20"/>
      <c r="B223" s="19"/>
      <c r="C223" s="8"/>
      <c r="D223" s="8"/>
      <c r="E223" s="10"/>
      <c r="F223" s="8"/>
      <c r="G223" s="8"/>
      <c r="H223" s="8"/>
      <c r="I223" s="9"/>
      <c r="J223" s="8"/>
      <c r="K223" s="159"/>
      <c r="L223" s="18"/>
      <c r="M223" s="18"/>
      <c r="N223" s="18"/>
      <c r="O223" s="18"/>
      <c r="P223" s="17"/>
      <c r="Q223" s="17"/>
      <c r="R223" s="17"/>
      <c r="S223" s="11"/>
      <c r="T223" s="11"/>
      <c r="U223" s="11"/>
      <c r="V223" s="16"/>
      <c r="W223" s="16"/>
      <c r="X223" s="16"/>
      <c r="Y223" s="14"/>
      <c r="Z223" s="11"/>
    </row>
    <row r="224" spans="1:26" ht="16">
      <c r="A224" s="20"/>
      <c r="B224" s="19"/>
      <c r="C224" s="8"/>
      <c r="D224" s="8"/>
      <c r="E224" s="10"/>
      <c r="F224" s="8"/>
      <c r="G224" s="8"/>
      <c r="H224" s="8"/>
      <c r="I224" s="9"/>
      <c r="J224" s="8"/>
      <c r="K224" s="159"/>
      <c r="L224" s="18"/>
      <c r="M224" s="18"/>
      <c r="N224" s="18"/>
      <c r="O224" s="18"/>
      <c r="P224" s="17"/>
      <c r="Q224" s="17"/>
      <c r="R224" s="17"/>
      <c r="S224" s="11"/>
      <c r="T224" s="11"/>
      <c r="U224" s="11"/>
      <c r="V224" s="16"/>
      <c r="W224" s="16"/>
      <c r="X224" s="16"/>
      <c r="Y224" s="14"/>
      <c r="Z224" s="11"/>
    </row>
    <row r="225" spans="1:26" ht="16">
      <c r="A225" s="20"/>
      <c r="B225" s="19"/>
      <c r="C225" s="8"/>
      <c r="D225" s="8"/>
      <c r="E225" s="10"/>
      <c r="F225" s="8"/>
      <c r="G225" s="8"/>
      <c r="H225" s="8"/>
      <c r="I225" s="9"/>
      <c r="J225" s="8"/>
      <c r="K225" s="159"/>
      <c r="L225" s="18"/>
      <c r="M225" s="18"/>
      <c r="N225" s="18"/>
      <c r="O225" s="18"/>
      <c r="P225" s="17"/>
      <c r="Q225" s="17"/>
      <c r="R225" s="17"/>
      <c r="S225" s="11"/>
      <c r="T225" s="11"/>
      <c r="U225" s="11"/>
      <c r="V225" s="16"/>
      <c r="W225" s="16"/>
      <c r="X225" s="16"/>
      <c r="Y225" s="14"/>
      <c r="Z225" s="11"/>
    </row>
    <row r="226" spans="1:26" ht="16">
      <c r="A226" s="20"/>
      <c r="B226" s="19"/>
      <c r="C226" s="8"/>
      <c r="D226" s="8"/>
      <c r="E226" s="10"/>
      <c r="F226" s="8"/>
      <c r="G226" s="8"/>
      <c r="H226" s="8"/>
      <c r="I226" s="9"/>
      <c r="J226" s="8"/>
      <c r="K226" s="159"/>
      <c r="L226" s="18"/>
      <c r="M226" s="18"/>
      <c r="N226" s="18"/>
      <c r="O226" s="18"/>
      <c r="P226" s="17"/>
      <c r="Q226" s="17"/>
      <c r="R226" s="17"/>
      <c r="S226" s="11"/>
      <c r="T226" s="11"/>
      <c r="U226" s="11"/>
      <c r="V226" s="16"/>
      <c r="W226" s="16"/>
      <c r="X226" s="16"/>
      <c r="Y226" s="14"/>
      <c r="Z226" s="11"/>
    </row>
    <row r="227" spans="1:26" ht="16">
      <c r="A227" s="20"/>
      <c r="B227" s="19"/>
      <c r="C227" s="8"/>
      <c r="D227" s="8"/>
      <c r="E227" s="10"/>
      <c r="F227" s="8"/>
      <c r="G227" s="8"/>
      <c r="H227" s="8"/>
      <c r="I227" s="9"/>
      <c r="J227" s="8"/>
      <c r="K227" s="159"/>
      <c r="L227" s="18"/>
      <c r="M227" s="18"/>
      <c r="N227" s="18"/>
      <c r="O227" s="18"/>
      <c r="P227" s="17"/>
      <c r="Q227" s="17"/>
      <c r="R227" s="17"/>
      <c r="S227" s="11"/>
      <c r="T227" s="11"/>
      <c r="U227" s="11"/>
      <c r="V227" s="16"/>
      <c r="W227" s="16"/>
      <c r="X227" s="16"/>
      <c r="Y227" s="14"/>
      <c r="Z227" s="11"/>
    </row>
    <row r="228" spans="1:26" ht="16">
      <c r="A228" s="20"/>
      <c r="B228" s="19"/>
      <c r="C228" s="8"/>
      <c r="D228" s="8"/>
      <c r="E228" s="10"/>
      <c r="F228" s="8"/>
      <c r="G228" s="8"/>
      <c r="H228" s="8"/>
      <c r="I228" s="9"/>
      <c r="J228" s="8"/>
      <c r="K228" s="159"/>
      <c r="L228" s="18"/>
      <c r="M228" s="18"/>
      <c r="N228" s="18"/>
      <c r="O228" s="18"/>
      <c r="P228" s="17"/>
      <c r="Q228" s="17"/>
      <c r="R228" s="17"/>
      <c r="S228" s="11"/>
      <c r="T228" s="11"/>
      <c r="U228" s="11"/>
      <c r="V228" s="16"/>
      <c r="W228" s="16"/>
      <c r="X228" s="16"/>
      <c r="Y228" s="14"/>
      <c r="Z228" s="11"/>
    </row>
    <row r="229" spans="1:26" ht="16">
      <c r="A229" s="20"/>
      <c r="B229" s="19"/>
      <c r="C229" s="8"/>
      <c r="D229" s="8"/>
      <c r="E229" s="10"/>
      <c r="F229" s="8"/>
      <c r="G229" s="8"/>
      <c r="H229" s="8"/>
      <c r="I229" s="9"/>
      <c r="J229" s="8"/>
      <c r="K229" s="159"/>
      <c r="L229" s="18"/>
      <c r="M229" s="18"/>
      <c r="N229" s="18"/>
      <c r="O229" s="18"/>
      <c r="P229" s="17"/>
      <c r="Q229" s="17"/>
      <c r="R229" s="17"/>
      <c r="S229" s="11"/>
      <c r="T229" s="11"/>
      <c r="U229" s="11"/>
      <c r="V229" s="16"/>
      <c r="W229" s="16"/>
      <c r="X229" s="16"/>
      <c r="Y229" s="14"/>
      <c r="Z229" s="11"/>
    </row>
    <row r="230" spans="1:26" ht="16">
      <c r="A230" s="20"/>
      <c r="B230" s="19"/>
      <c r="C230" s="8"/>
      <c r="D230" s="8"/>
      <c r="E230" s="10"/>
      <c r="F230" s="8"/>
      <c r="G230" s="8"/>
      <c r="H230" s="8"/>
      <c r="I230" s="9"/>
      <c r="J230" s="8"/>
      <c r="K230" s="159"/>
      <c r="L230" s="18"/>
      <c r="M230" s="18"/>
      <c r="N230" s="18"/>
      <c r="O230" s="18"/>
      <c r="P230" s="17"/>
      <c r="Q230" s="17"/>
      <c r="R230" s="17"/>
      <c r="S230" s="11"/>
      <c r="T230" s="11"/>
      <c r="U230" s="11"/>
      <c r="V230" s="16"/>
      <c r="W230" s="16"/>
      <c r="X230" s="16"/>
      <c r="Y230" s="14"/>
      <c r="Z230" s="11"/>
    </row>
    <row r="231" spans="1:26" ht="16">
      <c r="A231" s="20"/>
      <c r="B231" s="19"/>
      <c r="C231" s="8"/>
      <c r="D231" s="8"/>
      <c r="E231" s="10"/>
      <c r="F231" s="8"/>
      <c r="G231" s="8"/>
      <c r="H231" s="8"/>
      <c r="I231" s="9"/>
      <c r="J231" s="8"/>
      <c r="K231" s="159"/>
      <c r="L231" s="18"/>
      <c r="M231" s="18"/>
      <c r="N231" s="18"/>
      <c r="O231" s="18"/>
      <c r="P231" s="17"/>
      <c r="Q231" s="17"/>
      <c r="R231" s="17"/>
      <c r="S231" s="11"/>
      <c r="T231" s="11"/>
      <c r="U231" s="11"/>
      <c r="V231" s="16"/>
      <c r="W231" s="16"/>
      <c r="X231" s="16"/>
      <c r="Y231" s="14"/>
      <c r="Z231" s="11"/>
    </row>
    <row r="232" spans="1:26" ht="16">
      <c r="A232" s="20"/>
      <c r="B232" s="19"/>
      <c r="C232" s="8"/>
      <c r="D232" s="8"/>
      <c r="E232" s="10"/>
      <c r="F232" s="8"/>
      <c r="G232" s="8"/>
      <c r="H232" s="8"/>
      <c r="I232" s="9"/>
      <c r="J232" s="8"/>
      <c r="K232" s="159"/>
      <c r="L232" s="18"/>
      <c r="M232" s="18"/>
      <c r="N232" s="18"/>
      <c r="O232" s="18"/>
      <c r="P232" s="17"/>
      <c r="Q232" s="17"/>
      <c r="R232" s="17"/>
      <c r="S232" s="11"/>
      <c r="T232" s="11"/>
      <c r="U232" s="11"/>
      <c r="V232" s="16"/>
      <c r="W232" s="16"/>
      <c r="X232" s="16"/>
      <c r="Y232" s="14"/>
      <c r="Z232" s="11"/>
    </row>
    <row r="233" spans="1:26" ht="16">
      <c r="A233" s="20"/>
      <c r="B233" s="19"/>
      <c r="C233" s="8"/>
      <c r="D233" s="8"/>
      <c r="E233" s="10"/>
      <c r="F233" s="8"/>
      <c r="G233" s="8"/>
      <c r="H233" s="8"/>
      <c r="I233" s="9"/>
      <c r="J233" s="8"/>
      <c r="K233" s="159"/>
      <c r="L233" s="18"/>
      <c r="M233" s="18"/>
      <c r="N233" s="18"/>
      <c r="O233" s="18"/>
      <c r="P233" s="17"/>
      <c r="Q233" s="17"/>
      <c r="R233" s="17"/>
      <c r="S233" s="11"/>
      <c r="T233" s="11"/>
      <c r="U233" s="11"/>
      <c r="V233" s="16"/>
      <c r="W233" s="16"/>
      <c r="X233" s="16"/>
      <c r="Y233" s="14"/>
      <c r="Z233" s="11"/>
    </row>
    <row r="234" spans="1:26" ht="16">
      <c r="A234" s="20"/>
      <c r="B234" s="19"/>
      <c r="C234" s="8"/>
      <c r="D234" s="8"/>
      <c r="E234" s="10"/>
      <c r="F234" s="8"/>
      <c r="G234" s="8"/>
      <c r="H234" s="8"/>
      <c r="I234" s="9"/>
      <c r="J234" s="8"/>
      <c r="K234" s="159"/>
      <c r="L234" s="18"/>
      <c r="M234" s="18"/>
      <c r="N234" s="18"/>
      <c r="O234" s="18"/>
      <c r="P234" s="17"/>
      <c r="Q234" s="17"/>
      <c r="R234" s="17"/>
      <c r="S234" s="11"/>
      <c r="T234" s="11"/>
      <c r="U234" s="11"/>
      <c r="V234" s="16"/>
      <c r="W234" s="16"/>
      <c r="X234" s="16"/>
      <c r="Y234" s="14"/>
      <c r="Z234" s="11"/>
    </row>
    <row r="235" spans="1:26" ht="16">
      <c r="A235" s="20"/>
      <c r="B235" s="19"/>
      <c r="C235" s="8"/>
      <c r="D235" s="8"/>
      <c r="E235" s="10"/>
      <c r="F235" s="8"/>
      <c r="G235" s="8"/>
      <c r="H235" s="8"/>
      <c r="I235" s="9"/>
      <c r="J235" s="8"/>
      <c r="K235" s="159"/>
      <c r="L235" s="18"/>
      <c r="M235" s="18"/>
      <c r="N235" s="18"/>
      <c r="O235" s="18"/>
      <c r="P235" s="17"/>
      <c r="Q235" s="17"/>
      <c r="R235" s="17"/>
      <c r="S235" s="11"/>
      <c r="T235" s="11"/>
      <c r="U235" s="11"/>
      <c r="V235" s="16"/>
      <c r="W235" s="16"/>
      <c r="X235" s="16"/>
      <c r="Y235" s="14"/>
      <c r="Z235" s="11"/>
    </row>
    <row r="236" spans="1:26" ht="16">
      <c r="A236" s="20"/>
      <c r="B236" s="19"/>
      <c r="C236" s="8"/>
      <c r="D236" s="8"/>
      <c r="E236" s="10"/>
      <c r="F236" s="8"/>
      <c r="G236" s="8"/>
      <c r="H236" s="8"/>
      <c r="I236" s="9"/>
      <c r="J236" s="8"/>
      <c r="K236" s="159"/>
      <c r="L236" s="18"/>
      <c r="M236" s="18"/>
      <c r="N236" s="18"/>
      <c r="O236" s="18"/>
      <c r="P236" s="17"/>
      <c r="Q236" s="17"/>
      <c r="R236" s="17"/>
      <c r="S236" s="11"/>
      <c r="T236" s="11"/>
      <c r="U236" s="11"/>
      <c r="V236" s="16"/>
      <c r="W236" s="16"/>
      <c r="X236" s="16"/>
      <c r="Y236" s="14"/>
      <c r="Z236" s="11"/>
    </row>
    <row r="237" spans="1:26" ht="16">
      <c r="A237" s="20"/>
      <c r="B237" s="19"/>
      <c r="C237" s="8"/>
      <c r="D237" s="8"/>
      <c r="E237" s="10"/>
      <c r="F237" s="8"/>
      <c r="G237" s="8"/>
      <c r="H237" s="8"/>
      <c r="I237" s="9"/>
      <c r="J237" s="8"/>
      <c r="K237" s="159"/>
      <c r="L237" s="18"/>
      <c r="M237" s="18"/>
      <c r="N237" s="18"/>
      <c r="O237" s="18"/>
      <c r="P237" s="17"/>
      <c r="Q237" s="17"/>
      <c r="R237" s="17"/>
      <c r="S237" s="11"/>
      <c r="T237" s="11"/>
      <c r="U237" s="11"/>
      <c r="V237" s="16"/>
      <c r="W237" s="16"/>
      <c r="X237" s="16"/>
      <c r="Y237" s="14"/>
      <c r="Z237" s="11"/>
    </row>
    <row r="238" spans="1:26" ht="16">
      <c r="A238" s="20"/>
      <c r="B238" s="19"/>
      <c r="C238" s="8"/>
      <c r="D238" s="8"/>
      <c r="E238" s="10"/>
      <c r="F238" s="8"/>
      <c r="G238" s="8"/>
      <c r="H238" s="8"/>
      <c r="I238" s="9"/>
      <c r="J238" s="8"/>
      <c r="K238" s="159"/>
      <c r="L238" s="18"/>
      <c r="M238" s="18"/>
      <c r="N238" s="18"/>
      <c r="O238" s="18"/>
      <c r="P238" s="17"/>
      <c r="Q238" s="17"/>
      <c r="R238" s="17"/>
      <c r="S238" s="11"/>
      <c r="T238" s="11"/>
      <c r="U238" s="11"/>
      <c r="V238" s="16"/>
      <c r="W238" s="16"/>
      <c r="X238" s="16"/>
      <c r="Y238" s="14"/>
      <c r="Z238" s="11"/>
    </row>
    <row r="239" spans="1:26" ht="16">
      <c r="A239" s="20"/>
      <c r="B239" s="19"/>
      <c r="C239" s="8"/>
      <c r="D239" s="8"/>
      <c r="E239" s="10"/>
      <c r="F239" s="8"/>
      <c r="G239" s="8"/>
      <c r="H239" s="8"/>
      <c r="I239" s="9"/>
      <c r="J239" s="8"/>
      <c r="K239" s="159"/>
      <c r="L239" s="18"/>
      <c r="M239" s="18"/>
      <c r="N239" s="18"/>
      <c r="O239" s="18"/>
      <c r="P239" s="17"/>
      <c r="Q239" s="17"/>
      <c r="R239" s="17"/>
      <c r="S239" s="11"/>
      <c r="T239" s="11"/>
      <c r="U239" s="11"/>
      <c r="V239" s="16"/>
      <c r="W239" s="16"/>
      <c r="X239" s="16"/>
      <c r="Y239" s="14"/>
      <c r="Z239" s="11"/>
    </row>
    <row r="240" spans="1:26" ht="16">
      <c r="A240" s="20"/>
      <c r="B240" s="19"/>
      <c r="C240" s="8"/>
      <c r="D240" s="8"/>
      <c r="E240" s="10"/>
      <c r="F240" s="8"/>
      <c r="G240" s="8"/>
      <c r="H240" s="8"/>
      <c r="I240" s="9"/>
      <c r="J240" s="8"/>
      <c r="K240" s="159"/>
      <c r="L240" s="18"/>
      <c r="M240" s="18"/>
      <c r="N240" s="18"/>
      <c r="O240" s="18"/>
      <c r="P240" s="17"/>
      <c r="Q240" s="17"/>
      <c r="R240" s="17"/>
      <c r="S240" s="11"/>
      <c r="T240" s="11"/>
      <c r="U240" s="11"/>
      <c r="V240" s="16"/>
      <c r="W240" s="16"/>
      <c r="X240" s="16"/>
      <c r="Y240" s="14"/>
      <c r="Z240" s="11"/>
    </row>
    <row r="241" spans="1:26" ht="16">
      <c r="A241" s="20"/>
      <c r="B241" s="19"/>
      <c r="C241" s="8"/>
      <c r="D241" s="8"/>
      <c r="E241" s="10"/>
      <c r="F241" s="8"/>
      <c r="G241" s="8"/>
      <c r="H241" s="8"/>
      <c r="I241" s="9"/>
      <c r="J241" s="8"/>
      <c r="K241" s="159"/>
      <c r="L241" s="18"/>
      <c r="M241" s="18"/>
      <c r="N241" s="18"/>
      <c r="O241" s="18"/>
      <c r="P241" s="17"/>
      <c r="Q241" s="17"/>
      <c r="R241" s="17"/>
      <c r="S241" s="11"/>
      <c r="T241" s="11"/>
      <c r="U241" s="11"/>
      <c r="V241" s="16"/>
      <c r="W241" s="16"/>
      <c r="X241" s="16"/>
      <c r="Y241" s="14"/>
      <c r="Z241" s="11"/>
    </row>
    <row r="242" spans="1:26" ht="16">
      <c r="A242" s="20"/>
      <c r="B242" s="19"/>
      <c r="C242" s="8"/>
      <c r="D242" s="8"/>
      <c r="E242" s="10"/>
      <c r="F242" s="8"/>
      <c r="G242" s="8"/>
      <c r="H242" s="8"/>
      <c r="I242" s="9"/>
      <c r="J242" s="8"/>
      <c r="K242" s="159"/>
      <c r="L242" s="18"/>
      <c r="M242" s="18"/>
      <c r="N242" s="18"/>
      <c r="O242" s="18"/>
      <c r="P242" s="17"/>
      <c r="Q242" s="17"/>
      <c r="R242" s="17"/>
      <c r="S242" s="11"/>
      <c r="T242" s="11"/>
      <c r="U242" s="11"/>
      <c r="V242" s="16"/>
      <c r="W242" s="16"/>
      <c r="X242" s="16"/>
      <c r="Y242" s="14"/>
      <c r="Z242" s="11"/>
    </row>
    <row r="243" spans="1:26" ht="16">
      <c r="A243" s="20"/>
      <c r="B243" s="19"/>
      <c r="C243" s="8"/>
      <c r="D243" s="8"/>
      <c r="E243" s="10"/>
      <c r="F243" s="8"/>
      <c r="G243" s="8"/>
      <c r="H243" s="8"/>
      <c r="I243" s="9"/>
      <c r="J243" s="8"/>
      <c r="K243" s="159"/>
      <c r="L243" s="18"/>
      <c r="M243" s="18"/>
      <c r="N243" s="18"/>
      <c r="O243" s="18"/>
      <c r="P243" s="17"/>
      <c r="Q243" s="17"/>
      <c r="R243" s="17"/>
      <c r="S243" s="11"/>
      <c r="T243" s="11"/>
      <c r="U243" s="11"/>
      <c r="V243" s="16"/>
      <c r="W243" s="16"/>
      <c r="X243" s="16"/>
      <c r="Y243" s="14"/>
      <c r="Z243" s="11"/>
    </row>
    <row r="244" spans="1:26" ht="16">
      <c r="A244" s="20"/>
      <c r="B244" s="19"/>
      <c r="C244" s="8"/>
      <c r="D244" s="8"/>
      <c r="E244" s="10"/>
      <c r="F244" s="8"/>
      <c r="G244" s="8"/>
      <c r="H244" s="8"/>
      <c r="I244" s="9"/>
      <c r="J244" s="8"/>
      <c r="K244" s="159"/>
      <c r="L244" s="18"/>
      <c r="M244" s="18"/>
      <c r="N244" s="18"/>
      <c r="O244" s="18"/>
      <c r="P244" s="17"/>
      <c r="Q244" s="17"/>
      <c r="R244" s="17"/>
      <c r="S244" s="11"/>
      <c r="T244" s="11"/>
      <c r="U244" s="11"/>
      <c r="V244" s="16"/>
      <c r="W244" s="16"/>
      <c r="X244" s="16"/>
      <c r="Y244" s="14"/>
      <c r="Z244" s="11"/>
    </row>
    <row r="245" spans="1:26" ht="16">
      <c r="A245" s="20"/>
      <c r="B245" s="19"/>
      <c r="C245" s="8"/>
      <c r="D245" s="8"/>
      <c r="E245" s="10"/>
      <c r="F245" s="8"/>
      <c r="G245" s="8"/>
      <c r="H245" s="8"/>
      <c r="I245" s="9"/>
      <c r="J245" s="8"/>
      <c r="K245" s="159"/>
      <c r="L245" s="18"/>
      <c r="M245" s="18"/>
      <c r="N245" s="18"/>
      <c r="O245" s="18"/>
      <c r="P245" s="17"/>
      <c r="Q245" s="17"/>
      <c r="R245" s="17"/>
      <c r="S245" s="11"/>
      <c r="T245" s="11"/>
      <c r="U245" s="11"/>
      <c r="V245" s="16"/>
      <c r="W245" s="16"/>
      <c r="X245" s="16"/>
      <c r="Y245" s="14"/>
      <c r="Z245" s="11"/>
    </row>
    <row r="246" spans="1:26" ht="16">
      <c r="A246" s="20"/>
      <c r="B246" s="19"/>
      <c r="C246" s="8"/>
      <c r="D246" s="8"/>
      <c r="E246" s="10"/>
      <c r="F246" s="8"/>
      <c r="G246" s="8"/>
      <c r="H246" s="8"/>
      <c r="I246" s="9"/>
      <c r="J246" s="8"/>
      <c r="K246" s="159"/>
      <c r="L246" s="18"/>
      <c r="M246" s="18"/>
      <c r="N246" s="18"/>
      <c r="O246" s="18"/>
      <c r="P246" s="17"/>
      <c r="Q246" s="17"/>
      <c r="R246" s="17"/>
      <c r="S246" s="11"/>
      <c r="T246" s="11"/>
      <c r="U246" s="11"/>
      <c r="V246" s="16"/>
      <c r="W246" s="16"/>
      <c r="X246" s="16"/>
      <c r="Y246" s="14"/>
      <c r="Z246" s="11"/>
    </row>
    <row r="247" spans="1:26" ht="16">
      <c r="A247" s="20"/>
      <c r="B247" s="19"/>
      <c r="C247" s="8"/>
      <c r="D247" s="8"/>
      <c r="E247" s="10"/>
      <c r="F247" s="8"/>
      <c r="G247" s="8"/>
      <c r="H247" s="8"/>
      <c r="I247" s="9"/>
      <c r="J247" s="8"/>
      <c r="K247" s="159"/>
      <c r="L247" s="18"/>
      <c r="M247" s="18"/>
      <c r="N247" s="18"/>
      <c r="O247" s="18"/>
      <c r="P247" s="17"/>
      <c r="Q247" s="17"/>
      <c r="R247" s="17"/>
      <c r="S247" s="11"/>
      <c r="T247" s="11"/>
      <c r="U247" s="11"/>
      <c r="V247" s="16"/>
      <c r="W247" s="16"/>
      <c r="X247" s="16"/>
      <c r="Y247" s="14"/>
      <c r="Z247" s="11"/>
    </row>
    <row r="248" spans="1:26" ht="16">
      <c r="A248" s="20"/>
      <c r="B248" s="19"/>
      <c r="C248" s="8"/>
      <c r="D248" s="8"/>
      <c r="E248" s="10"/>
      <c r="F248" s="8"/>
      <c r="G248" s="8"/>
      <c r="H248" s="8"/>
      <c r="I248" s="9"/>
      <c r="J248" s="8"/>
      <c r="K248" s="159"/>
      <c r="L248" s="18"/>
      <c r="M248" s="18"/>
      <c r="N248" s="18"/>
      <c r="O248" s="18"/>
      <c r="P248" s="17"/>
      <c r="Q248" s="17"/>
      <c r="R248" s="17"/>
      <c r="S248" s="11"/>
      <c r="T248" s="11"/>
      <c r="U248" s="11"/>
      <c r="V248" s="16"/>
      <c r="W248" s="16"/>
      <c r="X248" s="16"/>
      <c r="Y248" s="14"/>
      <c r="Z248" s="11"/>
    </row>
    <row r="249" spans="1:26" ht="16">
      <c r="A249" s="20"/>
      <c r="B249" s="19"/>
      <c r="C249" s="8"/>
      <c r="D249" s="8"/>
      <c r="E249" s="10"/>
      <c r="F249" s="8"/>
      <c r="G249" s="8"/>
      <c r="H249" s="8"/>
      <c r="I249" s="9"/>
      <c r="J249" s="8"/>
      <c r="K249" s="159"/>
      <c r="L249" s="18"/>
      <c r="M249" s="18"/>
      <c r="N249" s="18"/>
      <c r="O249" s="18"/>
      <c r="P249" s="17"/>
      <c r="Q249" s="17"/>
      <c r="R249" s="17"/>
      <c r="S249" s="11"/>
      <c r="T249" s="11"/>
      <c r="U249" s="11"/>
      <c r="V249" s="16"/>
      <c r="W249" s="16"/>
      <c r="X249" s="16"/>
      <c r="Y249" s="14"/>
      <c r="Z249" s="11"/>
    </row>
    <row r="250" spans="1:26" ht="16">
      <c r="A250" s="20"/>
      <c r="B250" s="19"/>
      <c r="C250" s="8"/>
      <c r="D250" s="8"/>
      <c r="E250" s="10"/>
      <c r="F250" s="8"/>
      <c r="G250" s="8"/>
      <c r="H250" s="8"/>
      <c r="I250" s="9"/>
      <c r="J250" s="8"/>
      <c r="K250" s="159"/>
      <c r="L250" s="18"/>
      <c r="M250" s="18"/>
      <c r="N250" s="18"/>
      <c r="O250" s="18"/>
      <c r="P250" s="17"/>
      <c r="Q250" s="17"/>
      <c r="R250" s="17"/>
      <c r="S250" s="11"/>
      <c r="T250" s="11"/>
      <c r="U250" s="11"/>
      <c r="V250" s="16"/>
      <c r="W250" s="16"/>
      <c r="X250" s="16"/>
      <c r="Y250" s="14"/>
      <c r="Z250" s="11"/>
    </row>
    <row r="251" spans="1:26" ht="16">
      <c r="A251" s="20"/>
      <c r="B251" s="19"/>
      <c r="C251" s="8"/>
      <c r="D251" s="8"/>
      <c r="E251" s="10"/>
      <c r="F251" s="8"/>
      <c r="G251" s="8"/>
      <c r="H251" s="8"/>
      <c r="I251" s="9"/>
      <c r="J251" s="8"/>
      <c r="K251" s="159"/>
      <c r="L251" s="18"/>
      <c r="M251" s="18"/>
      <c r="N251" s="18"/>
      <c r="O251" s="18"/>
      <c r="P251" s="17"/>
      <c r="Q251" s="17"/>
      <c r="R251" s="17"/>
      <c r="S251" s="11"/>
      <c r="T251" s="11"/>
      <c r="U251" s="11"/>
      <c r="V251" s="16"/>
      <c r="W251" s="16"/>
      <c r="X251" s="16"/>
      <c r="Y251" s="14"/>
      <c r="Z251" s="11"/>
    </row>
    <row r="252" spans="1:26" ht="16">
      <c r="A252" s="20"/>
      <c r="B252" s="19"/>
      <c r="C252" s="8"/>
      <c r="D252" s="8"/>
      <c r="E252" s="10"/>
      <c r="F252" s="8"/>
      <c r="G252" s="8"/>
      <c r="H252" s="8"/>
      <c r="I252" s="9"/>
      <c r="J252" s="8"/>
      <c r="K252" s="159"/>
      <c r="L252" s="18"/>
      <c r="M252" s="18"/>
      <c r="N252" s="18"/>
      <c r="O252" s="18"/>
      <c r="P252" s="17"/>
      <c r="Q252" s="17"/>
      <c r="R252" s="17"/>
      <c r="S252" s="11"/>
      <c r="T252" s="11"/>
      <c r="U252" s="11"/>
      <c r="V252" s="16"/>
      <c r="W252" s="16"/>
      <c r="X252" s="16"/>
      <c r="Y252" s="14"/>
      <c r="Z252" s="11"/>
    </row>
    <row r="253" spans="1:26" ht="16">
      <c r="A253" s="20"/>
      <c r="B253" s="19"/>
      <c r="C253" s="8"/>
      <c r="D253" s="8"/>
      <c r="E253" s="10"/>
      <c r="F253" s="8"/>
      <c r="G253" s="8"/>
      <c r="H253" s="8"/>
      <c r="I253" s="9"/>
      <c r="J253" s="8"/>
      <c r="K253" s="159"/>
      <c r="L253" s="18"/>
      <c r="M253" s="18"/>
      <c r="N253" s="18"/>
      <c r="O253" s="18"/>
      <c r="P253" s="17"/>
      <c r="Q253" s="17"/>
      <c r="R253" s="17"/>
      <c r="S253" s="11"/>
      <c r="T253" s="11"/>
      <c r="U253" s="11"/>
      <c r="V253" s="16"/>
      <c r="W253" s="16"/>
      <c r="X253" s="16"/>
      <c r="Y253" s="14"/>
      <c r="Z253" s="11"/>
    </row>
    <row r="254" spans="1:26" ht="16">
      <c r="A254" s="20"/>
      <c r="B254" s="19"/>
      <c r="C254" s="8"/>
      <c r="D254" s="8"/>
      <c r="E254" s="10"/>
      <c r="F254" s="8"/>
      <c r="G254" s="8"/>
      <c r="H254" s="8"/>
      <c r="I254" s="9"/>
      <c r="J254" s="8"/>
      <c r="K254" s="159"/>
      <c r="L254" s="18"/>
      <c r="M254" s="18"/>
      <c r="N254" s="18"/>
      <c r="O254" s="18"/>
      <c r="P254" s="17"/>
      <c r="Q254" s="17"/>
      <c r="R254" s="17"/>
      <c r="S254" s="11"/>
      <c r="T254" s="11"/>
      <c r="U254" s="11"/>
      <c r="V254" s="16"/>
      <c r="W254" s="16"/>
      <c r="X254" s="16"/>
      <c r="Y254" s="14"/>
      <c r="Z254" s="11"/>
    </row>
    <row r="255" spans="1:26" ht="16">
      <c r="A255" s="20"/>
      <c r="B255" s="19"/>
      <c r="C255" s="8"/>
      <c r="D255" s="8"/>
      <c r="E255" s="10"/>
      <c r="F255" s="8"/>
      <c r="G255" s="8"/>
      <c r="H255" s="8"/>
      <c r="I255" s="9"/>
      <c r="J255" s="8"/>
      <c r="K255" s="159"/>
      <c r="L255" s="18"/>
      <c r="M255" s="18"/>
      <c r="N255" s="18"/>
      <c r="O255" s="18"/>
      <c r="P255" s="17"/>
      <c r="Q255" s="17"/>
      <c r="R255" s="17"/>
      <c r="S255" s="11"/>
      <c r="T255" s="11"/>
      <c r="U255" s="11"/>
      <c r="V255" s="16"/>
      <c r="W255" s="16"/>
      <c r="X255" s="16"/>
      <c r="Y255" s="14"/>
      <c r="Z255" s="11"/>
    </row>
    <row r="256" spans="1:26" ht="16">
      <c r="A256" s="20"/>
      <c r="B256" s="19"/>
      <c r="C256" s="8"/>
      <c r="D256" s="8"/>
      <c r="E256" s="10"/>
      <c r="F256" s="8"/>
      <c r="G256" s="8"/>
      <c r="H256" s="8"/>
      <c r="I256" s="9"/>
      <c r="J256" s="8"/>
      <c r="K256" s="159"/>
      <c r="L256" s="18"/>
      <c r="M256" s="18"/>
      <c r="N256" s="18"/>
      <c r="O256" s="18"/>
      <c r="P256" s="17"/>
      <c r="Q256" s="17"/>
      <c r="R256" s="17"/>
      <c r="S256" s="11"/>
      <c r="T256" s="11"/>
      <c r="U256" s="11"/>
      <c r="V256" s="16"/>
      <c r="W256" s="16"/>
      <c r="X256" s="16"/>
      <c r="Y256" s="14"/>
      <c r="Z256" s="11"/>
    </row>
    <row r="257" spans="1:26" ht="16">
      <c r="A257" s="20"/>
      <c r="B257" s="19"/>
      <c r="C257" s="8"/>
      <c r="D257" s="8"/>
      <c r="E257" s="10"/>
      <c r="F257" s="8"/>
      <c r="G257" s="8"/>
      <c r="H257" s="8"/>
      <c r="I257" s="9"/>
      <c r="J257" s="8"/>
      <c r="K257" s="159"/>
      <c r="L257" s="18"/>
      <c r="M257" s="18"/>
      <c r="N257" s="18"/>
      <c r="O257" s="18"/>
      <c r="P257" s="17"/>
      <c r="Q257" s="17"/>
      <c r="R257" s="17"/>
      <c r="S257" s="11"/>
      <c r="T257" s="11"/>
      <c r="U257" s="11"/>
      <c r="V257" s="16"/>
      <c r="W257" s="16"/>
      <c r="X257" s="16"/>
      <c r="Y257" s="14"/>
      <c r="Z257" s="11"/>
    </row>
    <row r="258" spans="1:26" ht="16">
      <c r="A258" s="20"/>
      <c r="B258" s="19"/>
      <c r="C258" s="8"/>
      <c r="D258" s="8"/>
      <c r="E258" s="10"/>
      <c r="F258" s="8"/>
      <c r="G258" s="8"/>
      <c r="H258" s="8"/>
      <c r="I258" s="9"/>
      <c r="J258" s="8"/>
      <c r="K258" s="159"/>
      <c r="L258" s="18"/>
      <c r="M258" s="18"/>
      <c r="N258" s="18"/>
      <c r="O258" s="18"/>
      <c r="P258" s="17"/>
      <c r="Q258" s="17"/>
      <c r="R258" s="17"/>
      <c r="S258" s="11"/>
      <c r="T258" s="11"/>
      <c r="U258" s="11"/>
      <c r="V258" s="16"/>
      <c r="W258" s="16"/>
      <c r="X258" s="16"/>
      <c r="Y258" s="14"/>
      <c r="Z258" s="11"/>
    </row>
    <row r="259" spans="1:26" ht="16">
      <c r="A259" s="20"/>
      <c r="B259" s="19"/>
      <c r="C259" s="8"/>
      <c r="D259" s="8"/>
      <c r="E259" s="10"/>
      <c r="F259" s="8"/>
      <c r="G259" s="8"/>
      <c r="H259" s="8"/>
      <c r="I259" s="9"/>
      <c r="J259" s="8"/>
      <c r="K259" s="159"/>
      <c r="L259" s="18"/>
      <c r="M259" s="18"/>
      <c r="N259" s="18"/>
      <c r="O259" s="18"/>
      <c r="P259" s="17"/>
      <c r="Q259" s="17"/>
      <c r="R259" s="17"/>
      <c r="S259" s="11"/>
      <c r="T259" s="11"/>
      <c r="U259" s="11"/>
      <c r="V259" s="16"/>
      <c r="W259" s="16"/>
      <c r="X259" s="16"/>
      <c r="Y259" s="14"/>
      <c r="Z259" s="11"/>
    </row>
    <row r="260" spans="1:26" ht="16">
      <c r="A260" s="20"/>
      <c r="B260" s="19"/>
      <c r="C260" s="8"/>
      <c r="D260" s="8"/>
      <c r="E260" s="10"/>
      <c r="F260" s="8"/>
      <c r="G260" s="8"/>
      <c r="H260" s="8"/>
      <c r="I260" s="9"/>
      <c r="J260" s="8"/>
      <c r="K260" s="159"/>
      <c r="L260" s="18"/>
      <c r="M260" s="18"/>
      <c r="N260" s="18"/>
      <c r="O260" s="18"/>
      <c r="P260" s="17"/>
      <c r="Q260" s="17"/>
      <c r="R260" s="17"/>
      <c r="S260" s="11"/>
      <c r="T260" s="11"/>
      <c r="U260" s="11"/>
      <c r="V260" s="16"/>
      <c r="W260" s="16"/>
      <c r="X260" s="16"/>
      <c r="Y260" s="14"/>
      <c r="Z260" s="11"/>
    </row>
    <row r="261" spans="1:26" ht="16">
      <c r="A261" s="20"/>
      <c r="B261" s="19"/>
      <c r="C261" s="8"/>
      <c r="D261" s="8"/>
      <c r="E261" s="10"/>
      <c r="F261" s="8"/>
      <c r="G261" s="8"/>
      <c r="H261" s="8"/>
      <c r="I261" s="9"/>
      <c r="J261" s="8"/>
      <c r="K261" s="159"/>
      <c r="L261" s="18"/>
      <c r="M261" s="18"/>
      <c r="N261" s="18"/>
      <c r="O261" s="18"/>
      <c r="P261" s="17"/>
      <c r="Q261" s="17"/>
      <c r="R261" s="17"/>
      <c r="S261" s="11"/>
      <c r="T261" s="11"/>
      <c r="U261" s="11"/>
      <c r="V261" s="16"/>
      <c r="W261" s="16"/>
      <c r="X261" s="16"/>
      <c r="Y261" s="14"/>
      <c r="Z261" s="11"/>
    </row>
    <row r="262" spans="1:26" ht="16">
      <c r="A262" s="20"/>
      <c r="B262" s="19"/>
      <c r="C262" s="8"/>
      <c r="D262" s="8"/>
      <c r="E262" s="10"/>
      <c r="F262" s="8"/>
      <c r="G262" s="8"/>
      <c r="H262" s="8"/>
      <c r="I262" s="9"/>
      <c r="J262" s="8"/>
      <c r="K262" s="159"/>
      <c r="L262" s="18"/>
      <c r="M262" s="18"/>
      <c r="N262" s="18"/>
      <c r="O262" s="18"/>
      <c r="P262" s="17"/>
      <c r="Q262" s="17"/>
      <c r="R262" s="17"/>
      <c r="S262" s="11"/>
      <c r="T262" s="11"/>
      <c r="U262" s="11"/>
      <c r="V262" s="16"/>
      <c r="W262" s="16"/>
      <c r="X262" s="16"/>
      <c r="Y262" s="14"/>
      <c r="Z262" s="11"/>
    </row>
    <row r="263" spans="1:26" ht="16">
      <c r="A263" s="20"/>
      <c r="B263" s="19"/>
      <c r="C263" s="8"/>
      <c r="D263" s="8"/>
      <c r="E263" s="10"/>
      <c r="F263" s="8"/>
      <c r="G263" s="8"/>
      <c r="H263" s="8"/>
      <c r="I263" s="9"/>
      <c r="J263" s="8"/>
      <c r="K263" s="159"/>
      <c r="L263" s="18"/>
      <c r="M263" s="18"/>
      <c r="N263" s="18"/>
      <c r="O263" s="18"/>
      <c r="P263" s="17"/>
      <c r="Q263" s="17"/>
      <c r="R263" s="17"/>
      <c r="S263" s="11"/>
      <c r="T263" s="11"/>
      <c r="U263" s="11"/>
      <c r="V263" s="16"/>
      <c r="W263" s="16"/>
      <c r="X263" s="16"/>
      <c r="Y263" s="14"/>
      <c r="Z263" s="11"/>
    </row>
    <row r="264" spans="1:26" ht="16">
      <c r="A264" s="20"/>
      <c r="B264" s="19"/>
      <c r="C264" s="8"/>
      <c r="D264" s="8"/>
      <c r="E264" s="10"/>
      <c r="F264" s="8"/>
      <c r="G264" s="8"/>
      <c r="H264" s="8"/>
      <c r="I264" s="9"/>
      <c r="J264" s="8"/>
      <c r="K264" s="159"/>
      <c r="L264" s="18"/>
      <c r="M264" s="18"/>
      <c r="N264" s="18"/>
      <c r="O264" s="18"/>
      <c r="P264" s="17"/>
      <c r="Q264" s="17"/>
      <c r="R264" s="17"/>
      <c r="S264" s="11"/>
      <c r="T264" s="11"/>
      <c r="U264" s="11"/>
      <c r="V264" s="16"/>
      <c r="W264" s="16"/>
      <c r="X264" s="16"/>
      <c r="Y264" s="14"/>
      <c r="Z264" s="11"/>
    </row>
    <row r="265" spans="1:26" ht="16">
      <c r="A265" s="20"/>
      <c r="B265" s="19"/>
      <c r="C265" s="8"/>
      <c r="D265" s="8"/>
      <c r="E265" s="10"/>
      <c r="F265" s="8"/>
      <c r="G265" s="8"/>
      <c r="H265" s="8"/>
      <c r="I265" s="9"/>
      <c r="J265" s="8"/>
      <c r="K265" s="159"/>
      <c r="L265" s="18"/>
      <c r="M265" s="18"/>
      <c r="N265" s="18"/>
      <c r="O265" s="18"/>
      <c r="P265" s="17"/>
      <c r="Q265" s="17"/>
      <c r="R265" s="17"/>
      <c r="S265" s="11"/>
      <c r="T265" s="11"/>
      <c r="U265" s="11"/>
      <c r="V265" s="16"/>
      <c r="W265" s="16"/>
      <c r="X265" s="16"/>
      <c r="Y265" s="14"/>
      <c r="Z265" s="11"/>
    </row>
    <row r="266" spans="1:26" ht="16">
      <c r="A266" s="20"/>
      <c r="B266" s="19"/>
      <c r="C266" s="8"/>
      <c r="D266" s="8"/>
      <c r="E266" s="10"/>
      <c r="F266" s="8"/>
      <c r="G266" s="8"/>
      <c r="H266" s="8"/>
      <c r="I266" s="9"/>
      <c r="J266" s="8"/>
      <c r="K266" s="159"/>
      <c r="L266" s="18"/>
      <c r="M266" s="18"/>
      <c r="N266" s="18"/>
      <c r="O266" s="18"/>
      <c r="P266" s="17"/>
      <c r="Q266" s="17"/>
      <c r="R266" s="17"/>
      <c r="S266" s="11"/>
      <c r="T266" s="11"/>
      <c r="U266" s="11"/>
      <c r="V266" s="16"/>
      <c r="W266" s="16"/>
      <c r="X266" s="16"/>
      <c r="Y266" s="14"/>
      <c r="Z266" s="11"/>
    </row>
    <row r="267" spans="1:26" ht="16">
      <c r="A267" s="20"/>
      <c r="B267" s="19"/>
      <c r="C267" s="8"/>
      <c r="D267" s="8"/>
      <c r="E267" s="10"/>
      <c r="F267" s="8"/>
      <c r="G267" s="8"/>
      <c r="H267" s="8"/>
      <c r="I267" s="9"/>
      <c r="J267" s="8"/>
      <c r="K267" s="159"/>
      <c r="L267" s="18"/>
      <c r="M267" s="18"/>
      <c r="N267" s="18"/>
      <c r="O267" s="18"/>
      <c r="P267" s="17"/>
      <c r="Q267" s="17"/>
      <c r="R267" s="17"/>
      <c r="S267" s="11"/>
      <c r="T267" s="11"/>
      <c r="U267" s="11"/>
      <c r="V267" s="16"/>
      <c r="W267" s="16"/>
      <c r="X267" s="16"/>
      <c r="Y267" s="14"/>
      <c r="Z267" s="11"/>
    </row>
    <row r="268" spans="1:26" ht="16">
      <c r="A268" s="20"/>
      <c r="B268" s="19"/>
      <c r="C268" s="8"/>
      <c r="D268" s="8"/>
      <c r="E268" s="10"/>
      <c r="F268" s="8"/>
      <c r="G268" s="8"/>
      <c r="H268" s="8"/>
      <c r="I268" s="9"/>
      <c r="J268" s="8"/>
      <c r="K268" s="159"/>
      <c r="L268" s="18"/>
      <c r="M268" s="18"/>
      <c r="N268" s="18"/>
      <c r="O268" s="18"/>
      <c r="P268" s="17"/>
      <c r="Q268" s="17"/>
      <c r="R268" s="17"/>
      <c r="S268" s="11"/>
      <c r="T268" s="11"/>
      <c r="U268" s="11"/>
      <c r="V268" s="16"/>
      <c r="W268" s="16"/>
      <c r="X268" s="16"/>
      <c r="Y268" s="14"/>
      <c r="Z268" s="11"/>
    </row>
    <row r="269" spans="1:26" ht="16">
      <c r="A269" s="20"/>
      <c r="B269" s="19"/>
      <c r="C269" s="8"/>
      <c r="D269" s="8"/>
      <c r="E269" s="10"/>
      <c r="F269" s="8"/>
      <c r="G269" s="8"/>
      <c r="H269" s="8"/>
      <c r="I269" s="9"/>
      <c r="J269" s="8"/>
      <c r="K269" s="159"/>
      <c r="L269" s="18"/>
      <c r="M269" s="18"/>
      <c r="N269" s="18"/>
      <c r="O269" s="18"/>
      <c r="P269" s="17"/>
      <c r="Q269" s="17"/>
      <c r="R269" s="17"/>
      <c r="S269" s="11"/>
      <c r="T269" s="11"/>
      <c r="U269" s="11"/>
      <c r="V269" s="16"/>
      <c r="W269" s="16"/>
      <c r="X269" s="16"/>
      <c r="Y269" s="14"/>
      <c r="Z269" s="11"/>
    </row>
    <row r="270" spans="1:26" ht="16">
      <c r="A270" s="20"/>
      <c r="B270" s="19"/>
      <c r="C270" s="8"/>
      <c r="D270" s="8"/>
      <c r="E270" s="10"/>
      <c r="F270" s="8"/>
      <c r="G270" s="8"/>
      <c r="H270" s="8"/>
      <c r="I270" s="9"/>
      <c r="J270" s="8"/>
      <c r="K270" s="159"/>
      <c r="L270" s="18"/>
      <c r="M270" s="18"/>
      <c r="N270" s="18"/>
      <c r="O270" s="18"/>
      <c r="P270" s="17"/>
      <c r="Q270" s="17"/>
      <c r="R270" s="17"/>
      <c r="S270" s="11"/>
      <c r="T270" s="11"/>
      <c r="U270" s="11"/>
      <c r="V270" s="16"/>
      <c r="W270" s="16"/>
      <c r="X270" s="16"/>
      <c r="Y270" s="14"/>
      <c r="Z270" s="11"/>
    </row>
    <row r="271" spans="1:26" ht="16">
      <c r="A271" s="20"/>
      <c r="B271" s="19"/>
      <c r="C271" s="8"/>
      <c r="D271" s="8"/>
      <c r="E271" s="10"/>
      <c r="F271" s="8"/>
      <c r="G271" s="8"/>
      <c r="H271" s="8"/>
      <c r="I271" s="9"/>
      <c r="J271" s="8"/>
      <c r="K271" s="159"/>
      <c r="L271" s="18"/>
      <c r="M271" s="18"/>
      <c r="N271" s="18"/>
      <c r="O271" s="18"/>
      <c r="P271" s="17"/>
      <c r="Q271" s="17"/>
      <c r="R271" s="17"/>
      <c r="S271" s="11"/>
      <c r="T271" s="11"/>
      <c r="U271" s="11"/>
      <c r="V271" s="16"/>
      <c r="W271" s="16"/>
      <c r="X271" s="16"/>
      <c r="Y271" s="14"/>
      <c r="Z271" s="11"/>
    </row>
    <row r="272" spans="1:26" ht="16">
      <c r="A272" s="20"/>
      <c r="B272" s="19"/>
      <c r="C272" s="8"/>
      <c r="D272" s="8"/>
      <c r="E272" s="10"/>
      <c r="F272" s="8"/>
      <c r="G272" s="8"/>
      <c r="H272" s="8"/>
      <c r="I272" s="9"/>
      <c r="J272" s="8"/>
      <c r="K272" s="159"/>
      <c r="L272" s="18"/>
      <c r="M272" s="18"/>
      <c r="N272" s="18"/>
      <c r="O272" s="18"/>
      <c r="P272" s="17"/>
      <c r="Q272" s="17"/>
      <c r="R272" s="17"/>
      <c r="S272" s="11"/>
      <c r="T272" s="11"/>
      <c r="U272" s="11"/>
      <c r="V272" s="16"/>
      <c r="W272" s="16"/>
      <c r="X272" s="16"/>
      <c r="Y272" s="14"/>
      <c r="Z272" s="11"/>
    </row>
    <row r="273" spans="1:26" ht="16">
      <c r="A273" s="20"/>
      <c r="B273" s="19"/>
      <c r="C273" s="8"/>
      <c r="D273" s="8"/>
      <c r="E273" s="10"/>
      <c r="F273" s="8"/>
      <c r="G273" s="8"/>
      <c r="H273" s="8"/>
      <c r="I273" s="9"/>
      <c r="J273" s="8"/>
      <c r="K273" s="159"/>
      <c r="L273" s="18"/>
      <c r="M273" s="18"/>
      <c r="N273" s="18"/>
      <c r="O273" s="18"/>
      <c r="P273" s="17"/>
      <c r="Q273" s="17"/>
      <c r="R273" s="17"/>
      <c r="S273" s="11"/>
      <c r="T273" s="11"/>
      <c r="U273" s="11"/>
      <c r="V273" s="16"/>
      <c r="W273" s="16"/>
      <c r="X273" s="16"/>
      <c r="Y273" s="14"/>
      <c r="Z273" s="11"/>
    </row>
    <row r="274" spans="1:26" ht="16">
      <c r="A274" s="20"/>
      <c r="B274" s="19"/>
      <c r="C274" s="8"/>
      <c r="D274" s="8"/>
      <c r="E274" s="10"/>
      <c r="F274" s="8"/>
      <c r="G274" s="8"/>
      <c r="H274" s="8"/>
      <c r="I274" s="9"/>
      <c r="J274" s="8"/>
      <c r="K274" s="159"/>
      <c r="L274" s="18"/>
      <c r="M274" s="18"/>
      <c r="N274" s="18"/>
      <c r="O274" s="18"/>
      <c r="P274" s="17"/>
      <c r="Q274" s="17"/>
      <c r="R274" s="17"/>
      <c r="S274" s="11"/>
      <c r="T274" s="11"/>
      <c r="U274" s="11"/>
      <c r="V274" s="16"/>
      <c r="W274" s="16"/>
      <c r="X274" s="16"/>
      <c r="Y274" s="14"/>
      <c r="Z274" s="11"/>
    </row>
    <row r="275" spans="1:26" ht="16">
      <c r="A275" s="20"/>
      <c r="B275" s="19"/>
      <c r="C275" s="8"/>
      <c r="D275" s="8"/>
      <c r="E275" s="10"/>
      <c r="F275" s="8"/>
      <c r="G275" s="8"/>
      <c r="H275" s="8"/>
      <c r="I275" s="9"/>
      <c r="J275" s="8"/>
      <c r="K275" s="159"/>
      <c r="L275" s="18"/>
      <c r="M275" s="18"/>
      <c r="N275" s="18"/>
      <c r="O275" s="18"/>
      <c r="P275" s="17"/>
      <c r="Q275" s="17"/>
      <c r="R275" s="17"/>
      <c r="S275" s="11"/>
      <c r="T275" s="11"/>
      <c r="U275" s="11"/>
      <c r="V275" s="16"/>
      <c r="W275" s="16"/>
      <c r="X275" s="16"/>
      <c r="Y275" s="14"/>
      <c r="Z275" s="11"/>
    </row>
    <row r="276" spans="1:26" ht="16">
      <c r="A276" s="20"/>
      <c r="B276" s="19"/>
      <c r="C276" s="8"/>
      <c r="D276" s="8"/>
      <c r="E276" s="10"/>
      <c r="F276" s="8"/>
      <c r="G276" s="8"/>
      <c r="H276" s="8"/>
      <c r="I276" s="9"/>
      <c r="J276" s="8"/>
      <c r="K276" s="159"/>
      <c r="L276" s="18"/>
      <c r="M276" s="18"/>
      <c r="N276" s="18"/>
      <c r="O276" s="18"/>
      <c r="P276" s="17"/>
      <c r="Q276" s="17"/>
      <c r="R276" s="17"/>
      <c r="S276" s="11"/>
      <c r="T276" s="11"/>
      <c r="U276" s="11"/>
      <c r="V276" s="16"/>
      <c r="W276" s="16"/>
      <c r="X276" s="16"/>
      <c r="Y276" s="14"/>
      <c r="Z276" s="11"/>
    </row>
    <row r="277" spans="1:26" ht="16">
      <c r="A277" s="20"/>
      <c r="B277" s="19"/>
      <c r="C277" s="8"/>
      <c r="D277" s="8"/>
      <c r="E277" s="10"/>
      <c r="F277" s="8"/>
      <c r="G277" s="8"/>
      <c r="H277" s="8"/>
      <c r="I277" s="9"/>
      <c r="J277" s="8"/>
      <c r="K277" s="159"/>
      <c r="L277" s="18"/>
      <c r="M277" s="18"/>
      <c r="N277" s="18"/>
      <c r="O277" s="18"/>
      <c r="P277" s="17"/>
      <c r="Q277" s="17"/>
      <c r="R277" s="17"/>
      <c r="S277" s="11"/>
      <c r="T277" s="11"/>
      <c r="U277" s="11"/>
      <c r="V277" s="16"/>
      <c r="W277" s="16"/>
      <c r="X277" s="16"/>
      <c r="Y277" s="14"/>
      <c r="Z277" s="11"/>
    </row>
    <row r="278" spans="1:26" ht="16">
      <c r="A278" s="20"/>
      <c r="B278" s="19"/>
      <c r="C278" s="8"/>
      <c r="D278" s="8"/>
      <c r="E278" s="10"/>
      <c r="F278" s="8"/>
      <c r="G278" s="8"/>
      <c r="H278" s="8"/>
      <c r="I278" s="9"/>
      <c r="J278" s="8"/>
      <c r="K278" s="159"/>
      <c r="L278" s="18"/>
      <c r="M278" s="18"/>
      <c r="N278" s="18"/>
      <c r="O278" s="18"/>
      <c r="P278" s="17"/>
      <c r="Q278" s="17"/>
      <c r="R278" s="17"/>
      <c r="S278" s="11"/>
      <c r="T278" s="11"/>
      <c r="U278" s="11"/>
      <c r="V278" s="16"/>
      <c r="W278" s="16"/>
      <c r="X278" s="16"/>
      <c r="Y278" s="14"/>
      <c r="Z278" s="11"/>
    </row>
    <row r="279" spans="1:26" ht="16">
      <c r="A279" s="20"/>
      <c r="B279" s="19"/>
      <c r="C279" s="8"/>
      <c r="D279" s="8"/>
      <c r="E279" s="10"/>
      <c r="F279" s="8"/>
      <c r="G279" s="8"/>
      <c r="H279" s="8"/>
      <c r="I279" s="9"/>
      <c r="J279" s="8"/>
      <c r="K279" s="159"/>
      <c r="L279" s="18"/>
      <c r="M279" s="18"/>
      <c r="N279" s="18"/>
      <c r="O279" s="18"/>
      <c r="P279" s="17"/>
      <c r="Q279" s="17"/>
      <c r="R279" s="17"/>
      <c r="S279" s="11"/>
      <c r="T279" s="11"/>
      <c r="U279" s="11"/>
      <c r="V279" s="16"/>
      <c r="W279" s="16"/>
      <c r="X279" s="16"/>
      <c r="Y279" s="14"/>
      <c r="Z279" s="11"/>
    </row>
    <row r="280" spans="1:26" ht="16">
      <c r="A280" s="20"/>
      <c r="B280" s="19"/>
      <c r="C280" s="8"/>
      <c r="D280" s="8"/>
      <c r="E280" s="10"/>
      <c r="F280" s="8"/>
      <c r="G280" s="8"/>
      <c r="H280" s="8"/>
      <c r="I280" s="9"/>
      <c r="J280" s="8"/>
      <c r="K280" s="159"/>
      <c r="L280" s="18"/>
      <c r="M280" s="18"/>
      <c r="N280" s="18"/>
      <c r="O280" s="18"/>
      <c r="P280" s="17"/>
      <c r="Q280" s="17"/>
      <c r="R280" s="17"/>
      <c r="S280" s="11"/>
      <c r="T280" s="11"/>
      <c r="U280" s="11"/>
      <c r="V280" s="16"/>
      <c r="W280" s="16"/>
      <c r="X280" s="16"/>
      <c r="Y280" s="14"/>
      <c r="Z280" s="11"/>
    </row>
    <row r="281" spans="1:26" ht="16">
      <c r="A281" s="20"/>
      <c r="B281" s="19"/>
      <c r="C281" s="8"/>
      <c r="D281" s="8"/>
      <c r="E281" s="10"/>
      <c r="F281" s="8"/>
      <c r="G281" s="8"/>
      <c r="H281" s="8"/>
      <c r="I281" s="9"/>
      <c r="J281" s="8"/>
      <c r="K281" s="159"/>
      <c r="L281" s="18"/>
      <c r="M281" s="18"/>
      <c r="N281" s="18"/>
      <c r="O281" s="18"/>
      <c r="P281" s="17"/>
      <c r="Q281" s="17"/>
      <c r="R281" s="17"/>
      <c r="S281" s="11"/>
      <c r="T281" s="11"/>
      <c r="U281" s="11"/>
      <c r="V281" s="16"/>
      <c r="W281" s="16"/>
      <c r="X281" s="16"/>
      <c r="Y281" s="14"/>
      <c r="Z281" s="11"/>
    </row>
    <row r="282" spans="1:26" ht="16">
      <c r="A282" s="20"/>
      <c r="B282" s="19"/>
      <c r="C282" s="8"/>
      <c r="D282" s="8"/>
      <c r="E282" s="10"/>
      <c r="F282" s="8"/>
      <c r="G282" s="8"/>
      <c r="H282" s="8"/>
      <c r="I282" s="9"/>
      <c r="J282" s="8"/>
      <c r="K282" s="159"/>
      <c r="L282" s="18"/>
      <c r="M282" s="18"/>
      <c r="N282" s="18"/>
      <c r="O282" s="18"/>
      <c r="P282" s="17"/>
      <c r="Q282" s="17"/>
      <c r="R282" s="17"/>
      <c r="S282" s="11"/>
      <c r="T282" s="11"/>
      <c r="U282" s="11"/>
      <c r="V282" s="16"/>
      <c r="W282" s="16"/>
      <c r="X282" s="16"/>
      <c r="Y282" s="14"/>
      <c r="Z282" s="11"/>
    </row>
    <row r="283" spans="1:26" ht="16">
      <c r="A283" s="20"/>
      <c r="B283" s="19"/>
      <c r="C283" s="8"/>
      <c r="D283" s="8"/>
      <c r="E283" s="10"/>
      <c r="F283" s="8"/>
      <c r="G283" s="8"/>
      <c r="H283" s="8"/>
      <c r="I283" s="9"/>
      <c r="J283" s="8"/>
      <c r="K283" s="159"/>
      <c r="L283" s="18"/>
      <c r="M283" s="18"/>
      <c r="N283" s="18"/>
      <c r="O283" s="18"/>
      <c r="P283" s="17"/>
      <c r="Q283" s="17"/>
      <c r="R283" s="17"/>
      <c r="S283" s="11"/>
      <c r="T283" s="11"/>
      <c r="U283" s="11"/>
      <c r="V283" s="16"/>
      <c r="W283" s="16"/>
      <c r="X283" s="16"/>
      <c r="Y283" s="14"/>
      <c r="Z283" s="11"/>
    </row>
    <row r="284" spans="1:26" ht="16">
      <c r="A284" s="20"/>
      <c r="B284" s="19"/>
      <c r="C284" s="8"/>
      <c r="D284" s="8"/>
      <c r="E284" s="10"/>
      <c r="F284" s="8"/>
      <c r="G284" s="8"/>
      <c r="H284" s="8"/>
      <c r="I284" s="9"/>
      <c r="J284" s="8"/>
      <c r="K284" s="159"/>
      <c r="L284" s="18"/>
      <c r="M284" s="18"/>
      <c r="N284" s="18"/>
      <c r="O284" s="18"/>
      <c r="P284" s="17"/>
      <c r="Q284" s="17"/>
      <c r="R284" s="17"/>
      <c r="S284" s="11"/>
      <c r="T284" s="11"/>
      <c r="U284" s="11"/>
      <c r="V284" s="16"/>
      <c r="W284" s="16"/>
      <c r="X284" s="16"/>
      <c r="Y284" s="14"/>
      <c r="Z284" s="11"/>
    </row>
    <row r="285" spans="1:26" ht="16">
      <c r="A285" s="20"/>
      <c r="B285" s="19"/>
      <c r="C285" s="8"/>
      <c r="D285" s="8"/>
      <c r="E285" s="10"/>
      <c r="F285" s="8"/>
      <c r="G285" s="8"/>
      <c r="H285" s="8"/>
      <c r="I285" s="9"/>
      <c r="J285" s="8"/>
      <c r="K285" s="159"/>
      <c r="L285" s="18"/>
      <c r="M285" s="18"/>
      <c r="N285" s="18"/>
      <c r="O285" s="18"/>
      <c r="P285" s="17"/>
      <c r="Q285" s="17"/>
      <c r="R285" s="17"/>
      <c r="S285" s="11"/>
      <c r="T285" s="11"/>
      <c r="U285" s="11"/>
      <c r="V285" s="16"/>
      <c r="W285" s="16"/>
      <c r="X285" s="16"/>
      <c r="Y285" s="14"/>
      <c r="Z285" s="11"/>
    </row>
    <row r="286" spans="1:26" ht="16">
      <c r="A286" s="20"/>
      <c r="B286" s="19"/>
      <c r="C286" s="8"/>
      <c r="D286" s="8"/>
      <c r="E286" s="10"/>
      <c r="F286" s="8"/>
      <c r="G286" s="8"/>
      <c r="H286" s="8"/>
      <c r="I286" s="9"/>
      <c r="J286" s="8"/>
      <c r="K286" s="159"/>
      <c r="L286" s="18"/>
      <c r="M286" s="18"/>
      <c r="N286" s="18"/>
      <c r="O286" s="18"/>
      <c r="P286" s="17"/>
      <c r="Q286" s="17"/>
      <c r="R286" s="17"/>
      <c r="S286" s="11"/>
      <c r="T286" s="11"/>
      <c r="U286" s="11"/>
      <c r="V286" s="16"/>
      <c r="W286" s="16"/>
      <c r="X286" s="16"/>
      <c r="Y286" s="14"/>
      <c r="Z286" s="11"/>
    </row>
    <row r="287" spans="1:26" ht="16">
      <c r="A287" s="20"/>
      <c r="B287" s="19"/>
      <c r="C287" s="8"/>
      <c r="D287" s="8"/>
      <c r="E287" s="10"/>
      <c r="F287" s="8"/>
      <c r="G287" s="8"/>
      <c r="H287" s="8"/>
      <c r="I287" s="9"/>
      <c r="J287" s="8"/>
      <c r="K287" s="159"/>
      <c r="L287" s="18"/>
      <c r="M287" s="18"/>
      <c r="N287" s="18"/>
      <c r="O287" s="18"/>
      <c r="P287" s="17"/>
      <c r="Q287" s="17"/>
      <c r="R287" s="17"/>
      <c r="S287" s="11"/>
      <c r="T287" s="11"/>
      <c r="U287" s="11"/>
      <c r="V287" s="16"/>
      <c r="W287" s="16"/>
      <c r="X287" s="16"/>
      <c r="Y287" s="14"/>
      <c r="Z287" s="11"/>
    </row>
    <row r="288" spans="1:26" ht="16">
      <c r="A288" s="20"/>
      <c r="B288" s="19"/>
      <c r="C288" s="8"/>
      <c r="D288" s="8"/>
      <c r="E288" s="10"/>
      <c r="F288" s="8"/>
      <c r="G288" s="8"/>
      <c r="H288" s="8"/>
      <c r="I288" s="9"/>
      <c r="J288" s="8"/>
      <c r="K288" s="159"/>
      <c r="L288" s="18"/>
      <c r="M288" s="18"/>
      <c r="N288" s="18"/>
      <c r="O288" s="18"/>
      <c r="P288" s="17"/>
      <c r="Q288" s="17"/>
      <c r="R288" s="17"/>
      <c r="S288" s="11"/>
      <c r="T288" s="11"/>
      <c r="U288" s="11"/>
      <c r="V288" s="16"/>
      <c r="W288" s="16"/>
      <c r="X288" s="16"/>
      <c r="Y288" s="14"/>
      <c r="Z288" s="11"/>
    </row>
    <row r="289" spans="1:26" ht="16">
      <c r="A289" s="20"/>
      <c r="B289" s="19"/>
      <c r="C289" s="8"/>
      <c r="D289" s="8"/>
      <c r="E289" s="10"/>
      <c r="F289" s="8"/>
      <c r="G289" s="8"/>
      <c r="H289" s="8"/>
      <c r="I289" s="9"/>
      <c r="J289" s="8"/>
      <c r="K289" s="159"/>
      <c r="L289" s="18"/>
      <c r="M289" s="18"/>
      <c r="N289" s="18"/>
      <c r="O289" s="18"/>
      <c r="P289" s="17"/>
      <c r="Q289" s="17"/>
      <c r="R289" s="17"/>
      <c r="S289" s="11"/>
      <c r="T289" s="11"/>
      <c r="U289" s="11"/>
      <c r="V289" s="16"/>
      <c r="W289" s="16"/>
      <c r="X289" s="16"/>
      <c r="Y289" s="14"/>
      <c r="Z289" s="11"/>
    </row>
    <row r="290" spans="1:26" ht="16">
      <c r="A290" s="20"/>
      <c r="B290" s="19"/>
      <c r="C290" s="8"/>
      <c r="D290" s="8"/>
      <c r="E290" s="10"/>
      <c r="F290" s="8"/>
      <c r="G290" s="8"/>
      <c r="H290" s="8"/>
      <c r="I290" s="9"/>
      <c r="J290" s="8"/>
      <c r="K290" s="159"/>
      <c r="L290" s="18"/>
      <c r="M290" s="18"/>
      <c r="N290" s="18"/>
      <c r="O290" s="18"/>
      <c r="P290" s="17"/>
      <c r="Q290" s="17"/>
      <c r="R290" s="17"/>
      <c r="S290" s="11"/>
      <c r="T290" s="11"/>
      <c r="U290" s="11"/>
      <c r="V290" s="16"/>
      <c r="W290" s="16"/>
      <c r="X290" s="16"/>
      <c r="Y290" s="14"/>
      <c r="Z290" s="11"/>
    </row>
    <row r="291" spans="1:26" ht="16">
      <c r="A291" s="20"/>
      <c r="B291" s="19"/>
      <c r="C291" s="8"/>
      <c r="D291" s="8"/>
      <c r="E291" s="10"/>
      <c r="F291" s="8"/>
      <c r="G291" s="8"/>
      <c r="H291" s="8"/>
      <c r="I291" s="9"/>
      <c r="J291" s="8"/>
      <c r="K291" s="159"/>
      <c r="L291" s="18"/>
      <c r="M291" s="18"/>
      <c r="N291" s="18"/>
      <c r="O291" s="18"/>
      <c r="P291" s="17"/>
      <c r="Q291" s="17"/>
      <c r="R291" s="17"/>
      <c r="S291" s="11"/>
      <c r="T291" s="11"/>
      <c r="U291" s="11"/>
      <c r="V291" s="16"/>
      <c r="W291" s="16"/>
      <c r="X291" s="16"/>
      <c r="Y291" s="14"/>
      <c r="Z291" s="11"/>
    </row>
    <row r="292" spans="1:26" ht="16">
      <c r="A292" s="20"/>
      <c r="B292" s="19"/>
      <c r="C292" s="8"/>
      <c r="D292" s="8"/>
      <c r="E292" s="10"/>
      <c r="F292" s="8"/>
      <c r="G292" s="8"/>
      <c r="H292" s="8"/>
      <c r="I292" s="9"/>
      <c r="J292" s="8"/>
      <c r="K292" s="159"/>
      <c r="L292" s="18"/>
      <c r="M292" s="18"/>
      <c r="N292" s="18"/>
      <c r="O292" s="18"/>
      <c r="P292" s="17"/>
      <c r="Q292" s="17"/>
      <c r="R292" s="17"/>
      <c r="S292" s="11"/>
      <c r="T292" s="11"/>
      <c r="U292" s="11"/>
      <c r="V292" s="16"/>
      <c r="W292" s="16"/>
      <c r="X292" s="16"/>
      <c r="Y292" s="14"/>
      <c r="Z292" s="11"/>
    </row>
    <row r="293" spans="1:26" ht="16">
      <c r="A293" s="20"/>
      <c r="B293" s="19"/>
      <c r="C293" s="8"/>
      <c r="D293" s="8"/>
      <c r="E293" s="10"/>
      <c r="F293" s="8"/>
      <c r="G293" s="8"/>
      <c r="H293" s="8"/>
      <c r="I293" s="9"/>
      <c r="J293" s="8"/>
      <c r="K293" s="159"/>
      <c r="L293" s="18"/>
      <c r="M293" s="18"/>
      <c r="N293" s="18"/>
      <c r="O293" s="18"/>
      <c r="P293" s="17"/>
      <c r="Q293" s="17"/>
      <c r="R293" s="17"/>
      <c r="S293" s="11"/>
      <c r="T293" s="11"/>
      <c r="U293" s="11"/>
      <c r="V293" s="16"/>
      <c r="W293" s="16"/>
      <c r="X293" s="16"/>
      <c r="Y293" s="14"/>
      <c r="Z293" s="11"/>
    </row>
    <row r="294" spans="1:26" ht="16">
      <c r="A294" s="20"/>
      <c r="B294" s="19"/>
      <c r="C294" s="8"/>
      <c r="D294" s="8"/>
      <c r="E294" s="10"/>
      <c r="F294" s="8"/>
      <c r="G294" s="8"/>
      <c r="H294" s="8"/>
      <c r="I294" s="9"/>
      <c r="J294" s="8"/>
      <c r="K294" s="159"/>
      <c r="L294" s="18"/>
      <c r="M294" s="18"/>
      <c r="N294" s="18"/>
      <c r="O294" s="18"/>
      <c r="P294" s="17"/>
      <c r="Q294" s="17"/>
      <c r="R294" s="17"/>
      <c r="S294" s="11"/>
      <c r="T294" s="11"/>
      <c r="U294" s="11"/>
      <c r="V294" s="16"/>
      <c r="W294" s="16"/>
      <c r="X294" s="16"/>
      <c r="Y294" s="14"/>
      <c r="Z294" s="11"/>
    </row>
    <row r="295" spans="1:26" ht="16">
      <c r="A295" s="20"/>
      <c r="B295" s="19"/>
      <c r="C295" s="8"/>
      <c r="D295" s="8"/>
      <c r="E295" s="10"/>
      <c r="F295" s="8"/>
      <c r="G295" s="8"/>
      <c r="H295" s="8"/>
      <c r="I295" s="9"/>
      <c r="J295" s="8"/>
      <c r="K295" s="159"/>
      <c r="L295" s="18"/>
      <c r="M295" s="18"/>
      <c r="N295" s="18"/>
      <c r="O295" s="18"/>
      <c r="P295" s="17"/>
      <c r="Q295" s="17"/>
      <c r="R295" s="17"/>
      <c r="S295" s="11"/>
      <c r="T295" s="11"/>
      <c r="U295" s="11"/>
      <c r="V295" s="16"/>
      <c r="W295" s="16"/>
      <c r="X295" s="16"/>
      <c r="Y295" s="14"/>
      <c r="Z295" s="11"/>
    </row>
    <row r="296" spans="1:26" ht="16">
      <c r="A296" s="20"/>
      <c r="B296" s="19"/>
      <c r="C296" s="8"/>
      <c r="D296" s="8"/>
      <c r="E296" s="10"/>
      <c r="F296" s="8"/>
      <c r="G296" s="8"/>
      <c r="H296" s="8"/>
      <c r="I296" s="9"/>
      <c r="J296" s="8"/>
      <c r="K296" s="159"/>
      <c r="L296" s="18"/>
      <c r="M296" s="18"/>
      <c r="N296" s="18"/>
      <c r="O296" s="18"/>
      <c r="P296" s="17"/>
      <c r="Q296" s="17"/>
      <c r="R296" s="17"/>
      <c r="S296" s="11"/>
      <c r="T296" s="11"/>
      <c r="U296" s="11"/>
      <c r="V296" s="16"/>
      <c r="W296" s="16"/>
      <c r="X296" s="16"/>
      <c r="Y296" s="14"/>
      <c r="Z296" s="11"/>
    </row>
    <row r="297" spans="1:26" ht="16">
      <c r="A297" s="20"/>
      <c r="B297" s="19"/>
      <c r="C297" s="8"/>
      <c r="D297" s="8"/>
      <c r="E297" s="10"/>
      <c r="F297" s="8"/>
      <c r="G297" s="8"/>
      <c r="H297" s="8"/>
      <c r="I297" s="9"/>
      <c r="J297" s="8"/>
      <c r="K297" s="159"/>
      <c r="L297" s="18"/>
      <c r="M297" s="18"/>
      <c r="N297" s="18"/>
      <c r="O297" s="18"/>
      <c r="P297" s="17"/>
      <c r="Q297" s="17"/>
      <c r="R297" s="17"/>
      <c r="S297" s="11"/>
      <c r="T297" s="11"/>
      <c r="U297" s="11"/>
      <c r="V297" s="16"/>
      <c r="W297" s="16"/>
      <c r="X297" s="16"/>
      <c r="Y297" s="14"/>
      <c r="Z297" s="11"/>
    </row>
    <row r="298" spans="1:26" ht="16">
      <c r="A298" s="20"/>
      <c r="B298" s="19"/>
      <c r="C298" s="8"/>
      <c r="D298" s="8"/>
      <c r="E298" s="10"/>
      <c r="F298" s="8"/>
      <c r="G298" s="8"/>
      <c r="H298" s="8"/>
      <c r="I298" s="9"/>
      <c r="J298" s="8"/>
      <c r="K298" s="159"/>
      <c r="L298" s="18"/>
      <c r="M298" s="18"/>
      <c r="N298" s="18"/>
      <c r="O298" s="18"/>
      <c r="P298" s="17"/>
      <c r="Q298" s="17"/>
      <c r="R298" s="17"/>
      <c r="S298" s="11"/>
      <c r="T298" s="11"/>
      <c r="U298" s="11"/>
      <c r="V298" s="16"/>
      <c r="W298" s="16"/>
      <c r="X298" s="16"/>
      <c r="Y298" s="14"/>
      <c r="Z298" s="11"/>
    </row>
    <row r="299" spans="1:26" ht="16">
      <c r="A299" s="20"/>
      <c r="B299" s="19"/>
      <c r="C299" s="8"/>
      <c r="D299" s="8"/>
      <c r="E299" s="10"/>
      <c r="F299" s="8"/>
      <c r="G299" s="8"/>
      <c r="H299" s="8"/>
      <c r="I299" s="9"/>
      <c r="J299" s="8"/>
      <c r="K299" s="159"/>
      <c r="L299" s="18"/>
      <c r="M299" s="18"/>
      <c r="N299" s="18"/>
      <c r="O299" s="18"/>
      <c r="P299" s="17"/>
      <c r="Q299" s="17"/>
      <c r="R299" s="17"/>
      <c r="S299" s="11"/>
      <c r="T299" s="11"/>
      <c r="U299" s="11"/>
      <c r="V299" s="16"/>
      <c r="W299" s="16"/>
      <c r="X299" s="16"/>
      <c r="Y299" s="14"/>
      <c r="Z299" s="11"/>
    </row>
    <row r="300" spans="1:26" ht="16">
      <c r="A300" s="20"/>
      <c r="B300" s="19"/>
      <c r="C300" s="8"/>
      <c r="D300" s="8"/>
      <c r="E300" s="10"/>
      <c r="F300" s="8"/>
      <c r="G300" s="8"/>
      <c r="H300" s="8"/>
      <c r="I300" s="9"/>
      <c r="J300" s="8"/>
      <c r="K300" s="159"/>
      <c r="L300" s="18"/>
      <c r="M300" s="18"/>
      <c r="N300" s="18"/>
      <c r="O300" s="18"/>
      <c r="P300" s="17"/>
      <c r="Q300" s="17"/>
      <c r="R300" s="17"/>
      <c r="S300" s="11"/>
      <c r="T300" s="11"/>
      <c r="U300" s="11"/>
      <c r="V300" s="16"/>
      <c r="W300" s="16"/>
      <c r="X300" s="16"/>
      <c r="Y300" s="14"/>
      <c r="Z300" s="11"/>
    </row>
    <row r="301" spans="1:26" ht="16">
      <c r="A301" s="20"/>
      <c r="B301" s="19"/>
      <c r="C301" s="8"/>
      <c r="D301" s="8"/>
      <c r="E301" s="10"/>
      <c r="F301" s="8"/>
      <c r="G301" s="8"/>
      <c r="H301" s="8"/>
      <c r="I301" s="9"/>
      <c r="J301" s="8"/>
      <c r="K301" s="159"/>
      <c r="L301" s="18"/>
      <c r="M301" s="18"/>
      <c r="N301" s="18"/>
      <c r="O301" s="18"/>
      <c r="P301" s="17"/>
      <c r="Q301" s="17"/>
      <c r="R301" s="17"/>
      <c r="S301" s="11"/>
      <c r="T301" s="11"/>
      <c r="U301" s="11"/>
      <c r="V301" s="16"/>
      <c r="W301" s="16"/>
      <c r="X301" s="16"/>
      <c r="Y301" s="14"/>
      <c r="Z301" s="11"/>
    </row>
    <row r="302" spans="1:26" ht="16">
      <c r="A302" s="20"/>
      <c r="B302" s="19"/>
      <c r="C302" s="8"/>
      <c r="D302" s="8"/>
      <c r="E302" s="10"/>
      <c r="F302" s="8"/>
      <c r="G302" s="8"/>
      <c r="H302" s="8"/>
      <c r="I302" s="9"/>
      <c r="J302" s="8"/>
      <c r="K302" s="159"/>
      <c r="L302" s="18"/>
      <c r="M302" s="18"/>
      <c r="N302" s="18"/>
      <c r="O302" s="18"/>
      <c r="P302" s="17"/>
      <c r="Q302" s="17"/>
      <c r="R302" s="17"/>
      <c r="S302" s="11"/>
      <c r="T302" s="11"/>
      <c r="U302" s="11"/>
      <c r="V302" s="16"/>
      <c r="W302" s="16"/>
      <c r="X302" s="16"/>
      <c r="Y302" s="14"/>
      <c r="Z302" s="11"/>
    </row>
    <row r="303" spans="1:26" ht="16">
      <c r="A303" s="20"/>
      <c r="B303" s="19"/>
      <c r="C303" s="8"/>
      <c r="D303" s="8"/>
      <c r="E303" s="10"/>
      <c r="F303" s="8"/>
      <c r="G303" s="8"/>
      <c r="H303" s="8"/>
      <c r="I303" s="9"/>
      <c r="J303" s="8"/>
      <c r="K303" s="159"/>
      <c r="L303" s="18"/>
      <c r="M303" s="18"/>
      <c r="N303" s="18"/>
      <c r="O303" s="18"/>
      <c r="P303" s="17"/>
      <c r="Q303" s="17"/>
      <c r="R303" s="17"/>
      <c r="S303" s="11"/>
      <c r="T303" s="11"/>
      <c r="U303" s="11"/>
      <c r="V303" s="16"/>
      <c r="W303" s="16"/>
      <c r="X303" s="16"/>
      <c r="Y303" s="14"/>
      <c r="Z303" s="11"/>
    </row>
    <row r="304" spans="1:26" ht="16">
      <c r="A304" s="20"/>
      <c r="B304" s="19"/>
      <c r="C304" s="8"/>
      <c r="D304" s="8"/>
      <c r="E304" s="10"/>
      <c r="F304" s="8"/>
      <c r="G304" s="8"/>
      <c r="H304" s="8"/>
      <c r="I304" s="9"/>
      <c r="J304" s="8"/>
      <c r="K304" s="159"/>
      <c r="L304" s="18"/>
      <c r="M304" s="18"/>
      <c r="N304" s="18"/>
      <c r="O304" s="18"/>
      <c r="P304" s="17"/>
      <c r="Q304" s="17"/>
      <c r="R304" s="17"/>
      <c r="S304" s="11"/>
      <c r="T304" s="11"/>
      <c r="U304" s="11"/>
      <c r="V304" s="16"/>
      <c r="W304" s="16"/>
      <c r="X304" s="16"/>
      <c r="Y304" s="14"/>
      <c r="Z304" s="11"/>
    </row>
    <row r="305" spans="1:26" ht="16">
      <c r="A305" s="20"/>
      <c r="B305" s="19"/>
      <c r="C305" s="8"/>
      <c r="D305" s="8"/>
      <c r="E305" s="10"/>
      <c r="F305" s="8"/>
      <c r="G305" s="8"/>
      <c r="H305" s="8"/>
      <c r="I305" s="9"/>
      <c r="J305" s="8"/>
      <c r="K305" s="159"/>
      <c r="L305" s="18"/>
      <c r="M305" s="18"/>
      <c r="N305" s="18"/>
      <c r="O305" s="18"/>
      <c r="P305" s="17"/>
      <c r="Q305" s="17"/>
      <c r="R305" s="17"/>
      <c r="S305" s="11"/>
      <c r="T305" s="11"/>
      <c r="U305" s="11"/>
      <c r="V305" s="16"/>
      <c r="W305" s="16"/>
      <c r="X305" s="16"/>
      <c r="Y305" s="14"/>
      <c r="Z305" s="11"/>
    </row>
    <row r="306" spans="1:26" ht="16">
      <c r="A306" s="20"/>
      <c r="B306" s="19"/>
      <c r="C306" s="8"/>
      <c r="D306" s="8"/>
      <c r="E306" s="10"/>
      <c r="F306" s="8"/>
      <c r="G306" s="8"/>
      <c r="H306" s="8"/>
      <c r="I306" s="9"/>
      <c r="J306" s="8"/>
      <c r="K306" s="159"/>
      <c r="L306" s="18"/>
      <c r="M306" s="18"/>
      <c r="N306" s="18"/>
      <c r="O306" s="18"/>
      <c r="P306" s="17"/>
      <c r="Q306" s="17"/>
      <c r="R306" s="17"/>
      <c r="S306" s="11"/>
      <c r="T306" s="11"/>
      <c r="U306" s="11"/>
      <c r="V306" s="16"/>
      <c r="W306" s="16"/>
      <c r="X306" s="16"/>
      <c r="Y306" s="14"/>
      <c r="Z306" s="11"/>
    </row>
    <row r="307" spans="1:26" ht="16">
      <c r="A307" s="20"/>
      <c r="B307" s="19"/>
      <c r="C307" s="8"/>
      <c r="D307" s="8"/>
      <c r="E307" s="10"/>
      <c r="F307" s="8"/>
      <c r="G307" s="8"/>
      <c r="H307" s="8"/>
      <c r="I307" s="9"/>
      <c r="J307" s="8"/>
      <c r="K307" s="159"/>
      <c r="L307" s="18"/>
      <c r="M307" s="18"/>
      <c r="N307" s="18"/>
      <c r="O307" s="18"/>
      <c r="P307" s="17"/>
      <c r="Q307" s="17"/>
      <c r="R307" s="17"/>
      <c r="S307" s="11"/>
      <c r="T307" s="11"/>
      <c r="U307" s="11"/>
      <c r="V307" s="16"/>
      <c r="W307" s="16"/>
      <c r="X307" s="16"/>
      <c r="Y307" s="14"/>
      <c r="Z307" s="11"/>
    </row>
    <row r="308" spans="1:26" ht="16">
      <c r="A308" s="20"/>
      <c r="B308" s="19"/>
      <c r="C308" s="8"/>
      <c r="D308" s="8"/>
      <c r="E308" s="10"/>
      <c r="F308" s="8"/>
      <c r="G308" s="8"/>
      <c r="H308" s="8"/>
      <c r="I308" s="9"/>
      <c r="J308" s="8"/>
      <c r="K308" s="159"/>
      <c r="L308" s="18"/>
      <c r="M308" s="18"/>
      <c r="N308" s="18"/>
      <c r="O308" s="18"/>
      <c r="P308" s="17"/>
      <c r="Q308" s="17"/>
      <c r="R308" s="17"/>
      <c r="S308" s="11"/>
      <c r="T308" s="11"/>
      <c r="U308" s="11"/>
      <c r="V308" s="16"/>
      <c r="W308" s="16"/>
      <c r="X308" s="16"/>
      <c r="Y308" s="14"/>
      <c r="Z308" s="11"/>
    </row>
    <row r="309" spans="1:26" ht="16">
      <c r="A309" s="20"/>
      <c r="B309" s="19"/>
      <c r="C309" s="8"/>
      <c r="D309" s="8"/>
      <c r="E309" s="10"/>
      <c r="F309" s="8"/>
      <c r="G309" s="8"/>
      <c r="H309" s="8"/>
      <c r="I309" s="9"/>
      <c r="J309" s="8"/>
      <c r="K309" s="159"/>
      <c r="L309" s="18"/>
      <c r="M309" s="18"/>
      <c r="N309" s="18"/>
      <c r="O309" s="18"/>
      <c r="P309" s="17"/>
      <c r="Q309" s="17"/>
      <c r="R309" s="17"/>
      <c r="S309" s="11"/>
      <c r="T309" s="11"/>
      <c r="U309" s="11"/>
      <c r="V309" s="16"/>
      <c r="W309" s="16"/>
      <c r="X309" s="16"/>
      <c r="Y309" s="14"/>
      <c r="Z309" s="11"/>
    </row>
    <row r="310" spans="1:26" ht="16">
      <c r="A310" s="20"/>
      <c r="B310" s="19"/>
      <c r="C310" s="8"/>
      <c r="D310" s="8"/>
      <c r="E310" s="10"/>
      <c r="F310" s="8"/>
      <c r="G310" s="8"/>
      <c r="H310" s="8"/>
      <c r="I310" s="9"/>
      <c r="J310" s="8"/>
      <c r="K310" s="159"/>
      <c r="L310" s="18"/>
      <c r="M310" s="18"/>
      <c r="N310" s="18"/>
      <c r="O310" s="18"/>
      <c r="P310" s="17"/>
      <c r="Q310" s="17"/>
      <c r="R310" s="17"/>
      <c r="S310" s="11"/>
      <c r="T310" s="11"/>
      <c r="U310" s="11"/>
      <c r="V310" s="16"/>
      <c r="W310" s="16"/>
      <c r="X310" s="16"/>
      <c r="Y310" s="14"/>
      <c r="Z310" s="11"/>
    </row>
    <row r="311" spans="1:26" ht="16">
      <c r="A311" s="20"/>
      <c r="B311" s="19"/>
      <c r="C311" s="8"/>
      <c r="D311" s="8"/>
      <c r="E311" s="10"/>
      <c r="F311" s="8"/>
      <c r="G311" s="8"/>
      <c r="H311" s="8"/>
      <c r="I311" s="9"/>
      <c r="J311" s="8"/>
      <c r="K311" s="159"/>
      <c r="L311" s="18"/>
      <c r="M311" s="18"/>
      <c r="N311" s="18"/>
      <c r="O311" s="18"/>
      <c r="P311" s="17"/>
      <c r="Q311" s="17"/>
      <c r="R311" s="17"/>
      <c r="S311" s="11"/>
      <c r="T311" s="11"/>
      <c r="U311" s="11"/>
      <c r="V311" s="16"/>
      <c r="W311" s="16"/>
      <c r="X311" s="16"/>
      <c r="Y311" s="14"/>
      <c r="Z311" s="11"/>
    </row>
    <row r="312" spans="1:26" ht="16">
      <c r="A312" s="20"/>
      <c r="B312" s="19"/>
      <c r="C312" s="8"/>
      <c r="D312" s="8"/>
      <c r="E312" s="10"/>
      <c r="F312" s="8"/>
      <c r="G312" s="8"/>
      <c r="H312" s="8"/>
      <c r="I312" s="9"/>
      <c r="J312" s="8"/>
      <c r="K312" s="159"/>
      <c r="L312" s="18"/>
      <c r="M312" s="18"/>
      <c r="N312" s="18"/>
      <c r="O312" s="18"/>
      <c r="P312" s="17"/>
      <c r="Q312" s="17"/>
      <c r="R312" s="17"/>
      <c r="S312" s="11"/>
      <c r="T312" s="11"/>
      <c r="U312" s="11"/>
      <c r="V312" s="16"/>
      <c r="W312" s="16"/>
      <c r="X312" s="16"/>
      <c r="Y312" s="14"/>
      <c r="Z312" s="11"/>
    </row>
    <row r="313" spans="1:26" ht="16">
      <c r="A313" s="20"/>
      <c r="B313" s="19"/>
      <c r="C313" s="8"/>
      <c r="D313" s="8"/>
      <c r="E313" s="10"/>
      <c r="F313" s="8"/>
      <c r="G313" s="8"/>
      <c r="H313" s="8"/>
      <c r="I313" s="9"/>
      <c r="J313" s="8"/>
      <c r="K313" s="159"/>
      <c r="L313" s="18"/>
      <c r="M313" s="18"/>
      <c r="N313" s="18"/>
      <c r="O313" s="18"/>
      <c r="P313" s="17"/>
      <c r="Q313" s="17"/>
      <c r="R313" s="17"/>
      <c r="S313" s="11"/>
      <c r="T313" s="11"/>
      <c r="U313" s="11"/>
      <c r="V313" s="16"/>
      <c r="W313" s="16"/>
      <c r="X313" s="16"/>
      <c r="Y313" s="14"/>
      <c r="Z313" s="11"/>
    </row>
    <row r="314" spans="1:26" ht="16">
      <c r="A314" s="20"/>
      <c r="B314" s="19"/>
      <c r="C314" s="8"/>
      <c r="D314" s="8"/>
      <c r="E314" s="10"/>
      <c r="F314" s="8"/>
      <c r="G314" s="8"/>
      <c r="H314" s="8"/>
      <c r="I314" s="9"/>
      <c r="J314" s="8"/>
      <c r="K314" s="159"/>
      <c r="L314" s="18"/>
      <c r="M314" s="18"/>
      <c r="N314" s="18"/>
      <c r="O314" s="18"/>
      <c r="P314" s="17"/>
      <c r="Q314" s="17"/>
      <c r="R314" s="17"/>
      <c r="S314" s="11"/>
      <c r="T314" s="11"/>
      <c r="U314" s="11"/>
      <c r="V314" s="16"/>
      <c r="W314" s="16"/>
      <c r="X314" s="16"/>
      <c r="Y314" s="14"/>
      <c r="Z314" s="11"/>
    </row>
    <row r="315" spans="1:26" ht="16">
      <c r="A315" s="20"/>
      <c r="B315" s="19"/>
      <c r="C315" s="8"/>
      <c r="D315" s="8"/>
      <c r="E315" s="10"/>
      <c r="F315" s="8"/>
      <c r="G315" s="8"/>
      <c r="H315" s="8"/>
      <c r="I315" s="9"/>
      <c r="J315" s="8"/>
      <c r="K315" s="159"/>
      <c r="L315" s="18"/>
      <c r="M315" s="18"/>
      <c r="N315" s="18"/>
      <c r="O315" s="18"/>
      <c r="P315" s="17"/>
      <c r="Q315" s="17"/>
      <c r="R315" s="17"/>
      <c r="S315" s="11"/>
      <c r="T315" s="11"/>
      <c r="U315" s="11"/>
      <c r="V315" s="16"/>
      <c r="W315" s="16"/>
      <c r="X315" s="16"/>
      <c r="Y315" s="14"/>
      <c r="Z315" s="11"/>
    </row>
    <row r="316" spans="1:26" ht="16">
      <c r="A316" s="20"/>
      <c r="B316" s="19"/>
      <c r="C316" s="8"/>
      <c r="D316" s="8"/>
      <c r="E316" s="10"/>
      <c r="F316" s="8"/>
      <c r="G316" s="8"/>
      <c r="H316" s="8"/>
      <c r="I316" s="9"/>
      <c r="J316" s="8"/>
      <c r="K316" s="159"/>
      <c r="L316" s="18"/>
      <c r="M316" s="18"/>
      <c r="N316" s="18"/>
      <c r="O316" s="18"/>
      <c r="P316" s="17"/>
      <c r="Q316" s="17"/>
      <c r="R316" s="17"/>
      <c r="S316" s="11"/>
      <c r="T316" s="11"/>
      <c r="U316" s="11"/>
      <c r="V316" s="16"/>
      <c r="W316" s="16"/>
      <c r="X316" s="16"/>
      <c r="Y316" s="14"/>
      <c r="Z316" s="11"/>
    </row>
    <row r="317" spans="1:26" ht="16">
      <c r="A317" s="20"/>
      <c r="B317" s="19"/>
      <c r="C317" s="8"/>
      <c r="D317" s="8"/>
      <c r="E317" s="10"/>
      <c r="F317" s="8"/>
      <c r="G317" s="8"/>
      <c r="H317" s="8"/>
      <c r="I317" s="9"/>
      <c r="J317" s="8"/>
      <c r="K317" s="159"/>
      <c r="L317" s="18"/>
      <c r="M317" s="18"/>
      <c r="N317" s="18"/>
      <c r="O317" s="18"/>
      <c r="P317" s="17"/>
      <c r="Q317" s="17"/>
      <c r="R317" s="17"/>
      <c r="S317" s="11"/>
      <c r="T317" s="11"/>
      <c r="U317" s="11"/>
      <c r="V317" s="16"/>
      <c r="W317" s="16"/>
      <c r="X317" s="16"/>
      <c r="Y317" s="14"/>
      <c r="Z317" s="11"/>
    </row>
    <row r="318" spans="1:26" ht="16">
      <c r="A318" s="20"/>
      <c r="B318" s="19"/>
      <c r="C318" s="8"/>
      <c r="D318" s="8"/>
      <c r="E318" s="10"/>
      <c r="F318" s="8"/>
      <c r="G318" s="8"/>
      <c r="H318" s="8"/>
      <c r="I318" s="9"/>
      <c r="J318" s="8"/>
      <c r="K318" s="159"/>
      <c r="L318" s="18"/>
      <c r="M318" s="18"/>
      <c r="N318" s="18"/>
      <c r="O318" s="18"/>
      <c r="P318" s="17"/>
      <c r="Q318" s="17"/>
      <c r="R318" s="17"/>
      <c r="S318" s="11"/>
      <c r="T318" s="11"/>
      <c r="U318" s="11"/>
      <c r="V318" s="16"/>
      <c r="W318" s="16"/>
      <c r="X318" s="16"/>
      <c r="Y318" s="14"/>
      <c r="Z318" s="11"/>
    </row>
    <row r="319" spans="1:26" ht="16">
      <c r="A319" s="20"/>
      <c r="B319" s="19"/>
      <c r="C319" s="8"/>
      <c r="D319" s="8"/>
      <c r="E319" s="10"/>
      <c r="F319" s="8"/>
      <c r="G319" s="8"/>
      <c r="H319" s="8"/>
      <c r="I319" s="9"/>
      <c r="J319" s="8"/>
      <c r="K319" s="159"/>
      <c r="L319" s="18"/>
      <c r="M319" s="18"/>
      <c r="N319" s="18"/>
      <c r="O319" s="18"/>
      <c r="P319" s="17"/>
      <c r="Q319" s="17"/>
      <c r="R319" s="17"/>
      <c r="S319" s="11"/>
      <c r="T319" s="11"/>
      <c r="U319" s="11"/>
      <c r="V319" s="16"/>
      <c r="W319" s="16"/>
      <c r="X319" s="16"/>
      <c r="Y319" s="14"/>
      <c r="Z319" s="11"/>
    </row>
    <row r="320" spans="1:26" ht="16">
      <c r="A320" s="20"/>
      <c r="B320" s="19"/>
      <c r="C320" s="8"/>
      <c r="D320" s="8"/>
      <c r="E320" s="10"/>
      <c r="F320" s="8"/>
      <c r="G320" s="8"/>
      <c r="H320" s="8"/>
      <c r="I320" s="9"/>
      <c r="J320" s="8"/>
      <c r="K320" s="159"/>
      <c r="L320" s="18"/>
      <c r="M320" s="18"/>
      <c r="N320" s="18"/>
      <c r="O320" s="18"/>
      <c r="P320" s="17"/>
      <c r="Q320" s="17"/>
      <c r="R320" s="17"/>
      <c r="S320" s="11"/>
      <c r="T320" s="11"/>
      <c r="U320" s="11"/>
      <c r="V320" s="16"/>
      <c r="W320" s="16"/>
      <c r="X320" s="16"/>
      <c r="Y320" s="14"/>
      <c r="Z320" s="11"/>
    </row>
    <row r="321" spans="1:26" ht="16">
      <c r="A321" s="20"/>
      <c r="B321" s="19"/>
      <c r="C321" s="8"/>
      <c r="D321" s="8"/>
      <c r="E321" s="10"/>
      <c r="F321" s="8"/>
      <c r="G321" s="8"/>
      <c r="H321" s="8"/>
      <c r="I321" s="9"/>
      <c r="J321" s="8"/>
      <c r="K321" s="159"/>
      <c r="L321" s="18"/>
      <c r="M321" s="18"/>
      <c r="N321" s="18"/>
      <c r="O321" s="18"/>
      <c r="P321" s="17"/>
      <c r="Q321" s="17"/>
      <c r="R321" s="17"/>
      <c r="S321" s="11"/>
      <c r="T321" s="11"/>
      <c r="U321" s="11"/>
      <c r="V321" s="16"/>
      <c r="W321" s="16"/>
      <c r="X321" s="16"/>
      <c r="Y321" s="14"/>
      <c r="Z321" s="11"/>
    </row>
    <row r="322" spans="1:26" ht="16">
      <c r="A322" s="20"/>
      <c r="B322" s="19"/>
      <c r="C322" s="8"/>
      <c r="D322" s="8"/>
      <c r="E322" s="10"/>
      <c r="F322" s="8"/>
      <c r="G322" s="8"/>
      <c r="H322" s="8"/>
      <c r="I322" s="9"/>
      <c r="J322" s="8"/>
      <c r="K322" s="159"/>
      <c r="L322" s="18"/>
      <c r="M322" s="18"/>
      <c r="N322" s="18"/>
      <c r="O322" s="18"/>
      <c r="P322" s="17"/>
      <c r="Q322" s="17"/>
      <c r="R322" s="17"/>
      <c r="S322" s="11"/>
      <c r="T322" s="11"/>
      <c r="U322" s="11"/>
      <c r="V322" s="16"/>
      <c r="W322" s="16"/>
      <c r="X322" s="16"/>
      <c r="Y322" s="14"/>
      <c r="Z322" s="11"/>
    </row>
    <row r="323" spans="1:26" ht="16">
      <c r="A323" s="20"/>
      <c r="B323" s="19"/>
      <c r="C323" s="8"/>
      <c r="D323" s="8"/>
      <c r="E323" s="10"/>
      <c r="F323" s="8"/>
      <c r="G323" s="8"/>
      <c r="H323" s="8"/>
      <c r="I323" s="9"/>
      <c r="J323" s="8"/>
      <c r="K323" s="159"/>
      <c r="L323" s="18"/>
      <c r="M323" s="18"/>
      <c r="N323" s="18"/>
      <c r="O323" s="18"/>
      <c r="P323" s="17"/>
      <c r="Q323" s="17"/>
      <c r="R323" s="17"/>
      <c r="S323" s="11"/>
      <c r="T323" s="11"/>
      <c r="U323" s="11"/>
      <c r="V323" s="16"/>
      <c r="W323" s="16"/>
      <c r="X323" s="16"/>
      <c r="Y323" s="14"/>
      <c r="Z323" s="11"/>
    </row>
    <row r="324" spans="1:26" ht="16">
      <c r="A324" s="20"/>
      <c r="B324" s="19"/>
      <c r="C324" s="8"/>
      <c r="D324" s="8"/>
      <c r="E324" s="10"/>
      <c r="F324" s="8"/>
      <c r="G324" s="8"/>
      <c r="H324" s="8"/>
      <c r="I324" s="9"/>
      <c r="J324" s="8"/>
      <c r="K324" s="159"/>
      <c r="L324" s="18"/>
      <c r="M324" s="18"/>
      <c r="N324" s="18"/>
      <c r="O324" s="18"/>
      <c r="P324" s="17"/>
      <c r="Q324" s="17"/>
      <c r="R324" s="17"/>
      <c r="S324" s="11"/>
      <c r="T324" s="11"/>
      <c r="U324" s="11"/>
      <c r="V324" s="16"/>
      <c r="W324" s="16"/>
      <c r="X324" s="16"/>
      <c r="Y324" s="14"/>
      <c r="Z324" s="11"/>
    </row>
    <row r="325" spans="1:26" ht="16">
      <c r="A325" s="20"/>
      <c r="B325" s="19"/>
      <c r="C325" s="8"/>
      <c r="D325" s="8"/>
      <c r="E325" s="10"/>
      <c r="F325" s="8"/>
      <c r="G325" s="8"/>
      <c r="H325" s="8"/>
      <c r="I325" s="9"/>
      <c r="J325" s="8"/>
      <c r="K325" s="159"/>
      <c r="L325" s="18"/>
      <c r="M325" s="18"/>
      <c r="N325" s="18"/>
      <c r="O325" s="18"/>
      <c r="P325" s="17"/>
      <c r="Q325" s="17"/>
      <c r="R325" s="17"/>
      <c r="S325" s="11"/>
      <c r="T325" s="11"/>
      <c r="U325" s="11"/>
      <c r="V325" s="16"/>
      <c r="W325" s="16"/>
      <c r="X325" s="16"/>
      <c r="Y325" s="14"/>
      <c r="Z325" s="11"/>
    </row>
    <row r="326" spans="1:26" ht="16">
      <c r="A326" s="20"/>
      <c r="B326" s="19"/>
      <c r="C326" s="8"/>
      <c r="D326" s="8"/>
      <c r="E326" s="10"/>
      <c r="F326" s="8"/>
      <c r="G326" s="8"/>
      <c r="H326" s="8"/>
      <c r="I326" s="9"/>
      <c r="J326" s="8"/>
      <c r="K326" s="159"/>
      <c r="L326" s="18"/>
      <c r="M326" s="18"/>
      <c r="N326" s="18"/>
      <c r="O326" s="18"/>
      <c r="P326" s="17"/>
      <c r="Q326" s="17"/>
      <c r="R326" s="17"/>
      <c r="S326" s="11"/>
      <c r="T326" s="11"/>
      <c r="U326" s="11"/>
      <c r="V326" s="16"/>
      <c r="W326" s="16"/>
      <c r="X326" s="16"/>
      <c r="Y326" s="14"/>
      <c r="Z326" s="11"/>
    </row>
    <row r="327" spans="1:26" ht="16">
      <c r="A327" s="20"/>
      <c r="B327" s="19"/>
      <c r="C327" s="8"/>
      <c r="D327" s="8"/>
      <c r="E327" s="10"/>
      <c r="F327" s="8"/>
      <c r="G327" s="8"/>
      <c r="H327" s="8"/>
      <c r="I327" s="9"/>
      <c r="J327" s="8"/>
      <c r="K327" s="159"/>
      <c r="L327" s="18"/>
      <c r="M327" s="18"/>
      <c r="N327" s="18"/>
      <c r="O327" s="18"/>
      <c r="P327" s="17"/>
      <c r="Q327" s="17"/>
      <c r="R327" s="17"/>
      <c r="S327" s="11"/>
      <c r="T327" s="11"/>
      <c r="U327" s="11"/>
      <c r="V327" s="16"/>
      <c r="W327" s="16"/>
      <c r="X327" s="16"/>
      <c r="Y327" s="14"/>
      <c r="Z327" s="11"/>
    </row>
    <row r="328" spans="1:26" ht="16">
      <c r="A328" s="20"/>
      <c r="B328" s="19"/>
      <c r="C328" s="8"/>
      <c r="D328" s="8"/>
      <c r="E328" s="10"/>
      <c r="F328" s="8"/>
      <c r="G328" s="8"/>
      <c r="H328" s="8"/>
      <c r="I328" s="9"/>
      <c r="J328" s="8"/>
      <c r="K328" s="159"/>
      <c r="L328" s="18"/>
      <c r="M328" s="18"/>
      <c r="N328" s="18"/>
      <c r="O328" s="18"/>
      <c r="P328" s="17"/>
      <c r="Q328" s="17"/>
      <c r="R328" s="17"/>
      <c r="S328" s="11"/>
      <c r="T328" s="11"/>
      <c r="U328" s="11"/>
      <c r="V328" s="16"/>
      <c r="W328" s="16"/>
      <c r="X328" s="16"/>
      <c r="Y328" s="14"/>
      <c r="Z328" s="11"/>
    </row>
    <row r="329" spans="1:26" ht="16">
      <c r="A329" s="20"/>
      <c r="B329" s="19"/>
      <c r="C329" s="8"/>
      <c r="D329" s="8"/>
      <c r="E329" s="10"/>
      <c r="F329" s="8"/>
      <c r="G329" s="8"/>
      <c r="H329" s="8"/>
      <c r="I329" s="9"/>
      <c r="J329" s="8"/>
      <c r="K329" s="159"/>
      <c r="L329" s="18"/>
      <c r="M329" s="18"/>
      <c r="N329" s="18"/>
      <c r="O329" s="18"/>
      <c r="P329" s="17"/>
      <c r="Q329" s="17"/>
      <c r="R329" s="17"/>
      <c r="S329" s="11"/>
      <c r="T329" s="11"/>
      <c r="U329" s="11"/>
      <c r="V329" s="16"/>
      <c r="W329" s="16"/>
      <c r="X329" s="16"/>
      <c r="Y329" s="14"/>
      <c r="Z329" s="11"/>
    </row>
    <row r="330" spans="1:26" ht="16">
      <c r="A330" s="20"/>
      <c r="B330" s="19"/>
      <c r="C330" s="8"/>
      <c r="D330" s="8"/>
      <c r="E330" s="10"/>
      <c r="F330" s="8"/>
      <c r="G330" s="8"/>
      <c r="H330" s="8"/>
      <c r="I330" s="9"/>
      <c r="J330" s="8"/>
      <c r="K330" s="159"/>
      <c r="L330" s="18"/>
      <c r="M330" s="18"/>
      <c r="N330" s="18"/>
      <c r="O330" s="18"/>
      <c r="P330" s="17"/>
      <c r="Q330" s="17"/>
      <c r="R330" s="17"/>
      <c r="S330" s="11"/>
      <c r="T330" s="11"/>
      <c r="U330" s="11"/>
      <c r="V330" s="16"/>
      <c r="W330" s="16"/>
      <c r="X330" s="16"/>
      <c r="Y330" s="14"/>
      <c r="Z330" s="11"/>
    </row>
    <row r="331" spans="1:26" ht="16">
      <c r="A331" s="20"/>
      <c r="B331" s="19"/>
      <c r="C331" s="8"/>
      <c r="D331" s="8"/>
      <c r="E331" s="10"/>
      <c r="F331" s="8"/>
      <c r="G331" s="8"/>
      <c r="H331" s="8"/>
      <c r="I331" s="9"/>
      <c r="J331" s="8"/>
      <c r="K331" s="159"/>
      <c r="L331" s="18"/>
      <c r="M331" s="18"/>
      <c r="N331" s="18"/>
      <c r="O331" s="18"/>
      <c r="P331" s="17"/>
      <c r="Q331" s="17"/>
      <c r="R331" s="17"/>
      <c r="S331" s="11"/>
      <c r="T331" s="11"/>
      <c r="U331" s="11"/>
      <c r="V331" s="16"/>
      <c r="W331" s="16"/>
      <c r="X331" s="16"/>
      <c r="Y331" s="14"/>
      <c r="Z331" s="11"/>
    </row>
    <row r="332" spans="1:26" ht="16">
      <c r="A332" s="20"/>
      <c r="B332" s="19"/>
      <c r="C332" s="8"/>
      <c r="D332" s="8"/>
      <c r="E332" s="10"/>
      <c r="F332" s="8"/>
      <c r="G332" s="8"/>
      <c r="H332" s="8"/>
      <c r="I332" s="9"/>
      <c r="J332" s="8"/>
      <c r="K332" s="159"/>
      <c r="L332" s="18"/>
      <c r="M332" s="18"/>
      <c r="N332" s="18"/>
      <c r="O332" s="18"/>
      <c r="P332" s="17"/>
      <c r="Q332" s="17"/>
      <c r="R332" s="17"/>
      <c r="S332" s="11"/>
      <c r="T332" s="11"/>
      <c r="U332" s="11"/>
      <c r="V332" s="16"/>
      <c r="W332" s="16"/>
      <c r="X332" s="16"/>
      <c r="Y332" s="14"/>
      <c r="Z332" s="11"/>
    </row>
    <row r="333" spans="1:26" ht="16">
      <c r="A333" s="20"/>
      <c r="B333" s="19"/>
      <c r="C333" s="8"/>
      <c r="D333" s="8"/>
      <c r="E333" s="10"/>
      <c r="F333" s="8"/>
      <c r="G333" s="8"/>
      <c r="H333" s="8"/>
      <c r="I333" s="9"/>
      <c r="J333" s="8"/>
      <c r="K333" s="159"/>
      <c r="L333" s="18"/>
      <c r="M333" s="18"/>
      <c r="N333" s="18"/>
      <c r="O333" s="18"/>
      <c r="P333" s="17"/>
      <c r="Q333" s="17"/>
      <c r="R333" s="17"/>
      <c r="S333" s="11"/>
      <c r="T333" s="11"/>
      <c r="U333" s="11"/>
      <c r="V333" s="16"/>
      <c r="W333" s="16"/>
      <c r="X333" s="16"/>
      <c r="Y333" s="14"/>
      <c r="Z333" s="11"/>
    </row>
    <row r="334" spans="1:26" ht="16">
      <c r="A334" s="20"/>
      <c r="B334" s="19"/>
      <c r="C334" s="8"/>
      <c r="D334" s="8"/>
      <c r="E334" s="10"/>
      <c r="F334" s="8"/>
      <c r="G334" s="8"/>
      <c r="H334" s="8"/>
      <c r="I334" s="9"/>
      <c r="J334" s="8"/>
      <c r="K334" s="159"/>
      <c r="L334" s="18"/>
      <c r="M334" s="18"/>
      <c r="N334" s="18"/>
      <c r="O334" s="18"/>
      <c r="P334" s="17"/>
      <c r="Q334" s="17"/>
      <c r="R334" s="17"/>
      <c r="S334" s="11"/>
      <c r="T334" s="11"/>
      <c r="U334" s="11"/>
      <c r="V334" s="16"/>
      <c r="W334" s="16"/>
      <c r="X334" s="16"/>
      <c r="Y334" s="14"/>
      <c r="Z334" s="11"/>
    </row>
    <row r="335" spans="1:26" ht="16">
      <c r="A335" s="20"/>
      <c r="B335" s="19"/>
      <c r="C335" s="8"/>
      <c r="D335" s="8"/>
      <c r="E335" s="10"/>
      <c r="F335" s="8"/>
      <c r="G335" s="8"/>
      <c r="H335" s="8"/>
      <c r="I335" s="9"/>
      <c r="J335" s="8"/>
      <c r="K335" s="159"/>
      <c r="L335" s="18"/>
      <c r="M335" s="18"/>
      <c r="N335" s="18"/>
      <c r="O335" s="18"/>
      <c r="P335" s="17"/>
      <c r="Q335" s="17"/>
      <c r="R335" s="17"/>
      <c r="S335" s="11"/>
      <c r="T335" s="11"/>
      <c r="U335" s="11"/>
      <c r="V335" s="16"/>
      <c r="W335" s="16"/>
      <c r="X335" s="16"/>
      <c r="Y335" s="14"/>
      <c r="Z335" s="11"/>
    </row>
    <row r="336" spans="1:26" ht="16">
      <c r="A336" s="20"/>
      <c r="B336" s="19"/>
      <c r="C336" s="8"/>
      <c r="D336" s="8"/>
      <c r="E336" s="10"/>
      <c r="F336" s="8"/>
      <c r="G336" s="8"/>
      <c r="H336" s="8"/>
      <c r="I336" s="9"/>
      <c r="J336" s="8"/>
      <c r="K336" s="159"/>
      <c r="L336" s="18"/>
      <c r="M336" s="18"/>
      <c r="N336" s="18"/>
      <c r="O336" s="18"/>
      <c r="P336" s="17"/>
      <c r="Q336" s="17"/>
      <c r="R336" s="17"/>
      <c r="S336" s="11"/>
      <c r="T336" s="11"/>
      <c r="U336" s="11"/>
      <c r="V336" s="16"/>
      <c r="W336" s="16"/>
      <c r="X336" s="16"/>
      <c r="Y336" s="14"/>
      <c r="Z336" s="11"/>
    </row>
    <row r="337" spans="1:26" ht="16">
      <c r="A337" s="20"/>
      <c r="B337" s="19"/>
      <c r="C337" s="8"/>
      <c r="D337" s="8"/>
      <c r="E337" s="10"/>
      <c r="F337" s="8"/>
      <c r="G337" s="8"/>
      <c r="H337" s="8"/>
      <c r="I337" s="9"/>
      <c r="J337" s="8"/>
      <c r="K337" s="159"/>
      <c r="L337" s="18"/>
      <c r="M337" s="18"/>
      <c r="N337" s="18"/>
      <c r="O337" s="18"/>
      <c r="P337" s="17"/>
      <c r="Q337" s="17"/>
      <c r="R337" s="17"/>
      <c r="S337" s="11"/>
      <c r="T337" s="11"/>
      <c r="U337" s="11"/>
      <c r="V337" s="16"/>
      <c r="W337" s="16"/>
      <c r="X337" s="16"/>
      <c r="Y337" s="14"/>
      <c r="Z337" s="11"/>
    </row>
    <row r="338" spans="1:26" ht="16">
      <c r="E338" s="10"/>
      <c r="F338" s="8"/>
      <c r="G338" s="8"/>
      <c r="H338" s="7"/>
      <c r="I338" s="9"/>
      <c r="J338" s="8"/>
      <c r="K338" s="160"/>
    </row>
    <row r="339" spans="1:26" ht="16">
      <c r="E339" s="10"/>
      <c r="F339" s="8"/>
      <c r="G339" s="8"/>
      <c r="H339" s="7"/>
      <c r="I339" s="9"/>
      <c r="J339" s="8"/>
      <c r="K339" s="160"/>
    </row>
    <row r="340" spans="1:26" ht="16">
      <c r="E340" s="10"/>
      <c r="F340" s="8"/>
      <c r="G340" s="8"/>
      <c r="H340" s="7"/>
      <c r="I340" s="9"/>
      <c r="J340" s="8"/>
      <c r="K340" s="160"/>
    </row>
    <row r="341" spans="1:26" ht="16">
      <c r="E341" s="10"/>
      <c r="F341" s="8"/>
      <c r="G341" s="8"/>
      <c r="H341" s="7"/>
      <c r="I341" s="9"/>
      <c r="J341" s="8"/>
      <c r="K341" s="160"/>
    </row>
    <row r="342" spans="1:26" ht="16">
      <c r="E342" s="10"/>
      <c r="F342" s="8"/>
      <c r="G342" s="8"/>
      <c r="H342" s="7"/>
      <c r="I342" s="9"/>
      <c r="J342" s="8"/>
      <c r="K342" s="160"/>
    </row>
    <row r="343" spans="1:26" ht="16">
      <c r="E343" s="10"/>
      <c r="F343" s="8"/>
      <c r="G343" s="8"/>
      <c r="H343" s="7"/>
      <c r="I343" s="9"/>
      <c r="J343" s="8"/>
      <c r="K343" s="160"/>
    </row>
    <row r="344" spans="1:26" ht="16">
      <c r="E344" s="10"/>
      <c r="F344" s="8"/>
      <c r="G344" s="8"/>
      <c r="H344" s="7"/>
      <c r="I344" s="9"/>
      <c r="J344" s="8"/>
      <c r="K344" s="160"/>
    </row>
    <row r="345" spans="1:26" ht="16">
      <c r="E345" s="10"/>
      <c r="F345" s="8"/>
      <c r="G345" s="8"/>
      <c r="H345" s="7"/>
      <c r="I345" s="9"/>
      <c r="J345" s="8"/>
      <c r="K345" s="160"/>
    </row>
    <row r="346" spans="1:26" ht="16">
      <c r="E346" s="10"/>
      <c r="F346" s="8"/>
      <c r="G346" s="8"/>
      <c r="H346" s="7"/>
      <c r="I346" s="9"/>
      <c r="J346" s="8"/>
      <c r="K346" s="160"/>
    </row>
    <row r="347" spans="1:26" ht="16">
      <c r="E347" s="10"/>
      <c r="F347" s="8"/>
      <c r="G347" s="8"/>
      <c r="H347" s="7"/>
      <c r="I347" s="9"/>
      <c r="J347" s="8"/>
      <c r="K347" s="160"/>
    </row>
    <row r="348" spans="1:26" ht="16">
      <c r="E348" s="10"/>
      <c r="F348" s="8"/>
      <c r="G348" s="8"/>
      <c r="H348" s="7"/>
      <c r="I348" s="9"/>
      <c r="J348" s="8"/>
      <c r="K348" s="160"/>
    </row>
    <row r="349" spans="1:26" ht="16">
      <c r="E349" s="10"/>
      <c r="F349" s="8"/>
      <c r="G349" s="8"/>
      <c r="H349" s="7"/>
      <c r="I349" s="9"/>
      <c r="J349" s="8"/>
      <c r="K349" s="160"/>
    </row>
    <row r="350" spans="1:26" ht="16">
      <c r="E350" s="10"/>
      <c r="F350" s="8"/>
      <c r="G350" s="8"/>
      <c r="H350" s="7"/>
      <c r="I350" s="9"/>
      <c r="J350" s="8"/>
      <c r="K350" s="160"/>
    </row>
    <row r="351" spans="1:26" ht="16">
      <c r="E351" s="10"/>
      <c r="F351" s="8"/>
      <c r="G351" s="8"/>
      <c r="H351" s="7"/>
      <c r="I351" s="9"/>
      <c r="J351" s="8"/>
      <c r="K351" s="160"/>
    </row>
    <row r="352" spans="1:26" ht="16">
      <c r="E352" s="10"/>
      <c r="F352" s="8"/>
      <c r="G352" s="8"/>
      <c r="H352" s="7"/>
      <c r="I352" s="9"/>
      <c r="J352" s="8"/>
      <c r="K352" s="160"/>
    </row>
    <row r="353" spans="5:11" ht="16">
      <c r="E353" s="10"/>
      <c r="F353" s="8"/>
      <c r="G353" s="8"/>
      <c r="H353" s="7"/>
      <c r="I353" s="9"/>
      <c r="J353" s="8"/>
      <c r="K353" s="160"/>
    </row>
    <row r="354" spans="5:11" ht="16">
      <c r="E354" s="10"/>
      <c r="F354" s="8"/>
      <c r="G354" s="8"/>
      <c r="H354" s="7"/>
      <c r="I354" s="9"/>
      <c r="J354" s="8"/>
      <c r="K354" s="160"/>
    </row>
    <row r="355" spans="5:11" ht="16">
      <c r="E355" s="10"/>
      <c r="F355" s="8"/>
      <c r="G355" s="8"/>
      <c r="H355" s="7"/>
      <c r="I355" s="9"/>
      <c r="J355" s="8"/>
      <c r="K355" s="160"/>
    </row>
    <row r="356" spans="5:11" ht="16">
      <c r="E356" s="10"/>
      <c r="F356" s="8"/>
      <c r="G356" s="8"/>
      <c r="H356" s="7"/>
      <c r="I356" s="9"/>
      <c r="J356" s="8"/>
      <c r="K356" s="160"/>
    </row>
    <row r="357" spans="5:11" ht="16">
      <c r="E357" s="10"/>
      <c r="F357" s="8"/>
      <c r="G357" s="8"/>
      <c r="H357" s="7"/>
      <c r="I357" s="9"/>
      <c r="J357" s="8"/>
      <c r="K357" s="160"/>
    </row>
    <row r="358" spans="5:11" ht="16">
      <c r="E358" s="10"/>
      <c r="F358" s="8"/>
      <c r="G358" s="8"/>
      <c r="H358" s="7"/>
      <c r="I358" s="9"/>
      <c r="J358" s="8"/>
      <c r="K358" s="160"/>
    </row>
    <row r="359" spans="5:11" ht="16">
      <c r="E359" s="10"/>
      <c r="F359" s="8"/>
      <c r="G359" s="8"/>
      <c r="H359" s="7"/>
      <c r="I359" s="9"/>
      <c r="J359" s="8"/>
      <c r="K359" s="160"/>
    </row>
    <row r="360" spans="5:11" ht="16">
      <c r="E360" s="10"/>
      <c r="F360" s="8"/>
      <c r="G360" s="8"/>
      <c r="H360" s="7"/>
      <c r="I360" s="9"/>
      <c r="J360" s="8"/>
      <c r="K360" s="160"/>
    </row>
    <row r="361" spans="5:11" ht="16">
      <c r="E361" s="10"/>
      <c r="F361" s="8"/>
      <c r="G361" s="8"/>
      <c r="H361" s="7"/>
      <c r="I361" s="9"/>
      <c r="J361" s="8"/>
      <c r="K361" s="160"/>
    </row>
    <row r="362" spans="5:11" ht="16">
      <c r="E362" s="10"/>
      <c r="F362" s="8"/>
      <c r="G362" s="8"/>
      <c r="H362" s="7"/>
      <c r="I362" s="9"/>
      <c r="J362" s="8"/>
      <c r="K362" s="160"/>
    </row>
    <row r="363" spans="5:11" ht="16">
      <c r="E363" s="10"/>
      <c r="F363" s="8"/>
      <c r="G363" s="8"/>
      <c r="H363" s="7"/>
      <c r="I363" s="9"/>
      <c r="J363" s="8"/>
      <c r="K363" s="160"/>
    </row>
    <row r="364" spans="5:11" ht="16">
      <c r="E364" s="10"/>
      <c r="F364" s="8"/>
      <c r="G364" s="8"/>
      <c r="H364" s="7"/>
      <c r="I364" s="9"/>
      <c r="J364" s="8"/>
      <c r="K364" s="160"/>
    </row>
    <row r="365" spans="5:11" ht="16">
      <c r="E365" s="10"/>
      <c r="F365" s="8"/>
      <c r="G365" s="8"/>
      <c r="H365" s="7"/>
      <c r="I365" s="9"/>
      <c r="J365" s="8"/>
      <c r="K365" s="160"/>
    </row>
    <row r="366" spans="5:11" ht="16">
      <c r="E366" s="10"/>
      <c r="F366" s="8"/>
      <c r="G366" s="8"/>
      <c r="H366" s="7"/>
      <c r="I366" s="9"/>
      <c r="J366" s="8"/>
      <c r="K366" s="160"/>
    </row>
    <row r="367" spans="5:11" ht="16">
      <c r="E367" s="10"/>
      <c r="F367" s="8"/>
      <c r="G367" s="8"/>
      <c r="H367" s="7"/>
      <c r="I367" s="9"/>
      <c r="J367" s="8"/>
      <c r="K367" s="160"/>
    </row>
    <row r="368" spans="5:11" ht="16">
      <c r="E368" s="10"/>
      <c r="F368" s="8"/>
      <c r="G368" s="8"/>
      <c r="H368" s="7"/>
      <c r="I368" s="9"/>
      <c r="J368" s="8"/>
      <c r="K368" s="160"/>
    </row>
    <row r="369" spans="5:11" ht="16">
      <c r="E369" s="10"/>
      <c r="F369" s="8"/>
      <c r="G369" s="8"/>
      <c r="H369" s="7"/>
      <c r="I369" s="9"/>
      <c r="J369" s="8"/>
      <c r="K369" s="160"/>
    </row>
    <row r="370" spans="5:11" ht="16">
      <c r="E370" s="10"/>
      <c r="F370" s="8"/>
      <c r="G370" s="8"/>
      <c r="H370" s="7"/>
      <c r="I370" s="9"/>
      <c r="J370" s="8"/>
      <c r="K370" s="160"/>
    </row>
    <row r="371" spans="5:11" ht="16">
      <c r="E371" s="10"/>
      <c r="F371" s="8"/>
      <c r="G371" s="8"/>
      <c r="H371" s="7"/>
      <c r="I371" s="9"/>
      <c r="J371" s="8"/>
      <c r="K371" s="160"/>
    </row>
    <row r="372" spans="5:11" ht="16">
      <c r="E372" s="10"/>
      <c r="F372" s="8"/>
      <c r="G372" s="8"/>
      <c r="H372" s="7"/>
      <c r="I372" s="9"/>
      <c r="J372" s="8"/>
      <c r="K372" s="160"/>
    </row>
    <row r="373" spans="5:11" ht="16">
      <c r="E373" s="10"/>
      <c r="F373" s="8"/>
      <c r="G373" s="8"/>
      <c r="H373" s="7"/>
      <c r="I373" s="9"/>
      <c r="J373" s="8"/>
      <c r="K373" s="160"/>
    </row>
    <row r="374" spans="5:11" ht="16">
      <c r="E374" s="10"/>
      <c r="F374" s="8"/>
      <c r="G374" s="8"/>
      <c r="H374" s="7"/>
      <c r="I374" s="9"/>
      <c r="J374" s="8"/>
      <c r="K374" s="160"/>
    </row>
    <row r="375" spans="5:11" ht="16">
      <c r="E375" s="10"/>
      <c r="F375" s="8"/>
      <c r="G375" s="8"/>
      <c r="H375" s="7"/>
      <c r="I375" s="9"/>
      <c r="J375" s="8"/>
      <c r="K375" s="160"/>
    </row>
    <row r="376" spans="5:11" ht="16">
      <c r="E376" s="10"/>
      <c r="F376" s="8"/>
      <c r="G376" s="8"/>
      <c r="H376" s="7"/>
      <c r="I376" s="9"/>
      <c r="J376" s="8"/>
      <c r="K376" s="160"/>
    </row>
    <row r="377" spans="5:11" ht="16">
      <c r="E377" s="10"/>
      <c r="F377" s="8"/>
      <c r="G377" s="8"/>
      <c r="H377" s="7"/>
      <c r="I377" s="9"/>
      <c r="J377" s="8"/>
      <c r="K377" s="160"/>
    </row>
    <row r="378" spans="5:11" ht="16">
      <c r="E378" s="10"/>
      <c r="F378" s="8"/>
      <c r="G378" s="8"/>
      <c r="H378" s="7"/>
      <c r="I378" s="9"/>
      <c r="J378" s="8"/>
      <c r="K378" s="160"/>
    </row>
    <row r="379" spans="5:11" ht="16">
      <c r="E379" s="10"/>
      <c r="F379" s="8"/>
      <c r="G379" s="8"/>
      <c r="H379" s="7"/>
      <c r="I379" s="9"/>
      <c r="J379" s="8"/>
      <c r="K379" s="160"/>
    </row>
    <row r="380" spans="5:11" ht="16">
      <c r="E380" s="10"/>
      <c r="F380" s="8"/>
      <c r="G380" s="8"/>
      <c r="H380" s="7"/>
      <c r="I380" s="9"/>
      <c r="J380" s="8"/>
      <c r="K380" s="160"/>
    </row>
    <row r="381" spans="5:11" ht="16">
      <c r="E381" s="10"/>
      <c r="F381" s="8"/>
      <c r="G381" s="8"/>
      <c r="H381" s="7"/>
      <c r="I381" s="9"/>
      <c r="J381" s="8"/>
      <c r="K381" s="160"/>
    </row>
    <row r="382" spans="5:11" ht="16">
      <c r="E382" s="10"/>
      <c r="F382" s="8"/>
      <c r="G382" s="8"/>
      <c r="H382" s="7"/>
      <c r="I382" s="9"/>
      <c r="J382" s="8"/>
      <c r="K382" s="160"/>
    </row>
    <row r="383" spans="5:11" ht="16">
      <c r="E383" s="10"/>
      <c r="F383" s="8"/>
      <c r="G383" s="8"/>
      <c r="H383" s="7"/>
      <c r="I383" s="9"/>
      <c r="J383" s="8"/>
      <c r="K383" s="160"/>
    </row>
    <row r="384" spans="5:11" ht="16">
      <c r="E384" s="10"/>
      <c r="F384" s="8"/>
      <c r="G384" s="8"/>
      <c r="H384" s="7"/>
      <c r="I384" s="9"/>
      <c r="J384" s="8"/>
      <c r="K384" s="160"/>
    </row>
    <row r="385" spans="5:11" ht="16">
      <c r="E385" s="10"/>
      <c r="F385" s="8"/>
      <c r="G385" s="8"/>
      <c r="H385" s="7"/>
      <c r="I385" s="9"/>
      <c r="J385" s="8"/>
      <c r="K385" s="160"/>
    </row>
    <row r="386" spans="5:11" ht="16">
      <c r="E386" s="10"/>
      <c r="F386" s="8"/>
      <c r="G386" s="8"/>
      <c r="H386" s="7"/>
      <c r="I386" s="9"/>
      <c r="J386" s="8"/>
      <c r="K386" s="160"/>
    </row>
    <row r="387" spans="5:11" ht="16">
      <c r="E387" s="10"/>
      <c r="F387" s="8"/>
      <c r="G387" s="8"/>
      <c r="H387" s="7"/>
      <c r="I387" s="9"/>
      <c r="J387" s="8"/>
      <c r="K387" s="160"/>
    </row>
    <row r="388" spans="5:11" ht="16">
      <c r="E388" s="10"/>
      <c r="F388" s="8"/>
      <c r="G388" s="8"/>
      <c r="H388" s="7"/>
      <c r="I388" s="9"/>
      <c r="J388" s="8"/>
      <c r="K388" s="160"/>
    </row>
    <row r="389" spans="5:11" ht="16">
      <c r="E389" s="10"/>
      <c r="F389" s="8"/>
      <c r="G389" s="8"/>
      <c r="H389" s="7"/>
      <c r="I389" s="9"/>
      <c r="J389" s="8"/>
      <c r="K389" s="160"/>
    </row>
    <row r="390" spans="5:11" ht="16">
      <c r="E390" s="10"/>
      <c r="F390" s="8"/>
      <c r="G390" s="8"/>
      <c r="H390" s="7"/>
      <c r="I390" s="9"/>
      <c r="J390" s="8"/>
      <c r="K390" s="160"/>
    </row>
    <row r="391" spans="5:11" ht="16">
      <c r="E391" s="10"/>
      <c r="F391" s="8"/>
      <c r="G391" s="8"/>
      <c r="H391" s="7"/>
      <c r="I391" s="9"/>
      <c r="J391" s="8"/>
      <c r="K391" s="160"/>
    </row>
    <row r="392" spans="5:11" ht="16">
      <c r="E392" s="10"/>
      <c r="F392" s="8"/>
      <c r="G392" s="8"/>
      <c r="H392" s="7"/>
      <c r="I392" s="9"/>
      <c r="J392" s="8"/>
      <c r="K392" s="160"/>
    </row>
    <row r="393" spans="5:11" ht="16">
      <c r="E393" s="10"/>
      <c r="F393" s="8"/>
      <c r="G393" s="8"/>
      <c r="H393" s="7"/>
      <c r="I393" s="9"/>
      <c r="J393" s="8"/>
      <c r="K393" s="160"/>
    </row>
    <row r="394" spans="5:11" ht="16">
      <c r="E394" s="10"/>
      <c r="F394" s="8"/>
      <c r="G394" s="8"/>
      <c r="H394" s="7"/>
      <c r="I394" s="9"/>
      <c r="J394" s="8"/>
      <c r="K394" s="160"/>
    </row>
    <row r="395" spans="5:11" ht="16">
      <c r="E395" s="10"/>
      <c r="F395" s="8"/>
      <c r="G395" s="8"/>
      <c r="H395" s="7"/>
      <c r="I395" s="9"/>
      <c r="J395" s="8"/>
      <c r="K395" s="160"/>
    </row>
    <row r="396" spans="5:11" ht="16">
      <c r="E396" s="10"/>
      <c r="F396" s="8"/>
      <c r="G396" s="8"/>
      <c r="H396" s="7"/>
      <c r="I396" s="9"/>
      <c r="J396" s="8"/>
      <c r="K396" s="160"/>
    </row>
    <row r="397" spans="5:11" ht="16">
      <c r="E397" s="10"/>
      <c r="F397" s="8"/>
      <c r="G397" s="8"/>
      <c r="H397" s="7"/>
      <c r="I397" s="9"/>
      <c r="J397" s="8"/>
      <c r="K397" s="160"/>
    </row>
    <row r="398" spans="5:11" ht="16">
      <c r="E398" s="10"/>
      <c r="F398" s="8"/>
      <c r="G398" s="8"/>
      <c r="H398" s="7"/>
      <c r="I398" s="9"/>
      <c r="J398" s="8"/>
      <c r="K398" s="160"/>
    </row>
    <row r="399" spans="5:11" ht="16">
      <c r="E399" s="10"/>
      <c r="F399" s="8"/>
      <c r="G399" s="8"/>
      <c r="H399" s="7"/>
      <c r="I399" s="9"/>
      <c r="J399" s="8"/>
      <c r="K399" s="160"/>
    </row>
    <row r="400" spans="5:11" ht="16">
      <c r="E400" s="10"/>
      <c r="F400" s="8"/>
      <c r="G400" s="8"/>
      <c r="H400" s="7"/>
      <c r="I400" s="9"/>
      <c r="J400" s="8"/>
      <c r="K400" s="160"/>
    </row>
    <row r="401" spans="5:11" ht="16">
      <c r="E401" s="10"/>
      <c r="F401" s="8"/>
      <c r="G401" s="8"/>
      <c r="H401" s="7"/>
      <c r="I401" s="9"/>
      <c r="J401" s="8"/>
      <c r="K401" s="160"/>
    </row>
    <row r="402" spans="5:11" ht="16">
      <c r="E402" s="10"/>
      <c r="F402" s="8"/>
      <c r="G402" s="8"/>
      <c r="H402" s="7"/>
      <c r="I402" s="9"/>
      <c r="J402" s="8"/>
      <c r="K402" s="160"/>
    </row>
    <row r="403" spans="5:11" ht="16">
      <c r="E403" s="10"/>
      <c r="F403" s="8"/>
      <c r="G403" s="8"/>
      <c r="H403" s="7"/>
      <c r="I403" s="9"/>
      <c r="J403" s="8"/>
      <c r="K403" s="160"/>
    </row>
    <row r="404" spans="5:11" ht="16">
      <c r="E404" s="10"/>
      <c r="F404" s="8"/>
      <c r="G404" s="8"/>
      <c r="H404" s="7"/>
      <c r="I404" s="9"/>
      <c r="J404" s="8"/>
      <c r="K404" s="160"/>
    </row>
    <row r="405" spans="5:11" ht="16">
      <c r="E405" s="10"/>
      <c r="F405" s="8"/>
      <c r="G405" s="8"/>
      <c r="H405" s="7"/>
      <c r="I405" s="9"/>
      <c r="J405" s="8"/>
      <c r="K405" s="160"/>
    </row>
    <row r="406" spans="5:11" ht="16">
      <c r="E406" s="10"/>
      <c r="F406" s="8"/>
      <c r="G406" s="8"/>
      <c r="H406" s="7"/>
      <c r="I406" s="9"/>
      <c r="J406" s="8"/>
      <c r="K406" s="160"/>
    </row>
    <row r="407" spans="5:11" ht="16">
      <c r="E407" s="10"/>
      <c r="F407" s="8"/>
      <c r="G407" s="8"/>
      <c r="H407" s="7"/>
      <c r="I407" s="9"/>
      <c r="J407" s="8"/>
      <c r="K407" s="160"/>
    </row>
    <row r="408" spans="5:11" ht="16">
      <c r="E408" s="10"/>
      <c r="F408" s="8"/>
      <c r="G408" s="8"/>
      <c r="H408" s="7"/>
      <c r="I408" s="9"/>
      <c r="J408" s="8"/>
      <c r="K408" s="160"/>
    </row>
    <row r="409" spans="5:11" ht="16">
      <c r="E409" s="10"/>
      <c r="F409" s="8"/>
      <c r="G409" s="8"/>
      <c r="H409" s="7"/>
      <c r="I409" s="9"/>
      <c r="J409" s="8"/>
      <c r="K409" s="160"/>
    </row>
    <row r="410" spans="5:11" ht="16">
      <c r="E410" s="10"/>
      <c r="F410" s="8"/>
      <c r="G410" s="8"/>
      <c r="H410" s="7"/>
      <c r="I410" s="9"/>
      <c r="J410" s="8"/>
      <c r="K410" s="160"/>
    </row>
    <row r="411" spans="5:11" ht="16">
      <c r="E411" s="10"/>
      <c r="F411" s="8"/>
      <c r="G411" s="8"/>
      <c r="H411" s="7"/>
      <c r="I411" s="9"/>
      <c r="J411" s="8"/>
      <c r="K411" s="160"/>
    </row>
    <row r="412" spans="5:11" ht="16">
      <c r="E412" s="10"/>
      <c r="F412" s="8"/>
      <c r="G412" s="8"/>
      <c r="H412" s="7"/>
      <c r="I412" s="9"/>
      <c r="J412" s="8"/>
      <c r="K412" s="160"/>
    </row>
    <row r="413" spans="5:11" ht="16">
      <c r="E413" s="10"/>
      <c r="F413" s="8"/>
      <c r="G413" s="8"/>
      <c r="H413" s="7"/>
      <c r="I413" s="9"/>
      <c r="J413" s="8"/>
      <c r="K413" s="160"/>
    </row>
    <row r="414" spans="5:11" ht="16">
      <c r="E414" s="10"/>
      <c r="F414" s="8"/>
      <c r="G414" s="8"/>
      <c r="H414" s="7"/>
      <c r="I414" s="9"/>
      <c r="J414" s="8"/>
      <c r="K414" s="160"/>
    </row>
    <row r="415" spans="5:11" ht="16">
      <c r="E415" s="10"/>
      <c r="F415" s="8"/>
      <c r="G415" s="8"/>
      <c r="H415" s="7"/>
      <c r="I415" s="9"/>
      <c r="J415" s="8"/>
      <c r="K415" s="160"/>
    </row>
    <row r="416" spans="5:11" ht="16">
      <c r="E416" s="10"/>
      <c r="F416" s="8"/>
      <c r="G416" s="8"/>
      <c r="H416" s="7"/>
      <c r="I416" s="9"/>
      <c r="J416" s="8"/>
      <c r="K416" s="160"/>
    </row>
    <row r="417" spans="5:11" ht="16">
      <c r="E417" s="10"/>
      <c r="F417" s="8"/>
      <c r="G417" s="8"/>
      <c r="H417" s="7"/>
      <c r="I417" s="9"/>
      <c r="J417" s="8"/>
      <c r="K417" s="160"/>
    </row>
    <row r="418" spans="5:11" ht="16">
      <c r="E418" s="10"/>
      <c r="F418" s="8"/>
      <c r="G418" s="8"/>
      <c r="H418" s="7"/>
      <c r="I418" s="9"/>
      <c r="J418" s="8"/>
      <c r="K418" s="160"/>
    </row>
    <row r="419" spans="5:11" ht="16">
      <c r="E419" s="10"/>
      <c r="F419" s="8"/>
      <c r="G419" s="8"/>
      <c r="H419" s="7"/>
      <c r="I419" s="9"/>
      <c r="J419" s="8"/>
      <c r="K419" s="160"/>
    </row>
    <row r="420" spans="5:11" ht="16">
      <c r="E420" s="10"/>
      <c r="F420" s="8"/>
      <c r="G420" s="8"/>
      <c r="H420" s="7"/>
      <c r="I420" s="9"/>
      <c r="J420" s="8"/>
      <c r="K420" s="160"/>
    </row>
    <row r="421" spans="5:11" ht="16">
      <c r="E421" s="10"/>
      <c r="F421" s="8"/>
      <c r="G421" s="8"/>
      <c r="H421" s="7"/>
      <c r="I421" s="9"/>
      <c r="J421" s="8"/>
      <c r="K421" s="160"/>
    </row>
    <row r="422" spans="5:11" ht="16">
      <c r="E422" s="10"/>
      <c r="F422" s="8"/>
      <c r="G422" s="8"/>
      <c r="H422" s="7"/>
      <c r="I422" s="9"/>
      <c r="J422" s="8"/>
      <c r="K422" s="160"/>
    </row>
    <row r="423" spans="5:11" ht="16">
      <c r="E423" s="10"/>
      <c r="F423" s="8"/>
      <c r="G423" s="8"/>
      <c r="H423" s="7"/>
      <c r="I423" s="9"/>
      <c r="J423" s="8"/>
      <c r="K423" s="160"/>
    </row>
    <row r="424" spans="5:11" ht="16">
      <c r="E424" s="10"/>
      <c r="F424" s="8"/>
      <c r="G424" s="8"/>
      <c r="H424" s="7"/>
      <c r="I424" s="9"/>
      <c r="J424" s="8"/>
      <c r="K424" s="160"/>
    </row>
    <row r="425" spans="5:11" ht="16">
      <c r="E425" s="10"/>
      <c r="F425" s="8"/>
      <c r="G425" s="8"/>
      <c r="H425" s="7"/>
      <c r="I425" s="9"/>
      <c r="J425" s="8"/>
      <c r="K425" s="160"/>
    </row>
    <row r="426" spans="5:11" ht="16">
      <c r="E426" s="10"/>
      <c r="F426" s="8"/>
      <c r="G426" s="8"/>
      <c r="H426" s="7"/>
      <c r="I426" s="9"/>
      <c r="J426" s="8"/>
      <c r="K426" s="160"/>
    </row>
    <row r="427" spans="5:11" ht="16">
      <c r="E427" s="10"/>
      <c r="F427" s="8"/>
      <c r="G427" s="8"/>
      <c r="H427" s="7"/>
      <c r="I427" s="9"/>
      <c r="J427" s="8"/>
      <c r="K427" s="160"/>
    </row>
    <row r="428" spans="5:11" ht="16">
      <c r="E428" s="10"/>
      <c r="F428" s="8"/>
      <c r="G428" s="8"/>
      <c r="H428" s="7"/>
      <c r="I428" s="9"/>
      <c r="J428" s="8"/>
      <c r="K428" s="160"/>
    </row>
    <row r="429" spans="5:11" ht="16">
      <c r="E429" s="10"/>
      <c r="F429" s="8"/>
      <c r="G429" s="8"/>
      <c r="H429" s="7"/>
      <c r="I429" s="9"/>
      <c r="J429" s="8"/>
      <c r="K429" s="160"/>
    </row>
    <row r="430" spans="5:11" ht="16">
      <c r="E430" s="10"/>
      <c r="F430" s="8"/>
      <c r="G430" s="8"/>
      <c r="H430" s="7"/>
      <c r="I430" s="9"/>
      <c r="J430" s="8"/>
      <c r="K430" s="160"/>
    </row>
  </sheetData>
  <mergeCells count="3">
    <mergeCell ref="Y1:Z1"/>
    <mergeCell ref="AA1:AB1"/>
    <mergeCell ref="AC1:AD1"/>
  </mergeCells>
  <phoneticPr fontId="27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F3BD-DE0B-3A45-9AF4-E2AAB75E5190}">
  <sheetPr codeName="Sheet5">
    <tabColor theme="8" tint="0.79998168889431442"/>
  </sheetPr>
  <dimension ref="A1:BC517"/>
  <sheetViews>
    <sheetView zoomScaleNormal="100" workbookViewId="0">
      <pane ySplit="2" topLeftCell="A3" activePane="bottomLeft" state="frozen"/>
      <selection activeCell="N207" sqref="N207"/>
      <selection pane="bottomLeft" activeCell="D3" sqref="D3"/>
    </sheetView>
  </sheetViews>
  <sheetFormatPr baseColWidth="10" defaultRowHeight="14"/>
  <cols>
    <col min="1" max="1" width="11" style="1" bestFit="1" customWidth="1"/>
    <col min="2" max="2" width="11.33203125" style="6" bestFit="1" customWidth="1"/>
    <col min="3" max="3" width="33.5" style="4" customWidth="1"/>
    <col min="4" max="4" width="30.6640625" style="4" customWidth="1"/>
    <col min="5" max="5" width="30.1640625" style="4" customWidth="1"/>
    <col min="6" max="6" width="34.1640625" style="4" bestFit="1" customWidth="1"/>
    <col min="7" max="7" width="12.83203125" style="1" bestFit="1" customWidth="1"/>
    <col min="8" max="8" width="12.6640625" style="1" bestFit="1" customWidth="1"/>
    <col min="9" max="9" width="12.5" style="5" bestFit="1" customWidth="1"/>
    <col min="10" max="10" width="14.6640625" style="5" bestFit="1" customWidth="1"/>
    <col min="11" max="11" width="11.33203125" style="4" bestFit="1" customWidth="1"/>
    <col min="12" max="12" width="11.33203125" style="1" bestFit="1" customWidth="1"/>
    <col min="13" max="13" width="13" style="4" bestFit="1" customWidth="1"/>
    <col min="14" max="14" width="11.33203125" style="4" bestFit="1" customWidth="1"/>
    <col min="15" max="17" width="13.33203125" style="1" customWidth="1"/>
    <col min="18" max="18" width="25" style="1" customWidth="1"/>
    <col min="19" max="21" width="24.83203125" style="4" customWidth="1"/>
    <col min="22" max="22" width="13.5" style="4" customWidth="1"/>
    <col min="23" max="24" width="13.5" style="1" customWidth="1"/>
    <col min="25" max="27" width="18.5" style="1" customWidth="1"/>
    <col min="28" max="33" width="18.33203125" style="2" customWidth="1"/>
    <col min="34" max="34" width="11.6640625" style="2" customWidth="1"/>
    <col min="35" max="36" width="11" style="2" customWidth="1"/>
    <col min="37" max="37" width="14" style="1" bestFit="1" customWidth="1"/>
    <col min="38" max="39" width="11" style="1" bestFit="1" customWidth="1"/>
    <col min="40" max="40" width="23.1640625" style="2" hidden="1" customWidth="1"/>
    <col min="41" max="42" width="18.5" style="2" hidden="1" customWidth="1"/>
    <col min="43" max="43" width="23.1640625" style="1" bestFit="1" customWidth="1"/>
    <col min="44" max="45" width="18.5" style="1" bestFit="1" customWidth="1"/>
    <col min="46" max="46" width="12" style="3" bestFit="1" customWidth="1"/>
    <col min="47" max="47" width="12.1640625" style="2" bestFit="1" customWidth="1"/>
    <col min="48" max="48" width="12.83203125" style="2" bestFit="1" customWidth="1"/>
    <col min="49" max="49" width="12.1640625" style="2" bestFit="1" customWidth="1"/>
    <col min="50" max="50" width="13" style="2" bestFit="1" customWidth="1"/>
    <col min="51" max="51" width="14.1640625" style="2" customWidth="1"/>
    <col min="52" max="52" width="11" style="2" bestFit="1" customWidth="1"/>
    <col min="53" max="53" width="14.6640625" style="2" customWidth="1"/>
    <col min="54" max="54" width="19.6640625" style="1" bestFit="1" customWidth="1"/>
    <col min="55" max="55" width="22.33203125" style="1" bestFit="1" customWidth="1"/>
    <col min="56" max="16384" width="10.83203125" style="1"/>
  </cols>
  <sheetData>
    <row r="1" spans="1:55" s="54" customFormat="1" ht="16">
      <c r="B1" s="58"/>
      <c r="C1" s="56"/>
      <c r="D1" s="56"/>
      <c r="E1" s="56"/>
      <c r="F1" s="56" t="s">
        <v>58</v>
      </c>
      <c r="I1" s="57"/>
      <c r="J1" s="57"/>
      <c r="K1" s="56"/>
      <c r="M1" s="56"/>
      <c r="N1" s="56"/>
      <c r="S1" s="56"/>
      <c r="T1" s="56"/>
      <c r="U1" s="56"/>
      <c r="V1" s="56"/>
      <c r="AB1" s="55"/>
      <c r="AC1" s="55"/>
      <c r="AD1" s="55"/>
      <c r="AE1" s="55"/>
      <c r="AF1" s="55"/>
      <c r="AG1" s="55"/>
      <c r="AH1" s="55"/>
      <c r="AI1" s="55"/>
      <c r="AJ1" s="55"/>
      <c r="AN1" s="55"/>
      <c r="AO1" s="55"/>
      <c r="AP1" s="55"/>
      <c r="AT1" s="535" t="s">
        <v>57</v>
      </c>
      <c r="AU1" s="535"/>
      <c r="AV1" s="536" t="s">
        <v>56</v>
      </c>
      <c r="AW1" s="536"/>
      <c r="AX1" s="535" t="s">
        <v>55</v>
      </c>
      <c r="AY1" s="535"/>
      <c r="AZ1" s="535" t="s">
        <v>54</v>
      </c>
      <c r="BA1" s="535"/>
    </row>
    <row r="2" spans="1:55" s="45" customFormat="1" ht="16">
      <c r="A2" s="51"/>
      <c r="B2" s="53" t="s">
        <v>53</v>
      </c>
      <c r="C2" s="52" t="s">
        <v>52</v>
      </c>
      <c r="D2" s="52" t="s">
        <v>51</v>
      </c>
      <c r="E2" s="52" t="s">
        <v>50</v>
      </c>
      <c r="F2" s="52" t="s">
        <v>49</v>
      </c>
      <c r="G2" s="51" t="s">
        <v>48</v>
      </c>
      <c r="H2" s="10" t="s">
        <v>47</v>
      </c>
      <c r="I2" s="8" t="s">
        <v>46</v>
      </c>
      <c r="J2" s="8" t="s">
        <v>45</v>
      </c>
      <c r="K2" s="8" t="s">
        <v>44</v>
      </c>
      <c r="L2" s="9" t="s">
        <v>43</v>
      </c>
      <c r="M2" s="8" t="s">
        <v>42</v>
      </c>
      <c r="N2" s="290" t="s">
        <v>41</v>
      </c>
      <c r="O2" s="50" t="s">
        <v>40</v>
      </c>
      <c r="P2" s="50" t="s">
        <v>39</v>
      </c>
      <c r="Q2" s="50" t="s">
        <v>38</v>
      </c>
      <c r="R2" s="15" t="s">
        <v>37</v>
      </c>
      <c r="S2" s="8" t="s">
        <v>36</v>
      </c>
      <c r="T2" s="8" t="s">
        <v>35</v>
      </c>
      <c r="U2" s="8" t="s">
        <v>34</v>
      </c>
      <c r="V2" s="8" t="s">
        <v>33</v>
      </c>
      <c r="W2" s="49" t="s">
        <v>32</v>
      </c>
      <c r="X2" s="49" t="s">
        <v>31</v>
      </c>
      <c r="Y2" s="8" t="s">
        <v>30</v>
      </c>
      <c r="Z2" s="8" t="s">
        <v>29</v>
      </c>
      <c r="AA2" s="8" t="s">
        <v>28</v>
      </c>
      <c r="AB2" s="48" t="s">
        <v>21</v>
      </c>
      <c r="AC2" s="48" t="s">
        <v>20</v>
      </c>
      <c r="AD2" s="48" t="s">
        <v>19</v>
      </c>
      <c r="AE2" s="48" t="s">
        <v>27</v>
      </c>
      <c r="AF2" s="48" t="s">
        <v>26</v>
      </c>
      <c r="AG2" s="48" t="s">
        <v>25</v>
      </c>
      <c r="AH2" s="46" t="s">
        <v>24</v>
      </c>
      <c r="AI2" s="46" t="s">
        <v>23</v>
      </c>
      <c r="AJ2" s="46" t="s">
        <v>22</v>
      </c>
      <c r="AK2" s="46" t="s">
        <v>21</v>
      </c>
      <c r="AL2" s="46" t="s">
        <v>20</v>
      </c>
      <c r="AM2" s="46" t="s">
        <v>19</v>
      </c>
      <c r="AN2" s="46" t="s">
        <v>18</v>
      </c>
      <c r="AO2" s="46" t="s">
        <v>17</v>
      </c>
      <c r="AP2" s="46" t="s">
        <v>16</v>
      </c>
      <c r="AQ2" s="46" t="s">
        <v>15</v>
      </c>
      <c r="AR2" s="46" t="s">
        <v>14</v>
      </c>
      <c r="AS2" s="46" t="s">
        <v>13</v>
      </c>
      <c r="AT2" s="47" t="s">
        <v>12</v>
      </c>
      <c r="AU2" s="46" t="s">
        <v>11</v>
      </c>
      <c r="AV2" s="47" t="s">
        <v>12</v>
      </c>
      <c r="AW2" s="46" t="s">
        <v>11</v>
      </c>
      <c r="AX2" s="47" t="s">
        <v>12</v>
      </c>
      <c r="AY2" s="46" t="s">
        <v>11</v>
      </c>
      <c r="AZ2" s="47" t="s">
        <v>12</v>
      </c>
      <c r="BA2" s="46" t="s">
        <v>11</v>
      </c>
      <c r="BB2" s="45" t="s">
        <v>290</v>
      </c>
      <c r="BC2" s="45" t="s">
        <v>291</v>
      </c>
    </row>
    <row r="3" spans="1:55" s="9" customFormat="1" ht="16">
      <c r="B3" s="38">
        <v>44357</v>
      </c>
      <c r="D3" s="7">
        <v>51347</v>
      </c>
      <c r="G3" s="8">
        <v>6629870</v>
      </c>
      <c r="H3" s="10">
        <f t="shared" ref="H3:H66" si="0">G3-F3-SUM(I3:N3)</f>
        <v>6585537</v>
      </c>
      <c r="I3" s="8">
        <v>23679</v>
      </c>
      <c r="J3" s="8">
        <v>71</v>
      </c>
      <c r="K3" s="9">
        <v>4</v>
      </c>
      <c r="L3" s="9">
        <v>0</v>
      </c>
      <c r="M3" s="7">
        <v>19756</v>
      </c>
      <c r="N3" s="9">
        <v>823</v>
      </c>
      <c r="O3" s="18" t="e">
        <f t="shared" ref="O3:O66" si="1">J3-J2</f>
        <v>#VALUE!</v>
      </c>
      <c r="P3" s="18" t="e">
        <f t="shared" ref="P3:P66" si="2">K3-K2</f>
        <v>#VALUE!</v>
      </c>
      <c r="Q3" s="18" t="e">
        <f t="shared" ref="Q3:Q66" si="3">L3-L2</f>
        <v>#VALUE!</v>
      </c>
      <c r="S3" s="44"/>
      <c r="T3" s="43"/>
      <c r="V3" s="17" t="e">
        <f t="shared" ref="V3:V66" si="4">MAX(0,MIN(J3,O3+$R3*J3/SUM($J3:$L3)))</f>
        <v>#VALUE!</v>
      </c>
      <c r="W3" s="17" t="e">
        <f>MIN(K3,P3+$R3*K3/SUM($J3:$L3))</f>
        <v>#VALUE!</v>
      </c>
      <c r="X3" s="17" t="e">
        <f t="shared" ref="X3:X66" si="5">MAX(0,MIN(L3,Q3+$R3*L3/SUM($J3:$L3)))</f>
        <v>#VALUE!</v>
      </c>
      <c r="Y3" s="42"/>
      <c r="Z3" s="42"/>
      <c r="AA3" s="42"/>
      <c r="AB3" s="42"/>
      <c r="AC3" s="42"/>
      <c r="AD3" s="42"/>
      <c r="AE3" s="42"/>
      <c r="AF3" s="42"/>
      <c r="AG3" s="42"/>
      <c r="AH3" s="41"/>
      <c r="AI3" s="41"/>
      <c r="AJ3" s="41"/>
      <c r="AK3" s="15"/>
      <c r="AL3" s="15"/>
      <c r="AM3" s="15"/>
      <c r="AN3" s="40"/>
      <c r="AO3" s="39"/>
      <c r="AP3" s="15"/>
      <c r="AQ3" s="15">
        <f t="shared" ref="AQ3:AQ66" si="6">AK17</f>
        <v>1.6216486577878922E-4</v>
      </c>
      <c r="AR3" s="15">
        <f t="shared" ref="AR3:AR66" si="7">AL17</f>
        <v>6.8908244890551109E-3</v>
      </c>
      <c r="AS3" s="15">
        <f t="shared" ref="AS3:AS66" si="8">AM17</f>
        <v>7.8256302521008403E-3</v>
      </c>
      <c r="AT3" s="14">
        <v>7.8025420602102699E-3</v>
      </c>
      <c r="AU3" s="11" t="e">
        <f>AVERAGE(#REF!)</f>
        <v>#REF!</v>
      </c>
      <c r="AV3" s="14"/>
      <c r="AW3" s="11"/>
      <c r="AX3" s="13"/>
      <c r="AY3" s="13"/>
      <c r="AZ3" s="13"/>
      <c r="BA3" s="13"/>
      <c r="BB3" s="117">
        <f>D3</f>
        <v>51347</v>
      </c>
      <c r="BC3" s="45"/>
    </row>
    <row r="4" spans="1:55" s="9" customFormat="1" ht="16">
      <c r="B4" s="38">
        <v>44358</v>
      </c>
      <c r="D4" s="7">
        <v>50637</v>
      </c>
      <c r="G4" s="8">
        <v>6629870</v>
      </c>
      <c r="H4" s="10">
        <f t="shared" si="0"/>
        <v>6591611</v>
      </c>
      <c r="I4" s="8">
        <v>17604</v>
      </c>
      <c r="J4" s="8">
        <v>69</v>
      </c>
      <c r="K4" s="9">
        <v>3</v>
      </c>
      <c r="L4" s="9">
        <v>0</v>
      </c>
      <c r="M4" s="7">
        <v>19760</v>
      </c>
      <c r="N4" s="9">
        <v>823</v>
      </c>
      <c r="O4" s="18">
        <f t="shared" si="1"/>
        <v>-2</v>
      </c>
      <c r="P4" s="18">
        <f t="shared" si="2"/>
        <v>-1</v>
      </c>
      <c r="Q4" s="18">
        <f t="shared" si="3"/>
        <v>0</v>
      </c>
      <c r="R4" s="18">
        <f t="shared" ref="R4:R67" si="9">M4-M3</f>
        <v>4</v>
      </c>
      <c r="S4" s="17" t="e">
        <f t="shared" ref="S4:S67" si="10">AVERAGE(O1:O7)</f>
        <v>#VALUE!</v>
      </c>
      <c r="T4" s="17" t="e">
        <f t="shared" ref="T4:T67" si="11">AVERAGE(P1:P7)</f>
        <v>#VALUE!</v>
      </c>
      <c r="U4" s="17" t="e">
        <f t="shared" ref="U4:U67" si="12">AVERAGE(Q1:Q7)</f>
        <v>#VALUE!</v>
      </c>
      <c r="V4" s="17">
        <f t="shared" si="4"/>
        <v>1.8333333333333335</v>
      </c>
      <c r="W4" s="17">
        <f t="shared" ref="W4:W67" si="13">MAX(0,MIN(K4,P4+$R4*K4/SUM($J4:$L4)))</f>
        <v>0</v>
      </c>
      <c r="X4" s="17">
        <f t="shared" si="5"/>
        <v>0</v>
      </c>
      <c r="Y4" s="17"/>
      <c r="Z4" s="17"/>
      <c r="AA4" s="17"/>
      <c r="AB4" s="11"/>
      <c r="AC4" s="11"/>
      <c r="AD4" s="11"/>
      <c r="AE4" s="11"/>
      <c r="AF4" s="11"/>
      <c r="AG4" s="11"/>
      <c r="AH4" s="41"/>
      <c r="AI4" s="41"/>
      <c r="AJ4" s="41"/>
      <c r="AK4" s="15"/>
      <c r="AL4" s="15"/>
      <c r="AM4" s="15"/>
      <c r="AN4" s="40"/>
      <c r="AO4" s="39"/>
      <c r="AP4" s="15"/>
      <c r="AQ4" s="15">
        <f t="shared" si="6"/>
        <v>1.0735390156785878E-4</v>
      </c>
      <c r="AR4" s="15">
        <f t="shared" si="7"/>
        <v>6.8908244890551109E-3</v>
      </c>
      <c r="AS4" s="15">
        <f t="shared" si="8"/>
        <v>4.464285714285714E-3</v>
      </c>
      <c r="AT4" s="14">
        <v>7.6890500013742109E-3</v>
      </c>
      <c r="AU4" s="11">
        <f t="shared" ref="AU4:AU67" si="14">AVERAGE(AT1:AT7)</f>
        <v>5.6630357080080162E-3</v>
      </c>
      <c r="AV4" s="13"/>
      <c r="AW4" s="11" t="e">
        <f t="shared" ref="AW4:AW67" si="15">AVERAGE(AV1:AV7)</f>
        <v>#DIV/0!</v>
      </c>
      <c r="AX4" s="13"/>
      <c r="AY4" s="13"/>
      <c r="AZ4" s="13"/>
      <c r="BA4" s="13"/>
      <c r="BB4" s="117">
        <f>D4</f>
        <v>50637</v>
      </c>
    </row>
    <row r="5" spans="1:55" s="9" customFormat="1" ht="16">
      <c r="B5" s="38">
        <v>44359</v>
      </c>
      <c r="D5" s="7">
        <v>43882</v>
      </c>
      <c r="G5" s="8">
        <v>6629870</v>
      </c>
      <c r="H5" s="10">
        <f t="shared" si="0"/>
        <v>6594101</v>
      </c>
      <c r="I5" s="8">
        <v>15110</v>
      </c>
      <c r="J5" s="8">
        <v>68</v>
      </c>
      <c r="K5" s="9">
        <v>3</v>
      </c>
      <c r="L5" s="9">
        <v>0</v>
      </c>
      <c r="M5" s="7">
        <v>19765</v>
      </c>
      <c r="N5" s="9">
        <v>823</v>
      </c>
      <c r="O5" s="18">
        <f t="shared" si="1"/>
        <v>-1</v>
      </c>
      <c r="P5" s="18">
        <f t="shared" si="2"/>
        <v>0</v>
      </c>
      <c r="Q5" s="18">
        <f t="shared" si="3"/>
        <v>0</v>
      </c>
      <c r="R5" s="18">
        <f t="shared" si="9"/>
        <v>5</v>
      </c>
      <c r="S5" s="17" t="e">
        <f t="shared" si="10"/>
        <v>#VALUE!</v>
      </c>
      <c r="T5" s="17" t="e">
        <f t="shared" si="11"/>
        <v>#VALUE!</v>
      </c>
      <c r="U5" s="17" t="e">
        <f t="shared" si="12"/>
        <v>#VALUE!</v>
      </c>
      <c r="V5" s="17">
        <f t="shared" si="4"/>
        <v>3.788732394366197</v>
      </c>
      <c r="W5" s="17">
        <f t="shared" si="13"/>
        <v>0.21126760563380281</v>
      </c>
      <c r="X5" s="17">
        <f t="shared" si="5"/>
        <v>0</v>
      </c>
      <c r="Y5" s="17"/>
      <c r="Z5" s="17"/>
      <c r="AA5" s="17"/>
      <c r="AB5" s="11"/>
      <c r="AC5" s="11"/>
      <c r="AD5" s="11"/>
      <c r="AE5" s="11"/>
      <c r="AF5" s="11"/>
      <c r="AG5" s="11"/>
      <c r="AH5" s="11">
        <f t="shared" ref="AH5:AH36" si="16">MIN(1,V5/I4)</f>
        <v>2.1521997241343995E-4</v>
      </c>
      <c r="AI5" s="11">
        <f t="shared" ref="AI5:AI36" si="17">MIN(1,W5/J4)</f>
        <v>3.0618493570116348E-3</v>
      </c>
      <c r="AJ5" s="11">
        <f t="shared" ref="AJ5:AJ36" si="18">MIN(1,X5/K4)</f>
        <v>0</v>
      </c>
      <c r="AK5" s="16"/>
      <c r="AL5" s="16"/>
      <c r="AM5" s="16"/>
      <c r="AN5" s="40"/>
      <c r="AO5" s="39"/>
      <c r="AP5" s="15"/>
      <c r="AQ5" s="15">
        <f t="shared" si="6"/>
        <v>1.0155745995212176E-4</v>
      </c>
      <c r="AR5" s="15">
        <f t="shared" si="7"/>
        <v>5.8606775416229035E-3</v>
      </c>
      <c r="AS5" s="15">
        <f t="shared" si="8"/>
        <v>0</v>
      </c>
      <c r="AT5" s="14">
        <v>6.6571819800663803E-3</v>
      </c>
      <c r="AU5" s="11">
        <f t="shared" si="14"/>
        <v>4.987235677514342E-3</v>
      </c>
      <c r="AV5" s="13"/>
      <c r="AW5" s="11" t="e">
        <f t="shared" si="15"/>
        <v>#DIV/0!</v>
      </c>
      <c r="AX5" s="13"/>
      <c r="AY5" s="13"/>
      <c r="AZ5" s="13"/>
      <c r="BA5" s="13"/>
      <c r="BB5" s="117">
        <f t="shared" ref="BB5:BB68" si="19">D5</f>
        <v>43882</v>
      </c>
    </row>
    <row r="6" spans="1:55" s="9" customFormat="1" ht="16">
      <c r="B6" s="38">
        <v>44360</v>
      </c>
      <c r="D6" s="7">
        <v>23222</v>
      </c>
      <c r="G6" s="8">
        <v>6629870</v>
      </c>
      <c r="H6" s="10">
        <f t="shared" si="0"/>
        <v>6592109</v>
      </c>
      <c r="I6" s="8">
        <v>17102</v>
      </c>
      <c r="J6" s="8">
        <v>62</v>
      </c>
      <c r="K6" s="9">
        <v>3</v>
      </c>
      <c r="L6" s="9">
        <v>0</v>
      </c>
      <c r="M6" s="7">
        <v>19771</v>
      </c>
      <c r="N6" s="9">
        <v>823</v>
      </c>
      <c r="O6" s="18">
        <f t="shared" si="1"/>
        <v>-6</v>
      </c>
      <c r="P6" s="18">
        <f t="shared" si="2"/>
        <v>0</v>
      </c>
      <c r="Q6" s="18">
        <f t="shared" si="3"/>
        <v>0</v>
      </c>
      <c r="R6" s="18">
        <f t="shared" si="9"/>
        <v>6</v>
      </c>
      <c r="S6" s="17" t="e">
        <f t="shared" si="10"/>
        <v>#VALUE!</v>
      </c>
      <c r="T6" s="17" t="e">
        <f t="shared" si="11"/>
        <v>#VALUE!</v>
      </c>
      <c r="U6" s="17" t="e">
        <f t="shared" si="12"/>
        <v>#VALUE!</v>
      </c>
      <c r="V6" s="17">
        <f t="shared" si="4"/>
        <v>0</v>
      </c>
      <c r="W6" s="17">
        <f t="shared" si="13"/>
        <v>0.27692307692307694</v>
      </c>
      <c r="X6" s="17">
        <f t="shared" si="5"/>
        <v>0</v>
      </c>
      <c r="Y6" s="17"/>
      <c r="Z6" s="17"/>
      <c r="AA6" s="17"/>
      <c r="AB6" s="11"/>
      <c r="AC6" s="11"/>
      <c r="AD6" s="11"/>
      <c r="AE6" s="11"/>
      <c r="AF6" s="11"/>
      <c r="AG6" s="11"/>
      <c r="AH6" s="11">
        <f t="shared" si="16"/>
        <v>0</v>
      </c>
      <c r="AI6" s="11">
        <f t="shared" si="17"/>
        <v>4.0723981900452491E-3</v>
      </c>
      <c r="AJ6" s="11">
        <f t="shared" si="18"/>
        <v>0</v>
      </c>
      <c r="AK6" s="16">
        <f t="shared" ref="AK6:AK37" si="20">AVERAGE(AH3:AH9)</f>
        <v>2.0106155887837629E-4</v>
      </c>
      <c r="AL6" s="16">
        <f t="shared" ref="AL6:AL37" si="21">AVERAGE(AI3:AI9)</f>
        <v>1.7921623201467944E-2</v>
      </c>
      <c r="AM6" s="16">
        <f t="shared" ref="AM6:AM37" si="22">AVERAGE(AJ3:AJ9)</f>
        <v>8.9813976872800391E-2</v>
      </c>
      <c r="AN6" s="40"/>
      <c r="AO6" s="39"/>
      <c r="AP6" s="15"/>
      <c r="AQ6" s="15">
        <f t="shared" si="6"/>
        <v>9.9730941564847353E-5</v>
      </c>
      <c r="AR6" s="15">
        <f t="shared" si="7"/>
        <v>5.2951866248207536E-3</v>
      </c>
      <c r="AS6" s="15">
        <f t="shared" si="8"/>
        <v>0</v>
      </c>
      <c r="AT6" s="14">
        <v>3.5215993295889107E-3</v>
      </c>
      <c r="AU6" s="11">
        <f t="shared" si="14"/>
        <v>5.3816602788213678E-3</v>
      </c>
      <c r="AV6" s="13"/>
      <c r="AW6" s="11" t="e">
        <f t="shared" si="15"/>
        <v>#DIV/0!</v>
      </c>
      <c r="AX6" s="13"/>
      <c r="AY6" s="13"/>
      <c r="AZ6" s="13"/>
      <c r="BA6" s="13"/>
      <c r="BB6" s="117">
        <f t="shared" si="19"/>
        <v>23222</v>
      </c>
    </row>
    <row r="7" spans="1:55" s="9" customFormat="1" ht="16">
      <c r="B7" s="38">
        <v>44361</v>
      </c>
      <c r="D7" s="7">
        <v>17435</v>
      </c>
      <c r="G7" s="8">
        <v>6629870</v>
      </c>
      <c r="H7" s="10">
        <f t="shared" si="0"/>
        <v>6592273</v>
      </c>
      <c r="I7" s="8">
        <v>16932</v>
      </c>
      <c r="J7" s="8">
        <v>57</v>
      </c>
      <c r="K7" s="9">
        <v>3</v>
      </c>
      <c r="L7" s="9">
        <v>1</v>
      </c>
      <c r="M7" s="7">
        <v>19781</v>
      </c>
      <c r="N7" s="9">
        <v>823</v>
      </c>
      <c r="O7" s="18">
        <f t="shared" si="1"/>
        <v>-5</v>
      </c>
      <c r="P7" s="18">
        <f t="shared" si="2"/>
        <v>0</v>
      </c>
      <c r="Q7" s="18">
        <f t="shared" si="3"/>
        <v>1</v>
      </c>
      <c r="R7" s="18">
        <f t="shared" si="9"/>
        <v>10</v>
      </c>
      <c r="S7" s="17">
        <f t="shared" si="10"/>
        <v>-3.8571428571428572</v>
      </c>
      <c r="T7" s="17">
        <f t="shared" si="11"/>
        <v>0.2857142857142857</v>
      </c>
      <c r="U7" s="17">
        <f t="shared" si="12"/>
        <v>0.14285714285714285</v>
      </c>
      <c r="V7" s="17">
        <f t="shared" si="4"/>
        <v>4.3442622950819665</v>
      </c>
      <c r="W7" s="17">
        <f t="shared" si="13"/>
        <v>0.49180327868852458</v>
      </c>
      <c r="X7" s="17">
        <f t="shared" si="5"/>
        <v>1</v>
      </c>
      <c r="Y7" s="17">
        <f t="shared" ref="Y7:Y70" si="23">AVERAGE(V4:V10)</f>
        <v>2.5776072999577964</v>
      </c>
      <c r="Z7" s="17">
        <f t="shared" ref="Z7:Z70" si="24">AVERAGE(W4:W10)</f>
        <v>0.89414695029211444</v>
      </c>
      <c r="AA7" s="17">
        <f t="shared" ref="AA7:AA70" si="25">AVERAGE(X4:X10)</f>
        <v>0.2068519715578539</v>
      </c>
      <c r="AB7" s="11">
        <f t="shared" ref="AB7:AB70" si="26">Y7/I6</f>
        <v>1.5071964097519567E-4</v>
      </c>
      <c r="AC7" s="11">
        <f t="shared" ref="AC7:AC70" si="27">Z7/J6</f>
        <v>1.4421725004711523E-2</v>
      </c>
      <c r="AD7" s="11">
        <f t="shared" ref="AD7:AD70" si="28">AA7/K6</f>
        <v>6.8950657185951295E-2</v>
      </c>
      <c r="AE7" s="11"/>
      <c r="AF7" s="11"/>
      <c r="AG7" s="11"/>
      <c r="AH7" s="11">
        <f t="shared" si="16"/>
        <v>2.5402071658764863E-4</v>
      </c>
      <c r="AI7" s="11">
        <f t="shared" si="17"/>
        <v>7.9323109465891054E-3</v>
      </c>
      <c r="AJ7" s="11">
        <f t="shared" si="18"/>
        <v>0.33333333333333331</v>
      </c>
      <c r="AK7" s="16">
        <f t="shared" si="20"/>
        <v>1.6755129906531358E-4</v>
      </c>
      <c r="AL7" s="16">
        <f t="shared" si="21"/>
        <v>1.9410389326031473E-2</v>
      </c>
      <c r="AM7" s="16">
        <f t="shared" si="22"/>
        <v>7.6152170269817313E-2</v>
      </c>
      <c r="AN7" s="11"/>
      <c r="AO7" s="39"/>
      <c r="AP7" s="15"/>
      <c r="AQ7" s="15">
        <f t="shared" si="6"/>
        <v>7.9515546530759139E-5</v>
      </c>
      <c r="AR7" s="15">
        <f t="shared" si="7"/>
        <v>1.0737363495569054E-2</v>
      </c>
      <c r="AS7" s="15">
        <f t="shared" si="8"/>
        <v>0</v>
      </c>
      <c r="AT7" s="14">
        <v>2.6448051688003097E-3</v>
      </c>
      <c r="AU7" s="11">
        <f t="shared" si="14"/>
        <v>5.1439380542614094E-3</v>
      </c>
      <c r="AV7" s="13"/>
      <c r="AW7" s="11" t="e">
        <f t="shared" si="15"/>
        <v>#DIV/0!</v>
      </c>
      <c r="AX7" s="13"/>
      <c r="AY7" s="13"/>
      <c r="AZ7" s="13"/>
      <c r="BA7" s="13"/>
      <c r="BB7" s="117">
        <f t="shared" si="19"/>
        <v>17435</v>
      </c>
    </row>
    <row r="8" spans="1:55" s="9" customFormat="1" ht="16">
      <c r="B8" s="38">
        <v>44362</v>
      </c>
      <c r="D8" s="7">
        <v>10602</v>
      </c>
      <c r="G8" s="8">
        <v>6629870</v>
      </c>
      <c r="H8" s="10">
        <f t="shared" si="0"/>
        <v>6594135</v>
      </c>
      <c r="I8" s="8">
        <v>15067</v>
      </c>
      <c r="J8" s="8">
        <v>45</v>
      </c>
      <c r="K8" s="9">
        <v>5</v>
      </c>
      <c r="L8" s="9">
        <v>1</v>
      </c>
      <c r="M8" s="7">
        <v>19794</v>
      </c>
      <c r="N8" s="9">
        <v>823</v>
      </c>
      <c r="O8" s="18">
        <f t="shared" si="1"/>
        <v>-12</v>
      </c>
      <c r="P8" s="18">
        <f t="shared" si="2"/>
        <v>2</v>
      </c>
      <c r="Q8" s="18">
        <f t="shared" si="3"/>
        <v>0</v>
      </c>
      <c r="R8" s="18">
        <f t="shared" si="9"/>
        <v>13</v>
      </c>
      <c r="S8" s="17">
        <f t="shared" si="10"/>
        <v>-3.7142857142857144</v>
      </c>
      <c r="T8" s="17">
        <f t="shared" si="11"/>
        <v>0.5714285714285714</v>
      </c>
      <c r="U8" s="17">
        <f t="shared" si="12"/>
        <v>0.14285714285714285</v>
      </c>
      <c r="V8" s="17">
        <f t="shared" si="4"/>
        <v>0</v>
      </c>
      <c r="W8" s="17">
        <f t="shared" si="13"/>
        <v>3.2745098039215685</v>
      </c>
      <c r="X8" s="17">
        <f t="shared" si="5"/>
        <v>0.25490196078431371</v>
      </c>
      <c r="Y8" s="17">
        <f t="shared" si="23"/>
        <v>2.4137417537393091</v>
      </c>
      <c r="Z8" s="17">
        <f t="shared" si="24"/>
        <v>1.0762197794237671</v>
      </c>
      <c r="AA8" s="17">
        <f t="shared" si="25"/>
        <v>0.21245421245421245</v>
      </c>
      <c r="AB8" s="11">
        <f t="shared" si="26"/>
        <v>1.425550291601293E-4</v>
      </c>
      <c r="AC8" s="11">
        <f t="shared" si="27"/>
        <v>1.8881048761820476E-2</v>
      </c>
      <c r="AD8" s="11">
        <f t="shared" si="28"/>
        <v>7.0818070818070816E-2</v>
      </c>
      <c r="AE8" s="11"/>
      <c r="AF8" s="11"/>
      <c r="AG8" s="11"/>
      <c r="AH8" s="11">
        <f t="shared" si="16"/>
        <v>0</v>
      </c>
      <c r="AI8" s="11">
        <f t="shared" si="17"/>
        <v>5.7447540419676639E-2</v>
      </c>
      <c r="AJ8" s="11">
        <f t="shared" si="18"/>
        <v>8.4967320261437898E-2</v>
      </c>
      <c r="AK8" s="16">
        <f t="shared" si="20"/>
        <v>1.4743982735122073E-4</v>
      </c>
      <c r="AL8" s="16">
        <f t="shared" si="21"/>
        <v>2.0775495409071032E-2</v>
      </c>
      <c r="AM8" s="16">
        <f t="shared" si="22"/>
        <v>6.6206995618760311E-2</v>
      </c>
      <c r="AN8" s="11"/>
      <c r="AO8" s="39"/>
      <c r="AP8" s="15"/>
      <c r="AQ8" s="15">
        <f t="shared" si="6"/>
        <v>8.8979407005064162E-5</v>
      </c>
      <c r="AR8" s="15">
        <f t="shared" si="7"/>
        <v>9.7947672229782047E-3</v>
      </c>
      <c r="AS8" s="15">
        <f t="shared" si="8"/>
        <v>0</v>
      </c>
      <c r="AT8" s="14">
        <v>1.60823552504597E-3</v>
      </c>
      <c r="AU8" s="11">
        <f t="shared" si="14"/>
        <v>4.9160197625504679E-3</v>
      </c>
      <c r="AV8" s="13"/>
      <c r="AW8" s="11" t="e">
        <f t="shared" si="15"/>
        <v>#DIV/0!</v>
      </c>
      <c r="AX8" s="13"/>
      <c r="AY8" s="13"/>
      <c r="AZ8" s="13"/>
      <c r="BA8" s="13"/>
      <c r="BB8" s="117">
        <f t="shared" si="19"/>
        <v>10602</v>
      </c>
    </row>
    <row r="9" spans="1:55" s="9" customFormat="1" ht="16">
      <c r="B9" s="38">
        <v>44363</v>
      </c>
      <c r="D9" s="7">
        <v>51093</v>
      </c>
      <c r="G9" s="8">
        <v>6629870</v>
      </c>
      <c r="H9" s="10">
        <f t="shared" si="0"/>
        <v>6591655</v>
      </c>
      <c r="I9" s="8">
        <v>17538</v>
      </c>
      <c r="J9" s="8">
        <v>46</v>
      </c>
      <c r="K9" s="9">
        <v>5</v>
      </c>
      <c r="L9" s="9">
        <v>1</v>
      </c>
      <c r="M9" s="7">
        <v>19802</v>
      </c>
      <c r="N9" s="9">
        <v>823</v>
      </c>
      <c r="O9" s="18">
        <f t="shared" si="1"/>
        <v>1</v>
      </c>
      <c r="P9" s="18">
        <f t="shared" si="2"/>
        <v>0</v>
      </c>
      <c r="Q9" s="18">
        <f t="shared" si="3"/>
        <v>0</v>
      </c>
      <c r="R9" s="18">
        <f t="shared" si="9"/>
        <v>8</v>
      </c>
      <c r="S9" s="17">
        <f t="shared" si="10"/>
        <v>-3.8571428571428572</v>
      </c>
      <c r="T9" s="17">
        <f t="shared" si="11"/>
        <v>0.42857142857142855</v>
      </c>
      <c r="U9" s="17">
        <f t="shared" si="12"/>
        <v>0.14285714285714285</v>
      </c>
      <c r="V9" s="17">
        <f t="shared" si="4"/>
        <v>8.0769230769230766</v>
      </c>
      <c r="W9" s="17">
        <f t="shared" si="13"/>
        <v>0.76923076923076927</v>
      </c>
      <c r="X9" s="17">
        <f t="shared" si="5"/>
        <v>0.15384615384615385</v>
      </c>
      <c r="Y9" s="17">
        <f t="shared" si="23"/>
        <v>2.3189228402584234</v>
      </c>
      <c r="Z9" s="17">
        <f t="shared" si="24"/>
        <v>1.0460386929046523</v>
      </c>
      <c r="AA9" s="17">
        <f t="shared" si="25"/>
        <v>0.23031135531135533</v>
      </c>
      <c r="AB9" s="11">
        <f t="shared" si="26"/>
        <v>1.5390740295071503E-4</v>
      </c>
      <c r="AC9" s="11">
        <f t="shared" si="27"/>
        <v>2.3245304286770054E-2</v>
      </c>
      <c r="AD9" s="11">
        <f t="shared" si="28"/>
        <v>4.6062271062271065E-2</v>
      </c>
      <c r="AE9" s="11"/>
      <c r="AF9" s="11"/>
      <c r="AG9" s="11"/>
      <c r="AH9" s="11">
        <f t="shared" si="16"/>
        <v>5.3606710539079287E-4</v>
      </c>
      <c r="AI9" s="11">
        <f t="shared" si="17"/>
        <v>1.7094017094017096E-2</v>
      </c>
      <c r="AJ9" s="11">
        <f t="shared" si="18"/>
        <v>3.0769230769230771E-2</v>
      </c>
      <c r="AK9" s="16">
        <f t="shared" si="20"/>
        <v>1.2935803881027234E-4</v>
      </c>
      <c r="AL9" s="16">
        <f t="shared" si="21"/>
        <v>2.0338088358069367E-2</v>
      </c>
      <c r="AM9" s="16">
        <f t="shared" si="22"/>
        <v>6.875801602692358E-2</v>
      </c>
      <c r="AN9" s="11"/>
      <c r="AO9" s="39"/>
      <c r="AP9" s="15"/>
      <c r="AQ9" s="15">
        <f t="shared" si="6"/>
        <v>7.5381899276867953E-5</v>
      </c>
      <c r="AR9" s="15">
        <f t="shared" si="7"/>
        <v>9.5113205109600644E-3</v>
      </c>
      <c r="AS9" s="15">
        <f t="shared" si="8"/>
        <v>0</v>
      </c>
      <c r="AT9" s="14">
        <v>7.7482078866635221E-3</v>
      </c>
      <c r="AU9" s="11">
        <f t="shared" si="14"/>
        <v>4.7616838356414537E-3</v>
      </c>
      <c r="AV9" s="13"/>
      <c r="AW9" s="11" t="e">
        <f t="shared" si="15"/>
        <v>#DIV/0!</v>
      </c>
      <c r="AX9" s="13"/>
      <c r="AY9" s="13"/>
      <c r="AZ9" s="13"/>
      <c r="BA9" s="13"/>
      <c r="BB9" s="117">
        <f t="shared" si="19"/>
        <v>51093</v>
      </c>
    </row>
    <row r="10" spans="1:55" s="9" customFormat="1" ht="16">
      <c r="B10" s="38">
        <v>44364</v>
      </c>
      <c r="D10" s="7">
        <v>40463</v>
      </c>
      <c r="G10" s="8">
        <v>6629870</v>
      </c>
      <c r="H10" s="10">
        <f t="shared" si="0"/>
        <v>6583557</v>
      </c>
      <c r="I10" s="8">
        <v>25635</v>
      </c>
      <c r="J10" s="8">
        <v>44</v>
      </c>
      <c r="K10" s="9">
        <v>6</v>
      </c>
      <c r="L10" s="9">
        <v>1</v>
      </c>
      <c r="M10" s="7">
        <v>19804</v>
      </c>
      <c r="N10" s="9">
        <v>823</v>
      </c>
      <c r="O10" s="18">
        <f t="shared" si="1"/>
        <v>-2</v>
      </c>
      <c r="P10" s="18">
        <f t="shared" si="2"/>
        <v>1</v>
      </c>
      <c r="Q10" s="18">
        <f t="shared" si="3"/>
        <v>0</v>
      </c>
      <c r="R10" s="18">
        <f t="shared" si="9"/>
        <v>2</v>
      </c>
      <c r="S10" s="17">
        <f t="shared" si="10"/>
        <v>-2.8571428571428572</v>
      </c>
      <c r="T10" s="17">
        <f t="shared" si="11"/>
        <v>0.2857142857142857</v>
      </c>
      <c r="U10" s="17">
        <f t="shared" si="12"/>
        <v>0.14285714285714285</v>
      </c>
      <c r="V10" s="17">
        <f t="shared" si="4"/>
        <v>0</v>
      </c>
      <c r="W10" s="17">
        <f t="shared" si="13"/>
        <v>1.2352941176470589</v>
      </c>
      <c r="X10" s="17">
        <f t="shared" si="5"/>
        <v>3.9215686274509803E-2</v>
      </c>
      <c r="Y10" s="17">
        <f t="shared" si="23"/>
        <v>2.7117799831155662</v>
      </c>
      <c r="Z10" s="17">
        <f t="shared" si="24"/>
        <v>1.0064782533442129</v>
      </c>
      <c r="AA10" s="17">
        <f t="shared" si="25"/>
        <v>0.23626373626373628</v>
      </c>
      <c r="AB10" s="11">
        <f t="shared" si="26"/>
        <v>1.5462310315404073E-4</v>
      </c>
      <c r="AC10" s="11">
        <f t="shared" si="27"/>
        <v>2.187996202922202E-2</v>
      </c>
      <c r="AD10" s="11">
        <f t="shared" si="28"/>
        <v>4.7252747252747258E-2</v>
      </c>
      <c r="AE10" s="11">
        <f t="shared" ref="AE10:AE73" si="29">AB3</f>
        <v>0</v>
      </c>
      <c r="AF10" s="11">
        <f t="shared" ref="AF10:AF73" si="30">AC3</f>
        <v>0</v>
      </c>
      <c r="AG10" s="11">
        <f t="shared" ref="AG10:AG73" si="31">AD3</f>
        <v>0</v>
      </c>
      <c r="AH10" s="11">
        <f t="shared" si="16"/>
        <v>0</v>
      </c>
      <c r="AI10" s="11">
        <f t="shared" si="17"/>
        <v>2.6854219948849106E-2</v>
      </c>
      <c r="AJ10" s="11">
        <f t="shared" si="18"/>
        <v>7.8431372549019607E-3</v>
      </c>
      <c r="AK10" s="16">
        <f t="shared" si="20"/>
        <v>1.4209535822982112E-4</v>
      </c>
      <c r="AL10" s="16">
        <f t="shared" si="21"/>
        <v>1.9756317188062904E-2</v>
      </c>
      <c r="AM10" s="16">
        <f t="shared" si="22"/>
        <v>6.9750079518987068E-2</v>
      </c>
      <c r="AN10" s="15">
        <f t="shared" ref="AN10:AN73" si="32">AH3</f>
        <v>0</v>
      </c>
      <c r="AO10" s="15">
        <f t="shared" ref="AO10:AO73" si="33">AI3</f>
        <v>0</v>
      </c>
      <c r="AP10" s="15">
        <f t="shared" ref="AP10:AP73" si="34">AJ3</f>
        <v>0</v>
      </c>
      <c r="AQ10" s="15">
        <f t="shared" si="6"/>
        <v>6.1989974929946133E-5</v>
      </c>
      <c r="AR10" s="15">
        <f t="shared" si="7"/>
        <v>8.541558565588362E-3</v>
      </c>
      <c r="AS10" s="15">
        <f t="shared" si="8"/>
        <v>0.14285714285714285</v>
      </c>
      <c r="AT10" s="14">
        <v>6.1384864882905593E-3</v>
      </c>
      <c r="AU10" s="11">
        <f t="shared" si="14"/>
        <v>4.6546844148973362E-3</v>
      </c>
      <c r="AV10" s="13"/>
      <c r="AW10" s="11">
        <f t="shared" si="15"/>
        <v>2.7895120296378443E-3</v>
      </c>
      <c r="AX10" s="13"/>
      <c r="AY10" s="13"/>
      <c r="AZ10" s="13"/>
      <c r="BA10" s="13"/>
      <c r="BB10" s="117">
        <f t="shared" si="19"/>
        <v>40463</v>
      </c>
    </row>
    <row r="11" spans="1:55" s="9" customFormat="1" ht="16">
      <c r="B11" s="38">
        <v>44365</v>
      </c>
      <c r="D11" s="7">
        <v>40118</v>
      </c>
      <c r="G11" s="8">
        <v>6629870</v>
      </c>
      <c r="H11" s="10">
        <f t="shared" si="0"/>
        <v>6573938</v>
      </c>
      <c r="I11" s="8">
        <v>35252</v>
      </c>
      <c r="J11" s="8">
        <v>43</v>
      </c>
      <c r="K11" s="9">
        <v>7</v>
      </c>
      <c r="L11" s="9">
        <v>1</v>
      </c>
      <c r="M11" s="7">
        <v>19806</v>
      </c>
      <c r="N11" s="9">
        <v>823</v>
      </c>
      <c r="O11" s="18">
        <f t="shared" si="1"/>
        <v>-1</v>
      </c>
      <c r="P11" s="18">
        <f t="shared" si="2"/>
        <v>1</v>
      </c>
      <c r="Q11" s="18">
        <f t="shared" si="3"/>
        <v>0</v>
      </c>
      <c r="R11" s="18">
        <f t="shared" si="9"/>
        <v>2</v>
      </c>
      <c r="S11" s="17">
        <f t="shared" si="10"/>
        <v>-1.5714285714285714</v>
      </c>
      <c r="T11" s="17">
        <f t="shared" si="11"/>
        <v>0.14285714285714285</v>
      </c>
      <c r="U11" s="17">
        <f t="shared" si="12"/>
        <v>0</v>
      </c>
      <c r="V11" s="17">
        <f t="shared" si="4"/>
        <v>0.68627450980392157</v>
      </c>
      <c r="W11" s="17">
        <f t="shared" si="13"/>
        <v>1.2745098039215685</v>
      </c>
      <c r="X11" s="17">
        <f t="shared" si="5"/>
        <v>3.9215686274509803E-2</v>
      </c>
      <c r="Y11" s="17">
        <f t="shared" si="23"/>
        <v>3.4357088989441928</v>
      </c>
      <c r="Z11" s="17">
        <f t="shared" si="24"/>
        <v>0.93622064210299505</v>
      </c>
      <c r="AA11" s="17">
        <f t="shared" si="25"/>
        <v>0.11021331609566902</v>
      </c>
      <c r="AB11" s="11">
        <f t="shared" si="26"/>
        <v>1.3402414273236562E-4</v>
      </c>
      <c r="AC11" s="11">
        <f t="shared" si="27"/>
        <v>2.1277741865977161E-2</v>
      </c>
      <c r="AD11" s="11">
        <f t="shared" si="28"/>
        <v>1.8368886015944837E-2</v>
      </c>
      <c r="AE11" s="11">
        <f t="shared" si="29"/>
        <v>0</v>
      </c>
      <c r="AF11" s="11">
        <f t="shared" si="30"/>
        <v>0</v>
      </c>
      <c r="AG11" s="11">
        <f t="shared" si="31"/>
        <v>0</v>
      </c>
      <c r="AH11" s="11">
        <f t="shared" si="16"/>
        <v>2.6770997066663607E-5</v>
      </c>
      <c r="AI11" s="11">
        <f t="shared" si="17"/>
        <v>2.8966131907308377E-2</v>
      </c>
      <c r="AJ11" s="11">
        <f t="shared" si="18"/>
        <v>6.5359477124183009E-3</v>
      </c>
      <c r="AK11" s="16">
        <f t="shared" si="20"/>
        <v>1.7475027048050623E-4</v>
      </c>
      <c r="AL11" s="16">
        <f t="shared" si="21"/>
        <v>1.8623129909978747E-2</v>
      </c>
      <c r="AM11" s="16">
        <f t="shared" si="22"/>
        <v>2.5492376437754587E-2</v>
      </c>
      <c r="AN11" s="15">
        <f t="shared" si="32"/>
        <v>0</v>
      </c>
      <c r="AO11" s="15">
        <f t="shared" si="33"/>
        <v>0</v>
      </c>
      <c r="AP11" s="15">
        <f t="shared" si="34"/>
        <v>0</v>
      </c>
      <c r="AQ11" s="15">
        <f t="shared" si="6"/>
        <v>4.7857353091955921E-5</v>
      </c>
      <c r="AR11" s="15">
        <f t="shared" si="7"/>
        <v>1.8065368089397883E-2</v>
      </c>
      <c r="AS11" s="15">
        <f t="shared" si="8"/>
        <v>0.2857142857142857</v>
      </c>
      <c r="AT11" s="14">
        <v>6.0936219593976252E-3</v>
      </c>
      <c r="AU11" s="11">
        <f t="shared" si="14"/>
        <v>4.5478580486730874E-3</v>
      </c>
      <c r="AV11" s="13"/>
      <c r="AW11" s="11">
        <f t="shared" si="15"/>
        <v>2.3485871594800009E-3</v>
      </c>
      <c r="AX11" s="13"/>
      <c r="AY11" s="13"/>
      <c r="AZ11" s="13"/>
      <c r="BA11" s="13"/>
      <c r="BB11" s="117">
        <f t="shared" si="19"/>
        <v>40118</v>
      </c>
    </row>
    <row r="12" spans="1:55" s="9" customFormat="1" ht="16">
      <c r="B12" s="38">
        <v>44366</v>
      </c>
      <c r="D12" s="7">
        <v>36662</v>
      </c>
      <c r="G12" s="8">
        <v>6629870</v>
      </c>
      <c r="H12" s="10">
        <f t="shared" si="0"/>
        <v>6578344</v>
      </c>
      <c r="I12" s="8">
        <v>30843</v>
      </c>
      <c r="J12" s="8">
        <v>41</v>
      </c>
      <c r="K12" s="9">
        <v>6</v>
      </c>
      <c r="L12" s="9">
        <v>1</v>
      </c>
      <c r="M12" s="7">
        <v>19812</v>
      </c>
      <c r="N12" s="9">
        <v>823</v>
      </c>
      <c r="O12" s="18">
        <f t="shared" si="1"/>
        <v>-2</v>
      </c>
      <c r="P12" s="18">
        <f t="shared" si="2"/>
        <v>-1</v>
      </c>
      <c r="Q12" s="18">
        <f t="shared" si="3"/>
        <v>0</v>
      </c>
      <c r="R12" s="18">
        <f t="shared" si="9"/>
        <v>6</v>
      </c>
      <c r="S12" s="17">
        <f t="shared" si="10"/>
        <v>-0.2857142857142857</v>
      </c>
      <c r="T12" s="17">
        <f t="shared" si="11"/>
        <v>-0.14285714285714285</v>
      </c>
      <c r="U12" s="17">
        <f t="shared" si="12"/>
        <v>0</v>
      </c>
      <c r="V12" s="17">
        <f t="shared" si="4"/>
        <v>3.125</v>
      </c>
      <c r="W12" s="17">
        <f t="shared" si="13"/>
        <v>0</v>
      </c>
      <c r="X12" s="17">
        <f t="shared" si="5"/>
        <v>0.125</v>
      </c>
      <c r="Y12" s="17">
        <f t="shared" si="23"/>
        <v>3.7749946132299073</v>
      </c>
      <c r="Z12" s="17">
        <f t="shared" si="24"/>
        <v>0.53986209868562807</v>
      </c>
      <c r="AA12" s="17">
        <f t="shared" si="25"/>
        <v>9.1655893126481369E-2</v>
      </c>
      <c r="AB12" s="11">
        <f t="shared" si="26"/>
        <v>1.0708596996567307E-4</v>
      </c>
      <c r="AC12" s="11">
        <f t="shared" si="27"/>
        <v>1.2554932527572745E-2</v>
      </c>
      <c r="AD12" s="11">
        <f t="shared" si="28"/>
        <v>1.3093699018068767E-2</v>
      </c>
      <c r="AE12" s="11">
        <f t="shared" si="29"/>
        <v>0</v>
      </c>
      <c r="AF12" s="11">
        <f t="shared" si="30"/>
        <v>0</v>
      </c>
      <c r="AG12" s="11">
        <f t="shared" si="31"/>
        <v>0</v>
      </c>
      <c r="AH12" s="11">
        <f t="shared" si="16"/>
        <v>8.8647452626801321E-5</v>
      </c>
      <c r="AI12" s="11">
        <f t="shared" si="17"/>
        <v>0</v>
      </c>
      <c r="AJ12" s="11">
        <f t="shared" si="18"/>
        <v>1.7857142857142856E-2</v>
      </c>
      <c r="AK12" s="16">
        <f t="shared" si="20"/>
        <v>1.9557812280007124E-4</v>
      </c>
      <c r="AL12" s="16">
        <f t="shared" si="21"/>
        <v>1.1969133452509412E-2</v>
      </c>
      <c r="AM12" s="16">
        <f t="shared" si="22"/>
        <v>1.781847354326346E-2</v>
      </c>
      <c r="AN12" s="15">
        <f t="shared" si="32"/>
        <v>2.1521997241343995E-4</v>
      </c>
      <c r="AO12" s="15">
        <f t="shared" si="33"/>
        <v>3.0618493570116348E-3</v>
      </c>
      <c r="AP12" s="15">
        <f t="shared" si="34"/>
        <v>0</v>
      </c>
      <c r="AQ12" s="15">
        <f t="shared" si="6"/>
        <v>4.6635236042757494E-5</v>
      </c>
      <c r="AR12" s="15">
        <f t="shared" si="7"/>
        <v>1.7542720005774191E-2</v>
      </c>
      <c r="AS12" s="15">
        <f t="shared" si="8"/>
        <v>0.2857142857142857</v>
      </c>
      <c r="AT12" s="14">
        <v>5.5768304917032802E-3</v>
      </c>
      <c r="AU12" s="11">
        <f t="shared" si="14"/>
        <v>5.1045508762972338E-3</v>
      </c>
      <c r="AV12" s="13"/>
      <c r="AW12" s="11">
        <f t="shared" si="15"/>
        <v>3.4101767944172412E-3</v>
      </c>
      <c r="AX12" s="13"/>
      <c r="AY12" s="13"/>
      <c r="AZ12" s="13"/>
      <c r="BA12" s="13"/>
      <c r="BB12" s="117">
        <f t="shared" si="19"/>
        <v>36662</v>
      </c>
    </row>
    <row r="13" spans="1:55" s="9" customFormat="1" ht="16">
      <c r="B13" s="38">
        <v>44367</v>
      </c>
      <c r="D13" s="7">
        <v>18382</v>
      </c>
      <c r="G13" s="8">
        <v>6629870</v>
      </c>
      <c r="H13" s="10">
        <f t="shared" si="0"/>
        <v>6589683</v>
      </c>
      <c r="I13" s="8">
        <v>19502</v>
      </c>
      <c r="J13" s="8">
        <v>42</v>
      </c>
      <c r="K13" s="9">
        <v>5</v>
      </c>
      <c r="L13" s="9">
        <v>1</v>
      </c>
      <c r="M13" s="7">
        <v>19814</v>
      </c>
      <c r="N13" s="9">
        <v>823</v>
      </c>
      <c r="O13" s="18">
        <f t="shared" si="1"/>
        <v>1</v>
      </c>
      <c r="P13" s="18">
        <f t="shared" si="2"/>
        <v>-1</v>
      </c>
      <c r="Q13" s="18">
        <f t="shared" si="3"/>
        <v>0</v>
      </c>
      <c r="R13" s="18">
        <f t="shared" si="9"/>
        <v>2</v>
      </c>
      <c r="S13" s="17">
        <f t="shared" si="10"/>
        <v>-0.42857142857142855</v>
      </c>
      <c r="T13" s="17">
        <f t="shared" si="11"/>
        <v>-0.14285714285714285</v>
      </c>
      <c r="U13" s="17">
        <f t="shared" si="12"/>
        <v>-0.14285714285714285</v>
      </c>
      <c r="V13" s="17">
        <f t="shared" si="4"/>
        <v>2.75</v>
      </c>
      <c r="W13" s="17">
        <f t="shared" si="13"/>
        <v>0</v>
      </c>
      <c r="X13" s="17">
        <f t="shared" si="5"/>
        <v>4.1666666666666664E-2</v>
      </c>
      <c r="Y13" s="17">
        <f t="shared" si="23"/>
        <v>2.8825466356755465</v>
      </c>
      <c r="Z13" s="17">
        <f t="shared" si="24"/>
        <v>0.45428809821801058</v>
      </c>
      <c r="AA13" s="17">
        <f t="shared" si="25"/>
        <v>6.9677871148459386E-2</v>
      </c>
      <c r="AB13" s="11">
        <f t="shared" si="26"/>
        <v>9.3458698429969402E-5</v>
      </c>
      <c r="AC13" s="11">
        <f t="shared" si="27"/>
        <v>1.1080197517512453E-2</v>
      </c>
      <c r="AD13" s="11">
        <f t="shared" si="28"/>
        <v>1.1612978524743231E-2</v>
      </c>
      <c r="AE13" s="11">
        <f t="shared" si="29"/>
        <v>0</v>
      </c>
      <c r="AF13" s="11">
        <f t="shared" si="30"/>
        <v>0</v>
      </c>
      <c r="AG13" s="11">
        <f t="shared" si="31"/>
        <v>0</v>
      </c>
      <c r="AH13" s="11">
        <f t="shared" si="16"/>
        <v>8.9161235936841416E-5</v>
      </c>
      <c r="AI13" s="11">
        <f t="shared" si="17"/>
        <v>0</v>
      </c>
      <c r="AJ13" s="11">
        <f t="shared" si="18"/>
        <v>6.9444444444444441E-3</v>
      </c>
      <c r="AK13" s="16">
        <f t="shared" si="20"/>
        <v>1.3883607072935251E-4</v>
      </c>
      <c r="AL13" s="16">
        <f t="shared" si="21"/>
        <v>1.0092621927309118E-2</v>
      </c>
      <c r="AM13" s="16">
        <f t="shared" si="22"/>
        <v>1.3422869147659064E-2</v>
      </c>
      <c r="AN13" s="15">
        <f t="shared" si="32"/>
        <v>0</v>
      </c>
      <c r="AO13" s="15">
        <f t="shared" si="33"/>
        <v>4.0723981900452491E-3</v>
      </c>
      <c r="AP13" s="15">
        <f t="shared" si="34"/>
        <v>0</v>
      </c>
      <c r="AQ13" s="15">
        <f t="shared" si="6"/>
        <v>2.8622791444923119E-5</v>
      </c>
      <c r="AR13" s="15">
        <f t="shared" si="7"/>
        <v>1.8298577904489237E-2</v>
      </c>
      <c r="AS13" s="15">
        <f t="shared" si="8"/>
        <v>0.29251700680272108</v>
      </c>
      <c r="AT13" s="14">
        <f t="shared" ref="AT13:AT76" si="35">D13/G13</f>
        <v>2.7726033843800857E-3</v>
      </c>
      <c r="AU13" s="11">
        <f t="shared" si="14"/>
        <v>4.8824260507177213E-3</v>
      </c>
      <c r="AV13" s="14">
        <f t="shared" ref="AV13:AV76" si="36">D13/H13</f>
        <v>2.7895120296378443E-3</v>
      </c>
      <c r="AW13" s="11">
        <f t="shared" si="15"/>
        <v>4.1174864457013578E-3</v>
      </c>
      <c r="AX13" s="13"/>
      <c r="AY13" s="13"/>
      <c r="AZ13" s="13"/>
      <c r="BA13" s="13"/>
      <c r="BB13" s="117">
        <f t="shared" si="19"/>
        <v>18382</v>
      </c>
    </row>
    <row r="14" spans="1:55" s="9" customFormat="1" ht="16">
      <c r="B14" s="38">
        <v>44368</v>
      </c>
      <c r="D14" s="7">
        <v>12577</v>
      </c>
      <c r="G14" s="8">
        <v>6629870</v>
      </c>
      <c r="H14" s="10">
        <f t="shared" si="0"/>
        <v>6592886</v>
      </c>
      <c r="I14" s="8">
        <v>16290</v>
      </c>
      <c r="J14" s="8">
        <v>46</v>
      </c>
      <c r="K14" s="9">
        <v>4</v>
      </c>
      <c r="L14" s="9">
        <v>1</v>
      </c>
      <c r="M14" s="7">
        <v>19820</v>
      </c>
      <c r="N14" s="9">
        <v>823</v>
      </c>
      <c r="O14" s="18">
        <f t="shared" si="1"/>
        <v>4</v>
      </c>
      <c r="P14" s="18">
        <f t="shared" si="2"/>
        <v>-1</v>
      </c>
      <c r="Q14" s="18">
        <f t="shared" si="3"/>
        <v>0</v>
      </c>
      <c r="R14" s="18">
        <f t="shared" si="9"/>
        <v>6</v>
      </c>
      <c r="S14" s="17">
        <f t="shared" si="10"/>
        <v>0.42857142857142855</v>
      </c>
      <c r="T14" s="17">
        <f t="shared" si="11"/>
        <v>-0.2857142857142857</v>
      </c>
      <c r="U14" s="17">
        <f t="shared" si="12"/>
        <v>-0.14285714285714285</v>
      </c>
      <c r="V14" s="17">
        <f t="shared" si="4"/>
        <v>9.4117647058823533</v>
      </c>
      <c r="W14" s="17">
        <f t="shared" si="13"/>
        <v>0</v>
      </c>
      <c r="X14" s="17">
        <f t="shared" si="5"/>
        <v>0.11764705882352941</v>
      </c>
      <c r="Y14" s="17">
        <f t="shared" si="23"/>
        <v>3.4539752071041181</v>
      </c>
      <c r="Z14" s="17">
        <f t="shared" si="24"/>
        <v>0.27781750998271648</v>
      </c>
      <c r="AA14" s="17">
        <f t="shared" si="25"/>
        <v>6.4075630252100835E-2</v>
      </c>
      <c r="AB14" s="11">
        <f t="shared" si="26"/>
        <v>1.7710876869572956E-4</v>
      </c>
      <c r="AC14" s="11">
        <f t="shared" si="27"/>
        <v>6.6147026186361068E-3</v>
      </c>
      <c r="AD14" s="11">
        <f t="shared" si="28"/>
        <v>1.2815126050420168E-2</v>
      </c>
      <c r="AE14" s="11">
        <f t="shared" si="29"/>
        <v>1.5071964097519567E-4</v>
      </c>
      <c r="AF14" s="11">
        <f t="shared" si="30"/>
        <v>1.4421725004711523E-2</v>
      </c>
      <c r="AG14" s="11">
        <f t="shared" si="31"/>
        <v>6.8950657185951295E-2</v>
      </c>
      <c r="AH14" s="11">
        <f t="shared" si="16"/>
        <v>4.8260510234244451E-4</v>
      </c>
      <c r="AI14" s="11">
        <f t="shared" si="17"/>
        <v>0</v>
      </c>
      <c r="AJ14" s="11">
        <f t="shared" si="18"/>
        <v>2.3529411764705882E-2</v>
      </c>
      <c r="AK14" s="16">
        <f t="shared" si="20"/>
        <v>1.5905146576344071E-4</v>
      </c>
      <c r="AL14" s="16">
        <f t="shared" si="21"/>
        <v>6.2563047917592466E-3</v>
      </c>
      <c r="AM14" s="16">
        <f t="shared" si="22"/>
        <v>1.2302420968387354E-2</v>
      </c>
      <c r="AN14" s="15">
        <f t="shared" si="32"/>
        <v>2.5402071658764863E-4</v>
      </c>
      <c r="AO14" s="15">
        <f t="shared" si="33"/>
        <v>7.9323109465891054E-3</v>
      </c>
      <c r="AP14" s="15">
        <f t="shared" si="34"/>
        <v>0.33333333333333331</v>
      </c>
      <c r="AQ14" s="15">
        <f t="shared" si="6"/>
        <v>2.8622791444923119E-5</v>
      </c>
      <c r="AR14" s="15">
        <f t="shared" si="7"/>
        <v>2.5461443050547657E-2</v>
      </c>
      <c r="AS14" s="15">
        <f t="shared" si="8"/>
        <v>0.31632653061224486</v>
      </c>
      <c r="AT14" s="14">
        <f t="shared" si="35"/>
        <v>1.8970206052305702E-3</v>
      </c>
      <c r="AU14" s="11">
        <f t="shared" si="14"/>
        <v>4.8307903169827358E-3</v>
      </c>
      <c r="AV14" s="14">
        <f t="shared" si="36"/>
        <v>1.9076622893221572E-3</v>
      </c>
      <c r="AW14" s="11">
        <f t="shared" si="15"/>
        <v>4.4570298424881759E-3</v>
      </c>
      <c r="AX14" s="13"/>
      <c r="AY14" s="13"/>
      <c r="AZ14" s="13"/>
      <c r="BA14" s="13"/>
      <c r="BB14" s="117">
        <f t="shared" si="19"/>
        <v>12577</v>
      </c>
    </row>
    <row r="15" spans="1:55" s="9" customFormat="1" ht="16">
      <c r="B15" s="38">
        <v>44369</v>
      </c>
      <c r="D15" s="7">
        <v>36498</v>
      </c>
      <c r="G15" s="8">
        <v>6629870</v>
      </c>
      <c r="H15" s="10">
        <f t="shared" si="0"/>
        <v>6595997</v>
      </c>
      <c r="I15" s="8">
        <v>13176</v>
      </c>
      <c r="J15" s="8">
        <v>43</v>
      </c>
      <c r="K15" s="9">
        <v>4</v>
      </c>
      <c r="L15" s="9">
        <v>1</v>
      </c>
      <c r="M15" s="7">
        <v>19826</v>
      </c>
      <c r="N15" s="9">
        <v>823</v>
      </c>
      <c r="O15" s="18">
        <f t="shared" si="1"/>
        <v>-3</v>
      </c>
      <c r="P15" s="18">
        <f t="shared" si="2"/>
        <v>0</v>
      </c>
      <c r="Q15" s="18">
        <f t="shared" si="3"/>
        <v>0</v>
      </c>
      <c r="R15" s="18">
        <f t="shared" si="9"/>
        <v>6</v>
      </c>
      <c r="S15" s="17">
        <f t="shared" si="10"/>
        <v>-0.14285714285714285</v>
      </c>
      <c r="T15" s="17">
        <f t="shared" si="11"/>
        <v>-0.42857142857142855</v>
      </c>
      <c r="U15" s="17">
        <f t="shared" si="12"/>
        <v>-0.14285714285714285</v>
      </c>
      <c r="V15" s="17">
        <f t="shared" si="4"/>
        <v>2.375</v>
      </c>
      <c r="W15" s="17">
        <f t="shared" si="13"/>
        <v>0.5</v>
      </c>
      <c r="X15" s="17">
        <f t="shared" si="5"/>
        <v>0.125</v>
      </c>
      <c r="Y15" s="17">
        <f t="shared" si="23"/>
        <v>3.3559359914178439</v>
      </c>
      <c r="Z15" s="17">
        <f t="shared" si="24"/>
        <v>0.15785648209329986</v>
      </c>
      <c r="AA15" s="17">
        <f t="shared" si="25"/>
        <v>5.8473389355742297E-2</v>
      </c>
      <c r="AB15" s="11">
        <f t="shared" si="26"/>
        <v>2.0601203139458834E-4</v>
      </c>
      <c r="AC15" s="11">
        <f t="shared" si="27"/>
        <v>3.431662654202171E-3</v>
      </c>
      <c r="AD15" s="11">
        <f t="shared" si="28"/>
        <v>1.4618347338935574E-2</v>
      </c>
      <c r="AE15" s="11">
        <f t="shared" si="29"/>
        <v>1.425550291601293E-4</v>
      </c>
      <c r="AF15" s="11">
        <f t="shared" si="30"/>
        <v>1.8881048761820476E-2</v>
      </c>
      <c r="AG15" s="11">
        <f t="shared" si="31"/>
        <v>7.0818070818070816E-2</v>
      </c>
      <c r="AH15" s="11">
        <f t="shared" si="16"/>
        <v>1.457949662369552E-4</v>
      </c>
      <c r="AI15" s="11">
        <f t="shared" si="17"/>
        <v>1.0869565217391304E-2</v>
      </c>
      <c r="AJ15" s="11">
        <f t="shared" si="18"/>
        <v>3.125E-2</v>
      </c>
      <c r="AK15" s="16">
        <f t="shared" si="20"/>
        <v>1.552270376110602E-4</v>
      </c>
      <c r="AL15" s="16">
        <f t="shared" si="21"/>
        <v>3.4398136338630709E-3</v>
      </c>
      <c r="AM15" s="16">
        <f t="shared" si="22"/>
        <v>1.1368714152327597E-2</v>
      </c>
      <c r="AN15" s="15">
        <f t="shared" si="32"/>
        <v>0</v>
      </c>
      <c r="AO15" s="15">
        <f t="shared" si="33"/>
        <v>5.7447540419676639E-2</v>
      </c>
      <c r="AP15" s="15">
        <f t="shared" si="34"/>
        <v>8.4967320261437898E-2</v>
      </c>
      <c r="AQ15" s="15">
        <f t="shared" si="6"/>
        <v>3.392048840175977E-5</v>
      </c>
      <c r="AR15" s="15">
        <f t="shared" si="7"/>
        <v>2.6914013468635319E-2</v>
      </c>
      <c r="AS15" s="15">
        <f t="shared" si="8"/>
        <v>0.31632653061224486</v>
      </c>
      <c r="AT15" s="14">
        <f t="shared" si="35"/>
        <v>5.5050853184149913E-3</v>
      </c>
      <c r="AU15" s="11">
        <f t="shared" si="14"/>
        <v>4.7301651717805452E-3</v>
      </c>
      <c r="AV15" s="14">
        <f t="shared" si="36"/>
        <v>5.5333560642917209E-3</v>
      </c>
      <c r="AW15" s="11">
        <f t="shared" si="15"/>
        <v>4.6182206817315585E-3</v>
      </c>
      <c r="AX15" s="13"/>
      <c r="AY15" s="13"/>
      <c r="AZ15" s="13"/>
      <c r="BA15" s="13"/>
      <c r="BB15" s="117">
        <f t="shared" si="19"/>
        <v>36498</v>
      </c>
    </row>
    <row r="16" spans="1:55" s="9" customFormat="1" ht="16">
      <c r="B16" s="38">
        <v>44370</v>
      </c>
      <c r="D16" s="7">
        <v>41061</v>
      </c>
      <c r="G16" s="8">
        <v>6629870</v>
      </c>
      <c r="H16" s="10">
        <f t="shared" si="0"/>
        <v>6580905</v>
      </c>
      <c r="I16" s="8">
        <v>28267</v>
      </c>
      <c r="J16" s="8">
        <v>43</v>
      </c>
      <c r="K16" s="9">
        <v>4</v>
      </c>
      <c r="L16" s="9">
        <v>0</v>
      </c>
      <c r="M16" s="7">
        <v>19828</v>
      </c>
      <c r="N16" s="9">
        <v>823</v>
      </c>
      <c r="O16" s="18">
        <f t="shared" si="1"/>
        <v>0</v>
      </c>
      <c r="P16" s="18">
        <f t="shared" si="2"/>
        <v>0</v>
      </c>
      <c r="Q16" s="18">
        <f t="shared" si="3"/>
        <v>-1</v>
      </c>
      <c r="R16" s="18">
        <f t="shared" si="9"/>
        <v>2</v>
      </c>
      <c r="S16" s="17">
        <f t="shared" si="10"/>
        <v>0.42857142857142855</v>
      </c>
      <c r="T16" s="17">
        <f t="shared" si="11"/>
        <v>-0.2857142857142857</v>
      </c>
      <c r="U16" s="17">
        <f t="shared" si="12"/>
        <v>-0.14285714285714285</v>
      </c>
      <c r="V16" s="17">
        <f t="shared" si="4"/>
        <v>1.8297872340425532</v>
      </c>
      <c r="W16" s="17">
        <f t="shared" si="13"/>
        <v>0.1702127659574468</v>
      </c>
      <c r="X16" s="17">
        <f t="shared" si="5"/>
        <v>0</v>
      </c>
      <c r="Y16" s="17">
        <f t="shared" si="23"/>
        <v>3.3261740866559393</v>
      </c>
      <c r="Z16" s="17">
        <f t="shared" si="24"/>
        <v>0.16976124399806175</v>
      </c>
      <c r="AA16" s="17">
        <f t="shared" si="25"/>
        <v>4.0616246498599441E-2</v>
      </c>
      <c r="AB16" s="11">
        <f t="shared" si="26"/>
        <v>2.524418705719444E-4</v>
      </c>
      <c r="AC16" s="11">
        <f t="shared" si="27"/>
        <v>3.9479359069316683E-3</v>
      </c>
      <c r="AD16" s="11">
        <f t="shared" si="28"/>
        <v>1.015406162464986E-2</v>
      </c>
      <c r="AE16" s="11">
        <f t="shared" si="29"/>
        <v>1.5390740295071503E-4</v>
      </c>
      <c r="AF16" s="11">
        <f t="shared" si="30"/>
        <v>2.3245304286770054E-2</v>
      </c>
      <c r="AG16" s="11">
        <f t="shared" si="31"/>
        <v>4.6062271062271065E-2</v>
      </c>
      <c r="AH16" s="11">
        <f t="shared" si="16"/>
        <v>1.3887274089576147E-4</v>
      </c>
      <c r="AI16" s="11">
        <f t="shared" si="17"/>
        <v>3.9584364176150416E-3</v>
      </c>
      <c r="AJ16" s="11">
        <f t="shared" si="18"/>
        <v>0</v>
      </c>
      <c r="AK16" s="16">
        <f t="shared" si="20"/>
        <v>1.6151026085141617E-4</v>
      </c>
      <c r="AL16" s="16">
        <f t="shared" si="21"/>
        <v>3.7232603458812116E-3</v>
      </c>
      <c r="AM16" s="16">
        <f t="shared" si="22"/>
        <v>8.8176937441643323E-3</v>
      </c>
      <c r="AN16" s="15">
        <f t="shared" si="32"/>
        <v>5.3606710539079287E-4</v>
      </c>
      <c r="AO16" s="15">
        <f t="shared" si="33"/>
        <v>1.7094017094017096E-2</v>
      </c>
      <c r="AP16" s="15">
        <f t="shared" si="34"/>
        <v>3.0769230769230771E-2</v>
      </c>
      <c r="AQ16" s="15">
        <f t="shared" si="6"/>
        <v>4.4481083877598413E-5</v>
      </c>
      <c r="AR16" s="15">
        <f t="shared" si="7"/>
        <v>2.834258489720675E-2</v>
      </c>
      <c r="AS16" s="15">
        <f t="shared" si="8"/>
        <v>0.31632653061224486</v>
      </c>
      <c r="AT16" s="14">
        <f t="shared" si="35"/>
        <v>6.1933341076069364E-3</v>
      </c>
      <c r="AU16" s="11">
        <f t="shared" si="14"/>
        <v>4.66035856337627E-3</v>
      </c>
      <c r="AV16" s="14">
        <f t="shared" si="36"/>
        <v>6.2394153995537086E-3</v>
      </c>
      <c r="AW16" s="11">
        <f t="shared" si="15"/>
        <v>4.6900257844508936E-3</v>
      </c>
      <c r="AX16" s="13"/>
      <c r="AY16" s="13"/>
      <c r="AZ16" s="13"/>
      <c r="BA16" s="13"/>
      <c r="BB16" s="117">
        <f t="shared" si="19"/>
        <v>41061</v>
      </c>
    </row>
    <row r="17" spans="2:54" s="9" customFormat="1" ht="16">
      <c r="B17" s="38">
        <v>44371</v>
      </c>
      <c r="D17" s="7">
        <v>38301</v>
      </c>
      <c r="G17" s="8">
        <v>6629870</v>
      </c>
      <c r="H17" s="10">
        <f t="shared" si="0"/>
        <v>6586356</v>
      </c>
      <c r="I17" s="8">
        <v>22812</v>
      </c>
      <c r="J17" s="8">
        <v>47</v>
      </c>
      <c r="K17" s="9">
        <v>4</v>
      </c>
      <c r="L17" s="9">
        <v>0</v>
      </c>
      <c r="M17" s="7">
        <v>19828</v>
      </c>
      <c r="N17" s="9">
        <v>823</v>
      </c>
      <c r="O17" s="18">
        <f t="shared" si="1"/>
        <v>4</v>
      </c>
      <c r="P17" s="18">
        <f t="shared" si="2"/>
        <v>0</v>
      </c>
      <c r="Q17" s="18">
        <f t="shared" si="3"/>
        <v>0</v>
      </c>
      <c r="R17" s="18">
        <f t="shared" si="9"/>
        <v>0</v>
      </c>
      <c r="S17" s="17">
        <f t="shared" si="10"/>
        <v>-0.7142857142857143</v>
      </c>
      <c r="T17" s="17">
        <f t="shared" si="11"/>
        <v>-0.14285714285714285</v>
      </c>
      <c r="U17" s="17">
        <f t="shared" si="12"/>
        <v>-0.14285714285714285</v>
      </c>
      <c r="V17" s="17">
        <f t="shared" si="4"/>
        <v>4</v>
      </c>
      <c r="W17" s="17">
        <f t="shared" si="13"/>
        <v>0</v>
      </c>
      <c r="X17" s="17">
        <f t="shared" si="5"/>
        <v>0</v>
      </c>
      <c r="Y17" s="17">
        <f t="shared" si="23"/>
        <v>3.2225155500705731</v>
      </c>
      <c r="Z17" s="17">
        <f t="shared" si="24"/>
        <v>0.30913406629771334</v>
      </c>
      <c r="AA17" s="17">
        <f t="shared" si="25"/>
        <v>3.4663865546218489E-2</v>
      </c>
      <c r="AB17" s="11">
        <f t="shared" si="26"/>
        <v>1.1400274348429523E-4</v>
      </c>
      <c r="AC17" s="11">
        <f t="shared" si="27"/>
        <v>7.1891643325049616E-3</v>
      </c>
      <c r="AD17" s="11">
        <f t="shared" si="28"/>
        <v>8.6659663865546223E-3</v>
      </c>
      <c r="AE17" s="11">
        <f t="shared" si="29"/>
        <v>1.5462310315404073E-4</v>
      </c>
      <c r="AF17" s="11">
        <f t="shared" si="30"/>
        <v>2.187996202922202E-2</v>
      </c>
      <c r="AG17" s="11">
        <f t="shared" si="31"/>
        <v>4.7252747252747258E-2</v>
      </c>
      <c r="AH17" s="11">
        <f t="shared" si="16"/>
        <v>1.4150776523861748E-4</v>
      </c>
      <c r="AI17" s="11">
        <f t="shared" si="17"/>
        <v>0</v>
      </c>
      <c r="AJ17" s="11">
        <f t="shared" si="18"/>
        <v>0</v>
      </c>
      <c r="AK17" s="16">
        <f t="shared" si="20"/>
        <v>1.6216486577878922E-4</v>
      </c>
      <c r="AL17" s="16">
        <f t="shared" si="21"/>
        <v>6.8908244890551109E-3</v>
      </c>
      <c r="AM17" s="16">
        <f t="shared" si="22"/>
        <v>7.8256302521008403E-3</v>
      </c>
      <c r="AN17" s="15">
        <f t="shared" si="32"/>
        <v>0</v>
      </c>
      <c r="AO17" s="15">
        <f t="shared" si="33"/>
        <v>2.6854219948849106E-2</v>
      </c>
      <c r="AP17" s="15">
        <f t="shared" si="34"/>
        <v>7.8431372549019607E-3</v>
      </c>
      <c r="AQ17" s="15">
        <f t="shared" si="6"/>
        <v>4.4481083877598413E-5</v>
      </c>
      <c r="AR17" s="15">
        <f t="shared" si="7"/>
        <v>3.0593621058277513E-2</v>
      </c>
      <c r="AS17" s="15">
        <f t="shared" si="8"/>
        <v>0.17346938775510207</v>
      </c>
      <c r="AT17" s="14">
        <f t="shared" si="35"/>
        <v>5.7770363521456678E-3</v>
      </c>
      <c r="AU17" s="11">
        <f t="shared" si="14"/>
        <v>4.6452106688581922E-3</v>
      </c>
      <c r="AV17" s="14">
        <f t="shared" si="36"/>
        <v>5.8152034296354467E-3</v>
      </c>
      <c r="AW17" s="11">
        <f t="shared" si="15"/>
        <v>4.6748564220875722E-3</v>
      </c>
      <c r="AX17" s="13"/>
      <c r="AY17" s="13"/>
      <c r="AZ17" s="13"/>
      <c r="BA17" s="13"/>
      <c r="BB17" s="117">
        <f t="shared" si="19"/>
        <v>38301</v>
      </c>
    </row>
    <row r="18" spans="2:54" s="9" customFormat="1" ht="16">
      <c r="B18" s="38">
        <v>44372</v>
      </c>
      <c r="D18" s="7">
        <v>35730</v>
      </c>
      <c r="G18" s="8">
        <v>6629870</v>
      </c>
      <c r="H18" s="10">
        <f t="shared" si="0"/>
        <v>6587177</v>
      </c>
      <c r="I18" s="8">
        <v>21991</v>
      </c>
      <c r="J18" s="8">
        <v>42</v>
      </c>
      <c r="K18" s="9">
        <v>4</v>
      </c>
      <c r="L18" s="9">
        <v>0</v>
      </c>
      <c r="M18" s="7">
        <v>19833</v>
      </c>
      <c r="N18" s="9">
        <v>823</v>
      </c>
      <c r="O18" s="18">
        <f t="shared" si="1"/>
        <v>-5</v>
      </c>
      <c r="P18" s="18">
        <f t="shared" si="2"/>
        <v>0</v>
      </c>
      <c r="Q18" s="18">
        <f t="shared" si="3"/>
        <v>0</v>
      </c>
      <c r="R18" s="18">
        <f t="shared" si="9"/>
        <v>5</v>
      </c>
      <c r="S18" s="17">
        <f t="shared" si="10"/>
        <v>-0.8571428571428571</v>
      </c>
      <c r="T18" s="17">
        <f t="shared" si="11"/>
        <v>-0.2857142857142857</v>
      </c>
      <c r="U18" s="17">
        <f t="shared" si="12"/>
        <v>-0.14285714285714285</v>
      </c>
      <c r="V18" s="17">
        <f t="shared" si="4"/>
        <v>0</v>
      </c>
      <c r="W18" s="17">
        <f t="shared" si="13"/>
        <v>0.43478260869565216</v>
      </c>
      <c r="X18" s="17">
        <f t="shared" si="5"/>
        <v>0</v>
      </c>
      <c r="Y18" s="17">
        <f t="shared" si="23"/>
        <v>2.1704947417472433</v>
      </c>
      <c r="Z18" s="17">
        <f t="shared" si="24"/>
        <v>0.30913406629771334</v>
      </c>
      <c r="AA18" s="17">
        <f t="shared" si="25"/>
        <v>1.7857142857142856E-2</v>
      </c>
      <c r="AB18" s="11">
        <f t="shared" si="26"/>
        <v>9.5147060395723445E-5</v>
      </c>
      <c r="AC18" s="11">
        <f t="shared" si="27"/>
        <v>6.5773205595258157E-3</v>
      </c>
      <c r="AD18" s="11">
        <f t="shared" si="28"/>
        <v>4.464285714285714E-3</v>
      </c>
      <c r="AE18" s="11">
        <f t="shared" si="29"/>
        <v>1.3402414273236562E-4</v>
      </c>
      <c r="AF18" s="11">
        <f t="shared" si="30"/>
        <v>2.1277741865977161E-2</v>
      </c>
      <c r="AG18" s="11">
        <f t="shared" si="31"/>
        <v>1.8368886015944837E-2</v>
      </c>
      <c r="AH18" s="11">
        <f t="shared" si="16"/>
        <v>0</v>
      </c>
      <c r="AI18" s="11">
        <f t="shared" si="17"/>
        <v>9.2506938020351526E-3</v>
      </c>
      <c r="AJ18" s="11">
        <f t="shared" si="18"/>
        <v>0</v>
      </c>
      <c r="AK18" s="16">
        <f t="shared" si="20"/>
        <v>1.0735390156785878E-4</v>
      </c>
      <c r="AL18" s="16">
        <f t="shared" si="21"/>
        <v>6.8908244890551109E-3</v>
      </c>
      <c r="AM18" s="16">
        <f t="shared" si="22"/>
        <v>4.464285714285714E-3</v>
      </c>
      <c r="AN18" s="15">
        <f t="shared" si="32"/>
        <v>2.6770997066663607E-5</v>
      </c>
      <c r="AO18" s="15">
        <f t="shared" si="33"/>
        <v>2.8966131907308377E-2</v>
      </c>
      <c r="AP18" s="15">
        <f t="shared" si="34"/>
        <v>6.5359477124183009E-3</v>
      </c>
      <c r="AQ18" s="15">
        <f t="shared" si="6"/>
        <v>5.329393869079654E-5</v>
      </c>
      <c r="AR18" s="15">
        <f t="shared" si="7"/>
        <v>2.6809607452835331E-2</v>
      </c>
      <c r="AS18" s="15">
        <f t="shared" si="8"/>
        <v>3.0612244897959183E-2</v>
      </c>
      <c r="AT18" s="14">
        <f t="shared" si="35"/>
        <v>5.3892459429822912E-3</v>
      </c>
      <c r="AU18" s="11">
        <f t="shared" si="14"/>
        <v>4.6915378000301228E-3</v>
      </c>
      <c r="AV18" s="14">
        <f t="shared" si="36"/>
        <v>5.4241748779484747E-3</v>
      </c>
      <c r="AW18" s="11">
        <f t="shared" si="15"/>
        <v>4.7215083543330249E-3</v>
      </c>
      <c r="AX18" s="13"/>
      <c r="AY18" s="13"/>
      <c r="AZ18" s="13"/>
      <c r="BA18" s="13"/>
      <c r="BB18" s="117">
        <f t="shared" si="19"/>
        <v>35730</v>
      </c>
    </row>
    <row r="19" spans="2:54" s="9" customFormat="1" ht="16">
      <c r="B19" s="38">
        <v>44373</v>
      </c>
      <c r="D19" s="7">
        <v>33734</v>
      </c>
      <c r="G19" s="8">
        <v>6629870</v>
      </c>
      <c r="H19" s="10">
        <f t="shared" si="0"/>
        <v>6587570</v>
      </c>
      <c r="I19" s="8">
        <v>21595</v>
      </c>
      <c r="J19" s="8">
        <v>44</v>
      </c>
      <c r="K19" s="9">
        <v>4</v>
      </c>
      <c r="L19" s="9">
        <v>0</v>
      </c>
      <c r="M19" s="7">
        <v>19834</v>
      </c>
      <c r="N19" s="9">
        <v>823</v>
      </c>
      <c r="O19" s="18">
        <f t="shared" si="1"/>
        <v>2</v>
      </c>
      <c r="P19" s="18">
        <f t="shared" si="2"/>
        <v>0</v>
      </c>
      <c r="Q19" s="18">
        <f t="shared" si="3"/>
        <v>0</v>
      </c>
      <c r="R19" s="18">
        <f t="shared" si="9"/>
        <v>1</v>
      </c>
      <c r="S19" s="17">
        <f t="shared" si="10"/>
        <v>-0.5714285714285714</v>
      </c>
      <c r="T19" s="17">
        <f t="shared" si="11"/>
        <v>-0.2857142857142857</v>
      </c>
      <c r="U19" s="17">
        <f t="shared" si="12"/>
        <v>-0.14285714285714285</v>
      </c>
      <c r="V19" s="17">
        <f t="shared" si="4"/>
        <v>2.9166666666666665</v>
      </c>
      <c r="W19" s="17">
        <f t="shared" si="13"/>
        <v>8.3333333333333329E-2</v>
      </c>
      <c r="X19" s="17">
        <f t="shared" si="5"/>
        <v>0</v>
      </c>
      <c r="Y19" s="17">
        <f t="shared" si="23"/>
        <v>2.0960173898308674</v>
      </c>
      <c r="Z19" s="17">
        <f t="shared" si="24"/>
        <v>0.25861141821408962</v>
      </c>
      <c r="AA19" s="17">
        <f t="shared" si="25"/>
        <v>0</v>
      </c>
      <c r="AB19" s="11">
        <f t="shared" si="26"/>
        <v>9.5312509200621499E-5</v>
      </c>
      <c r="AC19" s="11">
        <f t="shared" si="27"/>
        <v>6.157414719383086E-3</v>
      </c>
      <c r="AD19" s="11">
        <f t="shared" si="28"/>
        <v>0</v>
      </c>
      <c r="AE19" s="11">
        <f t="shared" si="29"/>
        <v>1.0708596996567307E-4</v>
      </c>
      <c r="AF19" s="11">
        <f t="shared" si="30"/>
        <v>1.2554932527572745E-2</v>
      </c>
      <c r="AG19" s="11">
        <f t="shared" si="31"/>
        <v>1.3093699018068767E-2</v>
      </c>
      <c r="AH19" s="11">
        <f t="shared" si="16"/>
        <v>1.3263001530929318E-4</v>
      </c>
      <c r="AI19" s="11">
        <f t="shared" si="17"/>
        <v>1.984126984126984E-3</v>
      </c>
      <c r="AJ19" s="11">
        <f t="shared" si="18"/>
        <v>0</v>
      </c>
      <c r="AK19" s="16">
        <f t="shared" si="20"/>
        <v>1.0155745995212176E-4</v>
      </c>
      <c r="AL19" s="16">
        <f t="shared" si="21"/>
        <v>5.8606775416229035E-3</v>
      </c>
      <c r="AM19" s="16">
        <f t="shared" si="22"/>
        <v>0</v>
      </c>
      <c r="AN19" s="15">
        <f t="shared" si="32"/>
        <v>8.8647452626801321E-5</v>
      </c>
      <c r="AO19" s="15">
        <f t="shared" si="33"/>
        <v>0</v>
      </c>
      <c r="AP19" s="15">
        <f t="shared" si="34"/>
        <v>1.7857142857142856E-2</v>
      </c>
      <c r="AQ19" s="15">
        <f t="shared" si="6"/>
        <v>5.4335431756593491E-5</v>
      </c>
      <c r="AR19" s="15">
        <f t="shared" si="7"/>
        <v>2.6809607452835331E-2</v>
      </c>
      <c r="AS19" s="15">
        <f t="shared" si="8"/>
        <v>3.0612244897959183E-2</v>
      </c>
      <c r="AT19" s="14">
        <f t="shared" si="35"/>
        <v>5.0881842328733447E-3</v>
      </c>
      <c r="AU19" s="11">
        <f t="shared" si="14"/>
        <v>4.756007928619156E-3</v>
      </c>
      <c r="AV19" s="14">
        <f t="shared" si="36"/>
        <v>5.1208564007668989E-3</v>
      </c>
      <c r="AW19" s="11">
        <f t="shared" si="15"/>
        <v>4.7872909665031046E-3</v>
      </c>
      <c r="AX19" s="13"/>
      <c r="AY19" s="13"/>
      <c r="AZ19" s="13"/>
      <c r="BA19" s="13"/>
      <c r="BB19" s="117">
        <f t="shared" si="19"/>
        <v>33734</v>
      </c>
    </row>
    <row r="20" spans="2:54" s="9" customFormat="1" ht="16">
      <c r="B20" s="38">
        <v>44374</v>
      </c>
      <c r="D20" s="7">
        <v>17679</v>
      </c>
      <c r="G20" s="8">
        <v>6629870</v>
      </c>
      <c r="H20" s="10">
        <f t="shared" si="0"/>
        <v>6588464</v>
      </c>
      <c r="I20" s="8">
        <v>20698</v>
      </c>
      <c r="J20" s="8">
        <v>37</v>
      </c>
      <c r="K20" s="9">
        <v>4</v>
      </c>
      <c r="L20" s="9">
        <v>0</v>
      </c>
      <c r="M20" s="7">
        <v>19844</v>
      </c>
      <c r="N20" s="9">
        <v>823</v>
      </c>
      <c r="O20" s="18">
        <f t="shared" si="1"/>
        <v>-7</v>
      </c>
      <c r="P20" s="18">
        <f t="shared" si="2"/>
        <v>0</v>
      </c>
      <c r="Q20" s="18">
        <f t="shared" si="3"/>
        <v>0</v>
      </c>
      <c r="R20" s="18">
        <f t="shared" si="9"/>
        <v>10</v>
      </c>
      <c r="S20" s="17">
        <f t="shared" si="10"/>
        <v>-1.8571428571428572</v>
      </c>
      <c r="T20" s="17">
        <f t="shared" si="11"/>
        <v>-0.42857142857142855</v>
      </c>
      <c r="U20" s="17">
        <f t="shared" si="12"/>
        <v>0</v>
      </c>
      <c r="V20" s="17">
        <f t="shared" si="4"/>
        <v>2.0243902439024382</v>
      </c>
      <c r="W20" s="17">
        <f t="shared" si="13"/>
        <v>0.97560975609756095</v>
      </c>
      <c r="X20" s="17">
        <f t="shared" si="5"/>
        <v>0</v>
      </c>
      <c r="Y20" s="17">
        <f t="shared" si="23"/>
        <v>2.2078911029399957</v>
      </c>
      <c r="Z20" s="17">
        <f t="shared" si="24"/>
        <v>0.23429530879159718</v>
      </c>
      <c r="AA20" s="17">
        <f t="shared" si="25"/>
        <v>0</v>
      </c>
      <c r="AB20" s="11">
        <f t="shared" si="26"/>
        <v>1.0224084755452631E-4</v>
      </c>
      <c r="AC20" s="11">
        <f t="shared" si="27"/>
        <v>5.3248933816272088E-3</v>
      </c>
      <c r="AD20" s="11">
        <f t="shared" si="28"/>
        <v>0</v>
      </c>
      <c r="AE20" s="11">
        <f t="shared" si="29"/>
        <v>9.3458698429969402E-5</v>
      </c>
      <c r="AF20" s="11">
        <f t="shared" si="30"/>
        <v>1.1080197517512453E-2</v>
      </c>
      <c r="AG20" s="11">
        <f t="shared" si="31"/>
        <v>1.1612978524743231E-2</v>
      </c>
      <c r="AH20" s="11">
        <f t="shared" si="16"/>
        <v>9.3743470428452798E-5</v>
      </c>
      <c r="AI20" s="11">
        <f t="shared" si="17"/>
        <v>2.2172949002217293E-2</v>
      </c>
      <c r="AJ20" s="11">
        <f t="shared" si="18"/>
        <v>0</v>
      </c>
      <c r="AK20" s="16">
        <f t="shared" si="20"/>
        <v>9.9730941564847353E-5</v>
      </c>
      <c r="AL20" s="16">
        <f t="shared" si="21"/>
        <v>5.2951866248207536E-3</v>
      </c>
      <c r="AM20" s="16">
        <f t="shared" si="22"/>
        <v>0</v>
      </c>
      <c r="AN20" s="15">
        <f t="shared" si="32"/>
        <v>8.9161235936841416E-5</v>
      </c>
      <c r="AO20" s="15">
        <f t="shared" si="33"/>
        <v>0</v>
      </c>
      <c r="AP20" s="15">
        <f t="shared" si="34"/>
        <v>6.9444444444444441E-3</v>
      </c>
      <c r="AQ20" s="15">
        <f t="shared" si="6"/>
        <v>6.5015115296210838E-5</v>
      </c>
      <c r="AR20" s="15">
        <f t="shared" si="7"/>
        <v>2.6053749554120289E-2</v>
      </c>
      <c r="AS20" s="15">
        <f t="shared" si="8"/>
        <v>2.3809523809523808E-2</v>
      </c>
      <c r="AT20" s="14">
        <f t="shared" si="35"/>
        <v>2.666568122753538E-3</v>
      </c>
      <c r="AU20" s="11">
        <f t="shared" si="14"/>
        <v>4.6276063590128579E-3</v>
      </c>
      <c r="AV20" s="14">
        <f t="shared" si="36"/>
        <v>2.683326493094597E-3</v>
      </c>
      <c r="AW20" s="11">
        <f t="shared" si="15"/>
        <v>4.6581304560118124E-3</v>
      </c>
      <c r="AX20" s="13"/>
      <c r="AY20" s="13"/>
      <c r="AZ20" s="13"/>
      <c r="BA20" s="13"/>
      <c r="BB20" s="117">
        <f t="shared" si="19"/>
        <v>17679</v>
      </c>
    </row>
    <row r="21" spans="2:54" s="9" customFormat="1" ht="16">
      <c r="B21" s="38">
        <v>44375</v>
      </c>
      <c r="D21" s="7">
        <v>14727</v>
      </c>
      <c r="G21" s="8">
        <v>6629870</v>
      </c>
      <c r="H21" s="10">
        <f t="shared" si="0"/>
        <v>6591545</v>
      </c>
      <c r="I21" s="8">
        <v>17617</v>
      </c>
      <c r="J21" s="8">
        <v>40</v>
      </c>
      <c r="K21" s="9">
        <v>2</v>
      </c>
      <c r="L21" s="9">
        <v>0</v>
      </c>
      <c r="M21" s="7">
        <v>19843</v>
      </c>
      <c r="N21" s="9">
        <v>823</v>
      </c>
      <c r="O21" s="18">
        <f t="shared" si="1"/>
        <v>3</v>
      </c>
      <c r="P21" s="18">
        <f t="shared" si="2"/>
        <v>-2</v>
      </c>
      <c r="Q21" s="18">
        <f t="shared" si="3"/>
        <v>0</v>
      </c>
      <c r="R21" s="18">
        <f t="shared" si="9"/>
        <v>-1</v>
      </c>
      <c r="S21" s="17">
        <f t="shared" si="10"/>
        <v>-3</v>
      </c>
      <c r="T21" s="17">
        <f t="shared" si="11"/>
        <v>-0.2857142857142857</v>
      </c>
      <c r="U21" s="17">
        <f t="shared" si="12"/>
        <v>0</v>
      </c>
      <c r="V21" s="17">
        <f t="shared" si="4"/>
        <v>2.0476190476190474</v>
      </c>
      <c r="W21" s="17">
        <f t="shared" si="13"/>
        <v>0</v>
      </c>
      <c r="X21" s="17">
        <f t="shared" si="5"/>
        <v>0</v>
      </c>
      <c r="Y21" s="17">
        <f t="shared" si="23"/>
        <v>1.6364625315114243</v>
      </c>
      <c r="Z21" s="17">
        <f t="shared" si="24"/>
        <v>0.39756061491404615</v>
      </c>
      <c r="AA21" s="17">
        <f t="shared" si="25"/>
        <v>0</v>
      </c>
      <c r="AB21" s="11">
        <f t="shared" si="26"/>
        <v>7.9063799957069484E-5</v>
      </c>
      <c r="AC21" s="11">
        <f t="shared" si="27"/>
        <v>1.074488148416341E-2</v>
      </c>
      <c r="AD21" s="11">
        <f t="shared" si="28"/>
        <v>0</v>
      </c>
      <c r="AE21" s="11">
        <f t="shared" si="29"/>
        <v>1.7710876869572956E-4</v>
      </c>
      <c r="AF21" s="11">
        <f t="shared" si="30"/>
        <v>6.6147026186361068E-3</v>
      </c>
      <c r="AG21" s="11">
        <f t="shared" si="31"/>
        <v>1.2815126050420168E-2</v>
      </c>
      <c r="AH21" s="11">
        <f t="shared" si="16"/>
        <v>9.8928352865931365E-5</v>
      </c>
      <c r="AI21" s="11">
        <f t="shared" si="17"/>
        <v>0</v>
      </c>
      <c r="AJ21" s="11">
        <f t="shared" si="18"/>
        <v>0</v>
      </c>
      <c r="AK21" s="16">
        <f t="shared" si="20"/>
        <v>7.9515546530759139E-5</v>
      </c>
      <c r="AL21" s="16">
        <f t="shared" si="21"/>
        <v>1.0737363495569054E-2</v>
      </c>
      <c r="AM21" s="16">
        <f t="shared" si="22"/>
        <v>0</v>
      </c>
      <c r="AN21" s="15">
        <f t="shared" si="32"/>
        <v>4.8260510234244451E-4</v>
      </c>
      <c r="AO21" s="15">
        <f t="shared" si="33"/>
        <v>0</v>
      </c>
      <c r="AP21" s="15">
        <f t="shared" si="34"/>
        <v>2.3529411764705882E-2</v>
      </c>
      <c r="AQ21" s="15">
        <f t="shared" si="6"/>
        <v>1.1182880452137283E-4</v>
      </c>
      <c r="AR21" s="15">
        <f t="shared" si="7"/>
        <v>1.5105022237106528E-2</v>
      </c>
      <c r="AS21" s="15">
        <f t="shared" si="8"/>
        <v>0</v>
      </c>
      <c r="AT21" s="14">
        <f t="shared" si="35"/>
        <v>2.2213105234340945E-3</v>
      </c>
      <c r="AU21" s="11">
        <f t="shared" si="14"/>
        <v>4.6346523924515656E-3</v>
      </c>
      <c r="AV21" s="14">
        <f t="shared" si="36"/>
        <v>2.234225815040328E-3</v>
      </c>
      <c r="AW21" s="11">
        <f t="shared" si="15"/>
        <v>4.6660310797182998E-3</v>
      </c>
      <c r="AX21" s="13"/>
      <c r="AY21" s="13"/>
      <c r="AZ21" s="13"/>
      <c r="BA21" s="13"/>
      <c r="BB21" s="117">
        <f t="shared" si="19"/>
        <v>14727</v>
      </c>
    </row>
    <row r="22" spans="2:54" s="9" customFormat="1" ht="16">
      <c r="B22" s="38">
        <v>44376</v>
      </c>
      <c r="D22" s="7">
        <v>39490</v>
      </c>
      <c r="G22" s="8">
        <v>6629870</v>
      </c>
      <c r="H22" s="10">
        <f t="shared" si="0"/>
        <v>6588437</v>
      </c>
      <c r="I22" s="8">
        <v>20723</v>
      </c>
      <c r="J22" s="8">
        <v>39</v>
      </c>
      <c r="K22" s="9">
        <v>2</v>
      </c>
      <c r="L22" s="9">
        <v>0</v>
      </c>
      <c r="M22" s="7">
        <v>19846</v>
      </c>
      <c r="N22" s="9">
        <v>823</v>
      </c>
      <c r="O22" s="18">
        <f t="shared" si="1"/>
        <v>-1</v>
      </c>
      <c r="P22" s="18">
        <f t="shared" si="2"/>
        <v>0</v>
      </c>
      <c r="Q22" s="18">
        <f t="shared" si="3"/>
        <v>0</v>
      </c>
      <c r="R22" s="18">
        <f t="shared" si="9"/>
        <v>3</v>
      </c>
      <c r="S22" s="17">
        <f t="shared" si="10"/>
        <v>-2.1428571428571428</v>
      </c>
      <c r="T22" s="17">
        <f t="shared" si="11"/>
        <v>-0.2857142857142857</v>
      </c>
      <c r="U22" s="17">
        <f t="shared" si="12"/>
        <v>0</v>
      </c>
      <c r="V22" s="17">
        <f t="shared" si="4"/>
        <v>1.8536585365853657</v>
      </c>
      <c r="W22" s="17">
        <f t="shared" si="13"/>
        <v>0.14634146341463414</v>
      </c>
      <c r="X22" s="17">
        <f t="shared" si="5"/>
        <v>0</v>
      </c>
      <c r="Y22" s="17">
        <f t="shared" si="23"/>
        <v>1.9123246004769414</v>
      </c>
      <c r="Z22" s="17">
        <f t="shared" si="24"/>
        <v>0.34530103042057864</v>
      </c>
      <c r="AA22" s="17">
        <f t="shared" si="25"/>
        <v>0</v>
      </c>
      <c r="AB22" s="11">
        <f t="shared" si="26"/>
        <v>1.0854995745455761E-4</v>
      </c>
      <c r="AC22" s="11">
        <f t="shared" si="27"/>
        <v>8.6325257605144659E-3</v>
      </c>
      <c r="AD22" s="11">
        <f t="shared" si="28"/>
        <v>0</v>
      </c>
      <c r="AE22" s="11">
        <f t="shared" si="29"/>
        <v>2.0601203139458834E-4</v>
      </c>
      <c r="AF22" s="11">
        <f t="shared" si="30"/>
        <v>3.431662654202171E-3</v>
      </c>
      <c r="AG22" s="11">
        <f t="shared" si="31"/>
        <v>1.4618347338935574E-2</v>
      </c>
      <c r="AH22" s="11">
        <f t="shared" si="16"/>
        <v>1.0521987492679604E-4</v>
      </c>
      <c r="AI22" s="11">
        <f t="shared" si="17"/>
        <v>3.6585365853658534E-3</v>
      </c>
      <c r="AJ22" s="11">
        <f t="shared" si="18"/>
        <v>0</v>
      </c>
      <c r="AK22" s="16">
        <f t="shared" si="20"/>
        <v>8.8979407005064162E-5</v>
      </c>
      <c r="AL22" s="16">
        <f t="shared" si="21"/>
        <v>9.7947672229782047E-3</v>
      </c>
      <c r="AM22" s="16">
        <f t="shared" si="22"/>
        <v>0</v>
      </c>
      <c r="AN22" s="15">
        <f t="shared" si="32"/>
        <v>1.457949662369552E-4</v>
      </c>
      <c r="AO22" s="15">
        <f t="shared" si="33"/>
        <v>1.0869565217391304E-2</v>
      </c>
      <c r="AP22" s="15">
        <f t="shared" si="34"/>
        <v>3.125E-2</v>
      </c>
      <c r="AQ22" s="15">
        <f t="shared" si="6"/>
        <v>1.588129669891927E-4</v>
      </c>
      <c r="AR22" s="15">
        <f t="shared" si="7"/>
        <v>1.32735204056047E-2</v>
      </c>
      <c r="AS22" s="15">
        <f t="shared" si="8"/>
        <v>0</v>
      </c>
      <c r="AT22" s="14">
        <f t="shared" si="35"/>
        <v>5.9563762185382216E-3</v>
      </c>
      <c r="AU22" s="11">
        <f t="shared" si="14"/>
        <v>4.6719942149264296E-3</v>
      </c>
      <c r="AV22" s="14">
        <f t="shared" si="36"/>
        <v>5.9938343494822825E-3</v>
      </c>
      <c r="AW22" s="11">
        <f t="shared" si="15"/>
        <v>4.7039537574542854E-3</v>
      </c>
      <c r="AX22" s="13"/>
      <c r="AY22" s="13"/>
      <c r="AZ22" s="13"/>
      <c r="BA22" s="13"/>
      <c r="BB22" s="117">
        <f t="shared" si="19"/>
        <v>39490</v>
      </c>
    </row>
    <row r="23" spans="2:54" s="9" customFormat="1" ht="16">
      <c r="B23" s="38">
        <v>44377</v>
      </c>
      <c r="D23" s="7">
        <v>35102</v>
      </c>
      <c r="G23" s="8">
        <v>6629870</v>
      </c>
      <c r="H23" s="10">
        <f t="shared" si="0"/>
        <v>6579209</v>
      </c>
      <c r="I23" s="8">
        <v>29949</v>
      </c>
      <c r="J23" s="8">
        <v>30</v>
      </c>
      <c r="K23" s="9">
        <v>1</v>
      </c>
      <c r="L23" s="9">
        <v>0</v>
      </c>
      <c r="M23" s="7">
        <v>19858</v>
      </c>
      <c r="N23" s="9">
        <v>823</v>
      </c>
      <c r="O23" s="18">
        <f t="shared" si="1"/>
        <v>-9</v>
      </c>
      <c r="P23" s="18">
        <f t="shared" si="2"/>
        <v>-1</v>
      </c>
      <c r="Q23" s="18">
        <f t="shared" si="3"/>
        <v>0</v>
      </c>
      <c r="R23" s="18">
        <f t="shared" si="9"/>
        <v>12</v>
      </c>
      <c r="S23" s="17">
        <f t="shared" si="10"/>
        <v>-2.5714285714285716</v>
      </c>
      <c r="T23" s="17">
        <f t="shared" si="11"/>
        <v>-0.42857142857142855</v>
      </c>
      <c r="U23" s="17">
        <f t="shared" si="12"/>
        <v>0</v>
      </c>
      <c r="V23" s="17">
        <f t="shared" si="4"/>
        <v>2.612903225806452</v>
      </c>
      <c r="W23" s="17">
        <f t="shared" si="13"/>
        <v>0</v>
      </c>
      <c r="X23" s="17">
        <f t="shared" si="5"/>
        <v>0</v>
      </c>
      <c r="Y23" s="17">
        <f t="shared" si="23"/>
        <v>1.6279330660854072</v>
      </c>
      <c r="Z23" s="17">
        <f t="shared" si="24"/>
        <v>0.33339626851581672</v>
      </c>
      <c r="AA23" s="17">
        <f t="shared" si="25"/>
        <v>0</v>
      </c>
      <c r="AB23" s="11">
        <f t="shared" si="26"/>
        <v>7.855682411259987E-5</v>
      </c>
      <c r="AC23" s="11">
        <f t="shared" si="27"/>
        <v>8.5486222696363259E-3</v>
      </c>
      <c r="AD23" s="11">
        <f t="shared" si="28"/>
        <v>0</v>
      </c>
      <c r="AE23" s="11">
        <f t="shared" si="29"/>
        <v>2.524418705719444E-4</v>
      </c>
      <c r="AF23" s="11">
        <f t="shared" si="30"/>
        <v>3.9479359069316683E-3</v>
      </c>
      <c r="AG23" s="11">
        <f t="shared" si="31"/>
        <v>1.015406162464986E-2</v>
      </c>
      <c r="AH23" s="11">
        <f t="shared" si="16"/>
        <v>1.2608711218484061E-4</v>
      </c>
      <c r="AI23" s="11">
        <f t="shared" si="17"/>
        <v>0</v>
      </c>
      <c r="AJ23" s="11">
        <f t="shared" si="18"/>
        <v>0</v>
      </c>
      <c r="AK23" s="16">
        <f t="shared" si="20"/>
        <v>7.5381899276867953E-5</v>
      </c>
      <c r="AL23" s="16">
        <f t="shared" si="21"/>
        <v>9.5113205109600644E-3</v>
      </c>
      <c r="AM23" s="16">
        <f t="shared" si="22"/>
        <v>0</v>
      </c>
      <c r="AN23" s="15">
        <f t="shared" si="32"/>
        <v>1.3887274089576147E-4</v>
      </c>
      <c r="AO23" s="15">
        <f t="shared" si="33"/>
        <v>3.9584364176150416E-3</v>
      </c>
      <c r="AP23" s="15">
        <f t="shared" si="34"/>
        <v>0</v>
      </c>
      <c r="AQ23" s="15">
        <f t="shared" si="6"/>
        <v>2.2914568922597663E-4</v>
      </c>
      <c r="AR23" s="15">
        <f t="shared" si="7"/>
        <v>1.184494897703327E-2</v>
      </c>
      <c r="AS23" s="15" t="e">
        <f t="shared" si="8"/>
        <v>#DIV/0!</v>
      </c>
      <c r="AT23" s="14">
        <f t="shared" si="35"/>
        <v>5.2945231203628427E-3</v>
      </c>
      <c r="AU23" s="11">
        <f t="shared" si="14"/>
        <v>4.7392224238829075E-3</v>
      </c>
      <c r="AV23" s="14">
        <f t="shared" si="36"/>
        <v>5.3352918261146591E-3</v>
      </c>
      <c r="AW23" s="11">
        <f t="shared" si="15"/>
        <v>4.7719364954334808E-3</v>
      </c>
      <c r="AX23" s="13"/>
      <c r="AY23" s="13"/>
      <c r="AZ23" s="13"/>
      <c r="BA23" s="13"/>
      <c r="BB23" s="117">
        <f t="shared" si="19"/>
        <v>35102</v>
      </c>
    </row>
    <row r="24" spans="2:54" s="9" customFormat="1" ht="16">
      <c r="B24" s="38">
        <v>44378</v>
      </c>
      <c r="D24" s="7">
        <v>38628</v>
      </c>
      <c r="G24" s="8">
        <v>6629870</v>
      </c>
      <c r="H24" s="10">
        <f t="shared" si="0"/>
        <v>6580010</v>
      </c>
      <c r="I24" s="8">
        <v>29149</v>
      </c>
      <c r="J24" s="8">
        <v>26</v>
      </c>
      <c r="K24" s="9">
        <v>2</v>
      </c>
      <c r="L24" s="9">
        <v>0</v>
      </c>
      <c r="M24" s="7">
        <v>19860</v>
      </c>
      <c r="N24" s="9">
        <v>823</v>
      </c>
      <c r="O24" s="18">
        <f t="shared" si="1"/>
        <v>-4</v>
      </c>
      <c r="P24" s="18">
        <f t="shared" si="2"/>
        <v>1</v>
      </c>
      <c r="Q24" s="18">
        <f t="shared" si="3"/>
        <v>0</v>
      </c>
      <c r="R24" s="18">
        <f t="shared" si="9"/>
        <v>2</v>
      </c>
      <c r="S24" s="17">
        <f t="shared" si="10"/>
        <v>-2.7142857142857144</v>
      </c>
      <c r="T24" s="17">
        <f t="shared" si="11"/>
        <v>-0.42857142857142855</v>
      </c>
      <c r="U24" s="17">
        <f t="shared" si="12"/>
        <v>0.14285714285714285</v>
      </c>
      <c r="V24" s="17">
        <f t="shared" si="4"/>
        <v>0</v>
      </c>
      <c r="W24" s="17">
        <f t="shared" si="13"/>
        <v>1.1428571428571428</v>
      </c>
      <c r="X24" s="17">
        <f t="shared" si="5"/>
        <v>0</v>
      </c>
      <c r="Y24" s="17">
        <f t="shared" si="23"/>
        <v>1.3387344598136302</v>
      </c>
      <c r="Z24" s="17">
        <f t="shared" si="24"/>
        <v>0.25116630335902229</v>
      </c>
      <c r="AA24" s="17">
        <f t="shared" si="25"/>
        <v>0.14285714285714285</v>
      </c>
      <c r="AB24" s="11">
        <f t="shared" si="26"/>
        <v>4.4700472797543496E-5</v>
      </c>
      <c r="AC24" s="11">
        <f t="shared" si="27"/>
        <v>8.372210111967409E-3</v>
      </c>
      <c r="AD24" s="11">
        <f t="shared" si="28"/>
        <v>0.14285714285714285</v>
      </c>
      <c r="AE24" s="11">
        <f t="shared" si="29"/>
        <v>1.1400274348429523E-4</v>
      </c>
      <c r="AF24" s="11">
        <f t="shared" si="30"/>
        <v>7.1891643325049616E-3</v>
      </c>
      <c r="AG24" s="11">
        <f t="shared" si="31"/>
        <v>8.6659663865546223E-3</v>
      </c>
      <c r="AH24" s="11">
        <f t="shared" si="16"/>
        <v>0</v>
      </c>
      <c r="AI24" s="11">
        <f t="shared" si="17"/>
        <v>3.8095238095238092E-2</v>
      </c>
      <c r="AJ24" s="11">
        <f t="shared" si="18"/>
        <v>0</v>
      </c>
      <c r="AK24" s="16">
        <f t="shared" si="20"/>
        <v>6.1989974929946133E-5</v>
      </c>
      <c r="AL24" s="16">
        <f t="shared" si="21"/>
        <v>8.541558565588362E-3</v>
      </c>
      <c r="AM24" s="16">
        <f t="shared" si="22"/>
        <v>0.14285714285714285</v>
      </c>
      <c r="AN24" s="15">
        <f t="shared" si="32"/>
        <v>1.4150776523861748E-4</v>
      </c>
      <c r="AO24" s="15">
        <f t="shared" si="33"/>
        <v>0</v>
      </c>
      <c r="AP24" s="15">
        <f t="shared" si="34"/>
        <v>0</v>
      </c>
      <c r="AQ24" s="15">
        <f t="shared" si="6"/>
        <v>2.8310268549994628E-4</v>
      </c>
      <c r="AR24" s="15">
        <f t="shared" si="7"/>
        <v>7.3961106181603077E-3</v>
      </c>
      <c r="AS24" s="15" t="e">
        <f t="shared" si="8"/>
        <v>#DIV/0!</v>
      </c>
      <c r="AT24" s="14">
        <f t="shared" si="35"/>
        <v>5.8263585862166224E-3</v>
      </c>
      <c r="AU24" s="11">
        <f t="shared" si="14"/>
        <v>4.7759609162773926E-3</v>
      </c>
      <c r="AV24" s="14">
        <f t="shared" si="36"/>
        <v>5.8705077955808578E-3</v>
      </c>
      <c r="AW24" s="11">
        <f t="shared" si="15"/>
        <v>4.8088898637534067E-3</v>
      </c>
      <c r="AX24" s="13"/>
      <c r="AY24" s="13"/>
      <c r="AZ24" s="13"/>
      <c r="BA24" s="13"/>
      <c r="BB24" s="117">
        <f t="shared" si="19"/>
        <v>38628</v>
      </c>
    </row>
    <row r="25" spans="2:54" s="9" customFormat="1" ht="16">
      <c r="B25" s="38">
        <v>44379</v>
      </c>
      <c r="D25" s="7">
        <v>37463</v>
      </c>
      <c r="G25" s="8">
        <v>6629870</v>
      </c>
      <c r="H25" s="10">
        <f t="shared" si="0"/>
        <v>6584431</v>
      </c>
      <c r="I25" s="8">
        <v>24726</v>
      </c>
      <c r="J25" s="8">
        <v>27</v>
      </c>
      <c r="K25" s="9">
        <v>2</v>
      </c>
      <c r="L25" s="9">
        <v>0</v>
      </c>
      <c r="M25" s="7">
        <v>19861</v>
      </c>
      <c r="N25" s="9">
        <v>823</v>
      </c>
      <c r="O25" s="18">
        <f t="shared" si="1"/>
        <v>1</v>
      </c>
      <c r="P25" s="18">
        <f t="shared" si="2"/>
        <v>0</v>
      </c>
      <c r="Q25" s="18">
        <f t="shared" si="3"/>
        <v>0</v>
      </c>
      <c r="R25" s="18">
        <f t="shared" si="9"/>
        <v>1</v>
      </c>
      <c r="S25" s="17">
        <f t="shared" si="10"/>
        <v>-3.4285714285714284</v>
      </c>
      <c r="T25" s="17">
        <f t="shared" si="11"/>
        <v>0</v>
      </c>
      <c r="U25" s="17">
        <f t="shared" si="12"/>
        <v>0.2857142857142857</v>
      </c>
      <c r="V25" s="17">
        <f t="shared" si="4"/>
        <v>1.9310344827586206</v>
      </c>
      <c r="W25" s="17">
        <f t="shared" si="13"/>
        <v>6.8965517241379309E-2</v>
      </c>
      <c r="X25" s="17">
        <f t="shared" si="5"/>
        <v>0</v>
      </c>
      <c r="Y25" s="17">
        <f t="shared" si="23"/>
        <v>1.0462174530109092</v>
      </c>
      <c r="Z25" s="17">
        <f t="shared" si="24"/>
        <v>0.42259487478759372</v>
      </c>
      <c r="AA25" s="17">
        <f t="shared" si="25"/>
        <v>0.31428571428571433</v>
      </c>
      <c r="AB25" s="11">
        <f t="shared" si="26"/>
        <v>3.5892053003907823E-5</v>
      </c>
      <c r="AC25" s="11">
        <f t="shared" si="27"/>
        <v>1.6253649030292066E-2</v>
      </c>
      <c r="AD25" s="11">
        <f t="shared" si="28"/>
        <v>0.15714285714285717</v>
      </c>
      <c r="AE25" s="11">
        <f t="shared" si="29"/>
        <v>9.5147060395723445E-5</v>
      </c>
      <c r="AF25" s="11">
        <f t="shared" si="30"/>
        <v>6.5773205595258157E-3</v>
      </c>
      <c r="AG25" s="11">
        <f t="shared" si="31"/>
        <v>4.464285714285714E-3</v>
      </c>
      <c r="AH25" s="11">
        <f t="shared" si="16"/>
        <v>6.6247023320135188E-5</v>
      </c>
      <c r="AI25" s="11">
        <f t="shared" si="17"/>
        <v>2.6525198938992041E-3</v>
      </c>
      <c r="AJ25" s="11">
        <f t="shared" si="18"/>
        <v>0</v>
      </c>
      <c r="AK25" s="16">
        <f t="shared" si="20"/>
        <v>4.7857353091955921E-5</v>
      </c>
      <c r="AL25" s="16">
        <f t="shared" si="21"/>
        <v>1.8065368089397883E-2</v>
      </c>
      <c r="AM25" s="16">
        <f t="shared" si="22"/>
        <v>0.2857142857142857</v>
      </c>
      <c r="AN25" s="15">
        <f t="shared" si="32"/>
        <v>0</v>
      </c>
      <c r="AO25" s="15">
        <f t="shared" si="33"/>
        <v>9.2506938020351526E-3</v>
      </c>
      <c r="AP25" s="15">
        <f t="shared" si="34"/>
        <v>0</v>
      </c>
      <c r="AQ25" s="15">
        <f t="shared" si="6"/>
        <v>3.0642506345318019E-4</v>
      </c>
      <c r="AR25" s="15">
        <f t="shared" si="7"/>
        <v>3.7885108618398691E-3</v>
      </c>
      <c r="AS25" s="15" t="e">
        <f t="shared" si="8"/>
        <v>#DIV/0!</v>
      </c>
      <c r="AT25" s="14">
        <f t="shared" si="35"/>
        <v>5.6506387003063411E-3</v>
      </c>
      <c r="AU25" s="11">
        <f t="shared" si="14"/>
        <v>4.7698414254621234E-3</v>
      </c>
      <c r="AV25" s="14">
        <f t="shared" si="36"/>
        <v>5.6896336221003759E-3</v>
      </c>
      <c r="AW25" s="11">
        <f t="shared" si="15"/>
        <v>4.8028811718887048E-3</v>
      </c>
      <c r="AX25" s="13"/>
      <c r="AY25" s="13"/>
      <c r="AZ25" s="13"/>
      <c r="BA25" s="13"/>
      <c r="BB25" s="117">
        <f t="shared" si="19"/>
        <v>37463</v>
      </c>
    </row>
    <row r="26" spans="2:54" s="9" customFormat="1" ht="16">
      <c r="B26" s="38">
        <v>44380</v>
      </c>
      <c r="D26" s="7">
        <v>36854</v>
      </c>
      <c r="G26" s="8">
        <v>6629870</v>
      </c>
      <c r="H26" s="10">
        <f t="shared" si="0"/>
        <v>6584910</v>
      </c>
      <c r="I26" s="8">
        <v>24247</v>
      </c>
      <c r="J26" s="8">
        <v>26</v>
      </c>
      <c r="K26" s="9">
        <v>1</v>
      </c>
      <c r="L26" s="9">
        <v>0</v>
      </c>
      <c r="M26" s="7">
        <v>19863</v>
      </c>
      <c r="N26" s="9">
        <v>823</v>
      </c>
      <c r="O26" s="18">
        <f t="shared" si="1"/>
        <v>-1</v>
      </c>
      <c r="P26" s="18">
        <f t="shared" si="2"/>
        <v>-1</v>
      </c>
      <c r="Q26" s="18">
        <f t="shared" si="3"/>
        <v>0</v>
      </c>
      <c r="R26" s="18">
        <f t="shared" si="9"/>
        <v>2</v>
      </c>
      <c r="S26" s="17">
        <f t="shared" si="10"/>
        <v>-3</v>
      </c>
      <c r="T26" s="17">
        <f t="shared" si="11"/>
        <v>0</v>
      </c>
      <c r="U26" s="17">
        <f t="shared" si="12"/>
        <v>0.2857142857142857</v>
      </c>
      <c r="V26" s="17">
        <f t="shared" si="4"/>
        <v>0.92592592592592582</v>
      </c>
      <c r="W26" s="17">
        <f t="shared" si="13"/>
        <v>0</v>
      </c>
      <c r="X26" s="17">
        <f t="shared" si="5"/>
        <v>0</v>
      </c>
      <c r="Y26" s="17">
        <f t="shared" si="23"/>
        <v>1.067123376355857</v>
      </c>
      <c r="Z26" s="17">
        <f t="shared" si="24"/>
        <v>0.40168895144264599</v>
      </c>
      <c r="AA26" s="17">
        <f t="shared" si="25"/>
        <v>0.31428571428571433</v>
      </c>
      <c r="AB26" s="11">
        <f t="shared" si="26"/>
        <v>4.3157946143972211E-5</v>
      </c>
      <c r="AC26" s="11">
        <f t="shared" si="27"/>
        <v>1.4877368571949852E-2</v>
      </c>
      <c r="AD26" s="11">
        <f t="shared" si="28"/>
        <v>0.15714285714285717</v>
      </c>
      <c r="AE26" s="11">
        <f t="shared" si="29"/>
        <v>9.5312509200621499E-5</v>
      </c>
      <c r="AF26" s="11">
        <f t="shared" si="30"/>
        <v>6.157414719383086E-3</v>
      </c>
      <c r="AG26" s="11">
        <f t="shared" si="31"/>
        <v>0</v>
      </c>
      <c r="AH26" s="11">
        <f t="shared" si="16"/>
        <v>3.7447461211919671E-5</v>
      </c>
      <c r="AI26" s="11">
        <f t="shared" si="17"/>
        <v>0</v>
      </c>
      <c r="AJ26" s="11">
        <f t="shared" si="18"/>
        <v>0</v>
      </c>
      <c r="AK26" s="16">
        <f t="shared" si="20"/>
        <v>4.6635236042757494E-5</v>
      </c>
      <c r="AL26" s="16">
        <f t="shared" si="21"/>
        <v>1.7542720005774191E-2</v>
      </c>
      <c r="AM26" s="16">
        <f t="shared" si="22"/>
        <v>0.2857142857142857</v>
      </c>
      <c r="AN26" s="15">
        <f t="shared" si="32"/>
        <v>1.3263001530929318E-4</v>
      </c>
      <c r="AO26" s="15">
        <f t="shared" si="33"/>
        <v>1.984126984126984E-3</v>
      </c>
      <c r="AP26" s="15">
        <f t="shared" si="34"/>
        <v>0</v>
      </c>
      <c r="AQ26" s="15">
        <f t="shared" si="6"/>
        <v>3.2796063872092128E-4</v>
      </c>
      <c r="AR26" s="15">
        <f t="shared" si="7"/>
        <v>7.5589339871017036E-3</v>
      </c>
      <c r="AS26" s="15" t="e">
        <f t="shared" si="8"/>
        <v>#DIV/0!</v>
      </c>
      <c r="AT26" s="14">
        <f t="shared" si="35"/>
        <v>5.5587816955686917E-3</v>
      </c>
      <c r="AU26" s="11">
        <f t="shared" si="14"/>
        <v>4.8110617984537087E-3</v>
      </c>
      <c r="AV26" s="14">
        <f t="shared" si="36"/>
        <v>5.5967355666212597E-3</v>
      </c>
      <c r="AW26" s="11">
        <f t="shared" si="15"/>
        <v>4.8445562089374661E-3</v>
      </c>
      <c r="AX26" s="13"/>
      <c r="AY26" s="13"/>
      <c r="AZ26" s="13"/>
      <c r="BA26" s="13"/>
      <c r="BB26" s="117">
        <f t="shared" si="19"/>
        <v>36854</v>
      </c>
    </row>
    <row r="27" spans="2:54" s="9" customFormat="1" ht="16">
      <c r="B27" s="38">
        <v>44381</v>
      </c>
      <c r="D27" s="7">
        <v>19384</v>
      </c>
      <c r="G27" s="8">
        <v>6629870</v>
      </c>
      <c r="H27" s="10">
        <f t="shared" si="0"/>
        <v>6588715</v>
      </c>
      <c r="I27" s="8">
        <v>20441</v>
      </c>
      <c r="J27" s="8">
        <v>18</v>
      </c>
      <c r="K27" s="9">
        <v>1</v>
      </c>
      <c r="L27" s="9">
        <v>1</v>
      </c>
      <c r="M27" s="7">
        <v>19871</v>
      </c>
      <c r="N27" s="9">
        <v>823</v>
      </c>
      <c r="O27" s="18">
        <f t="shared" si="1"/>
        <v>-8</v>
      </c>
      <c r="P27" s="18">
        <f t="shared" si="2"/>
        <v>0</v>
      </c>
      <c r="Q27" s="18">
        <f t="shared" si="3"/>
        <v>1</v>
      </c>
      <c r="R27" s="18">
        <f t="shared" si="9"/>
        <v>8</v>
      </c>
      <c r="S27" s="17">
        <f t="shared" si="10"/>
        <v>-1.8571428571428572</v>
      </c>
      <c r="T27" s="17">
        <f t="shared" si="11"/>
        <v>0.14285714285714285</v>
      </c>
      <c r="U27" s="17">
        <f t="shared" si="12"/>
        <v>0.2857142857142857</v>
      </c>
      <c r="V27" s="17">
        <f t="shared" si="4"/>
        <v>0</v>
      </c>
      <c r="W27" s="17">
        <f t="shared" si="13"/>
        <v>0.4</v>
      </c>
      <c r="X27" s="17">
        <f t="shared" si="5"/>
        <v>1</v>
      </c>
      <c r="Y27" s="17">
        <f t="shared" si="23"/>
        <v>0.69385148695493526</v>
      </c>
      <c r="Z27" s="17">
        <f t="shared" si="24"/>
        <v>0.41529439361951676</v>
      </c>
      <c r="AA27" s="17">
        <f t="shared" si="25"/>
        <v>0.3278911564625851</v>
      </c>
      <c r="AB27" s="11">
        <f t="shared" si="26"/>
        <v>2.8615972572068101E-5</v>
      </c>
      <c r="AC27" s="11">
        <f t="shared" si="27"/>
        <v>1.5972861293058336E-2</v>
      </c>
      <c r="AD27" s="11">
        <f t="shared" si="28"/>
        <v>0.3278911564625851</v>
      </c>
      <c r="AE27" s="11">
        <f t="shared" si="29"/>
        <v>1.0224084755452631E-4</v>
      </c>
      <c r="AF27" s="11">
        <f t="shared" si="30"/>
        <v>5.3248933816272088E-3</v>
      </c>
      <c r="AG27" s="11">
        <f t="shared" si="31"/>
        <v>0</v>
      </c>
      <c r="AH27" s="11">
        <f t="shared" si="16"/>
        <v>0</v>
      </c>
      <c r="AI27" s="11">
        <f t="shared" si="17"/>
        <v>1.5384615384615385E-2</v>
      </c>
      <c r="AJ27" s="11">
        <f t="shared" si="18"/>
        <v>1</v>
      </c>
      <c r="AK27" s="16">
        <f t="shared" si="20"/>
        <v>2.8622791444923119E-5</v>
      </c>
      <c r="AL27" s="16">
        <f t="shared" si="21"/>
        <v>1.8298577904489237E-2</v>
      </c>
      <c r="AM27" s="16">
        <f t="shared" si="22"/>
        <v>0.29251700680272108</v>
      </c>
      <c r="AN27" s="15">
        <f t="shared" si="32"/>
        <v>9.3743470428452798E-5</v>
      </c>
      <c r="AO27" s="15">
        <f t="shared" si="33"/>
        <v>2.2172949002217293E-2</v>
      </c>
      <c r="AP27" s="15">
        <f t="shared" si="34"/>
        <v>0</v>
      </c>
      <c r="AQ27" s="15">
        <f t="shared" si="6"/>
        <v>3.7781779385715988E-4</v>
      </c>
      <c r="AR27" s="15">
        <f t="shared" si="7"/>
        <v>1.0802550274196252E-2</v>
      </c>
      <c r="AS27" s="15" t="e">
        <f t="shared" si="8"/>
        <v>#DIV/0!</v>
      </c>
      <c r="AT27" s="14">
        <f t="shared" si="35"/>
        <v>2.9237375695149379E-3</v>
      </c>
      <c r="AU27" s="11">
        <f t="shared" si="14"/>
        <v>5.006971694553804E-3</v>
      </c>
      <c r="AV27" s="14">
        <f t="shared" si="36"/>
        <v>2.9420000713340916E-3</v>
      </c>
      <c r="AW27" s="11">
        <f t="shared" si="15"/>
        <v>5.0416181635222464E-3</v>
      </c>
      <c r="AX27" s="13"/>
      <c r="AY27" s="13"/>
      <c r="AZ27" s="13"/>
      <c r="BA27" s="13"/>
      <c r="BB27" s="117">
        <f t="shared" si="19"/>
        <v>19384</v>
      </c>
    </row>
    <row r="28" spans="2:54" s="9" customFormat="1" ht="16">
      <c r="B28" s="38">
        <v>44382</v>
      </c>
      <c r="D28" s="7">
        <v>14443</v>
      </c>
      <c r="G28" s="8">
        <v>6629870</v>
      </c>
      <c r="H28" s="10">
        <f t="shared" si="0"/>
        <v>6588464</v>
      </c>
      <c r="I28" s="8">
        <v>20690</v>
      </c>
      <c r="J28" s="8">
        <v>16</v>
      </c>
      <c r="K28" s="9">
        <v>2</v>
      </c>
      <c r="L28" s="9">
        <v>2</v>
      </c>
      <c r="M28" s="7">
        <v>19873</v>
      </c>
      <c r="N28" s="9">
        <v>823</v>
      </c>
      <c r="O28" s="18">
        <f t="shared" si="1"/>
        <v>-2</v>
      </c>
      <c r="P28" s="18">
        <f t="shared" si="2"/>
        <v>1</v>
      </c>
      <c r="Q28" s="18">
        <f t="shared" si="3"/>
        <v>1</v>
      </c>
      <c r="R28" s="18">
        <f t="shared" si="9"/>
        <v>2</v>
      </c>
      <c r="S28" s="17">
        <f t="shared" si="10"/>
        <v>-1.8571428571428572</v>
      </c>
      <c r="T28" s="17">
        <f t="shared" si="11"/>
        <v>0.14285714285714285</v>
      </c>
      <c r="U28" s="17">
        <f t="shared" si="12"/>
        <v>0.2857142857142857</v>
      </c>
      <c r="V28" s="17">
        <f t="shared" si="4"/>
        <v>0</v>
      </c>
      <c r="W28" s="17">
        <f t="shared" si="13"/>
        <v>1.2</v>
      </c>
      <c r="X28" s="17">
        <f t="shared" si="5"/>
        <v>1.2</v>
      </c>
      <c r="Y28" s="17">
        <f t="shared" si="23"/>
        <v>0.69385148695493526</v>
      </c>
      <c r="Z28" s="17">
        <f t="shared" si="24"/>
        <v>0.46631480178278206</v>
      </c>
      <c r="AA28" s="17">
        <f t="shared" si="25"/>
        <v>0.37551020408163271</v>
      </c>
      <c r="AB28" s="11">
        <f t="shared" si="26"/>
        <v>3.3944106792961951E-5</v>
      </c>
      <c r="AC28" s="11">
        <f t="shared" si="27"/>
        <v>2.5906377876821225E-2</v>
      </c>
      <c r="AD28" s="11">
        <f t="shared" si="28"/>
        <v>0.37551020408163271</v>
      </c>
      <c r="AE28" s="11">
        <f t="shared" si="29"/>
        <v>7.9063799957069484E-5</v>
      </c>
      <c r="AF28" s="11">
        <f t="shared" si="30"/>
        <v>1.074488148416341E-2</v>
      </c>
      <c r="AG28" s="11">
        <f t="shared" si="31"/>
        <v>0</v>
      </c>
      <c r="AH28" s="11">
        <f t="shared" si="16"/>
        <v>0</v>
      </c>
      <c r="AI28" s="11">
        <f t="shared" si="17"/>
        <v>6.6666666666666666E-2</v>
      </c>
      <c r="AJ28" s="11">
        <f t="shared" si="18"/>
        <v>1</v>
      </c>
      <c r="AK28" s="16">
        <f t="shared" si="20"/>
        <v>2.8622791444923119E-5</v>
      </c>
      <c r="AL28" s="16">
        <f t="shared" si="21"/>
        <v>2.5461443050547657E-2</v>
      </c>
      <c r="AM28" s="16">
        <f t="shared" si="22"/>
        <v>0.31632653061224486</v>
      </c>
      <c r="AN28" s="15">
        <f t="shared" si="32"/>
        <v>9.8928352865931365E-5</v>
      </c>
      <c r="AO28" s="15">
        <f t="shared" si="33"/>
        <v>0</v>
      </c>
      <c r="AP28" s="15">
        <f t="shared" si="34"/>
        <v>0</v>
      </c>
      <c r="AQ28" s="15">
        <f t="shared" si="6"/>
        <v>3.9598840009392788E-4</v>
      </c>
      <c r="AR28" s="15">
        <f t="shared" si="7"/>
        <v>9.1462355744032914E-3</v>
      </c>
      <c r="AS28" s="15" t="e">
        <f t="shared" si="8"/>
        <v>#DIV/0!</v>
      </c>
      <c r="AT28" s="14">
        <f t="shared" si="35"/>
        <v>2.1784740877272102E-3</v>
      </c>
      <c r="AU28" s="11">
        <f t="shared" si="14"/>
        <v>4.69401576286025E-3</v>
      </c>
      <c r="AV28" s="14">
        <f t="shared" si="36"/>
        <v>2.1921649719874011E-3</v>
      </c>
      <c r="AW28" s="11">
        <f t="shared" si="15"/>
        <v>4.7261538924496995E-3</v>
      </c>
      <c r="AX28" s="13"/>
      <c r="AY28" s="13"/>
      <c r="AZ28" s="13"/>
      <c r="BA28" s="13"/>
      <c r="BB28" s="117">
        <f t="shared" si="19"/>
        <v>14443</v>
      </c>
    </row>
    <row r="29" spans="2:54" s="9" customFormat="1" ht="16">
      <c r="B29" s="38">
        <v>44383</v>
      </c>
      <c r="D29" s="7">
        <v>41403</v>
      </c>
      <c r="G29" s="8">
        <v>6629870</v>
      </c>
      <c r="H29" s="10">
        <f t="shared" si="0"/>
        <v>6587003</v>
      </c>
      <c r="I29" s="8">
        <v>22149</v>
      </c>
      <c r="J29" s="8">
        <v>18</v>
      </c>
      <c r="K29" s="9">
        <v>2</v>
      </c>
      <c r="L29" s="9">
        <v>2</v>
      </c>
      <c r="M29" s="7">
        <v>19873</v>
      </c>
      <c r="N29" s="9">
        <v>823</v>
      </c>
      <c r="O29" s="18">
        <f t="shared" si="1"/>
        <v>2</v>
      </c>
      <c r="P29" s="18">
        <f t="shared" si="2"/>
        <v>0</v>
      </c>
      <c r="Q29" s="18">
        <f t="shared" si="3"/>
        <v>0</v>
      </c>
      <c r="R29" s="18">
        <f t="shared" si="9"/>
        <v>0</v>
      </c>
      <c r="S29" s="17">
        <f t="shared" si="10"/>
        <v>-1.7142857142857142</v>
      </c>
      <c r="T29" s="17">
        <f t="shared" si="11"/>
        <v>0.14285714285714285</v>
      </c>
      <c r="U29" s="17">
        <f t="shared" si="12"/>
        <v>0</v>
      </c>
      <c r="V29" s="17">
        <f t="shared" si="4"/>
        <v>2</v>
      </c>
      <c r="W29" s="17">
        <f t="shared" si="13"/>
        <v>0</v>
      </c>
      <c r="X29" s="17">
        <f t="shared" si="5"/>
        <v>0</v>
      </c>
      <c r="Y29" s="17">
        <f t="shared" si="23"/>
        <v>0.82275132275132279</v>
      </c>
      <c r="Z29" s="17">
        <f t="shared" si="24"/>
        <v>0.48027210884353744</v>
      </c>
      <c r="AA29" s="17">
        <f t="shared" si="25"/>
        <v>0.37551020408163271</v>
      </c>
      <c r="AB29" s="11">
        <f t="shared" si="26"/>
        <v>3.9765651172127731E-5</v>
      </c>
      <c r="AC29" s="11">
        <f t="shared" si="27"/>
        <v>3.001700680272109E-2</v>
      </c>
      <c r="AD29" s="11">
        <f t="shared" si="28"/>
        <v>0.18775510204081636</v>
      </c>
      <c r="AE29" s="11">
        <f t="shared" si="29"/>
        <v>1.0854995745455761E-4</v>
      </c>
      <c r="AF29" s="11">
        <f t="shared" si="30"/>
        <v>8.6325257605144659E-3</v>
      </c>
      <c r="AG29" s="11">
        <f t="shared" si="31"/>
        <v>0</v>
      </c>
      <c r="AH29" s="11">
        <f t="shared" si="16"/>
        <v>9.666505558240696E-5</v>
      </c>
      <c r="AI29" s="11">
        <f t="shared" si="17"/>
        <v>0</v>
      </c>
      <c r="AJ29" s="11">
        <f t="shared" si="18"/>
        <v>0</v>
      </c>
      <c r="AK29" s="16">
        <f t="shared" si="20"/>
        <v>3.392048840175977E-5</v>
      </c>
      <c r="AL29" s="16">
        <f t="shared" si="21"/>
        <v>2.6914013468635319E-2</v>
      </c>
      <c r="AM29" s="16">
        <f t="shared" si="22"/>
        <v>0.31632653061224486</v>
      </c>
      <c r="AN29" s="15">
        <f t="shared" si="32"/>
        <v>1.0521987492679604E-4</v>
      </c>
      <c r="AO29" s="15">
        <f t="shared" si="33"/>
        <v>3.6585365853658534E-3</v>
      </c>
      <c r="AP29" s="15">
        <f t="shared" si="34"/>
        <v>0</v>
      </c>
      <c r="AQ29" s="15">
        <f t="shared" si="6"/>
        <v>3.6984369475002006E-4</v>
      </c>
      <c r="AR29" s="15">
        <f t="shared" si="7"/>
        <v>1.1325925439518162E-2</v>
      </c>
      <c r="AS29" s="15" t="e">
        <f t="shared" si="8"/>
        <v>#DIV/0!</v>
      </c>
      <c r="AT29" s="14">
        <f t="shared" si="35"/>
        <v>6.2449188294793111E-3</v>
      </c>
      <c r="AU29" s="11">
        <f t="shared" si="14"/>
        <v>4.6255808937430143E-3</v>
      </c>
      <c r="AV29" s="14">
        <f t="shared" si="36"/>
        <v>6.2855596088236178E-3</v>
      </c>
      <c r="AW29" s="11">
        <f t="shared" si="15"/>
        <v>4.657345060035822E-3</v>
      </c>
      <c r="AX29" s="13"/>
      <c r="AY29" s="13"/>
      <c r="AZ29" s="13"/>
      <c r="BA29" s="13"/>
      <c r="BB29" s="117">
        <f t="shared" si="19"/>
        <v>41403</v>
      </c>
    </row>
    <row r="30" spans="2:54" s="9" customFormat="1" ht="16">
      <c r="B30" s="38">
        <v>44384</v>
      </c>
      <c r="D30" s="7">
        <v>44194</v>
      </c>
      <c r="G30" s="8">
        <v>6629870</v>
      </c>
      <c r="H30" s="10">
        <f t="shared" si="0"/>
        <v>6581654</v>
      </c>
      <c r="I30" s="8">
        <v>27498</v>
      </c>
      <c r="J30" s="8">
        <v>17</v>
      </c>
      <c r="K30" s="9">
        <v>2</v>
      </c>
      <c r="L30" s="9">
        <v>2</v>
      </c>
      <c r="M30" s="7">
        <v>19874</v>
      </c>
      <c r="N30" s="9">
        <v>823</v>
      </c>
      <c r="O30" s="18">
        <f t="shared" si="1"/>
        <v>-1</v>
      </c>
      <c r="P30" s="18">
        <f t="shared" si="2"/>
        <v>0</v>
      </c>
      <c r="Q30" s="18">
        <f t="shared" si="3"/>
        <v>0</v>
      </c>
      <c r="R30" s="18">
        <f t="shared" si="9"/>
        <v>1</v>
      </c>
      <c r="S30" s="17">
        <f t="shared" si="10"/>
        <v>-1.2857142857142858</v>
      </c>
      <c r="T30" s="17">
        <f t="shared" si="11"/>
        <v>0.2857142857142857</v>
      </c>
      <c r="U30" s="17">
        <f t="shared" si="12"/>
        <v>0</v>
      </c>
      <c r="V30" s="17">
        <f t="shared" si="4"/>
        <v>0</v>
      </c>
      <c r="W30" s="17">
        <f t="shared" si="13"/>
        <v>9.5238095238095233E-2</v>
      </c>
      <c r="X30" s="17">
        <f t="shared" si="5"/>
        <v>9.5238095238095233E-2</v>
      </c>
      <c r="Y30" s="17">
        <f t="shared" si="23"/>
        <v>1.0976190476190477</v>
      </c>
      <c r="Z30" s="17">
        <f t="shared" si="24"/>
        <v>0.50170068027210879</v>
      </c>
      <c r="AA30" s="17">
        <f t="shared" si="25"/>
        <v>0.37551020408163271</v>
      </c>
      <c r="AB30" s="11">
        <f t="shared" si="26"/>
        <v>4.9556144639444117E-5</v>
      </c>
      <c r="AC30" s="11">
        <f t="shared" si="27"/>
        <v>2.7872260015117153E-2</v>
      </c>
      <c r="AD30" s="11">
        <f t="shared" si="28"/>
        <v>0.18775510204081636</v>
      </c>
      <c r="AE30" s="11">
        <f t="shared" si="29"/>
        <v>7.855682411259987E-5</v>
      </c>
      <c r="AF30" s="11">
        <f t="shared" si="30"/>
        <v>8.5486222696363259E-3</v>
      </c>
      <c r="AG30" s="11">
        <f t="shared" si="31"/>
        <v>0</v>
      </c>
      <c r="AH30" s="11">
        <f t="shared" si="16"/>
        <v>0</v>
      </c>
      <c r="AI30" s="11">
        <f t="shared" si="17"/>
        <v>5.2910052910052907E-3</v>
      </c>
      <c r="AJ30" s="11">
        <f t="shared" si="18"/>
        <v>4.7619047619047616E-2</v>
      </c>
      <c r="AK30" s="16">
        <f t="shared" si="20"/>
        <v>4.4481083877598413E-5</v>
      </c>
      <c r="AL30" s="16">
        <f t="shared" si="21"/>
        <v>2.834258489720675E-2</v>
      </c>
      <c r="AM30" s="16">
        <f t="shared" si="22"/>
        <v>0.31632653061224486</v>
      </c>
      <c r="AN30" s="15">
        <f t="shared" si="32"/>
        <v>1.2608711218484061E-4</v>
      </c>
      <c r="AO30" s="15">
        <f t="shared" si="33"/>
        <v>0</v>
      </c>
      <c r="AP30" s="15">
        <f t="shared" si="34"/>
        <v>0</v>
      </c>
      <c r="AQ30" s="15">
        <f t="shared" si="6"/>
        <v>3.1619237518588347E-4</v>
      </c>
      <c r="AR30" s="15">
        <f t="shared" si="7"/>
        <v>1.2351554374042954E-2</v>
      </c>
      <c r="AS30" s="15" t="e">
        <f t="shared" si="8"/>
        <v>#DIV/0!</v>
      </c>
      <c r="AT30" s="14">
        <f t="shared" si="35"/>
        <v>6.6658923930635137E-3</v>
      </c>
      <c r="AU30" s="11">
        <f t="shared" si="14"/>
        <v>4.5078884330634356E-3</v>
      </c>
      <c r="AV30" s="14">
        <f t="shared" si="36"/>
        <v>6.7147255082081192E-3</v>
      </c>
      <c r="AW30" s="11">
        <f t="shared" si="15"/>
        <v>4.5387484101212291E-3</v>
      </c>
      <c r="AX30" s="13"/>
      <c r="AY30" s="13"/>
      <c r="AZ30" s="13"/>
      <c r="BA30" s="13"/>
      <c r="BB30" s="117">
        <f t="shared" si="19"/>
        <v>44194</v>
      </c>
    </row>
    <row r="31" spans="2:54" s="9" customFormat="1" ht="16">
      <c r="B31" s="38">
        <v>44385</v>
      </c>
      <c r="D31" s="7">
        <v>24104</v>
      </c>
      <c r="G31" s="8">
        <v>6629870</v>
      </c>
      <c r="H31" s="10">
        <f t="shared" si="0"/>
        <v>6581732</v>
      </c>
      <c r="I31" s="8">
        <v>27420</v>
      </c>
      <c r="J31" s="8">
        <v>13</v>
      </c>
      <c r="K31" s="9">
        <v>3</v>
      </c>
      <c r="L31" s="9">
        <v>2</v>
      </c>
      <c r="M31" s="7">
        <v>19877</v>
      </c>
      <c r="N31" s="9">
        <v>823</v>
      </c>
      <c r="O31" s="18">
        <f t="shared" si="1"/>
        <v>-4</v>
      </c>
      <c r="P31" s="18">
        <f t="shared" si="2"/>
        <v>1</v>
      </c>
      <c r="Q31" s="18">
        <f t="shared" si="3"/>
        <v>0</v>
      </c>
      <c r="R31" s="18">
        <f t="shared" si="9"/>
        <v>3</v>
      </c>
      <c r="S31" s="17">
        <f t="shared" si="10"/>
        <v>-0.5714285714285714</v>
      </c>
      <c r="T31" s="17">
        <f t="shared" si="11"/>
        <v>0.2857142857142857</v>
      </c>
      <c r="U31" s="17">
        <f t="shared" si="12"/>
        <v>-0.14285714285714285</v>
      </c>
      <c r="V31" s="17">
        <f t="shared" si="4"/>
        <v>0</v>
      </c>
      <c r="W31" s="17">
        <f t="shared" si="13"/>
        <v>1.5</v>
      </c>
      <c r="X31" s="17">
        <f t="shared" si="5"/>
        <v>0.33333333333333331</v>
      </c>
      <c r="Y31" s="17">
        <f t="shared" si="23"/>
        <v>1.0976190476190477</v>
      </c>
      <c r="Z31" s="17">
        <f t="shared" si="24"/>
        <v>0.52018807523009192</v>
      </c>
      <c r="AA31" s="17">
        <f t="shared" si="25"/>
        <v>0.23265306122448975</v>
      </c>
      <c r="AB31" s="11">
        <f t="shared" si="26"/>
        <v>3.9916322918723095E-5</v>
      </c>
      <c r="AC31" s="11">
        <f t="shared" si="27"/>
        <v>3.0599298542946584E-2</v>
      </c>
      <c r="AD31" s="11">
        <f t="shared" si="28"/>
        <v>0.11632653061224488</v>
      </c>
      <c r="AE31" s="11">
        <f t="shared" si="29"/>
        <v>4.4700472797543496E-5</v>
      </c>
      <c r="AF31" s="11">
        <f t="shared" si="30"/>
        <v>8.372210111967409E-3</v>
      </c>
      <c r="AG31" s="11">
        <f t="shared" si="31"/>
        <v>0.14285714285714285</v>
      </c>
      <c r="AH31" s="11">
        <f t="shared" si="16"/>
        <v>0</v>
      </c>
      <c r="AI31" s="11">
        <f t="shared" si="17"/>
        <v>8.8235294117647065E-2</v>
      </c>
      <c r="AJ31" s="11">
        <f t="shared" si="18"/>
        <v>0.16666666666666666</v>
      </c>
      <c r="AK31" s="16">
        <f t="shared" si="20"/>
        <v>4.4481083877598413E-5</v>
      </c>
      <c r="AL31" s="16">
        <f t="shared" si="21"/>
        <v>3.0593621058277513E-2</v>
      </c>
      <c r="AM31" s="16">
        <f t="shared" si="22"/>
        <v>0.17346938775510207</v>
      </c>
      <c r="AN31" s="15">
        <f t="shared" si="32"/>
        <v>0</v>
      </c>
      <c r="AO31" s="15">
        <f t="shared" si="33"/>
        <v>3.8095238095238092E-2</v>
      </c>
      <c r="AP31" s="15">
        <f t="shared" si="34"/>
        <v>0</v>
      </c>
      <c r="AQ31" s="15">
        <f t="shared" si="6"/>
        <v>3.0866005547512378E-4</v>
      </c>
      <c r="AR31" s="15">
        <f t="shared" si="7"/>
        <v>1.2351554374042954E-2</v>
      </c>
      <c r="AS31" s="15" t="e">
        <f t="shared" si="8"/>
        <v>#DIV/0!</v>
      </c>
      <c r="AT31" s="14">
        <f t="shared" si="35"/>
        <v>3.6356670643617446E-3</v>
      </c>
      <c r="AU31" s="11">
        <f t="shared" si="14"/>
        <v>4.53646042186994E-3</v>
      </c>
      <c r="AV31" s="14">
        <f t="shared" si="36"/>
        <v>3.6622578980730299E-3</v>
      </c>
      <c r="AW31" s="11">
        <f t="shared" si="15"/>
        <v>4.5676944819200678E-3</v>
      </c>
      <c r="AX31" s="13"/>
      <c r="AY31" s="13"/>
      <c r="AZ31" s="13"/>
      <c r="BA31" s="13"/>
      <c r="BB31" s="117">
        <f t="shared" si="19"/>
        <v>24104</v>
      </c>
    </row>
    <row r="32" spans="2:54" s="9" customFormat="1" ht="16">
      <c r="B32" s="38">
        <v>44386</v>
      </c>
      <c r="D32" s="7">
        <v>34287</v>
      </c>
      <c r="G32" s="8">
        <v>6629870</v>
      </c>
      <c r="H32" s="10">
        <f t="shared" si="0"/>
        <v>6583561</v>
      </c>
      <c r="I32" s="8">
        <v>25590</v>
      </c>
      <c r="J32" s="8">
        <v>15</v>
      </c>
      <c r="K32" s="9">
        <v>3</v>
      </c>
      <c r="L32" s="9">
        <v>0</v>
      </c>
      <c r="M32" s="7">
        <v>19878</v>
      </c>
      <c r="N32" s="9">
        <v>823</v>
      </c>
      <c r="O32" s="18">
        <f t="shared" si="1"/>
        <v>2</v>
      </c>
      <c r="P32" s="18">
        <f t="shared" si="2"/>
        <v>0</v>
      </c>
      <c r="Q32" s="18">
        <f t="shared" si="3"/>
        <v>-2</v>
      </c>
      <c r="R32" s="18">
        <f t="shared" si="9"/>
        <v>1</v>
      </c>
      <c r="S32" s="17">
        <f t="shared" si="10"/>
        <v>-0.42857142857142855</v>
      </c>
      <c r="T32" s="17">
        <f t="shared" si="11"/>
        <v>0.14285714285714285</v>
      </c>
      <c r="U32" s="17">
        <f t="shared" si="12"/>
        <v>-0.2857142857142857</v>
      </c>
      <c r="V32" s="17">
        <f t="shared" si="4"/>
        <v>2.8333333333333335</v>
      </c>
      <c r="W32" s="17">
        <f t="shared" si="13"/>
        <v>0.16666666666666666</v>
      </c>
      <c r="X32" s="17">
        <f t="shared" si="5"/>
        <v>0</v>
      </c>
      <c r="Y32" s="17">
        <f t="shared" si="23"/>
        <v>1.3029761904761905</v>
      </c>
      <c r="Z32" s="17">
        <f t="shared" si="24"/>
        <v>0.4291166466586635</v>
      </c>
      <c r="AA32" s="17">
        <f t="shared" si="25"/>
        <v>6.1224489795918366E-2</v>
      </c>
      <c r="AB32" s="11">
        <f t="shared" si="26"/>
        <v>4.7519190024660487E-5</v>
      </c>
      <c r="AC32" s="11">
        <f t="shared" si="27"/>
        <v>3.3008972819897189E-2</v>
      </c>
      <c r="AD32" s="11">
        <f t="shared" si="28"/>
        <v>2.0408163265306121E-2</v>
      </c>
      <c r="AE32" s="11">
        <f t="shared" si="29"/>
        <v>3.5892053003907823E-5</v>
      </c>
      <c r="AF32" s="11">
        <f t="shared" si="30"/>
        <v>1.6253649030292066E-2</v>
      </c>
      <c r="AG32" s="11">
        <f t="shared" si="31"/>
        <v>0.15714285714285717</v>
      </c>
      <c r="AH32" s="11">
        <f t="shared" si="16"/>
        <v>1.0333090201799174E-4</v>
      </c>
      <c r="AI32" s="11">
        <f t="shared" si="17"/>
        <v>1.282051282051282E-2</v>
      </c>
      <c r="AJ32" s="11">
        <f t="shared" si="18"/>
        <v>0</v>
      </c>
      <c r="AK32" s="16">
        <f t="shared" si="20"/>
        <v>5.329393869079654E-5</v>
      </c>
      <c r="AL32" s="16">
        <f t="shared" si="21"/>
        <v>2.6809607452835331E-2</v>
      </c>
      <c r="AM32" s="16">
        <f t="shared" si="22"/>
        <v>3.0612244897959183E-2</v>
      </c>
      <c r="AN32" s="15">
        <f t="shared" si="32"/>
        <v>6.6247023320135188E-5</v>
      </c>
      <c r="AO32" s="15">
        <f t="shared" si="33"/>
        <v>2.6525198938992041E-3</v>
      </c>
      <c r="AP32" s="15">
        <f t="shared" si="34"/>
        <v>0</v>
      </c>
      <c r="AQ32" s="15">
        <f t="shared" si="6"/>
        <v>3.381166833360535E-4</v>
      </c>
      <c r="AR32" s="15">
        <f t="shared" si="7"/>
        <v>1.0219358211996045E-2</v>
      </c>
      <c r="AS32" s="15">
        <f t="shared" si="8"/>
        <v>7.8875438950621754E-2</v>
      </c>
      <c r="AT32" s="14">
        <f t="shared" si="35"/>
        <v>5.1715946164856931E-3</v>
      </c>
      <c r="AU32" s="11">
        <f t="shared" si="14"/>
        <v>4.5439805003718017E-3</v>
      </c>
      <c r="AV32" s="14">
        <f t="shared" si="36"/>
        <v>5.2079717952032345E-3</v>
      </c>
      <c r="AW32" s="11">
        <f t="shared" si="15"/>
        <v>4.5751915898013303E-3</v>
      </c>
      <c r="AX32" s="13"/>
      <c r="AY32" s="13"/>
      <c r="AZ32" s="13"/>
      <c r="BA32" s="13"/>
      <c r="BB32" s="117">
        <f t="shared" si="19"/>
        <v>34287</v>
      </c>
    </row>
    <row r="33" spans="2:54" s="9" customFormat="1" ht="16">
      <c r="B33" s="38">
        <v>44387</v>
      </c>
      <c r="D33" s="7">
        <v>31392</v>
      </c>
      <c r="G33" s="8">
        <v>6629870</v>
      </c>
      <c r="H33" s="10">
        <f t="shared" si="0"/>
        <v>6585883</v>
      </c>
      <c r="I33" s="8">
        <v>23265</v>
      </c>
      <c r="J33" s="8">
        <v>17</v>
      </c>
      <c r="K33" s="9">
        <v>3</v>
      </c>
      <c r="L33" s="9">
        <v>0</v>
      </c>
      <c r="M33" s="7">
        <v>19879</v>
      </c>
      <c r="N33" s="9">
        <v>823</v>
      </c>
      <c r="O33" s="18">
        <f t="shared" si="1"/>
        <v>2</v>
      </c>
      <c r="P33" s="18">
        <f t="shared" si="2"/>
        <v>0</v>
      </c>
      <c r="Q33" s="18">
        <f t="shared" si="3"/>
        <v>0</v>
      </c>
      <c r="R33" s="18">
        <f t="shared" si="9"/>
        <v>1</v>
      </c>
      <c r="S33" s="17">
        <f t="shared" si="10"/>
        <v>-0.42857142857142855</v>
      </c>
      <c r="T33" s="17">
        <f t="shared" si="11"/>
        <v>0</v>
      </c>
      <c r="U33" s="17">
        <f t="shared" si="12"/>
        <v>-0.2857142857142857</v>
      </c>
      <c r="V33" s="17">
        <f t="shared" si="4"/>
        <v>2.85</v>
      </c>
      <c r="W33" s="17">
        <f t="shared" si="13"/>
        <v>0.15</v>
      </c>
      <c r="X33" s="17">
        <f t="shared" si="5"/>
        <v>0</v>
      </c>
      <c r="Y33" s="17">
        <f t="shared" si="23"/>
        <v>1.3029761904761905</v>
      </c>
      <c r="Z33" s="17">
        <f t="shared" si="24"/>
        <v>0.4291166466586635</v>
      </c>
      <c r="AA33" s="17">
        <f t="shared" si="25"/>
        <v>6.1224489795918366E-2</v>
      </c>
      <c r="AB33" s="11">
        <f t="shared" si="26"/>
        <v>5.0917397048698336E-5</v>
      </c>
      <c r="AC33" s="11">
        <f t="shared" si="27"/>
        <v>2.8607776443910899E-2</v>
      </c>
      <c r="AD33" s="11">
        <f t="shared" si="28"/>
        <v>2.0408163265306121E-2</v>
      </c>
      <c r="AE33" s="11">
        <f t="shared" si="29"/>
        <v>4.3157946143972211E-5</v>
      </c>
      <c r="AF33" s="11">
        <f t="shared" si="30"/>
        <v>1.4877368571949852E-2</v>
      </c>
      <c r="AG33" s="11">
        <f t="shared" si="31"/>
        <v>0.15714285714285717</v>
      </c>
      <c r="AH33" s="11">
        <f t="shared" si="16"/>
        <v>1.1137162954279016E-4</v>
      </c>
      <c r="AI33" s="11">
        <f t="shared" si="17"/>
        <v>0.01</v>
      </c>
      <c r="AJ33" s="11">
        <f t="shared" si="18"/>
        <v>0</v>
      </c>
      <c r="AK33" s="16">
        <f t="shared" si="20"/>
        <v>5.4335431756593491E-5</v>
      </c>
      <c r="AL33" s="16">
        <f t="shared" si="21"/>
        <v>2.6809607452835331E-2</v>
      </c>
      <c r="AM33" s="16">
        <f t="shared" si="22"/>
        <v>3.0612244897959183E-2</v>
      </c>
      <c r="AN33" s="15">
        <f t="shared" si="32"/>
        <v>3.7447461211919671E-5</v>
      </c>
      <c r="AO33" s="15">
        <f t="shared" si="33"/>
        <v>0</v>
      </c>
      <c r="AP33" s="15">
        <f t="shared" si="34"/>
        <v>0</v>
      </c>
      <c r="AQ33" s="15">
        <f t="shared" si="6"/>
        <v>3.4619852831018833E-4</v>
      </c>
      <c r="AR33" s="15">
        <f t="shared" si="7"/>
        <v>8.0932167310158558E-3</v>
      </c>
      <c r="AS33" s="15">
        <f t="shared" si="8"/>
        <v>7.9461519536702344E-2</v>
      </c>
      <c r="AT33" s="14">
        <f t="shared" si="35"/>
        <v>4.7349344708116445E-3</v>
      </c>
      <c r="AU33" s="11">
        <f t="shared" si="14"/>
        <v>4.5146328014619552E-3</v>
      </c>
      <c r="AV33" s="14">
        <f t="shared" si="36"/>
        <v>4.766559017219103E-3</v>
      </c>
      <c r="AW33" s="11">
        <f t="shared" si="15"/>
        <v>4.5460405378867658E-3</v>
      </c>
      <c r="AX33" s="13"/>
      <c r="AY33" s="13"/>
      <c r="AZ33" s="13"/>
      <c r="BA33" s="13"/>
      <c r="BB33" s="117">
        <f t="shared" si="19"/>
        <v>31392</v>
      </c>
    </row>
    <row r="34" spans="2:54" s="9" customFormat="1" ht="16">
      <c r="B34" s="38">
        <v>44388</v>
      </c>
      <c r="D34" s="7">
        <v>20710</v>
      </c>
      <c r="G34" s="8">
        <v>6629870</v>
      </c>
      <c r="H34" s="10">
        <f t="shared" si="0"/>
        <v>6585846</v>
      </c>
      <c r="I34" s="8">
        <v>23302</v>
      </c>
      <c r="J34" s="8">
        <v>14</v>
      </c>
      <c r="K34" s="9">
        <v>3</v>
      </c>
      <c r="L34" s="9">
        <v>0</v>
      </c>
      <c r="M34" s="7">
        <v>19882</v>
      </c>
      <c r="N34" s="9">
        <v>823</v>
      </c>
      <c r="O34" s="18">
        <f t="shared" si="1"/>
        <v>-3</v>
      </c>
      <c r="P34" s="18">
        <f t="shared" si="2"/>
        <v>0</v>
      </c>
      <c r="Q34" s="18">
        <f t="shared" si="3"/>
        <v>0</v>
      </c>
      <c r="R34" s="18">
        <f t="shared" si="9"/>
        <v>3</v>
      </c>
      <c r="S34" s="17">
        <f t="shared" si="10"/>
        <v>-0.2857142857142857</v>
      </c>
      <c r="T34" s="17">
        <f t="shared" si="11"/>
        <v>-0.14285714285714285</v>
      </c>
      <c r="U34" s="17">
        <f t="shared" si="12"/>
        <v>-0.2857142857142857</v>
      </c>
      <c r="V34" s="17">
        <f t="shared" si="4"/>
        <v>0</v>
      </c>
      <c r="W34" s="17">
        <f t="shared" si="13"/>
        <v>0.52941176470588236</v>
      </c>
      <c r="X34" s="17">
        <f t="shared" si="5"/>
        <v>0</v>
      </c>
      <c r="Y34" s="17">
        <f t="shared" si="23"/>
        <v>1.5708333333333333</v>
      </c>
      <c r="Z34" s="17">
        <f t="shared" si="24"/>
        <v>0.41551120448179274</v>
      </c>
      <c r="AA34" s="17">
        <f t="shared" si="25"/>
        <v>4.7619047619047616E-2</v>
      </c>
      <c r="AB34" s="11">
        <f t="shared" si="26"/>
        <v>6.751916326384411E-5</v>
      </c>
      <c r="AC34" s="11">
        <f t="shared" si="27"/>
        <v>2.4441835557752513E-2</v>
      </c>
      <c r="AD34" s="11">
        <f t="shared" si="28"/>
        <v>1.5873015873015872E-2</v>
      </c>
      <c r="AE34" s="11">
        <f t="shared" si="29"/>
        <v>2.8615972572068101E-5</v>
      </c>
      <c r="AF34" s="11">
        <f t="shared" si="30"/>
        <v>1.5972861293058336E-2</v>
      </c>
      <c r="AG34" s="11">
        <f t="shared" si="31"/>
        <v>0.3278911564625851</v>
      </c>
      <c r="AH34" s="11">
        <f t="shared" si="16"/>
        <v>0</v>
      </c>
      <c r="AI34" s="11">
        <f t="shared" si="17"/>
        <v>3.1141868512110728E-2</v>
      </c>
      <c r="AJ34" s="11">
        <f t="shared" si="18"/>
        <v>0</v>
      </c>
      <c r="AK34" s="16">
        <f t="shared" si="20"/>
        <v>6.5015115296210838E-5</v>
      </c>
      <c r="AL34" s="16">
        <f t="shared" si="21"/>
        <v>2.6053749554120289E-2</v>
      </c>
      <c r="AM34" s="16">
        <f t="shared" si="22"/>
        <v>2.3809523809523808E-2</v>
      </c>
      <c r="AN34" s="15">
        <f t="shared" si="32"/>
        <v>0</v>
      </c>
      <c r="AO34" s="15">
        <f t="shared" si="33"/>
        <v>1.5384615384615385E-2</v>
      </c>
      <c r="AP34" s="15">
        <f t="shared" si="34"/>
        <v>1</v>
      </c>
      <c r="AQ34" s="15">
        <f t="shared" si="6"/>
        <v>3.3235405695769467E-4</v>
      </c>
      <c r="AR34" s="15">
        <f t="shared" si="7"/>
        <v>4.8762160087035917E-3</v>
      </c>
      <c r="AS34" s="15">
        <f t="shared" si="8"/>
        <v>7.9663580559131128E-2</v>
      </c>
      <c r="AT34" s="14">
        <f t="shared" si="35"/>
        <v>3.1237414911604602E-3</v>
      </c>
      <c r="AU34" s="11">
        <f t="shared" si="14"/>
        <v>4.2608247651483794E-3</v>
      </c>
      <c r="AV34" s="14">
        <f t="shared" si="36"/>
        <v>3.144622573925962E-3</v>
      </c>
      <c r="AW34" s="11">
        <f t="shared" si="15"/>
        <v>4.2909666247992386E-3</v>
      </c>
      <c r="AX34" s="13"/>
      <c r="AY34" s="13"/>
      <c r="AZ34" s="13"/>
      <c r="BA34" s="13"/>
      <c r="BB34" s="117">
        <f t="shared" si="19"/>
        <v>20710</v>
      </c>
    </row>
    <row r="35" spans="2:54" s="9" customFormat="1" ht="16">
      <c r="B35" s="38">
        <v>44389</v>
      </c>
      <c r="D35" s="7">
        <v>14792</v>
      </c>
      <c r="G35" s="8">
        <v>6629870</v>
      </c>
      <c r="H35" s="10">
        <f t="shared" si="0"/>
        <v>6589907</v>
      </c>
      <c r="I35" s="8">
        <v>19239</v>
      </c>
      <c r="J35" s="8">
        <v>13</v>
      </c>
      <c r="K35" s="9">
        <v>3</v>
      </c>
      <c r="L35" s="9">
        <v>0</v>
      </c>
      <c r="M35" s="7">
        <v>19885</v>
      </c>
      <c r="N35" s="9">
        <v>823</v>
      </c>
      <c r="O35" s="18">
        <f t="shared" si="1"/>
        <v>-1</v>
      </c>
      <c r="P35" s="18">
        <f t="shared" si="2"/>
        <v>0</v>
      </c>
      <c r="Q35" s="18">
        <f t="shared" si="3"/>
        <v>0</v>
      </c>
      <c r="R35" s="18">
        <f t="shared" si="9"/>
        <v>3</v>
      </c>
      <c r="S35" s="17">
        <f t="shared" si="10"/>
        <v>1.2857142857142858</v>
      </c>
      <c r="T35" s="17">
        <f t="shared" si="11"/>
        <v>-0.2857142857142857</v>
      </c>
      <c r="U35" s="17">
        <f t="shared" si="12"/>
        <v>-0.2857142857142857</v>
      </c>
      <c r="V35" s="17">
        <f t="shared" si="4"/>
        <v>1.4375</v>
      </c>
      <c r="W35" s="17">
        <f t="shared" si="13"/>
        <v>0.5625</v>
      </c>
      <c r="X35" s="17">
        <f t="shared" si="5"/>
        <v>0</v>
      </c>
      <c r="Y35" s="17">
        <f t="shared" si="23"/>
        <v>3.1174171842650105</v>
      </c>
      <c r="Z35" s="17">
        <f t="shared" si="24"/>
        <v>0.22607021069297284</v>
      </c>
      <c r="AA35" s="17">
        <f t="shared" si="25"/>
        <v>0</v>
      </c>
      <c r="AB35" s="11">
        <f t="shared" si="26"/>
        <v>1.3378324539803496E-4</v>
      </c>
      <c r="AC35" s="11">
        <f t="shared" si="27"/>
        <v>1.6147872192355202E-2</v>
      </c>
      <c r="AD35" s="11">
        <f t="shared" si="28"/>
        <v>0</v>
      </c>
      <c r="AE35" s="11">
        <f t="shared" si="29"/>
        <v>3.3944106792961951E-5</v>
      </c>
      <c r="AF35" s="11">
        <f t="shared" si="30"/>
        <v>2.5906377876821225E-2</v>
      </c>
      <c r="AG35" s="11">
        <f t="shared" si="31"/>
        <v>0.37551020408163271</v>
      </c>
      <c r="AH35" s="11">
        <f t="shared" si="16"/>
        <v>6.1689983692386917E-5</v>
      </c>
      <c r="AI35" s="11">
        <f t="shared" si="17"/>
        <v>4.0178571428571432E-2</v>
      </c>
      <c r="AJ35" s="11">
        <f t="shared" si="18"/>
        <v>0</v>
      </c>
      <c r="AK35" s="16">
        <f t="shared" si="20"/>
        <v>1.1182880452137283E-4</v>
      </c>
      <c r="AL35" s="16">
        <f t="shared" si="21"/>
        <v>1.5105022237106528E-2</v>
      </c>
      <c r="AM35" s="16">
        <f t="shared" si="22"/>
        <v>0</v>
      </c>
      <c r="AN35" s="15">
        <f t="shared" si="32"/>
        <v>0</v>
      </c>
      <c r="AO35" s="15">
        <f t="shared" si="33"/>
        <v>6.6666666666666666E-2</v>
      </c>
      <c r="AP35" s="15">
        <f t="shared" si="34"/>
        <v>1</v>
      </c>
      <c r="AQ35" s="15">
        <f t="shared" si="6"/>
        <v>2.9401204426176918E-4</v>
      </c>
      <c r="AR35" s="15">
        <f t="shared" si="7"/>
        <v>5.0557676426234615E-3</v>
      </c>
      <c r="AS35" s="15">
        <f t="shared" si="8"/>
        <v>5.2506579144703962E-2</v>
      </c>
      <c r="AT35" s="14">
        <f t="shared" si="35"/>
        <v>2.2311146372402477E-3</v>
      </c>
      <c r="AU35" s="11">
        <f t="shared" si="14"/>
        <v>4.5079961705777891E-3</v>
      </c>
      <c r="AV35" s="14">
        <f t="shared" si="36"/>
        <v>2.2446447271562407E-3</v>
      </c>
      <c r="AW35" s="11">
        <f t="shared" si="15"/>
        <v>4.5397169917473622E-3</v>
      </c>
      <c r="AX35" s="13"/>
      <c r="AY35" s="13"/>
      <c r="AZ35" s="13"/>
      <c r="BA35" s="13"/>
      <c r="BB35" s="117">
        <f t="shared" si="19"/>
        <v>14792</v>
      </c>
    </row>
    <row r="36" spans="2:54" s="9" customFormat="1" ht="16">
      <c r="B36" s="38">
        <v>44390</v>
      </c>
      <c r="D36" s="7">
        <v>40041</v>
      </c>
      <c r="G36" s="8">
        <v>6629870</v>
      </c>
      <c r="H36" s="10">
        <f t="shared" si="0"/>
        <v>6584064</v>
      </c>
      <c r="I36" s="8">
        <v>25081</v>
      </c>
      <c r="J36" s="8">
        <v>15</v>
      </c>
      <c r="K36" s="9">
        <v>2</v>
      </c>
      <c r="L36" s="9">
        <v>0</v>
      </c>
      <c r="M36" s="7">
        <v>19885</v>
      </c>
      <c r="N36" s="9">
        <v>823</v>
      </c>
      <c r="O36" s="18">
        <f t="shared" si="1"/>
        <v>2</v>
      </c>
      <c r="P36" s="18">
        <f t="shared" si="2"/>
        <v>-1</v>
      </c>
      <c r="Q36" s="18">
        <f t="shared" si="3"/>
        <v>0</v>
      </c>
      <c r="R36" s="18">
        <f t="shared" si="9"/>
        <v>0</v>
      </c>
      <c r="S36" s="17">
        <f t="shared" si="10"/>
        <v>2.4285714285714284</v>
      </c>
      <c r="T36" s="17">
        <f t="shared" si="11"/>
        <v>-0.42857142857142855</v>
      </c>
      <c r="U36" s="17">
        <f t="shared" si="12"/>
        <v>0</v>
      </c>
      <c r="V36" s="17">
        <f t="shared" si="4"/>
        <v>2</v>
      </c>
      <c r="W36" s="17">
        <f t="shared" si="13"/>
        <v>0</v>
      </c>
      <c r="X36" s="17">
        <f t="shared" si="5"/>
        <v>0</v>
      </c>
      <c r="Y36" s="17">
        <f t="shared" si="23"/>
        <v>4.284083850931677</v>
      </c>
      <c r="Z36" s="17">
        <f t="shared" si="24"/>
        <v>0.20226068688344906</v>
      </c>
      <c r="AA36" s="17">
        <f t="shared" si="25"/>
        <v>0</v>
      </c>
      <c r="AB36" s="11">
        <f t="shared" si="26"/>
        <v>2.2267705446913443E-4</v>
      </c>
      <c r="AC36" s="11">
        <f t="shared" si="27"/>
        <v>1.5558514375649927E-2</v>
      </c>
      <c r="AD36" s="11">
        <f t="shared" si="28"/>
        <v>0</v>
      </c>
      <c r="AE36" s="11">
        <f t="shared" si="29"/>
        <v>3.9765651172127731E-5</v>
      </c>
      <c r="AF36" s="11">
        <f t="shared" si="30"/>
        <v>3.001700680272109E-2</v>
      </c>
      <c r="AG36" s="11">
        <f t="shared" si="31"/>
        <v>0.18775510204081636</v>
      </c>
      <c r="AH36" s="11">
        <f t="shared" si="16"/>
        <v>1.039555070429856E-4</v>
      </c>
      <c r="AI36" s="11">
        <f t="shared" si="17"/>
        <v>0</v>
      </c>
      <c r="AJ36" s="11">
        <f t="shared" si="18"/>
        <v>0</v>
      </c>
      <c r="AK36" s="16">
        <f t="shared" si="20"/>
        <v>1.588129669891927E-4</v>
      </c>
      <c r="AL36" s="16">
        <f t="shared" si="21"/>
        <v>1.32735204056047E-2</v>
      </c>
      <c r="AM36" s="16">
        <f t="shared" si="22"/>
        <v>0</v>
      </c>
      <c r="AN36" s="15">
        <f t="shared" si="32"/>
        <v>9.666505558240696E-5</v>
      </c>
      <c r="AO36" s="15">
        <f t="shared" si="33"/>
        <v>0</v>
      </c>
      <c r="AP36" s="15">
        <f t="shared" si="34"/>
        <v>0</v>
      </c>
      <c r="AQ36" s="15">
        <f t="shared" si="6"/>
        <v>2.7090878326140706E-4</v>
      </c>
      <c r="AR36" s="15">
        <f t="shared" si="7"/>
        <v>2.8760777775085895E-3</v>
      </c>
      <c r="AS36" s="15">
        <f t="shared" si="8"/>
        <v>2.4855339182532753E-2</v>
      </c>
      <c r="AT36" s="14">
        <f t="shared" si="35"/>
        <v>6.039484937110381E-3</v>
      </c>
      <c r="AU36" s="11">
        <f t="shared" si="14"/>
        <v>4.5791675725595999E-3</v>
      </c>
      <c r="AV36" s="14">
        <f t="shared" si="36"/>
        <v>6.0815022454216725E-3</v>
      </c>
      <c r="AW36" s="11">
        <f t="shared" si="15"/>
        <v>4.6123276054991016E-3</v>
      </c>
      <c r="AX36" s="13"/>
      <c r="AY36" s="13"/>
      <c r="AZ36" s="13"/>
      <c r="BA36" s="13"/>
      <c r="BB36" s="117">
        <f t="shared" si="19"/>
        <v>40041</v>
      </c>
    </row>
    <row r="37" spans="2:54" s="9" customFormat="1" ht="16">
      <c r="B37" s="38">
        <v>44391</v>
      </c>
      <c r="D37" s="7">
        <v>32415</v>
      </c>
      <c r="G37" s="8">
        <v>6629870</v>
      </c>
      <c r="H37" s="10">
        <f t="shared" si="0"/>
        <v>6576107</v>
      </c>
      <c r="I37" s="8">
        <v>33037</v>
      </c>
      <c r="J37" s="8">
        <v>15</v>
      </c>
      <c r="K37" s="9">
        <v>1</v>
      </c>
      <c r="L37" s="9">
        <v>0</v>
      </c>
      <c r="M37" s="7">
        <v>19887</v>
      </c>
      <c r="N37" s="9">
        <v>823</v>
      </c>
      <c r="O37" s="18">
        <f t="shared" si="1"/>
        <v>0</v>
      </c>
      <c r="P37" s="18">
        <f t="shared" si="2"/>
        <v>-1</v>
      </c>
      <c r="Q37" s="18">
        <f t="shared" si="3"/>
        <v>0</v>
      </c>
      <c r="R37" s="18">
        <f t="shared" si="9"/>
        <v>2</v>
      </c>
      <c r="S37" s="17">
        <f t="shared" si="10"/>
        <v>4.8571428571428568</v>
      </c>
      <c r="T37" s="17">
        <f t="shared" si="11"/>
        <v>-0.42857142857142855</v>
      </c>
      <c r="U37" s="17">
        <f t="shared" si="12"/>
        <v>0</v>
      </c>
      <c r="V37" s="17">
        <f t="shared" si="4"/>
        <v>1.875</v>
      </c>
      <c r="W37" s="17">
        <f t="shared" si="13"/>
        <v>0</v>
      </c>
      <c r="X37" s="17">
        <f t="shared" si="5"/>
        <v>0</v>
      </c>
      <c r="Y37" s="17">
        <f t="shared" si="23"/>
        <v>6.7340838509316763</v>
      </c>
      <c r="Z37" s="17">
        <f t="shared" si="24"/>
        <v>0.18083211545487757</v>
      </c>
      <c r="AA37" s="17">
        <f t="shared" si="25"/>
        <v>0</v>
      </c>
      <c r="AB37" s="11">
        <f t="shared" si="26"/>
        <v>2.6849343530687276E-4</v>
      </c>
      <c r="AC37" s="11">
        <f t="shared" si="27"/>
        <v>1.2055474363658504E-2</v>
      </c>
      <c r="AD37" s="11">
        <f t="shared" si="28"/>
        <v>0</v>
      </c>
      <c r="AE37" s="11">
        <f t="shared" si="29"/>
        <v>4.9556144639444117E-5</v>
      </c>
      <c r="AF37" s="11">
        <f t="shared" si="30"/>
        <v>2.7872260015117153E-2</v>
      </c>
      <c r="AG37" s="11">
        <f t="shared" si="31"/>
        <v>0.18775510204081636</v>
      </c>
      <c r="AH37" s="11">
        <f t="shared" ref="AH37:AH68" si="37">MIN(1,V37/I36)</f>
        <v>7.4757784777321472E-5</v>
      </c>
      <c r="AI37" s="11">
        <f t="shared" ref="AI37:AI68" si="38">MIN(1,W37/J36)</f>
        <v>0</v>
      </c>
      <c r="AJ37" s="11">
        <f t="shared" ref="AJ37:AJ68" si="39">MIN(1,X37/K36)</f>
        <v>0</v>
      </c>
      <c r="AK37" s="16">
        <f t="shared" si="20"/>
        <v>2.2914568922597663E-4</v>
      </c>
      <c r="AL37" s="16">
        <f t="shared" si="21"/>
        <v>1.184494897703327E-2</v>
      </c>
      <c r="AM37" s="16" t="e">
        <f t="shared" si="22"/>
        <v>#DIV/0!</v>
      </c>
      <c r="AN37" s="15">
        <f t="shared" si="32"/>
        <v>0</v>
      </c>
      <c r="AO37" s="15">
        <f t="shared" si="33"/>
        <v>5.2910052910052907E-3</v>
      </c>
      <c r="AP37" s="15">
        <f t="shared" si="34"/>
        <v>4.7619047619047616E-2</v>
      </c>
      <c r="AQ37" s="15">
        <f t="shared" si="6"/>
        <v>2.4161658846018095E-4</v>
      </c>
      <c r="AR37" s="15">
        <f t="shared" si="7"/>
        <v>2.4141394793136596E-3</v>
      </c>
      <c r="AS37" s="15">
        <f t="shared" si="8"/>
        <v>9.9971053710039229E-3</v>
      </c>
      <c r="AT37" s="14">
        <f t="shared" si="35"/>
        <v>4.8892361388684843E-3</v>
      </c>
      <c r="AU37" s="11">
        <f t="shared" si="14"/>
        <v>4.7480138050541385E-3</v>
      </c>
      <c r="AV37" s="14">
        <f t="shared" si="36"/>
        <v>4.929208116595426E-3</v>
      </c>
      <c r="AW37" s="11">
        <f t="shared" si="15"/>
        <v>4.7854706335690852E-3</v>
      </c>
      <c r="AX37" s="13"/>
      <c r="AY37" s="13"/>
      <c r="AZ37" s="13"/>
      <c r="BA37" s="13"/>
      <c r="BB37" s="117">
        <f t="shared" si="19"/>
        <v>32415</v>
      </c>
    </row>
    <row r="38" spans="2:54" s="9" customFormat="1" ht="16">
      <c r="B38" s="38">
        <v>44392</v>
      </c>
      <c r="D38" s="7">
        <v>35575</v>
      </c>
      <c r="G38" s="8">
        <v>6629870</v>
      </c>
      <c r="H38" s="10">
        <f t="shared" si="0"/>
        <v>6583683</v>
      </c>
      <c r="I38" s="8">
        <v>25450</v>
      </c>
      <c r="J38" s="8">
        <v>22</v>
      </c>
      <c r="K38" s="9">
        <v>1</v>
      </c>
      <c r="L38" s="9">
        <v>0</v>
      </c>
      <c r="M38" s="7">
        <v>19891</v>
      </c>
      <c r="N38" s="9">
        <v>823</v>
      </c>
      <c r="O38" s="18">
        <f t="shared" si="1"/>
        <v>7</v>
      </c>
      <c r="P38" s="18">
        <f t="shared" si="2"/>
        <v>0</v>
      </c>
      <c r="Q38" s="18">
        <f t="shared" si="3"/>
        <v>0</v>
      </c>
      <c r="R38" s="18">
        <f t="shared" si="9"/>
        <v>4</v>
      </c>
      <c r="S38" s="17">
        <f t="shared" si="10"/>
        <v>7.5714285714285712</v>
      </c>
      <c r="T38" s="17">
        <f t="shared" si="11"/>
        <v>-0.42857142857142855</v>
      </c>
      <c r="U38" s="17">
        <f t="shared" si="12"/>
        <v>0</v>
      </c>
      <c r="V38" s="17">
        <f t="shared" si="4"/>
        <v>10.826086956521738</v>
      </c>
      <c r="W38" s="17">
        <f t="shared" si="13"/>
        <v>0.17391304347826086</v>
      </c>
      <c r="X38" s="17">
        <f t="shared" si="5"/>
        <v>0</v>
      </c>
      <c r="Y38" s="17">
        <f t="shared" si="23"/>
        <v>9.3055124223602483</v>
      </c>
      <c r="Z38" s="17">
        <f t="shared" si="24"/>
        <v>0.10520186335403726</v>
      </c>
      <c r="AA38" s="17">
        <f t="shared" si="25"/>
        <v>0</v>
      </c>
      <c r="AB38" s="11">
        <f t="shared" si="26"/>
        <v>2.816694137591261E-4</v>
      </c>
      <c r="AC38" s="11">
        <f t="shared" si="27"/>
        <v>7.0134575569358176E-3</v>
      </c>
      <c r="AD38" s="11">
        <f t="shared" si="28"/>
        <v>0</v>
      </c>
      <c r="AE38" s="11">
        <f t="shared" si="29"/>
        <v>3.9916322918723095E-5</v>
      </c>
      <c r="AF38" s="11">
        <f t="shared" si="30"/>
        <v>3.0599298542946584E-2</v>
      </c>
      <c r="AG38" s="11">
        <f t="shared" si="31"/>
        <v>0.11632653061224488</v>
      </c>
      <c r="AH38" s="11">
        <f t="shared" si="37"/>
        <v>3.2769582457613396E-4</v>
      </c>
      <c r="AI38" s="11">
        <f t="shared" si="38"/>
        <v>1.1594202898550725E-2</v>
      </c>
      <c r="AJ38" s="11">
        <f t="shared" si="39"/>
        <v>0</v>
      </c>
      <c r="AK38" s="16">
        <f t="shared" ref="AK38:AK69" si="40">AVERAGE(AH35:AH41)</f>
        <v>2.8310268549994628E-4</v>
      </c>
      <c r="AL38" s="16">
        <f t="shared" ref="AL38:AL69" si="41">AVERAGE(AI35:AI41)</f>
        <v>7.3961106181603077E-3</v>
      </c>
      <c r="AM38" s="16" t="e">
        <f t="shared" ref="AM38:AM69" si="42">AVERAGE(AJ35:AJ41)</f>
        <v>#DIV/0!</v>
      </c>
      <c r="AN38" s="15">
        <f t="shared" si="32"/>
        <v>0</v>
      </c>
      <c r="AO38" s="15">
        <f t="shared" si="33"/>
        <v>8.8235294117647065E-2</v>
      </c>
      <c r="AP38" s="15">
        <f t="shared" si="34"/>
        <v>0.16666666666666666</v>
      </c>
      <c r="AQ38" s="15">
        <f t="shared" si="6"/>
        <v>1.9756546761591555E-4</v>
      </c>
      <c r="AR38" s="15">
        <f t="shared" si="7"/>
        <v>5.0891664970865386E-3</v>
      </c>
      <c r="AS38" s="15">
        <f t="shared" si="8"/>
        <v>1.6928992049726043E-2</v>
      </c>
      <c r="AT38" s="14">
        <f t="shared" si="35"/>
        <v>5.3658669023676176E-3</v>
      </c>
      <c r="AU38" s="11">
        <f t="shared" si="14"/>
        <v>4.837371299458792E-3</v>
      </c>
      <c r="AV38" s="14">
        <f t="shared" si="36"/>
        <v>5.4035104667098949E-3</v>
      </c>
      <c r="AW38" s="11">
        <f t="shared" si="15"/>
        <v>4.8778922270206549E-3</v>
      </c>
      <c r="AX38" s="13"/>
      <c r="AY38" s="13"/>
      <c r="AZ38" s="13"/>
      <c r="BA38" s="13"/>
      <c r="BB38" s="117">
        <f t="shared" si="19"/>
        <v>35575</v>
      </c>
    </row>
    <row r="39" spans="2:54" s="9" customFormat="1" ht="16">
      <c r="B39" s="38">
        <v>44393</v>
      </c>
      <c r="D39" s="7">
        <v>37590</v>
      </c>
      <c r="G39" s="8">
        <v>6629870</v>
      </c>
      <c r="H39" s="10">
        <f t="shared" si="0"/>
        <v>6575994</v>
      </c>
      <c r="I39" s="8">
        <v>33129</v>
      </c>
      <c r="J39" s="8">
        <v>32</v>
      </c>
      <c r="K39" s="9">
        <v>0</v>
      </c>
      <c r="L39" s="9">
        <v>0</v>
      </c>
      <c r="M39" s="7">
        <v>19892</v>
      </c>
      <c r="N39" s="9">
        <v>823</v>
      </c>
      <c r="O39" s="18">
        <f t="shared" si="1"/>
        <v>10</v>
      </c>
      <c r="P39" s="18">
        <f t="shared" si="2"/>
        <v>-1</v>
      </c>
      <c r="Q39" s="18">
        <f t="shared" si="3"/>
        <v>0</v>
      </c>
      <c r="R39" s="18">
        <f t="shared" si="9"/>
        <v>1</v>
      </c>
      <c r="S39" s="17">
        <f t="shared" si="10"/>
        <v>9.1428571428571423</v>
      </c>
      <c r="T39" s="17">
        <f t="shared" si="11"/>
        <v>-0.2857142857142857</v>
      </c>
      <c r="U39" s="17">
        <f t="shared" si="12"/>
        <v>0</v>
      </c>
      <c r="V39" s="17">
        <f t="shared" si="4"/>
        <v>11</v>
      </c>
      <c r="W39" s="17">
        <f t="shared" si="13"/>
        <v>0</v>
      </c>
      <c r="X39" s="17">
        <f t="shared" si="5"/>
        <v>0</v>
      </c>
      <c r="Y39" s="17">
        <f t="shared" si="23"/>
        <v>10.810777990125816</v>
      </c>
      <c r="Z39" s="17">
        <f t="shared" si="24"/>
        <v>0.16770186335403725</v>
      </c>
      <c r="AA39" s="17">
        <f t="shared" si="25"/>
        <v>0</v>
      </c>
      <c r="AB39" s="11">
        <f t="shared" si="26"/>
        <v>4.2478498978883362E-4</v>
      </c>
      <c r="AC39" s="11">
        <f t="shared" si="27"/>
        <v>7.6228119706380571E-3</v>
      </c>
      <c r="AD39" s="11">
        <f t="shared" si="28"/>
        <v>0</v>
      </c>
      <c r="AE39" s="11">
        <f t="shared" si="29"/>
        <v>4.7519190024660487E-5</v>
      </c>
      <c r="AF39" s="11">
        <f t="shared" si="30"/>
        <v>3.3008972819897189E-2</v>
      </c>
      <c r="AG39" s="11">
        <f t="shared" si="31"/>
        <v>2.0408163265306121E-2</v>
      </c>
      <c r="AH39" s="11">
        <f t="shared" si="37"/>
        <v>4.3222003929273083E-4</v>
      </c>
      <c r="AI39" s="11">
        <f t="shared" si="38"/>
        <v>0</v>
      </c>
      <c r="AJ39" s="11">
        <f t="shared" si="39"/>
        <v>0</v>
      </c>
      <c r="AK39" s="16">
        <f t="shared" si="40"/>
        <v>3.0642506345318019E-4</v>
      </c>
      <c r="AL39" s="16">
        <f t="shared" si="41"/>
        <v>3.7885108618398691E-3</v>
      </c>
      <c r="AM39" s="16" t="e">
        <f t="shared" si="42"/>
        <v>#DIV/0!</v>
      </c>
      <c r="AN39" s="15">
        <f t="shared" si="32"/>
        <v>1.0333090201799174E-4</v>
      </c>
      <c r="AO39" s="15">
        <f t="shared" si="33"/>
        <v>1.282051282051282E-2</v>
      </c>
      <c r="AP39" s="15">
        <f t="shared" si="34"/>
        <v>0</v>
      </c>
      <c r="AQ39" s="15">
        <f t="shared" si="6"/>
        <v>1.3597360698855372E-4</v>
      </c>
      <c r="AR39" s="15">
        <f t="shared" si="7"/>
        <v>6.7986185882180196E-3</v>
      </c>
      <c r="AS39" s="15">
        <f t="shared" si="8"/>
        <v>4.6427189663261391E-2</v>
      </c>
      <c r="AT39" s="14">
        <f t="shared" si="35"/>
        <v>5.6697944303583632E-3</v>
      </c>
      <c r="AU39" s="11">
        <f t="shared" si="14"/>
        <v>4.8794320250623311E-3</v>
      </c>
      <c r="AV39" s="14">
        <f t="shared" si="36"/>
        <v>5.716246091465412E-3</v>
      </c>
      <c r="AW39" s="11">
        <f t="shared" si="15"/>
        <v>4.9221836786235802E-3</v>
      </c>
      <c r="AX39" s="13"/>
      <c r="AY39" s="13"/>
      <c r="AZ39" s="13"/>
      <c r="BA39" s="13"/>
      <c r="BB39" s="117">
        <f t="shared" si="19"/>
        <v>37590</v>
      </c>
    </row>
    <row r="40" spans="2:54" s="9" customFormat="1" ht="16">
      <c r="B40" s="38">
        <v>44394</v>
      </c>
      <c r="D40" s="7">
        <v>39228</v>
      </c>
      <c r="G40" s="8">
        <v>6629870</v>
      </c>
      <c r="H40" s="10">
        <f t="shared" si="0"/>
        <v>6561446</v>
      </c>
      <c r="I40" s="8">
        <v>47657</v>
      </c>
      <c r="J40" s="8">
        <v>51</v>
      </c>
      <c r="K40" s="9">
        <v>0</v>
      </c>
      <c r="L40" s="9">
        <v>0</v>
      </c>
      <c r="M40" s="7">
        <v>19893</v>
      </c>
      <c r="N40" s="9">
        <v>823</v>
      </c>
      <c r="O40" s="18">
        <f t="shared" si="1"/>
        <v>19</v>
      </c>
      <c r="P40" s="18">
        <f t="shared" si="2"/>
        <v>0</v>
      </c>
      <c r="Q40" s="18">
        <f t="shared" si="3"/>
        <v>0</v>
      </c>
      <c r="R40" s="18">
        <f t="shared" si="9"/>
        <v>1</v>
      </c>
      <c r="S40" s="17">
        <f t="shared" si="10"/>
        <v>10.714285714285714</v>
      </c>
      <c r="T40" s="17">
        <f t="shared" si="11"/>
        <v>0.14285714285714285</v>
      </c>
      <c r="U40" s="17">
        <f t="shared" si="12"/>
        <v>0</v>
      </c>
      <c r="V40" s="17">
        <f t="shared" si="4"/>
        <v>20</v>
      </c>
      <c r="W40" s="17">
        <f t="shared" si="13"/>
        <v>0</v>
      </c>
      <c r="X40" s="17">
        <f t="shared" si="5"/>
        <v>0</v>
      </c>
      <c r="Y40" s="17">
        <f t="shared" si="23"/>
        <v>12.520455409480656</v>
      </c>
      <c r="Z40" s="17">
        <f t="shared" si="24"/>
        <v>0.45802444399919856</v>
      </c>
      <c r="AA40" s="17">
        <f t="shared" si="25"/>
        <v>0</v>
      </c>
      <c r="AB40" s="11">
        <f t="shared" si="26"/>
        <v>3.7793037548614978E-4</v>
      </c>
      <c r="AC40" s="11">
        <f t="shared" si="27"/>
        <v>1.4313263874974955E-2</v>
      </c>
      <c r="AD40" s="11" t="e">
        <f t="shared" si="28"/>
        <v>#DIV/0!</v>
      </c>
      <c r="AE40" s="11">
        <f t="shared" si="29"/>
        <v>5.0917397048698336E-5</v>
      </c>
      <c r="AF40" s="11">
        <f t="shared" si="30"/>
        <v>2.8607776443910899E-2</v>
      </c>
      <c r="AG40" s="11">
        <f t="shared" si="31"/>
        <v>2.0408163265306121E-2</v>
      </c>
      <c r="AH40" s="11">
        <f t="shared" si="37"/>
        <v>6.0370068520027768E-4</v>
      </c>
      <c r="AI40" s="11">
        <f t="shared" si="38"/>
        <v>0</v>
      </c>
      <c r="AJ40" s="11" t="e">
        <f t="shared" si="39"/>
        <v>#DIV/0!</v>
      </c>
      <c r="AK40" s="16">
        <f t="shared" si="40"/>
        <v>3.2796063872092128E-4</v>
      </c>
      <c r="AL40" s="16">
        <f t="shared" si="41"/>
        <v>7.5589339871017036E-3</v>
      </c>
      <c r="AM40" s="16" t="e">
        <f t="shared" si="42"/>
        <v>#DIV/0!</v>
      </c>
      <c r="AN40" s="15">
        <f t="shared" si="32"/>
        <v>1.1137162954279016E-4</v>
      </c>
      <c r="AO40" s="15">
        <f t="shared" si="33"/>
        <v>0.01</v>
      </c>
      <c r="AP40" s="15">
        <f t="shared" si="34"/>
        <v>0</v>
      </c>
      <c r="AQ40" s="15">
        <f t="shared" si="6"/>
        <v>1.1513138961279092E-4</v>
      </c>
      <c r="AR40" s="15">
        <f t="shared" si="7"/>
        <v>7.9896695502613465E-3</v>
      </c>
      <c r="AS40" s="15">
        <f t="shared" si="8"/>
        <v>4.5841109077180808E-2</v>
      </c>
      <c r="AT40" s="14">
        <f t="shared" si="35"/>
        <v>5.9168580982734203E-3</v>
      </c>
      <c r="AU40" s="11">
        <f t="shared" si="14"/>
        <v>4.9976847208165476E-3</v>
      </c>
      <c r="AV40" s="14">
        <f t="shared" si="36"/>
        <v>5.9785602137089906E-3</v>
      </c>
      <c r="AW40" s="11">
        <f t="shared" si="15"/>
        <v>5.0449429929828428E-3</v>
      </c>
      <c r="AX40" s="13"/>
      <c r="AY40" s="13"/>
      <c r="AZ40" s="13"/>
      <c r="BA40" s="13"/>
      <c r="BB40" s="117">
        <f t="shared" si="19"/>
        <v>39228</v>
      </c>
    </row>
    <row r="41" spans="2:54" s="9" customFormat="1" ht="16">
      <c r="B41" s="38">
        <v>44395</v>
      </c>
      <c r="D41" s="7">
        <v>24857</v>
      </c>
      <c r="G41" s="8">
        <v>6629870</v>
      </c>
      <c r="H41" s="10">
        <f t="shared" si="0"/>
        <v>6555853</v>
      </c>
      <c r="I41" s="8">
        <v>53232</v>
      </c>
      <c r="J41" s="8">
        <v>67</v>
      </c>
      <c r="K41" s="9">
        <v>0</v>
      </c>
      <c r="L41" s="9">
        <v>0</v>
      </c>
      <c r="M41" s="7">
        <v>19895</v>
      </c>
      <c r="N41" s="9">
        <v>823</v>
      </c>
      <c r="O41" s="18">
        <f t="shared" si="1"/>
        <v>16</v>
      </c>
      <c r="P41" s="18">
        <f t="shared" si="2"/>
        <v>0</v>
      </c>
      <c r="Q41" s="18">
        <f t="shared" si="3"/>
        <v>0</v>
      </c>
      <c r="R41" s="18">
        <f t="shared" si="9"/>
        <v>2</v>
      </c>
      <c r="S41" s="17">
        <f t="shared" si="10"/>
        <v>13.571428571428571</v>
      </c>
      <c r="T41" s="17">
        <f t="shared" si="11"/>
        <v>0.5714285714285714</v>
      </c>
      <c r="U41" s="17">
        <f t="shared" si="12"/>
        <v>0</v>
      </c>
      <c r="V41" s="17">
        <f t="shared" si="4"/>
        <v>18</v>
      </c>
      <c r="W41" s="17">
        <f t="shared" si="13"/>
        <v>0</v>
      </c>
      <c r="X41" s="17">
        <f t="shared" si="5"/>
        <v>0</v>
      </c>
      <c r="Y41" s="17">
        <f t="shared" si="23"/>
        <v>15.246387086499288</v>
      </c>
      <c r="Z41" s="17">
        <f t="shared" si="24"/>
        <v>0.74994990983770793</v>
      </c>
      <c r="AA41" s="17">
        <f t="shared" si="25"/>
        <v>0</v>
      </c>
      <c r="AB41" s="11">
        <f t="shared" si="26"/>
        <v>3.1991915325134374E-4</v>
      </c>
      <c r="AC41" s="11">
        <f t="shared" si="27"/>
        <v>1.4704900192896234E-2</v>
      </c>
      <c r="AD41" s="11" t="e">
        <f t="shared" si="28"/>
        <v>#DIV/0!</v>
      </c>
      <c r="AE41" s="11">
        <f t="shared" si="29"/>
        <v>6.751916326384411E-5</v>
      </c>
      <c r="AF41" s="11">
        <f t="shared" si="30"/>
        <v>2.4441835557752513E-2</v>
      </c>
      <c r="AG41" s="11">
        <f t="shared" si="31"/>
        <v>1.5873015873015872E-2</v>
      </c>
      <c r="AH41" s="11">
        <f t="shared" si="37"/>
        <v>3.7769897391778755E-4</v>
      </c>
      <c r="AI41" s="11">
        <f t="shared" si="38"/>
        <v>0</v>
      </c>
      <c r="AJ41" s="11" t="e">
        <f t="shared" si="39"/>
        <v>#DIV/0!</v>
      </c>
      <c r="AK41" s="16">
        <f t="shared" si="40"/>
        <v>3.7781779385715988E-4</v>
      </c>
      <c r="AL41" s="16">
        <f t="shared" si="41"/>
        <v>1.0802550274196252E-2</v>
      </c>
      <c r="AM41" s="16" t="e">
        <f t="shared" si="42"/>
        <v>#DIV/0!</v>
      </c>
      <c r="AN41" s="15">
        <f t="shared" si="32"/>
        <v>0</v>
      </c>
      <c r="AO41" s="15">
        <f t="shared" si="33"/>
        <v>3.1141868512110728E-2</v>
      </c>
      <c r="AP41" s="15">
        <f t="shared" si="34"/>
        <v>0</v>
      </c>
      <c r="AQ41" s="15">
        <f t="shared" si="6"/>
        <v>6.8439022289428712E-5</v>
      </c>
      <c r="AR41" s="15">
        <f t="shared" si="7"/>
        <v>1.0701649423654333E-2</v>
      </c>
      <c r="AS41" s="15">
        <f t="shared" si="8"/>
        <v>5.6055714721418695E-2</v>
      </c>
      <c r="AT41" s="14">
        <f t="shared" si="35"/>
        <v>3.7492439519930254E-3</v>
      </c>
      <c r="AU41" s="11">
        <f t="shared" si="14"/>
        <v>5.1018884446990881E-3</v>
      </c>
      <c r="AV41" s="14">
        <f t="shared" si="36"/>
        <v>3.7915737280869478E-3</v>
      </c>
      <c r="AW41" s="11">
        <f t="shared" si="15"/>
        <v>5.1532640005480445E-3</v>
      </c>
      <c r="AX41" s="13"/>
      <c r="AY41" s="13"/>
      <c r="AZ41" s="13"/>
      <c r="BA41" s="13"/>
      <c r="BB41" s="117">
        <f t="shared" si="19"/>
        <v>24857</v>
      </c>
    </row>
    <row r="42" spans="2:54" s="9" customFormat="1" ht="16">
      <c r="B42" s="38">
        <v>44396</v>
      </c>
      <c r="D42" s="7">
        <v>16744</v>
      </c>
      <c r="G42" s="8">
        <v>6629870</v>
      </c>
      <c r="H42" s="10">
        <f t="shared" si="0"/>
        <v>6554233</v>
      </c>
      <c r="I42" s="8">
        <v>54839</v>
      </c>
      <c r="J42" s="8">
        <v>77</v>
      </c>
      <c r="K42" s="9">
        <v>1</v>
      </c>
      <c r="L42" s="9">
        <v>0</v>
      </c>
      <c r="M42" s="7">
        <v>19897</v>
      </c>
      <c r="N42" s="9">
        <v>823</v>
      </c>
      <c r="O42" s="18">
        <f t="shared" si="1"/>
        <v>10</v>
      </c>
      <c r="P42" s="18">
        <f t="shared" si="2"/>
        <v>1</v>
      </c>
      <c r="Q42" s="18">
        <f t="shared" si="3"/>
        <v>0</v>
      </c>
      <c r="R42" s="18">
        <f t="shared" si="9"/>
        <v>2</v>
      </c>
      <c r="S42" s="17">
        <f t="shared" si="10"/>
        <v>16.428571428571427</v>
      </c>
      <c r="T42" s="17">
        <f t="shared" si="11"/>
        <v>0.5714285714285714</v>
      </c>
      <c r="U42" s="17">
        <f t="shared" si="12"/>
        <v>0.14285714285714285</v>
      </c>
      <c r="V42" s="17">
        <f t="shared" si="4"/>
        <v>11.974358974358974</v>
      </c>
      <c r="W42" s="17">
        <f t="shared" si="13"/>
        <v>1</v>
      </c>
      <c r="X42" s="17">
        <f t="shared" si="5"/>
        <v>0</v>
      </c>
      <c r="Y42" s="17">
        <f t="shared" si="23"/>
        <v>17.556946092710469</v>
      </c>
      <c r="Z42" s="17">
        <f t="shared" si="24"/>
        <v>0.72510518934081347</v>
      </c>
      <c r="AA42" s="17">
        <f t="shared" si="25"/>
        <v>0.14285714285714285</v>
      </c>
      <c r="AB42" s="11">
        <f t="shared" si="26"/>
        <v>3.2981939609089399E-4</v>
      </c>
      <c r="AC42" s="11">
        <f t="shared" si="27"/>
        <v>1.0822465512549454E-2</v>
      </c>
      <c r="AD42" s="11" t="e">
        <f t="shared" si="28"/>
        <v>#DIV/0!</v>
      </c>
      <c r="AE42" s="11">
        <f t="shared" si="29"/>
        <v>1.3378324539803496E-4</v>
      </c>
      <c r="AF42" s="11">
        <f t="shared" si="30"/>
        <v>1.6147872192355202E-2</v>
      </c>
      <c r="AG42" s="11">
        <f t="shared" si="31"/>
        <v>0</v>
      </c>
      <c r="AH42" s="11">
        <f t="shared" si="37"/>
        <v>2.2494662936502433E-4</v>
      </c>
      <c r="AI42" s="11">
        <f t="shared" si="38"/>
        <v>1.4925373134328358E-2</v>
      </c>
      <c r="AJ42" s="11" t="e">
        <f t="shared" si="39"/>
        <v>#DIV/0!</v>
      </c>
      <c r="AK42" s="16">
        <f t="shared" si="40"/>
        <v>3.9598840009392788E-4</v>
      </c>
      <c r="AL42" s="16">
        <f t="shared" si="41"/>
        <v>9.1462355744032914E-3</v>
      </c>
      <c r="AM42" s="16" t="e">
        <f t="shared" si="42"/>
        <v>#DIV/0!</v>
      </c>
      <c r="AN42" s="15">
        <f t="shared" si="32"/>
        <v>6.1689983692386917E-5</v>
      </c>
      <c r="AO42" s="15">
        <f t="shared" si="33"/>
        <v>4.0178571428571432E-2</v>
      </c>
      <c r="AP42" s="15">
        <f t="shared" si="34"/>
        <v>0</v>
      </c>
      <c r="AQ42" s="15">
        <f t="shared" si="6"/>
        <v>7.007236440087333E-5</v>
      </c>
      <c r="AR42" s="15">
        <f t="shared" si="7"/>
        <v>1.1133251342064486E-2</v>
      </c>
      <c r="AS42" s="15">
        <f t="shared" si="8"/>
        <v>6.5360726855285142E-2</v>
      </c>
      <c r="AT42" s="14">
        <f t="shared" si="35"/>
        <v>2.5255397164650286E-3</v>
      </c>
      <c r="AU42" s="11">
        <f t="shared" si="14"/>
        <v>5.3364114659434176E-3</v>
      </c>
      <c r="AV42" s="14">
        <f t="shared" si="36"/>
        <v>2.5546848883767179E-3</v>
      </c>
      <c r="AW42" s="11">
        <f t="shared" si="15"/>
        <v>5.3922502151716057E-3</v>
      </c>
      <c r="AX42" s="13"/>
      <c r="AY42" s="13"/>
      <c r="AZ42" s="13"/>
      <c r="BA42" s="13"/>
      <c r="BB42" s="117">
        <f t="shared" si="19"/>
        <v>16744</v>
      </c>
    </row>
    <row r="43" spans="2:54" s="9" customFormat="1" ht="16">
      <c r="B43" s="38">
        <v>44397</v>
      </c>
      <c r="D43" s="7">
        <v>45529</v>
      </c>
      <c r="G43" s="8">
        <v>6629870</v>
      </c>
      <c r="H43" s="10">
        <f t="shared" si="0"/>
        <v>6559602</v>
      </c>
      <c r="I43" s="8">
        <v>49454</v>
      </c>
      <c r="J43" s="8">
        <v>90</v>
      </c>
      <c r="K43" s="9">
        <v>3</v>
      </c>
      <c r="L43" s="9">
        <v>0</v>
      </c>
      <c r="M43" s="7">
        <v>19898</v>
      </c>
      <c r="N43" s="9">
        <v>823</v>
      </c>
      <c r="O43" s="18">
        <f t="shared" si="1"/>
        <v>13</v>
      </c>
      <c r="P43" s="18">
        <f t="shared" si="2"/>
        <v>2</v>
      </c>
      <c r="Q43" s="18">
        <f t="shared" si="3"/>
        <v>0</v>
      </c>
      <c r="R43" s="18">
        <f t="shared" si="9"/>
        <v>1</v>
      </c>
      <c r="S43" s="17">
        <f t="shared" si="10"/>
        <v>16.285714285714285</v>
      </c>
      <c r="T43" s="17">
        <f t="shared" si="11"/>
        <v>1</v>
      </c>
      <c r="U43" s="17">
        <f t="shared" si="12"/>
        <v>0.2857142857142857</v>
      </c>
      <c r="V43" s="17">
        <f t="shared" si="4"/>
        <v>13.967741935483872</v>
      </c>
      <c r="W43" s="17">
        <f t="shared" si="13"/>
        <v>2.032258064516129</v>
      </c>
      <c r="X43" s="17">
        <f t="shared" si="5"/>
        <v>0</v>
      </c>
      <c r="Y43" s="17">
        <f t="shared" si="23"/>
        <v>17.540356230959315</v>
      </c>
      <c r="Z43" s="17">
        <f t="shared" si="24"/>
        <v>1.0237227008615508</v>
      </c>
      <c r="AA43" s="17">
        <f t="shared" si="25"/>
        <v>0.28940092165898618</v>
      </c>
      <c r="AB43" s="11">
        <f t="shared" si="26"/>
        <v>3.1985186146646209E-4</v>
      </c>
      <c r="AC43" s="11">
        <f t="shared" si="27"/>
        <v>1.3295100011188972E-2</v>
      </c>
      <c r="AD43" s="11">
        <f t="shared" si="28"/>
        <v>0.28940092165898618</v>
      </c>
      <c r="AE43" s="11">
        <f t="shared" si="29"/>
        <v>2.2267705446913443E-4</v>
      </c>
      <c r="AF43" s="11">
        <f t="shared" si="30"/>
        <v>1.5558514375649927E-2</v>
      </c>
      <c r="AG43" s="11">
        <f t="shared" si="31"/>
        <v>0</v>
      </c>
      <c r="AH43" s="11">
        <f t="shared" si="37"/>
        <v>2.5470453391717341E-4</v>
      </c>
      <c r="AI43" s="11">
        <f t="shared" si="38"/>
        <v>2.6392961876832845E-2</v>
      </c>
      <c r="AJ43" s="11">
        <f t="shared" si="39"/>
        <v>0</v>
      </c>
      <c r="AK43" s="16">
        <f t="shared" si="40"/>
        <v>3.6984369475002006E-4</v>
      </c>
      <c r="AL43" s="16">
        <f t="shared" si="41"/>
        <v>1.1325925439518162E-2</v>
      </c>
      <c r="AM43" s="16" t="e">
        <f t="shared" si="42"/>
        <v>#DIV/0!</v>
      </c>
      <c r="AN43" s="15">
        <f t="shared" si="32"/>
        <v>1.039555070429856E-4</v>
      </c>
      <c r="AO43" s="15">
        <f t="shared" si="33"/>
        <v>0</v>
      </c>
      <c r="AP43" s="15">
        <f t="shared" si="34"/>
        <v>0</v>
      </c>
      <c r="AQ43" s="15">
        <f t="shared" si="6"/>
        <v>8.1795230579833397E-5</v>
      </c>
      <c r="AR43" s="15">
        <f t="shared" si="7"/>
        <v>1.3379983368208278E-2</v>
      </c>
      <c r="AS43" s="15">
        <f t="shared" si="8"/>
        <v>6.9939038721486796E-2</v>
      </c>
      <c r="AT43" s="14">
        <f t="shared" si="35"/>
        <v>6.8672538073898887E-3</v>
      </c>
      <c r="AU43" s="11">
        <f t="shared" si="14"/>
        <v>5.5500118619003303E-3</v>
      </c>
      <c r="AV43" s="14">
        <f t="shared" si="36"/>
        <v>6.9408174459365066E-3</v>
      </c>
      <c r="AW43" s="11">
        <f t="shared" si="15"/>
        <v>5.6092580654460295E-3</v>
      </c>
      <c r="AX43" s="13"/>
      <c r="AY43" s="13"/>
      <c r="AZ43" s="13"/>
      <c r="BA43" s="13"/>
      <c r="BB43" s="117">
        <f t="shared" si="19"/>
        <v>45529</v>
      </c>
    </row>
    <row r="44" spans="2:54" s="9" customFormat="1" ht="16">
      <c r="B44" s="38">
        <v>44398</v>
      </c>
      <c r="D44" s="7">
        <v>37251</v>
      </c>
      <c r="G44" s="8">
        <v>6629870</v>
      </c>
      <c r="H44" s="10">
        <f t="shared" si="0"/>
        <v>6549678</v>
      </c>
      <c r="I44" s="8">
        <v>59355</v>
      </c>
      <c r="J44" s="8">
        <v>110</v>
      </c>
      <c r="K44" s="9">
        <v>5</v>
      </c>
      <c r="L44" s="9">
        <v>0</v>
      </c>
      <c r="M44" s="7">
        <v>19899</v>
      </c>
      <c r="N44" s="9">
        <v>823</v>
      </c>
      <c r="O44" s="18">
        <f t="shared" si="1"/>
        <v>20</v>
      </c>
      <c r="P44" s="18">
        <f t="shared" si="2"/>
        <v>2</v>
      </c>
      <c r="Q44" s="18">
        <f t="shared" si="3"/>
        <v>0</v>
      </c>
      <c r="R44" s="18">
        <f t="shared" si="9"/>
        <v>1</v>
      </c>
      <c r="S44" s="17">
        <f t="shared" si="10"/>
        <v>14.857142857142858</v>
      </c>
      <c r="T44" s="17">
        <f t="shared" si="11"/>
        <v>1.1428571428571428</v>
      </c>
      <c r="U44" s="17">
        <f t="shared" si="12"/>
        <v>0.42857142857142855</v>
      </c>
      <c r="V44" s="17">
        <f t="shared" si="4"/>
        <v>20.956521739130434</v>
      </c>
      <c r="W44" s="17">
        <f t="shared" si="13"/>
        <v>2.0434782608695654</v>
      </c>
      <c r="X44" s="17">
        <f t="shared" si="5"/>
        <v>0</v>
      </c>
      <c r="Y44" s="17">
        <f t="shared" si="23"/>
        <v>16.102318365210607</v>
      </c>
      <c r="Z44" s="17">
        <f t="shared" si="24"/>
        <v>1.1734645253021705</v>
      </c>
      <c r="AA44" s="17">
        <f t="shared" si="25"/>
        <v>0.43483982010993277</v>
      </c>
      <c r="AB44" s="11">
        <f t="shared" si="26"/>
        <v>3.256019404944111E-4</v>
      </c>
      <c r="AC44" s="11">
        <f t="shared" si="27"/>
        <v>1.3038494725579672E-2</v>
      </c>
      <c r="AD44" s="11">
        <f t="shared" si="28"/>
        <v>0.14494660670331092</v>
      </c>
      <c r="AE44" s="11">
        <f t="shared" si="29"/>
        <v>2.6849343530687276E-4</v>
      </c>
      <c r="AF44" s="11">
        <f t="shared" si="30"/>
        <v>1.2055474363658504E-2</v>
      </c>
      <c r="AG44" s="11">
        <f t="shared" si="31"/>
        <v>0</v>
      </c>
      <c r="AH44" s="11">
        <f t="shared" si="37"/>
        <v>4.2375787073099108E-4</v>
      </c>
      <c r="AI44" s="11">
        <f t="shared" si="38"/>
        <v>2.2705314009661838E-2</v>
      </c>
      <c r="AJ44" s="11">
        <f t="shared" si="39"/>
        <v>0</v>
      </c>
      <c r="AK44" s="16">
        <f t="shared" si="40"/>
        <v>3.1619237518588347E-4</v>
      </c>
      <c r="AL44" s="16">
        <f t="shared" si="41"/>
        <v>1.2351554374042954E-2</v>
      </c>
      <c r="AM44" s="16" t="e">
        <f t="shared" si="42"/>
        <v>#DIV/0!</v>
      </c>
      <c r="AN44" s="15">
        <f t="shared" si="32"/>
        <v>7.4757784777321472E-5</v>
      </c>
      <c r="AO44" s="15">
        <f t="shared" si="33"/>
        <v>0</v>
      </c>
      <c r="AP44" s="15">
        <f t="shared" si="34"/>
        <v>0</v>
      </c>
      <c r="AQ44" s="15">
        <f t="shared" si="6"/>
        <v>2.1507951851184267E-4</v>
      </c>
      <c r="AR44" s="15">
        <f t="shared" si="7"/>
        <v>1.3998325828805131E-2</v>
      </c>
      <c r="AS44" s="15">
        <f t="shared" si="8"/>
        <v>6.7059800717834794E-2</v>
      </c>
      <c r="AT44" s="14">
        <f t="shared" si="35"/>
        <v>5.618662206046272E-3</v>
      </c>
      <c r="AU44" s="11">
        <f t="shared" si="14"/>
        <v>5.6566935486129979E-3</v>
      </c>
      <c r="AV44" s="14">
        <f t="shared" si="36"/>
        <v>5.6874551695518466E-3</v>
      </c>
      <c r="AW44" s="11">
        <f t="shared" si="15"/>
        <v>5.7159266929636991E-3</v>
      </c>
      <c r="AX44" s="13"/>
      <c r="AY44" s="13"/>
      <c r="AZ44" s="13"/>
      <c r="BA44" s="13"/>
      <c r="BB44" s="117">
        <f t="shared" si="19"/>
        <v>37251</v>
      </c>
    </row>
    <row r="45" spans="2:54" s="9" customFormat="1" ht="16">
      <c r="B45" s="38">
        <v>44399</v>
      </c>
      <c r="D45" s="7">
        <v>46459</v>
      </c>
      <c r="G45" s="8">
        <v>6629870</v>
      </c>
      <c r="H45" s="10">
        <f t="shared" si="0"/>
        <v>6565331</v>
      </c>
      <c r="I45" s="8">
        <v>43674</v>
      </c>
      <c r="J45" s="8">
        <v>137</v>
      </c>
      <c r="K45" s="9">
        <v>5</v>
      </c>
      <c r="L45" s="9">
        <v>1</v>
      </c>
      <c r="M45" s="7">
        <v>19899</v>
      </c>
      <c r="N45" s="9">
        <v>823</v>
      </c>
      <c r="O45" s="18">
        <f t="shared" si="1"/>
        <v>27</v>
      </c>
      <c r="P45" s="18">
        <f t="shared" si="2"/>
        <v>0</v>
      </c>
      <c r="Q45" s="18">
        <f t="shared" si="3"/>
        <v>1</v>
      </c>
      <c r="R45" s="18">
        <f t="shared" si="9"/>
        <v>0</v>
      </c>
      <c r="S45" s="17">
        <f t="shared" si="10"/>
        <v>14.285714285714286</v>
      </c>
      <c r="T45" s="17">
        <f t="shared" si="11"/>
        <v>1</v>
      </c>
      <c r="U45" s="17">
        <f t="shared" si="12"/>
        <v>0.2857142857142857</v>
      </c>
      <c r="V45" s="17">
        <f t="shared" si="4"/>
        <v>27</v>
      </c>
      <c r="W45" s="17">
        <f t="shared" si="13"/>
        <v>0</v>
      </c>
      <c r="X45" s="17">
        <f t="shared" si="5"/>
        <v>1</v>
      </c>
      <c r="Y45" s="17">
        <f t="shared" si="23"/>
        <v>15.380727456119699</v>
      </c>
      <c r="Z45" s="17">
        <f t="shared" si="24"/>
        <v>1.1734645253021705</v>
      </c>
      <c r="AA45" s="17">
        <f t="shared" si="25"/>
        <v>0.43483982010993277</v>
      </c>
      <c r="AB45" s="11">
        <f t="shared" si="26"/>
        <v>2.5913111711093755E-4</v>
      </c>
      <c r="AC45" s="11">
        <f t="shared" si="27"/>
        <v>1.0667859320928823E-2</v>
      </c>
      <c r="AD45" s="11">
        <f t="shared" si="28"/>
        <v>8.696796402198656E-2</v>
      </c>
      <c r="AE45" s="11">
        <f t="shared" si="29"/>
        <v>2.816694137591261E-4</v>
      </c>
      <c r="AF45" s="11">
        <f t="shared" si="30"/>
        <v>7.0134575569358176E-3</v>
      </c>
      <c r="AG45" s="11">
        <f t="shared" si="31"/>
        <v>0</v>
      </c>
      <c r="AH45" s="11">
        <f t="shared" si="37"/>
        <v>4.5489006823351021E-4</v>
      </c>
      <c r="AI45" s="11">
        <f t="shared" si="38"/>
        <v>0</v>
      </c>
      <c r="AJ45" s="11">
        <f t="shared" si="39"/>
        <v>0.2</v>
      </c>
      <c r="AK45" s="16">
        <f t="shared" si="40"/>
        <v>3.0866005547512378E-4</v>
      </c>
      <c r="AL45" s="16">
        <f t="shared" si="41"/>
        <v>1.2351554374042954E-2</v>
      </c>
      <c r="AM45" s="16" t="e">
        <f t="shared" si="42"/>
        <v>#DIV/0!</v>
      </c>
      <c r="AN45" s="15">
        <f t="shared" si="32"/>
        <v>3.2769582457613396E-4</v>
      </c>
      <c r="AO45" s="15">
        <f t="shared" si="33"/>
        <v>1.1594202898550725E-2</v>
      </c>
      <c r="AP45" s="15">
        <f t="shared" si="34"/>
        <v>0</v>
      </c>
      <c r="AQ45" s="15">
        <f t="shared" si="6"/>
        <v>2.6308307872462052E-4</v>
      </c>
      <c r="AR45" s="15">
        <f t="shared" si="7"/>
        <v>1.1323298811032253E-2</v>
      </c>
      <c r="AS45" s="15">
        <f t="shared" si="8"/>
        <v>6.0127914039112662E-2</v>
      </c>
      <c r="AT45" s="14">
        <f t="shared" si="35"/>
        <v>7.0075280510779247E-3</v>
      </c>
      <c r="AU45" s="11">
        <f t="shared" si="14"/>
        <v>5.7339413464043351E-3</v>
      </c>
      <c r="AV45" s="14">
        <f t="shared" si="36"/>
        <v>7.0764139690748266E-3</v>
      </c>
      <c r="AW45" s="11">
        <f t="shared" si="15"/>
        <v>5.7920930520553157E-3</v>
      </c>
      <c r="AX45" s="13"/>
      <c r="AY45" s="13"/>
      <c r="AZ45" s="13"/>
      <c r="BA45" s="13"/>
      <c r="BB45" s="117">
        <f t="shared" si="19"/>
        <v>46459</v>
      </c>
    </row>
    <row r="46" spans="2:54" s="9" customFormat="1" ht="16">
      <c r="B46" s="38">
        <v>44400</v>
      </c>
      <c r="D46" s="7">
        <v>47503</v>
      </c>
      <c r="G46" s="8">
        <v>6629870</v>
      </c>
      <c r="H46" s="10">
        <f t="shared" si="0"/>
        <v>6565449</v>
      </c>
      <c r="I46" s="8">
        <v>43542</v>
      </c>
      <c r="J46" s="8">
        <v>146</v>
      </c>
      <c r="K46" s="9">
        <v>7</v>
      </c>
      <c r="L46" s="9">
        <v>2</v>
      </c>
      <c r="M46" s="7">
        <v>19901</v>
      </c>
      <c r="N46" s="9">
        <v>823</v>
      </c>
      <c r="O46" s="18">
        <f t="shared" si="1"/>
        <v>9</v>
      </c>
      <c r="P46" s="18">
        <f t="shared" si="2"/>
        <v>2</v>
      </c>
      <c r="Q46" s="18">
        <f t="shared" si="3"/>
        <v>1</v>
      </c>
      <c r="R46" s="18">
        <f t="shared" si="9"/>
        <v>2</v>
      </c>
      <c r="S46" s="17">
        <f t="shared" si="10"/>
        <v>14.714285714285714</v>
      </c>
      <c r="T46" s="17">
        <f t="shared" si="11"/>
        <v>0.5714285714285714</v>
      </c>
      <c r="U46" s="17">
        <f t="shared" si="12"/>
        <v>0.2857142857142857</v>
      </c>
      <c r="V46" s="17">
        <f t="shared" si="4"/>
        <v>10.883870967741935</v>
      </c>
      <c r="W46" s="17">
        <f t="shared" si="13"/>
        <v>2.0903225806451613</v>
      </c>
      <c r="X46" s="17">
        <f t="shared" si="5"/>
        <v>1.0258064516129033</v>
      </c>
      <c r="Y46" s="17">
        <f t="shared" si="23"/>
        <v>15.664757151914101</v>
      </c>
      <c r="Z46" s="17">
        <f t="shared" si="24"/>
        <v>1.0306073824450275</v>
      </c>
      <c r="AA46" s="17">
        <f t="shared" si="25"/>
        <v>0.43636770399075786</v>
      </c>
      <c r="AB46" s="11">
        <f t="shared" si="26"/>
        <v>3.5867466116943953E-4</v>
      </c>
      <c r="AC46" s="11">
        <f t="shared" si="27"/>
        <v>7.5226816236863316E-3</v>
      </c>
      <c r="AD46" s="11">
        <f t="shared" si="28"/>
        <v>8.7273540798151569E-2</v>
      </c>
      <c r="AE46" s="11">
        <f t="shared" si="29"/>
        <v>4.2478498978883362E-4</v>
      </c>
      <c r="AF46" s="11">
        <f t="shared" si="30"/>
        <v>7.6228119706380571E-3</v>
      </c>
      <c r="AG46" s="11">
        <f t="shared" si="31"/>
        <v>0</v>
      </c>
      <c r="AH46" s="11">
        <f t="shared" si="37"/>
        <v>2.4920710188537653E-4</v>
      </c>
      <c r="AI46" s="11">
        <f t="shared" si="38"/>
        <v>1.5257829055804096E-2</v>
      </c>
      <c r="AJ46" s="11">
        <f t="shared" si="39"/>
        <v>0.20516129032258065</v>
      </c>
      <c r="AK46" s="16">
        <f t="shared" si="40"/>
        <v>3.381166833360535E-4</v>
      </c>
      <c r="AL46" s="16">
        <f t="shared" si="41"/>
        <v>1.0219358211996045E-2</v>
      </c>
      <c r="AM46" s="16">
        <f t="shared" si="42"/>
        <v>7.8875438950621754E-2</v>
      </c>
      <c r="AN46" s="15">
        <f t="shared" si="32"/>
        <v>4.3222003929273083E-4</v>
      </c>
      <c r="AO46" s="15">
        <f t="shared" si="33"/>
        <v>0</v>
      </c>
      <c r="AP46" s="15">
        <f t="shared" si="34"/>
        <v>0</v>
      </c>
      <c r="AQ46" s="15">
        <f t="shared" si="6"/>
        <v>3.024465283397792E-4</v>
      </c>
      <c r="AR46" s="15">
        <f t="shared" si="7"/>
        <v>1.0241790204987113E-2</v>
      </c>
      <c r="AS46" s="15">
        <f t="shared" si="8"/>
        <v>3.2697161585459454E-2</v>
      </c>
      <c r="AT46" s="14">
        <f t="shared" si="35"/>
        <v>7.1649972020567526E-3</v>
      </c>
      <c r="AU46" s="11">
        <f t="shared" si="14"/>
        <v>5.8370246001376016E-3</v>
      </c>
      <c r="AV46" s="14">
        <f t="shared" si="36"/>
        <v>7.2353010433863704E-3</v>
      </c>
      <c r="AW46" s="11">
        <f t="shared" si="15"/>
        <v>5.8942762589702302E-3</v>
      </c>
      <c r="AX46" s="13"/>
      <c r="AY46" s="13"/>
      <c r="AZ46" s="13"/>
      <c r="BA46" s="13"/>
      <c r="BB46" s="117">
        <f t="shared" si="19"/>
        <v>47503</v>
      </c>
    </row>
    <row r="47" spans="2:54" s="9" customFormat="1" ht="16">
      <c r="B47" s="38">
        <v>44401</v>
      </c>
      <c r="D47" s="7">
        <v>44179</v>
      </c>
      <c r="G47" s="8">
        <v>6629870</v>
      </c>
      <c r="H47" s="10">
        <f t="shared" si="0"/>
        <v>6569133</v>
      </c>
      <c r="I47" s="8">
        <v>39846</v>
      </c>
      <c r="J47" s="8">
        <v>155</v>
      </c>
      <c r="K47" s="9">
        <v>8</v>
      </c>
      <c r="L47" s="9">
        <v>3</v>
      </c>
      <c r="M47" s="7">
        <v>19902</v>
      </c>
      <c r="N47" s="9">
        <v>823</v>
      </c>
      <c r="O47" s="18">
        <f t="shared" si="1"/>
        <v>9</v>
      </c>
      <c r="P47" s="18">
        <f t="shared" si="2"/>
        <v>1</v>
      </c>
      <c r="Q47" s="18">
        <f t="shared" si="3"/>
        <v>1</v>
      </c>
      <c r="R47" s="18">
        <f t="shared" si="9"/>
        <v>1</v>
      </c>
      <c r="S47" s="17">
        <f t="shared" si="10"/>
        <v>13.714285714285714</v>
      </c>
      <c r="T47" s="17">
        <f t="shared" si="11"/>
        <v>0.5714285714285714</v>
      </c>
      <c r="U47" s="17">
        <f t="shared" si="12"/>
        <v>0.2857142857142857</v>
      </c>
      <c r="V47" s="17">
        <f t="shared" si="4"/>
        <v>9.9337349397590362</v>
      </c>
      <c r="W47" s="17">
        <f t="shared" si="13"/>
        <v>1.0481927710843373</v>
      </c>
      <c r="X47" s="17">
        <f t="shared" si="5"/>
        <v>1.0180722891566265</v>
      </c>
      <c r="Y47" s="17">
        <f t="shared" si="23"/>
        <v>14.799035776515309</v>
      </c>
      <c r="Z47" s="17">
        <f t="shared" si="24"/>
        <v>1.0362554977705625</v>
      </c>
      <c r="AA47" s="17">
        <f t="shared" si="25"/>
        <v>0.43929810692116078</v>
      </c>
      <c r="AB47" s="11">
        <f t="shared" si="26"/>
        <v>3.39879559425734E-4</v>
      </c>
      <c r="AC47" s="11">
        <f t="shared" si="27"/>
        <v>7.0976403956887844E-3</v>
      </c>
      <c r="AD47" s="11">
        <f t="shared" si="28"/>
        <v>6.2756872417308679E-2</v>
      </c>
      <c r="AE47" s="11">
        <f t="shared" si="29"/>
        <v>3.7793037548614978E-4</v>
      </c>
      <c r="AF47" s="11">
        <f t="shared" si="30"/>
        <v>1.4313263874974955E-2</v>
      </c>
      <c r="AG47" s="11" t="e">
        <f t="shared" si="31"/>
        <v>#DIV/0!</v>
      </c>
      <c r="AH47" s="11">
        <f t="shared" si="37"/>
        <v>2.2814144825132141E-4</v>
      </c>
      <c r="AI47" s="11">
        <f t="shared" si="38"/>
        <v>7.1794025416735434E-3</v>
      </c>
      <c r="AJ47" s="11">
        <f t="shared" si="39"/>
        <v>0.14543889845094665</v>
      </c>
      <c r="AK47" s="16">
        <f t="shared" si="40"/>
        <v>3.4619852831018833E-4</v>
      </c>
      <c r="AL47" s="16">
        <f t="shared" si="41"/>
        <v>8.0932167310158558E-3</v>
      </c>
      <c r="AM47" s="16">
        <f t="shared" si="42"/>
        <v>7.9461519536702344E-2</v>
      </c>
      <c r="AN47" s="15">
        <f t="shared" si="32"/>
        <v>6.0370068520027768E-4</v>
      </c>
      <c r="AO47" s="15">
        <f t="shared" si="33"/>
        <v>0</v>
      </c>
      <c r="AP47" s="15" t="e">
        <f t="shared" si="34"/>
        <v>#DIV/0!</v>
      </c>
      <c r="AQ47" s="15">
        <f t="shared" si="6"/>
        <v>3.6594766822781822E-4</v>
      </c>
      <c r="AR47" s="15">
        <f t="shared" si="7"/>
        <v>7.4064575986621398E-3</v>
      </c>
      <c r="AS47" s="15">
        <f t="shared" si="8"/>
        <v>3.2697161585459454E-2</v>
      </c>
      <c r="AT47" s="14">
        <f t="shared" si="35"/>
        <v>6.6636299052620944E-3</v>
      </c>
      <c r="AU47" s="11">
        <f t="shared" si="14"/>
        <v>5.8976161782099152E-3</v>
      </c>
      <c r="AV47" s="14">
        <f t="shared" si="36"/>
        <v>6.7252406063326772E-3</v>
      </c>
      <c r="AW47" s="11">
        <f t="shared" si="15"/>
        <v>5.9515191199397991E-3</v>
      </c>
      <c r="AX47" s="13"/>
      <c r="AY47" s="13"/>
      <c r="AZ47" s="13"/>
      <c r="BA47" s="13"/>
      <c r="BB47" s="117">
        <f t="shared" si="19"/>
        <v>44179</v>
      </c>
    </row>
    <row r="48" spans="2:54" s="9" customFormat="1" ht="16">
      <c r="B48" s="38">
        <v>44402</v>
      </c>
      <c r="D48" s="7">
        <v>28442</v>
      </c>
      <c r="G48" s="8">
        <v>6629870</v>
      </c>
      <c r="H48" s="10">
        <f t="shared" si="0"/>
        <v>6576583</v>
      </c>
      <c r="I48" s="8">
        <v>32385</v>
      </c>
      <c r="J48" s="8">
        <v>167</v>
      </c>
      <c r="K48" s="9">
        <v>7</v>
      </c>
      <c r="L48" s="9">
        <v>2</v>
      </c>
      <c r="M48" s="7">
        <v>19903</v>
      </c>
      <c r="N48" s="9">
        <v>823</v>
      </c>
      <c r="O48" s="18">
        <f t="shared" si="1"/>
        <v>12</v>
      </c>
      <c r="P48" s="18">
        <f t="shared" si="2"/>
        <v>-1</v>
      </c>
      <c r="Q48" s="18">
        <f t="shared" si="3"/>
        <v>-1</v>
      </c>
      <c r="R48" s="18">
        <f t="shared" si="9"/>
        <v>1</v>
      </c>
      <c r="S48" s="17">
        <f t="shared" si="10"/>
        <v>11.857142857142858</v>
      </c>
      <c r="T48" s="17">
        <f t="shared" si="11"/>
        <v>0.2857142857142857</v>
      </c>
      <c r="U48" s="17">
        <f t="shared" si="12"/>
        <v>0.2857142857142857</v>
      </c>
      <c r="V48" s="17">
        <f t="shared" si="4"/>
        <v>12.948863636363637</v>
      </c>
      <c r="W48" s="17">
        <f t="shared" si="13"/>
        <v>0</v>
      </c>
      <c r="X48" s="17">
        <f t="shared" si="5"/>
        <v>0</v>
      </c>
      <c r="Y48" s="17">
        <f t="shared" si="23"/>
        <v>12.941739177290163</v>
      </c>
      <c r="Z48" s="17">
        <f t="shared" si="24"/>
        <v>0.74928052698155778</v>
      </c>
      <c r="AA48" s="17">
        <f t="shared" si="25"/>
        <v>0.44071253407816219</v>
      </c>
      <c r="AB48" s="11">
        <f t="shared" si="26"/>
        <v>3.2479393608618592E-4</v>
      </c>
      <c r="AC48" s="11">
        <f t="shared" si="27"/>
        <v>4.83406791601005E-3</v>
      </c>
      <c r="AD48" s="11">
        <f t="shared" si="28"/>
        <v>5.5089066759770274E-2</v>
      </c>
      <c r="AE48" s="11">
        <f t="shared" si="29"/>
        <v>3.1991915325134374E-4</v>
      </c>
      <c r="AF48" s="11">
        <f t="shared" si="30"/>
        <v>1.4704900192896234E-2</v>
      </c>
      <c r="AG48" s="11" t="e">
        <f t="shared" si="31"/>
        <v>#DIV/0!</v>
      </c>
      <c r="AH48" s="11">
        <f t="shared" si="37"/>
        <v>3.2497273594246943E-4</v>
      </c>
      <c r="AI48" s="11">
        <f t="shared" si="38"/>
        <v>0</v>
      </c>
      <c r="AJ48" s="11">
        <f t="shared" si="39"/>
        <v>0</v>
      </c>
      <c r="AK48" s="16">
        <f t="shared" si="40"/>
        <v>3.3235405695769467E-4</v>
      </c>
      <c r="AL48" s="16">
        <f t="shared" si="41"/>
        <v>4.8762160087035917E-3</v>
      </c>
      <c r="AM48" s="16">
        <f t="shared" si="42"/>
        <v>7.9663580559131128E-2</v>
      </c>
      <c r="AN48" s="15">
        <f t="shared" si="32"/>
        <v>3.7769897391778755E-4</v>
      </c>
      <c r="AO48" s="15">
        <f t="shared" si="33"/>
        <v>0</v>
      </c>
      <c r="AP48" s="15" t="e">
        <f t="shared" si="34"/>
        <v>#DIV/0!</v>
      </c>
      <c r="AQ48" s="15">
        <f t="shared" si="6"/>
        <v>4.31171111925959E-4</v>
      </c>
      <c r="AR48" s="15">
        <f t="shared" si="7"/>
        <v>4.6678621604868695E-3</v>
      </c>
      <c r="AS48" s="15">
        <f t="shared" si="8"/>
        <v>2.2280494918792797E-2</v>
      </c>
      <c r="AT48" s="14">
        <f t="shared" si="35"/>
        <v>4.2899785365323904E-3</v>
      </c>
      <c r="AU48" s="11">
        <f t="shared" si="14"/>
        <v>6.0241431150664677E-3</v>
      </c>
      <c r="AV48" s="14">
        <f t="shared" si="36"/>
        <v>4.3247382417282649E-3</v>
      </c>
      <c r="AW48" s="11">
        <f t="shared" si="15"/>
        <v>6.0762470886573565E-3</v>
      </c>
      <c r="AX48" s="13"/>
      <c r="AY48" s="13"/>
      <c r="AZ48" s="13"/>
      <c r="BA48" s="13"/>
      <c r="BB48" s="117">
        <f t="shared" si="19"/>
        <v>28442</v>
      </c>
    </row>
    <row r="49" spans="2:54" s="9" customFormat="1" ht="16">
      <c r="B49" s="38">
        <v>44403</v>
      </c>
      <c r="D49" s="7">
        <v>21528</v>
      </c>
      <c r="G49" s="8">
        <v>6629870</v>
      </c>
      <c r="H49" s="10">
        <f t="shared" si="0"/>
        <v>6583552</v>
      </c>
      <c r="I49" s="8">
        <v>25404</v>
      </c>
      <c r="J49" s="8">
        <v>180</v>
      </c>
      <c r="K49" s="9">
        <v>5</v>
      </c>
      <c r="L49" s="9">
        <v>2</v>
      </c>
      <c r="M49" s="7">
        <v>19904</v>
      </c>
      <c r="N49" s="9">
        <v>823</v>
      </c>
      <c r="O49" s="18">
        <f t="shared" si="1"/>
        <v>13</v>
      </c>
      <c r="P49" s="18">
        <f t="shared" si="2"/>
        <v>-2</v>
      </c>
      <c r="Q49" s="18">
        <f t="shared" si="3"/>
        <v>0</v>
      </c>
      <c r="R49" s="18">
        <f t="shared" si="9"/>
        <v>1</v>
      </c>
      <c r="S49" s="17">
        <f t="shared" si="10"/>
        <v>8</v>
      </c>
      <c r="T49" s="17">
        <f t="shared" si="11"/>
        <v>0.2857142857142857</v>
      </c>
      <c r="U49" s="17">
        <f t="shared" si="12"/>
        <v>0.14285714285714285</v>
      </c>
      <c r="V49" s="17">
        <f t="shared" si="4"/>
        <v>13.962566844919786</v>
      </c>
      <c r="W49" s="17">
        <f t="shared" si="13"/>
        <v>0</v>
      </c>
      <c r="X49" s="17">
        <f t="shared" si="5"/>
        <v>1.06951871657754E-2</v>
      </c>
      <c r="Y49" s="17">
        <f t="shared" si="23"/>
        <v>10.040041864701763</v>
      </c>
      <c r="Z49" s="17">
        <f t="shared" si="24"/>
        <v>0.78393399232809247</v>
      </c>
      <c r="AA49" s="17">
        <f t="shared" si="25"/>
        <v>0.30775638132002925</v>
      </c>
      <c r="AB49" s="11">
        <f t="shared" si="26"/>
        <v>3.1002136373943994E-4</v>
      </c>
      <c r="AC49" s="11">
        <f t="shared" si="27"/>
        <v>4.6942155229227093E-3</v>
      </c>
      <c r="AD49" s="11">
        <f t="shared" si="28"/>
        <v>4.3965197331432747E-2</v>
      </c>
      <c r="AE49" s="11">
        <f t="shared" si="29"/>
        <v>3.2981939609089399E-4</v>
      </c>
      <c r="AF49" s="11">
        <f t="shared" si="30"/>
        <v>1.0822465512549454E-2</v>
      </c>
      <c r="AG49" s="11" t="e">
        <f t="shared" si="31"/>
        <v>#DIV/0!</v>
      </c>
      <c r="AH49" s="11">
        <f t="shared" si="37"/>
        <v>4.3114302439153267E-4</v>
      </c>
      <c r="AI49" s="11">
        <f t="shared" si="38"/>
        <v>0</v>
      </c>
      <c r="AJ49" s="11">
        <f t="shared" si="39"/>
        <v>1.5278838808250573E-3</v>
      </c>
      <c r="AK49" s="16">
        <f t="shared" si="40"/>
        <v>2.9401204426176918E-4</v>
      </c>
      <c r="AL49" s="16">
        <f t="shared" si="41"/>
        <v>5.0557676426234615E-3</v>
      </c>
      <c r="AM49" s="16">
        <f t="shared" si="42"/>
        <v>5.2506579144703962E-2</v>
      </c>
      <c r="AN49" s="15">
        <f t="shared" si="32"/>
        <v>2.2494662936502433E-4</v>
      </c>
      <c r="AO49" s="15">
        <f t="shared" si="33"/>
        <v>1.4925373134328358E-2</v>
      </c>
      <c r="AP49" s="15" t="e">
        <f t="shared" si="34"/>
        <v>#DIV/0!</v>
      </c>
      <c r="AQ49" s="15">
        <f t="shared" si="6"/>
        <v>4.9183316343323331E-4</v>
      </c>
      <c r="AR49" s="15">
        <f t="shared" si="7"/>
        <v>5.4594692410824446E-3</v>
      </c>
      <c r="AS49" s="15">
        <f t="shared" si="8"/>
        <v>1.156105562792493E-2</v>
      </c>
      <c r="AT49" s="14">
        <f t="shared" si="35"/>
        <v>3.2471224925978942E-3</v>
      </c>
      <c r="AU49" s="11">
        <f t="shared" si="14"/>
        <v>5.9626034468678443E-3</v>
      </c>
      <c r="AV49" s="14">
        <f t="shared" si="36"/>
        <v>3.2699673367811177E-3</v>
      </c>
      <c r="AW49" s="11">
        <f t="shared" si="15"/>
        <v>6.0138726051773422E-3</v>
      </c>
      <c r="AX49" s="13"/>
      <c r="AY49" s="13"/>
      <c r="AZ49" s="13"/>
      <c r="BA49" s="13"/>
      <c r="BB49" s="117">
        <f t="shared" si="19"/>
        <v>21528</v>
      </c>
    </row>
    <row r="50" spans="2:54" s="9" customFormat="1" ht="16">
      <c r="B50" s="38">
        <v>44404</v>
      </c>
      <c r="D50" s="7">
        <v>48341</v>
      </c>
      <c r="G50" s="8">
        <v>6629870</v>
      </c>
      <c r="H50" s="10">
        <f t="shared" si="0"/>
        <v>6584606</v>
      </c>
      <c r="I50" s="8">
        <v>24340</v>
      </c>
      <c r="J50" s="8">
        <v>186</v>
      </c>
      <c r="K50" s="9">
        <v>7</v>
      </c>
      <c r="L50" s="9">
        <v>2</v>
      </c>
      <c r="M50" s="7">
        <v>19906</v>
      </c>
      <c r="N50" s="9">
        <v>823</v>
      </c>
      <c r="O50" s="18">
        <f t="shared" si="1"/>
        <v>6</v>
      </c>
      <c r="P50" s="18">
        <f t="shared" si="2"/>
        <v>2</v>
      </c>
      <c r="Q50" s="18">
        <f t="shared" si="3"/>
        <v>0</v>
      </c>
      <c r="R50" s="18">
        <f t="shared" si="9"/>
        <v>2</v>
      </c>
      <c r="S50" s="17">
        <f t="shared" si="10"/>
        <v>6.1428571428571432</v>
      </c>
      <c r="T50" s="17">
        <f t="shared" si="11"/>
        <v>-0.14285714285714285</v>
      </c>
      <c r="U50" s="17">
        <f t="shared" si="12"/>
        <v>0</v>
      </c>
      <c r="V50" s="17">
        <f t="shared" si="4"/>
        <v>7.907692307692308</v>
      </c>
      <c r="W50" s="17">
        <f t="shared" si="13"/>
        <v>2.071794871794872</v>
      </c>
      <c r="X50" s="17">
        <f t="shared" si="5"/>
        <v>2.0512820512820513E-2</v>
      </c>
      <c r="Y50" s="17">
        <f t="shared" si="23"/>
        <v>9.0102212841033875</v>
      </c>
      <c r="Z50" s="17">
        <f t="shared" si="24"/>
        <v>0.48531648080735529</v>
      </c>
      <c r="AA50" s="17">
        <f t="shared" si="25"/>
        <v>0.17281521310556811</v>
      </c>
      <c r="AB50" s="11">
        <f t="shared" si="26"/>
        <v>3.5467726673371863E-4</v>
      </c>
      <c r="AC50" s="11">
        <f t="shared" si="27"/>
        <v>2.6962026711519738E-3</v>
      </c>
      <c r="AD50" s="11">
        <f t="shared" si="28"/>
        <v>3.4563042621113621E-2</v>
      </c>
      <c r="AE50" s="11">
        <f t="shared" si="29"/>
        <v>3.1985186146646209E-4</v>
      </c>
      <c r="AF50" s="11">
        <f t="shared" si="30"/>
        <v>1.3295100011188972E-2</v>
      </c>
      <c r="AG50" s="11">
        <f t="shared" si="31"/>
        <v>0.28940092165898618</v>
      </c>
      <c r="AH50" s="11">
        <f t="shared" si="37"/>
        <v>3.1127744873611667E-4</v>
      </c>
      <c r="AI50" s="11">
        <f t="shared" si="38"/>
        <v>1.150997150997151E-2</v>
      </c>
      <c r="AJ50" s="11">
        <f t="shared" si="39"/>
        <v>4.1025641025641026E-3</v>
      </c>
      <c r="AK50" s="16">
        <f t="shared" si="40"/>
        <v>2.7090878326140706E-4</v>
      </c>
      <c r="AL50" s="16">
        <f t="shared" si="41"/>
        <v>2.8760777775085895E-3</v>
      </c>
      <c r="AM50" s="16">
        <f t="shared" si="42"/>
        <v>2.4855339182532753E-2</v>
      </c>
      <c r="AN50" s="15">
        <f t="shared" si="32"/>
        <v>2.5470453391717341E-4</v>
      </c>
      <c r="AO50" s="15">
        <f t="shared" si="33"/>
        <v>2.6392961876832845E-2</v>
      </c>
      <c r="AP50" s="15">
        <f t="shared" si="34"/>
        <v>0</v>
      </c>
      <c r="AQ50" s="15">
        <f t="shared" si="6"/>
        <v>5.1139728074815175E-4</v>
      </c>
      <c r="AR50" s="15">
        <f t="shared" si="7"/>
        <v>3.2724476194766444E-3</v>
      </c>
      <c r="AS50" s="15">
        <f t="shared" si="8"/>
        <v>7.6753799392097269E-2</v>
      </c>
      <c r="AT50" s="14">
        <f t="shared" si="35"/>
        <v>7.2913948538960794E-3</v>
      </c>
      <c r="AU50" s="11">
        <f t="shared" si="14"/>
        <v>5.9288816048752519E-3</v>
      </c>
      <c r="AV50" s="14">
        <f t="shared" si="36"/>
        <v>7.3415174727235006E-3</v>
      </c>
      <c r="AW50" s="11">
        <f t="shared" si="15"/>
        <v>5.9798294718624023E-3</v>
      </c>
      <c r="AX50" s="13"/>
      <c r="AY50" s="13"/>
      <c r="AZ50" s="13"/>
      <c r="BA50" s="13"/>
      <c r="BB50" s="117">
        <f t="shared" si="19"/>
        <v>48341</v>
      </c>
    </row>
    <row r="51" spans="2:54" s="9" customFormat="1" ht="16">
      <c r="B51" s="38">
        <v>44405</v>
      </c>
      <c r="D51" s="7">
        <v>43123</v>
      </c>
      <c r="G51" s="8">
        <v>6629870</v>
      </c>
      <c r="H51" s="10">
        <f t="shared" si="0"/>
        <v>6573076</v>
      </c>
      <c r="I51" s="8">
        <v>35862</v>
      </c>
      <c r="J51" s="8">
        <v>193</v>
      </c>
      <c r="K51" s="9">
        <v>7</v>
      </c>
      <c r="L51" s="9">
        <v>2</v>
      </c>
      <c r="M51" s="7">
        <v>19907</v>
      </c>
      <c r="N51" s="9">
        <v>823</v>
      </c>
      <c r="O51" s="18">
        <f t="shared" si="1"/>
        <v>7</v>
      </c>
      <c r="P51" s="18">
        <f t="shared" si="2"/>
        <v>0</v>
      </c>
      <c r="Q51" s="18">
        <f t="shared" si="3"/>
        <v>0</v>
      </c>
      <c r="R51" s="18">
        <f t="shared" si="9"/>
        <v>1</v>
      </c>
      <c r="S51" s="17">
        <f t="shared" si="10"/>
        <v>2</v>
      </c>
      <c r="T51" s="17">
        <f t="shared" si="11"/>
        <v>-0.2857142857142857</v>
      </c>
      <c r="U51" s="17">
        <f t="shared" si="12"/>
        <v>-0.14285714285714285</v>
      </c>
      <c r="V51" s="17">
        <f t="shared" si="4"/>
        <v>7.9554455445544559</v>
      </c>
      <c r="W51" s="17">
        <f t="shared" si="13"/>
        <v>3.4653465346534656E-2</v>
      </c>
      <c r="X51" s="17">
        <f t="shared" si="5"/>
        <v>9.9009900990099011E-3</v>
      </c>
      <c r="Y51" s="17">
        <f t="shared" si="23"/>
        <v>7.7347805380684003</v>
      </c>
      <c r="Z51" s="17">
        <f t="shared" si="24"/>
        <v>0.44211218663307938</v>
      </c>
      <c r="AA51" s="17">
        <f t="shared" si="25"/>
        <v>6.2888824743402738E-2</v>
      </c>
      <c r="AB51" s="11">
        <f t="shared" si="26"/>
        <v>3.177806301589318E-4</v>
      </c>
      <c r="AC51" s="11">
        <f t="shared" si="27"/>
        <v>2.3769472399627926E-3</v>
      </c>
      <c r="AD51" s="11">
        <f t="shared" si="28"/>
        <v>8.9841178204861059E-3</v>
      </c>
      <c r="AE51" s="11">
        <f t="shared" si="29"/>
        <v>3.256019404944111E-4</v>
      </c>
      <c r="AF51" s="11">
        <f t="shared" si="30"/>
        <v>1.3038494725579672E-2</v>
      </c>
      <c r="AG51" s="11">
        <f t="shared" si="31"/>
        <v>0.14494660670331092</v>
      </c>
      <c r="AH51" s="11">
        <f t="shared" si="37"/>
        <v>3.2684657126353555E-4</v>
      </c>
      <c r="AI51" s="11">
        <f t="shared" si="38"/>
        <v>1.8630895347599279E-4</v>
      </c>
      <c r="AJ51" s="11">
        <f t="shared" si="39"/>
        <v>1.4144271570014145E-3</v>
      </c>
      <c r="AK51" s="16">
        <f t="shared" si="40"/>
        <v>2.4161658846018095E-4</v>
      </c>
      <c r="AL51" s="16">
        <f t="shared" si="41"/>
        <v>2.4141394793136596E-3</v>
      </c>
      <c r="AM51" s="16">
        <f t="shared" si="42"/>
        <v>9.9971053710039229E-3</v>
      </c>
      <c r="AN51" s="15">
        <f t="shared" si="32"/>
        <v>4.2375787073099108E-4</v>
      </c>
      <c r="AO51" s="15">
        <f t="shared" si="33"/>
        <v>2.2705314009661838E-2</v>
      </c>
      <c r="AP51" s="15">
        <f t="shared" si="34"/>
        <v>0</v>
      </c>
      <c r="AQ51" s="15">
        <f t="shared" si="6"/>
        <v>4.4442383974683299E-4</v>
      </c>
      <c r="AR51" s="15">
        <f t="shared" si="7"/>
        <v>3.2096298143004334E-3</v>
      </c>
      <c r="AS51" s="15">
        <f t="shared" si="8"/>
        <v>7.6392857142857151E-2</v>
      </c>
      <c r="AT51" s="14">
        <f t="shared" si="35"/>
        <v>6.5043507640421307E-3</v>
      </c>
      <c r="AU51" s="11">
        <f t="shared" si="14"/>
        <v>5.9526054055358555E-3</v>
      </c>
      <c r="AV51" s="14">
        <f t="shared" si="36"/>
        <v>6.5605509505747388E-3</v>
      </c>
      <c r="AW51" s="11">
        <f t="shared" si="15"/>
        <v>6.0027195219270867E-3</v>
      </c>
      <c r="AX51" s="13"/>
      <c r="AY51" s="13"/>
      <c r="AZ51" s="13"/>
      <c r="BA51" s="13"/>
      <c r="BB51" s="117">
        <f t="shared" si="19"/>
        <v>43123</v>
      </c>
    </row>
    <row r="52" spans="2:54" s="9" customFormat="1" ht="16">
      <c r="B52" s="38">
        <v>44406</v>
      </c>
      <c r="D52" s="7">
        <v>43603</v>
      </c>
      <c r="G52" s="8">
        <v>6629870</v>
      </c>
      <c r="H52" s="10">
        <f t="shared" si="0"/>
        <v>6566922</v>
      </c>
      <c r="I52" s="8">
        <v>42009</v>
      </c>
      <c r="J52" s="8">
        <v>193</v>
      </c>
      <c r="K52" s="9">
        <v>7</v>
      </c>
      <c r="L52" s="9">
        <v>2</v>
      </c>
      <c r="M52" s="7">
        <v>19914</v>
      </c>
      <c r="N52" s="9">
        <v>823</v>
      </c>
      <c r="O52" s="18">
        <f t="shared" si="1"/>
        <v>0</v>
      </c>
      <c r="P52" s="18">
        <f t="shared" si="2"/>
        <v>0</v>
      </c>
      <c r="Q52" s="18">
        <f t="shared" si="3"/>
        <v>0</v>
      </c>
      <c r="R52" s="18">
        <f t="shared" si="9"/>
        <v>7</v>
      </c>
      <c r="S52" s="17">
        <f t="shared" si="10"/>
        <v>-2.7142857142857144</v>
      </c>
      <c r="T52" s="17">
        <f t="shared" si="11"/>
        <v>0.14285714285714285</v>
      </c>
      <c r="U52" s="17">
        <f t="shared" si="12"/>
        <v>0</v>
      </c>
      <c r="V52" s="17">
        <f t="shared" si="4"/>
        <v>6.6881188118811883</v>
      </c>
      <c r="W52" s="17">
        <f t="shared" si="13"/>
        <v>0.24257425742574257</v>
      </c>
      <c r="X52" s="17">
        <f t="shared" si="5"/>
        <v>6.9306930693069313E-2</v>
      </c>
      <c r="Y52" s="17">
        <f t="shared" si="23"/>
        <v>5.9627005610833601</v>
      </c>
      <c r="Z52" s="17">
        <f t="shared" si="24"/>
        <v>0.89419175263669604</v>
      </c>
      <c r="AA52" s="17">
        <f t="shared" si="25"/>
        <v>0.10448014481573546</v>
      </c>
      <c r="AB52" s="11">
        <f t="shared" si="26"/>
        <v>1.6626793154546205E-4</v>
      </c>
      <c r="AC52" s="11">
        <f t="shared" si="27"/>
        <v>4.6331178893093058E-3</v>
      </c>
      <c r="AD52" s="11">
        <f t="shared" si="28"/>
        <v>1.4925734973676495E-2</v>
      </c>
      <c r="AE52" s="11">
        <f t="shared" si="29"/>
        <v>2.5913111711093755E-4</v>
      </c>
      <c r="AF52" s="11">
        <f t="shared" si="30"/>
        <v>1.0667859320928823E-2</v>
      </c>
      <c r="AG52" s="11">
        <f t="shared" si="31"/>
        <v>8.696796402198656E-2</v>
      </c>
      <c r="AH52" s="11">
        <f t="shared" si="37"/>
        <v>1.8649597936203191E-4</v>
      </c>
      <c r="AI52" s="11">
        <f t="shared" si="38"/>
        <v>1.2568614374390806E-3</v>
      </c>
      <c r="AJ52" s="11">
        <f t="shared" si="39"/>
        <v>9.9009900990099011E-3</v>
      </c>
      <c r="AK52" s="16">
        <f t="shared" si="40"/>
        <v>1.9756546761591555E-4</v>
      </c>
      <c r="AL52" s="16">
        <f t="shared" si="41"/>
        <v>5.0891664970865386E-3</v>
      </c>
      <c r="AM52" s="16">
        <f t="shared" si="42"/>
        <v>1.6928992049726043E-2</v>
      </c>
      <c r="AN52" s="15">
        <f t="shared" si="32"/>
        <v>4.5489006823351021E-4</v>
      </c>
      <c r="AO52" s="15">
        <f t="shared" si="33"/>
        <v>0</v>
      </c>
      <c r="AP52" s="15">
        <f t="shared" si="34"/>
        <v>0.2</v>
      </c>
      <c r="AQ52" s="15">
        <f t="shared" si="6"/>
        <v>4.9551064328730245E-4</v>
      </c>
      <c r="AR52" s="15">
        <f t="shared" si="7"/>
        <v>4.1857599113096508E-3</v>
      </c>
      <c r="AS52" s="15">
        <f t="shared" si="8"/>
        <v>7.717778649921507E-2</v>
      </c>
      <c r="AT52" s="14">
        <f t="shared" si="35"/>
        <v>6.5767503736875689E-3</v>
      </c>
      <c r="AU52" s="11">
        <f t="shared" si="14"/>
        <v>5.949287090093772E-3</v>
      </c>
      <c r="AV52" s="14">
        <f t="shared" si="36"/>
        <v>6.6397925847147266E-3</v>
      </c>
      <c r="AW52" s="11">
        <f t="shared" si="15"/>
        <v>5.9987620053499353E-3</v>
      </c>
      <c r="AX52" s="13"/>
      <c r="AY52" s="13"/>
      <c r="AZ52" s="13"/>
      <c r="BA52" s="13"/>
      <c r="BB52" s="117">
        <f t="shared" si="19"/>
        <v>43603</v>
      </c>
    </row>
    <row r="53" spans="2:54" s="9" customFormat="1" ht="16">
      <c r="B53" s="38">
        <v>44407</v>
      </c>
      <c r="D53" s="7">
        <v>45938</v>
      </c>
      <c r="G53" s="8">
        <v>6629870</v>
      </c>
      <c r="H53" s="10">
        <f t="shared" si="0"/>
        <v>6565386</v>
      </c>
      <c r="I53" s="8">
        <v>43542</v>
      </c>
      <c r="J53" s="8">
        <v>189</v>
      </c>
      <c r="K53" s="9">
        <v>6</v>
      </c>
      <c r="L53" s="9">
        <v>2</v>
      </c>
      <c r="M53" s="7">
        <v>19922</v>
      </c>
      <c r="N53" s="9">
        <v>823</v>
      </c>
      <c r="O53" s="18">
        <f t="shared" si="1"/>
        <v>-4</v>
      </c>
      <c r="P53" s="18">
        <f t="shared" si="2"/>
        <v>-1</v>
      </c>
      <c r="Q53" s="18">
        <f t="shared" si="3"/>
        <v>0</v>
      </c>
      <c r="R53" s="18">
        <f t="shared" si="9"/>
        <v>8</v>
      </c>
      <c r="S53" s="17">
        <f t="shared" si="10"/>
        <v>-8.5714285714285712</v>
      </c>
      <c r="T53" s="17">
        <f t="shared" si="11"/>
        <v>0.42857142857142855</v>
      </c>
      <c r="U53" s="17">
        <f t="shared" si="12"/>
        <v>0.14285714285714285</v>
      </c>
      <c r="V53" s="17">
        <f t="shared" si="4"/>
        <v>3.6751269035532994</v>
      </c>
      <c r="W53" s="17">
        <f t="shared" si="13"/>
        <v>0</v>
      </c>
      <c r="X53" s="17">
        <f t="shared" si="5"/>
        <v>8.1218274111675121E-2</v>
      </c>
      <c r="Y53" s="17">
        <f t="shared" si="23"/>
        <v>3.9680481546662469</v>
      </c>
      <c r="Z53" s="17">
        <f t="shared" si="24"/>
        <v>1.147190662124155</v>
      </c>
      <c r="AA53" s="17">
        <f t="shared" si="25"/>
        <v>0.3406839948498504</v>
      </c>
      <c r="AB53" s="11">
        <f t="shared" si="26"/>
        <v>9.4457096209532413E-5</v>
      </c>
      <c r="AC53" s="11">
        <f t="shared" si="27"/>
        <v>5.9439930680008028E-3</v>
      </c>
      <c r="AD53" s="11">
        <f t="shared" si="28"/>
        <v>4.8669142121407202E-2</v>
      </c>
      <c r="AE53" s="11">
        <f t="shared" si="29"/>
        <v>3.5867466116943953E-4</v>
      </c>
      <c r="AF53" s="11">
        <f t="shared" si="30"/>
        <v>7.5226816236863316E-3</v>
      </c>
      <c r="AG53" s="11">
        <f t="shared" si="31"/>
        <v>8.7273540798151569E-2</v>
      </c>
      <c r="AH53" s="11">
        <f t="shared" si="37"/>
        <v>8.7484274882841754E-5</v>
      </c>
      <c r="AI53" s="11">
        <f t="shared" si="38"/>
        <v>0</v>
      </c>
      <c r="AJ53" s="11">
        <f t="shared" si="39"/>
        <v>1.160261058738216E-2</v>
      </c>
      <c r="AK53" s="16">
        <f t="shared" si="40"/>
        <v>1.3597360698855372E-4</v>
      </c>
      <c r="AL53" s="16">
        <f t="shared" si="41"/>
        <v>6.7986185882180196E-3</v>
      </c>
      <c r="AM53" s="16">
        <f t="shared" si="42"/>
        <v>4.6427189663261391E-2</v>
      </c>
      <c r="AN53" s="15">
        <f t="shared" si="32"/>
        <v>2.4920710188537653E-4</v>
      </c>
      <c r="AO53" s="15">
        <f t="shared" si="33"/>
        <v>1.5257829055804096E-2</v>
      </c>
      <c r="AP53" s="15">
        <f t="shared" si="34"/>
        <v>0.20516129032258065</v>
      </c>
      <c r="AQ53" s="15">
        <f t="shared" si="6"/>
        <v>5.4433532063255529E-4</v>
      </c>
      <c r="AR53" s="15">
        <f t="shared" si="7"/>
        <v>5.2199681135470044E-3</v>
      </c>
      <c r="AS53" s="15">
        <f t="shared" si="8"/>
        <v>7.5245679002751142E-2</v>
      </c>
      <c r="AT53" s="14">
        <f t="shared" si="35"/>
        <v>6.9289443081086057E-3</v>
      </c>
      <c r="AU53" s="11">
        <f t="shared" si="14"/>
        <v>5.9057395867921567E-3</v>
      </c>
      <c r="AV53" s="14">
        <f t="shared" si="36"/>
        <v>6.9969991101817928E-3</v>
      </c>
      <c r="AW53" s="11">
        <f t="shared" si="15"/>
        <v>5.9546542533372533E-3</v>
      </c>
      <c r="AX53" s="13"/>
      <c r="AY53" s="13"/>
      <c r="AZ53" s="13"/>
      <c r="BA53" s="13"/>
      <c r="BB53" s="117">
        <f t="shared" si="19"/>
        <v>45938</v>
      </c>
    </row>
    <row r="54" spans="2:54" s="9" customFormat="1" ht="16">
      <c r="B54" s="38">
        <v>44408</v>
      </c>
      <c r="D54" s="7">
        <v>45280</v>
      </c>
      <c r="G54" s="8">
        <v>6629870</v>
      </c>
      <c r="H54" s="10">
        <f t="shared" si="0"/>
        <v>6576166</v>
      </c>
      <c r="I54" s="8">
        <v>32760</v>
      </c>
      <c r="J54" s="8">
        <v>169</v>
      </c>
      <c r="K54" s="9">
        <v>6</v>
      </c>
      <c r="L54" s="9">
        <v>2</v>
      </c>
      <c r="M54" s="7">
        <v>19944</v>
      </c>
      <c r="N54" s="9">
        <v>823</v>
      </c>
      <c r="O54" s="18">
        <f t="shared" si="1"/>
        <v>-20</v>
      </c>
      <c r="P54" s="18">
        <f t="shared" si="2"/>
        <v>0</v>
      </c>
      <c r="Q54" s="18">
        <f t="shared" si="3"/>
        <v>0</v>
      </c>
      <c r="R54" s="18">
        <f t="shared" si="9"/>
        <v>22</v>
      </c>
      <c r="S54" s="17">
        <f t="shared" si="10"/>
        <v>-9.5714285714285712</v>
      </c>
      <c r="T54" s="17">
        <f t="shared" si="11"/>
        <v>0.42857142857142855</v>
      </c>
      <c r="U54" s="17">
        <f t="shared" si="12"/>
        <v>0</v>
      </c>
      <c r="V54" s="17">
        <f t="shared" si="4"/>
        <v>1.0056497175141246</v>
      </c>
      <c r="W54" s="17">
        <f t="shared" si="13"/>
        <v>0.74576271186440679</v>
      </c>
      <c r="X54" s="17">
        <f t="shared" si="5"/>
        <v>0.24858757062146894</v>
      </c>
      <c r="Y54" s="17">
        <f t="shared" si="23"/>
        <v>3.3443756439708356</v>
      </c>
      <c r="Z54" s="17">
        <f t="shared" si="24"/>
        <v>1.191459878912456</v>
      </c>
      <c r="AA54" s="17">
        <f t="shared" si="25"/>
        <v>0.33775359191944748</v>
      </c>
      <c r="AB54" s="11">
        <f t="shared" si="26"/>
        <v>7.6808039225824168E-5</v>
      </c>
      <c r="AC54" s="11">
        <f t="shared" si="27"/>
        <v>6.3040205233463277E-3</v>
      </c>
      <c r="AD54" s="11">
        <f t="shared" si="28"/>
        <v>5.6292265319907914E-2</v>
      </c>
      <c r="AE54" s="11">
        <f t="shared" si="29"/>
        <v>3.39879559425734E-4</v>
      </c>
      <c r="AF54" s="11">
        <f t="shared" si="30"/>
        <v>7.0976403956887844E-3</v>
      </c>
      <c r="AG54" s="11">
        <f t="shared" si="31"/>
        <v>6.2756872417308679E-2</v>
      </c>
      <c r="AH54" s="11">
        <f t="shared" si="37"/>
        <v>2.3096084642738609E-5</v>
      </c>
      <c r="AI54" s="11">
        <f t="shared" si="38"/>
        <v>3.945834454309031E-3</v>
      </c>
      <c r="AJ54" s="11">
        <f t="shared" si="39"/>
        <v>4.1431261770244823E-2</v>
      </c>
      <c r="AK54" s="16">
        <f t="shared" si="40"/>
        <v>1.1513138961279092E-4</v>
      </c>
      <c r="AL54" s="16">
        <f t="shared" si="41"/>
        <v>7.9896695502613465E-3</v>
      </c>
      <c r="AM54" s="16">
        <f t="shared" si="42"/>
        <v>4.5841109077180808E-2</v>
      </c>
      <c r="AN54" s="15">
        <f t="shared" si="32"/>
        <v>2.2814144825132141E-4</v>
      </c>
      <c r="AO54" s="15">
        <f t="shared" si="33"/>
        <v>7.1794025416735434E-3</v>
      </c>
      <c r="AP54" s="15">
        <f t="shared" si="34"/>
        <v>0.14543889845094665</v>
      </c>
      <c r="AQ54" s="15">
        <f t="shared" si="6"/>
        <v>5.4206922154358508E-4</v>
      </c>
      <c r="AR54" s="15">
        <f t="shared" si="7"/>
        <v>9.7333119126050884E-3</v>
      </c>
      <c r="AS54" s="15">
        <f t="shared" si="8"/>
        <v>9.9692957914315761E-2</v>
      </c>
      <c r="AT54" s="14">
        <f t="shared" si="35"/>
        <v>6.8296965098863177E-3</v>
      </c>
      <c r="AU54" s="11">
        <f t="shared" si="14"/>
        <v>5.8388345903787392E-3</v>
      </c>
      <c r="AV54" s="14">
        <f t="shared" si="36"/>
        <v>6.8854709567854585E-3</v>
      </c>
      <c r="AW54" s="11">
        <f t="shared" si="15"/>
        <v>5.8869776278858412E-3</v>
      </c>
      <c r="AX54" s="13"/>
      <c r="AY54" s="13"/>
      <c r="AZ54" s="13"/>
      <c r="BA54" s="13"/>
      <c r="BB54" s="117">
        <f t="shared" si="19"/>
        <v>45280</v>
      </c>
    </row>
    <row r="55" spans="2:54" s="9" customFormat="1" ht="16">
      <c r="B55" s="38">
        <v>44409</v>
      </c>
      <c r="D55" s="7">
        <v>28288</v>
      </c>
      <c r="G55" s="8">
        <v>6629870</v>
      </c>
      <c r="H55" s="10">
        <f t="shared" si="0"/>
        <v>6583143</v>
      </c>
      <c r="I55" s="8">
        <v>25779</v>
      </c>
      <c r="J55" s="8">
        <v>148</v>
      </c>
      <c r="K55" s="9">
        <v>8</v>
      </c>
      <c r="L55" s="9">
        <v>2</v>
      </c>
      <c r="M55" s="7">
        <v>19967</v>
      </c>
      <c r="N55" s="9">
        <v>823</v>
      </c>
      <c r="O55" s="18">
        <f t="shared" si="1"/>
        <v>-21</v>
      </c>
      <c r="P55" s="18">
        <f t="shared" si="2"/>
        <v>2</v>
      </c>
      <c r="Q55" s="18">
        <f t="shared" si="3"/>
        <v>0</v>
      </c>
      <c r="R55" s="18">
        <f t="shared" si="9"/>
        <v>23</v>
      </c>
      <c r="S55" s="17">
        <f t="shared" si="10"/>
        <v>-15.428571428571429</v>
      </c>
      <c r="T55" s="17">
        <f t="shared" si="11"/>
        <v>0.2857142857142857</v>
      </c>
      <c r="U55" s="17">
        <f t="shared" si="12"/>
        <v>0</v>
      </c>
      <c r="V55" s="17">
        <f t="shared" si="4"/>
        <v>0.54430379746835555</v>
      </c>
      <c r="W55" s="17">
        <f t="shared" si="13"/>
        <v>3.1645569620253164</v>
      </c>
      <c r="X55" s="17">
        <f t="shared" si="5"/>
        <v>0.29113924050632911</v>
      </c>
      <c r="Y55" s="17">
        <f t="shared" si="23"/>
        <v>2.2078834233201996</v>
      </c>
      <c r="Z55" s="17">
        <f t="shared" si="24"/>
        <v>1.5124022410058082</v>
      </c>
      <c r="AA55" s="17">
        <f t="shared" si="25"/>
        <v>0.4405058314291127</v>
      </c>
      <c r="AB55" s="11">
        <f t="shared" si="26"/>
        <v>6.7395708892557991E-5</v>
      </c>
      <c r="AC55" s="11">
        <f t="shared" si="27"/>
        <v>8.9491256864249E-3</v>
      </c>
      <c r="AD55" s="11">
        <f t="shared" si="28"/>
        <v>7.3417638571518784E-2</v>
      </c>
      <c r="AE55" s="11">
        <f t="shared" si="29"/>
        <v>3.2479393608618592E-4</v>
      </c>
      <c r="AF55" s="11">
        <f t="shared" si="30"/>
        <v>4.83406791601005E-3</v>
      </c>
      <c r="AG55" s="11">
        <f t="shared" si="31"/>
        <v>5.5089066759770274E-2</v>
      </c>
      <c r="AH55" s="11">
        <f t="shared" si="37"/>
        <v>1.6614890032611587E-5</v>
      </c>
      <c r="AI55" s="11">
        <f t="shared" si="38"/>
        <v>1.8725189124410156E-2</v>
      </c>
      <c r="AJ55" s="11">
        <f t="shared" si="39"/>
        <v>4.852320675105485E-2</v>
      </c>
      <c r="AK55" s="16">
        <f t="shared" si="40"/>
        <v>6.8439022289428712E-5</v>
      </c>
      <c r="AL55" s="16">
        <f t="shared" si="41"/>
        <v>1.0701649423654333E-2</v>
      </c>
      <c r="AM55" s="16">
        <f t="shared" si="42"/>
        <v>5.6055714721418695E-2</v>
      </c>
      <c r="AN55" s="15">
        <f t="shared" si="32"/>
        <v>3.2497273594246943E-4</v>
      </c>
      <c r="AO55" s="15">
        <f t="shared" si="33"/>
        <v>0</v>
      </c>
      <c r="AP55" s="15">
        <f t="shared" si="34"/>
        <v>0</v>
      </c>
      <c r="AQ55" s="15">
        <f t="shared" si="6"/>
        <v>5.7978026090850781E-4</v>
      </c>
      <c r="AR55" s="15">
        <f t="shared" si="7"/>
        <v>9.9019744189299316E-3</v>
      </c>
      <c r="AS55" s="15">
        <f t="shared" si="8"/>
        <v>0.10018489022442989</v>
      </c>
      <c r="AT55" s="14">
        <f t="shared" si="35"/>
        <v>4.2667503284378122E-3</v>
      </c>
      <c r="AU55" s="11">
        <f t="shared" si="14"/>
        <v>5.8096161764861149E-3</v>
      </c>
      <c r="AV55" s="14">
        <f t="shared" si="36"/>
        <v>4.2970356256882159E-3</v>
      </c>
      <c r="AW55" s="11">
        <f t="shared" si="15"/>
        <v>5.85671722659284E-3</v>
      </c>
      <c r="AX55" s="13"/>
      <c r="AY55" s="13"/>
      <c r="AZ55" s="13"/>
      <c r="BA55" s="13"/>
      <c r="BB55" s="117">
        <f t="shared" si="19"/>
        <v>28288</v>
      </c>
    </row>
    <row r="56" spans="2:54" s="9" customFormat="1" ht="16">
      <c r="B56" s="38">
        <v>44410</v>
      </c>
      <c r="D56" s="7">
        <v>19507</v>
      </c>
      <c r="G56" s="8">
        <v>6629870</v>
      </c>
      <c r="H56" s="10">
        <f t="shared" si="0"/>
        <v>6587503</v>
      </c>
      <c r="I56" s="8">
        <v>21417</v>
      </c>
      <c r="J56" s="8">
        <v>120</v>
      </c>
      <c r="K56" s="9">
        <v>8</v>
      </c>
      <c r="L56" s="9">
        <v>3</v>
      </c>
      <c r="M56" s="7">
        <v>19996</v>
      </c>
      <c r="N56" s="9">
        <v>823</v>
      </c>
      <c r="O56" s="18">
        <f t="shared" si="1"/>
        <v>-28</v>
      </c>
      <c r="P56" s="18">
        <f t="shared" si="2"/>
        <v>0</v>
      </c>
      <c r="Q56" s="18">
        <f t="shared" si="3"/>
        <v>1</v>
      </c>
      <c r="R56" s="18">
        <f t="shared" si="9"/>
        <v>29</v>
      </c>
      <c r="S56" s="17">
        <f t="shared" si="10"/>
        <v>-17.857142857142858</v>
      </c>
      <c r="T56" s="17">
        <f t="shared" si="11"/>
        <v>0</v>
      </c>
      <c r="U56" s="17">
        <f t="shared" si="12"/>
        <v>0</v>
      </c>
      <c r="V56" s="17">
        <f t="shared" si="4"/>
        <v>0</v>
      </c>
      <c r="W56" s="17">
        <f t="shared" si="13"/>
        <v>1.7709923664122138</v>
      </c>
      <c r="X56" s="17">
        <f t="shared" si="5"/>
        <v>1.66412213740458</v>
      </c>
      <c r="Y56" s="17">
        <f t="shared" si="23"/>
        <v>2.1040148731998811</v>
      </c>
      <c r="Z56" s="17">
        <f t="shared" si="24"/>
        <v>1.5296968276073255</v>
      </c>
      <c r="AA56" s="17">
        <f t="shared" si="25"/>
        <v>0.52707979494791357</v>
      </c>
      <c r="AB56" s="11">
        <f t="shared" si="26"/>
        <v>8.1617396842386482E-5</v>
      </c>
      <c r="AC56" s="11">
        <f t="shared" si="27"/>
        <v>1.0335789375725173E-2</v>
      </c>
      <c r="AD56" s="11">
        <f t="shared" si="28"/>
        <v>6.5884974368489196E-2</v>
      </c>
      <c r="AE56" s="11">
        <f t="shared" si="29"/>
        <v>3.1002136373943994E-4</v>
      </c>
      <c r="AF56" s="11">
        <f t="shared" si="30"/>
        <v>4.6942155229227093E-3</v>
      </c>
      <c r="AG56" s="11">
        <f t="shared" si="31"/>
        <v>4.3965197331432747E-2</v>
      </c>
      <c r="AH56" s="11">
        <f t="shared" si="37"/>
        <v>0</v>
      </c>
      <c r="AI56" s="11">
        <f t="shared" si="38"/>
        <v>1.1966164637920364E-2</v>
      </c>
      <c r="AJ56" s="11">
        <f t="shared" si="39"/>
        <v>0.2080152671755725</v>
      </c>
      <c r="AK56" s="16">
        <f t="shared" si="40"/>
        <v>7.007236440087333E-5</v>
      </c>
      <c r="AL56" s="16">
        <f t="shared" si="41"/>
        <v>1.1133251342064486E-2</v>
      </c>
      <c r="AM56" s="16">
        <f t="shared" si="42"/>
        <v>6.5360726855285142E-2</v>
      </c>
      <c r="AN56" s="15">
        <f t="shared" si="32"/>
        <v>4.3114302439153267E-4</v>
      </c>
      <c r="AO56" s="15">
        <f t="shared" si="33"/>
        <v>0</v>
      </c>
      <c r="AP56" s="15">
        <f t="shared" si="34"/>
        <v>1.5278838808250573E-3</v>
      </c>
      <c r="AQ56" s="15">
        <f t="shared" si="6"/>
        <v>6.7594473319716449E-4</v>
      </c>
      <c r="AR56" s="15">
        <f t="shared" si="7"/>
        <v>1.1210770835624976E-2</v>
      </c>
      <c r="AS56" s="15">
        <f t="shared" si="8"/>
        <v>0.1128210026898939</v>
      </c>
      <c r="AT56" s="14">
        <f t="shared" si="35"/>
        <v>2.9422899694865811E-3</v>
      </c>
      <c r="AU56" s="11">
        <f t="shared" si="14"/>
        <v>5.8599511431919908E-3</v>
      </c>
      <c r="AV56" s="14">
        <f t="shared" si="36"/>
        <v>2.961213072692339E-3</v>
      </c>
      <c r="AW56" s="11">
        <f t="shared" si="15"/>
        <v>5.9053015636154529E-3</v>
      </c>
      <c r="AX56" s="13"/>
      <c r="AY56" s="13"/>
      <c r="AZ56" s="13"/>
      <c r="BA56" s="13"/>
      <c r="BB56" s="117">
        <f t="shared" si="19"/>
        <v>19507</v>
      </c>
    </row>
    <row r="57" spans="2:54" s="9" customFormat="1" ht="16">
      <c r="B57" s="38">
        <v>44411</v>
      </c>
      <c r="D57" s="7">
        <v>45236</v>
      </c>
      <c r="G57" s="8">
        <v>6629870</v>
      </c>
      <c r="H57" s="10">
        <f t="shared" si="0"/>
        <v>6586698</v>
      </c>
      <c r="I57" s="8">
        <v>22217</v>
      </c>
      <c r="J57" s="8">
        <v>119</v>
      </c>
      <c r="K57" s="9">
        <v>10</v>
      </c>
      <c r="L57" s="9">
        <v>2</v>
      </c>
      <c r="M57" s="7">
        <v>20001</v>
      </c>
      <c r="N57" s="9">
        <v>823</v>
      </c>
      <c r="O57" s="18">
        <f t="shared" si="1"/>
        <v>-1</v>
      </c>
      <c r="P57" s="18">
        <f t="shared" si="2"/>
        <v>2</v>
      </c>
      <c r="Q57" s="18">
        <f t="shared" si="3"/>
        <v>-1</v>
      </c>
      <c r="R57" s="18">
        <f t="shared" si="9"/>
        <v>5</v>
      </c>
      <c r="S57" s="17">
        <f t="shared" si="10"/>
        <v>-18</v>
      </c>
      <c r="T57" s="17">
        <f t="shared" si="11"/>
        <v>0.14285714285714285</v>
      </c>
      <c r="U57" s="17">
        <f t="shared" si="12"/>
        <v>0</v>
      </c>
      <c r="V57" s="17">
        <f t="shared" si="4"/>
        <v>3.5419847328244272</v>
      </c>
      <c r="W57" s="17">
        <f t="shared" si="13"/>
        <v>2.3816793893129771</v>
      </c>
      <c r="X57" s="17">
        <f t="shared" si="5"/>
        <v>0</v>
      </c>
      <c r="Y57" s="17">
        <f t="shared" si="23"/>
        <v>2.2397110298351244</v>
      </c>
      <c r="Z57" s="17">
        <f t="shared" si="24"/>
        <v>1.6824746053851032</v>
      </c>
      <c r="AA57" s="17">
        <f t="shared" si="25"/>
        <v>0.55912797801132508</v>
      </c>
      <c r="AB57" s="11">
        <f t="shared" si="26"/>
        <v>1.0457631927137901E-4</v>
      </c>
      <c r="AC57" s="11">
        <f t="shared" si="27"/>
        <v>1.4020621711542527E-2</v>
      </c>
      <c r="AD57" s="11">
        <f t="shared" si="28"/>
        <v>6.9890997251415635E-2</v>
      </c>
      <c r="AE57" s="11">
        <f t="shared" si="29"/>
        <v>3.5467726673371863E-4</v>
      </c>
      <c r="AF57" s="11">
        <f t="shared" si="30"/>
        <v>2.6962026711519738E-3</v>
      </c>
      <c r="AG57" s="11">
        <f t="shared" si="31"/>
        <v>3.4563042621113621E-2</v>
      </c>
      <c r="AH57" s="11">
        <f t="shared" si="37"/>
        <v>1.6538192710577706E-4</v>
      </c>
      <c r="AI57" s="11">
        <f t="shared" si="38"/>
        <v>1.984732824427481E-2</v>
      </c>
      <c r="AJ57" s="11">
        <f t="shared" si="39"/>
        <v>0</v>
      </c>
      <c r="AK57" s="16">
        <f t="shared" si="40"/>
        <v>8.1795230579833397E-5</v>
      </c>
      <c r="AL57" s="16">
        <f t="shared" si="41"/>
        <v>1.3379983368208278E-2</v>
      </c>
      <c r="AM57" s="16">
        <f t="shared" si="42"/>
        <v>6.9939038721486796E-2</v>
      </c>
      <c r="AN57" s="15">
        <f t="shared" si="32"/>
        <v>3.1127744873611667E-4</v>
      </c>
      <c r="AO57" s="15">
        <f t="shared" si="33"/>
        <v>1.150997150997151E-2</v>
      </c>
      <c r="AP57" s="15">
        <f t="shared" si="34"/>
        <v>4.1025641025641026E-3</v>
      </c>
      <c r="AQ57" s="15">
        <f t="shared" si="6"/>
        <v>7.8984864444859215E-4</v>
      </c>
      <c r="AR57" s="15">
        <f t="shared" si="7"/>
        <v>1.1151060431086985E-2</v>
      </c>
      <c r="AS57" s="15">
        <f t="shared" si="8"/>
        <v>6.8797468420694882E-2</v>
      </c>
      <c r="AT57" s="14">
        <f t="shared" si="35"/>
        <v>6.8230598790021526E-3</v>
      </c>
      <c r="AU57" s="11">
        <f t="shared" si="14"/>
        <v>5.9202841512298555E-3</v>
      </c>
      <c r="AV57" s="14">
        <f t="shared" si="36"/>
        <v>6.867781094563619E-3</v>
      </c>
      <c r="AW57" s="11">
        <f t="shared" si="15"/>
        <v>5.963989061436914E-3</v>
      </c>
      <c r="AX57" s="13"/>
      <c r="AY57" s="13"/>
      <c r="AZ57" s="13"/>
      <c r="BA57" s="13"/>
      <c r="BB57" s="117">
        <f t="shared" si="19"/>
        <v>45236</v>
      </c>
    </row>
    <row r="58" spans="2:54" s="9" customFormat="1" ht="16">
      <c r="B58" s="38">
        <v>44412</v>
      </c>
      <c r="D58" s="7">
        <v>41767</v>
      </c>
      <c r="G58" s="8">
        <v>6629870</v>
      </c>
      <c r="H58" s="10">
        <f t="shared" si="0"/>
        <v>6578798</v>
      </c>
      <c r="I58" s="8">
        <v>30117</v>
      </c>
      <c r="J58" s="8">
        <v>85</v>
      </c>
      <c r="K58" s="9">
        <v>9</v>
      </c>
      <c r="L58" s="9">
        <v>2</v>
      </c>
      <c r="M58" s="7">
        <v>20036</v>
      </c>
      <c r="N58" s="9">
        <v>823</v>
      </c>
      <c r="O58" s="18">
        <f t="shared" si="1"/>
        <v>-34</v>
      </c>
      <c r="P58" s="18">
        <f t="shared" si="2"/>
        <v>-1</v>
      </c>
      <c r="Q58" s="18">
        <f t="shared" si="3"/>
        <v>0</v>
      </c>
      <c r="R58" s="18">
        <f t="shared" si="9"/>
        <v>35</v>
      </c>
      <c r="S58" s="17">
        <f t="shared" si="10"/>
        <v>-12</v>
      </c>
      <c r="T58" s="17">
        <f t="shared" si="11"/>
        <v>0.14285714285714285</v>
      </c>
      <c r="U58" s="17">
        <f t="shared" si="12"/>
        <v>0</v>
      </c>
      <c r="V58" s="17">
        <f t="shared" si="4"/>
        <v>0</v>
      </c>
      <c r="W58" s="17">
        <f t="shared" si="13"/>
        <v>2.28125</v>
      </c>
      <c r="X58" s="17">
        <f t="shared" si="5"/>
        <v>0.72916666666666663</v>
      </c>
      <c r="Y58" s="17">
        <f t="shared" si="23"/>
        <v>6.1431592464820426</v>
      </c>
      <c r="Z58" s="17">
        <f t="shared" si="24"/>
        <v>1.6504051602251424</v>
      </c>
      <c r="AA58" s="17">
        <f t="shared" si="25"/>
        <v>0.54489206366722465</v>
      </c>
      <c r="AB58" s="11">
        <f t="shared" si="26"/>
        <v>2.7650714527083058E-4</v>
      </c>
      <c r="AC58" s="11">
        <f t="shared" si="27"/>
        <v>1.3868950926261701E-2</v>
      </c>
      <c r="AD58" s="11">
        <f t="shared" si="28"/>
        <v>5.4489206366722463E-2</v>
      </c>
      <c r="AE58" s="11">
        <f t="shared" si="29"/>
        <v>3.177806301589318E-4</v>
      </c>
      <c r="AF58" s="11">
        <f t="shared" si="30"/>
        <v>2.3769472399627926E-3</v>
      </c>
      <c r="AG58" s="11">
        <f t="shared" si="31"/>
        <v>8.9841178204861059E-3</v>
      </c>
      <c r="AH58" s="11">
        <f t="shared" si="37"/>
        <v>0</v>
      </c>
      <c r="AI58" s="11">
        <f t="shared" si="38"/>
        <v>1.9170168067226892E-2</v>
      </c>
      <c r="AJ58" s="11">
        <f t="shared" si="39"/>
        <v>7.2916666666666657E-2</v>
      </c>
      <c r="AK58" s="16">
        <f t="shared" si="40"/>
        <v>2.1507951851184267E-4</v>
      </c>
      <c r="AL58" s="16">
        <f t="shared" si="41"/>
        <v>1.3998325828805131E-2</v>
      </c>
      <c r="AM58" s="16">
        <f t="shared" si="42"/>
        <v>6.7059800717834794E-2</v>
      </c>
      <c r="AN58" s="15">
        <f t="shared" si="32"/>
        <v>3.2684657126353555E-4</v>
      </c>
      <c r="AO58" s="15">
        <f t="shared" si="33"/>
        <v>1.8630895347599279E-4</v>
      </c>
      <c r="AP58" s="15">
        <f t="shared" si="34"/>
        <v>1.4144271570014145E-3</v>
      </c>
      <c r="AQ58" s="15">
        <f t="shared" si="6"/>
        <v>8.8177643116409945E-4</v>
      </c>
      <c r="AR58" s="15">
        <f t="shared" si="7"/>
        <v>1.1780976836654708E-2</v>
      </c>
      <c r="AS58" s="15">
        <f t="shared" si="8"/>
        <v>8.9311593759949764E-2</v>
      </c>
      <c r="AT58" s="14">
        <f t="shared" si="35"/>
        <v>6.2998218667937684E-3</v>
      </c>
      <c r="AU58" s="11">
        <f t="shared" si="14"/>
        <v>6.0244663276095272E-3</v>
      </c>
      <c r="AV58" s="14">
        <f t="shared" si="36"/>
        <v>6.3487281415237256E-3</v>
      </c>
      <c r="AW58" s="11">
        <f t="shared" si="15"/>
        <v>6.0708313345334648E-3</v>
      </c>
      <c r="AX58" s="13"/>
      <c r="AY58" s="13"/>
      <c r="AZ58" s="13"/>
      <c r="BA58" s="13"/>
      <c r="BB58" s="117">
        <f t="shared" si="19"/>
        <v>41767</v>
      </c>
    </row>
    <row r="59" spans="2:54" s="9" customFormat="1" ht="16">
      <c r="B59" s="38">
        <v>44413</v>
      </c>
      <c r="D59" s="7">
        <v>45939</v>
      </c>
      <c r="G59" s="8">
        <v>6629870</v>
      </c>
      <c r="H59" s="10">
        <f t="shared" si="0"/>
        <v>6581629</v>
      </c>
      <c r="I59" s="8">
        <v>27279</v>
      </c>
      <c r="J59" s="8">
        <v>68</v>
      </c>
      <c r="K59" s="9">
        <v>7</v>
      </c>
      <c r="L59" s="9">
        <v>2</v>
      </c>
      <c r="M59" s="7">
        <v>20062</v>
      </c>
      <c r="N59" s="9">
        <v>823</v>
      </c>
      <c r="O59" s="18">
        <f t="shared" si="1"/>
        <v>-17</v>
      </c>
      <c r="P59" s="18">
        <f t="shared" si="2"/>
        <v>-2</v>
      </c>
      <c r="Q59" s="18">
        <f t="shared" si="3"/>
        <v>0</v>
      </c>
      <c r="R59" s="18">
        <f t="shared" si="9"/>
        <v>26</v>
      </c>
      <c r="S59" s="17">
        <f t="shared" si="10"/>
        <v>-8.1428571428571423</v>
      </c>
      <c r="T59" s="17">
        <f t="shared" si="11"/>
        <v>-0.42857142857142855</v>
      </c>
      <c r="U59" s="17">
        <f t="shared" si="12"/>
        <v>-0.14285714285714285</v>
      </c>
      <c r="V59" s="17">
        <f t="shared" si="4"/>
        <v>5.9610389610389625</v>
      </c>
      <c r="W59" s="17">
        <f t="shared" si="13"/>
        <v>0.36363636363636376</v>
      </c>
      <c r="X59" s="17">
        <f t="shared" si="5"/>
        <v>0.67532467532467533</v>
      </c>
      <c r="Y59" s="17">
        <f t="shared" si="23"/>
        <v>8.2627506038392884</v>
      </c>
      <c r="Z59" s="17">
        <f t="shared" si="24"/>
        <v>1.1983255942215256</v>
      </c>
      <c r="AA59" s="17">
        <f t="shared" si="25"/>
        <v>0.50330074359489196</v>
      </c>
      <c r="AB59" s="11">
        <f t="shared" si="26"/>
        <v>2.7435503548956696E-4</v>
      </c>
      <c r="AC59" s="11">
        <f t="shared" si="27"/>
        <v>1.4097948167312066E-2</v>
      </c>
      <c r="AD59" s="11">
        <f t="shared" si="28"/>
        <v>5.5922304843876884E-2</v>
      </c>
      <c r="AE59" s="11">
        <f t="shared" si="29"/>
        <v>1.6626793154546205E-4</v>
      </c>
      <c r="AF59" s="11">
        <f t="shared" si="30"/>
        <v>4.6331178893093058E-3</v>
      </c>
      <c r="AG59" s="11">
        <f t="shared" si="31"/>
        <v>1.4925734973676495E-2</v>
      </c>
      <c r="AH59" s="11">
        <f t="shared" si="37"/>
        <v>1.9792937414214438E-4</v>
      </c>
      <c r="AI59" s="11">
        <f t="shared" si="38"/>
        <v>4.2780748663101623E-3</v>
      </c>
      <c r="AJ59" s="11">
        <f t="shared" si="39"/>
        <v>7.5036075036075039E-2</v>
      </c>
      <c r="AK59" s="16">
        <f t="shared" si="40"/>
        <v>2.6308307872462052E-4</v>
      </c>
      <c r="AL59" s="16">
        <f t="shared" si="41"/>
        <v>1.1323298811032253E-2</v>
      </c>
      <c r="AM59" s="16">
        <f t="shared" si="42"/>
        <v>6.0127914039112662E-2</v>
      </c>
      <c r="AN59" s="15">
        <f t="shared" si="32"/>
        <v>1.8649597936203191E-4</v>
      </c>
      <c r="AO59" s="15">
        <f t="shared" si="33"/>
        <v>1.2568614374390806E-3</v>
      </c>
      <c r="AP59" s="15">
        <f t="shared" si="34"/>
        <v>9.9009900990099011E-3</v>
      </c>
      <c r="AQ59" s="15">
        <f t="shared" si="6"/>
        <v>9.4191070754139105E-4</v>
      </c>
      <c r="AR59" s="15">
        <f t="shared" si="7"/>
        <v>1.4744042555271512E-2</v>
      </c>
      <c r="AS59" s="15">
        <f t="shared" si="8"/>
        <v>0.12354173832026757</v>
      </c>
      <c r="AT59" s="14">
        <f t="shared" si="35"/>
        <v>6.9290951406287002E-3</v>
      </c>
      <c r="AU59" s="11">
        <f t="shared" si="14"/>
        <v>6.1139962020371431E-3</v>
      </c>
      <c r="AV59" s="14">
        <f t="shared" si="36"/>
        <v>6.9798829438730142E-3</v>
      </c>
      <c r="AW59" s="11">
        <f t="shared" si="15"/>
        <v>6.1623319536792762E-3</v>
      </c>
      <c r="AX59" s="13"/>
      <c r="AY59" s="13"/>
      <c r="AZ59" s="13"/>
      <c r="BA59" s="13"/>
      <c r="BB59" s="117">
        <f t="shared" si="19"/>
        <v>45939</v>
      </c>
    </row>
    <row r="60" spans="2:54" s="9" customFormat="1" ht="16">
      <c r="B60" s="38">
        <v>44414</v>
      </c>
      <c r="D60" s="7">
        <v>48738</v>
      </c>
      <c r="G60" s="8">
        <v>6629870</v>
      </c>
      <c r="H60" s="10">
        <f t="shared" si="0"/>
        <v>6579271</v>
      </c>
      <c r="I60" s="8">
        <v>29631</v>
      </c>
      <c r="J60" s="8">
        <v>63</v>
      </c>
      <c r="K60" s="9">
        <v>7</v>
      </c>
      <c r="L60" s="9">
        <v>2</v>
      </c>
      <c r="M60" s="7">
        <v>20073</v>
      </c>
      <c r="N60" s="9">
        <v>823</v>
      </c>
      <c r="O60" s="18">
        <f t="shared" si="1"/>
        <v>-5</v>
      </c>
      <c r="P60" s="18">
        <f t="shared" si="2"/>
        <v>0</v>
      </c>
      <c r="Q60" s="18">
        <f t="shared" si="3"/>
        <v>0</v>
      </c>
      <c r="R60" s="18">
        <f t="shared" si="9"/>
        <v>11</v>
      </c>
      <c r="S60" s="17">
        <f t="shared" si="10"/>
        <v>-3.7142857142857144</v>
      </c>
      <c r="T60" s="17">
        <f t="shared" si="11"/>
        <v>-0.42857142857142855</v>
      </c>
      <c r="U60" s="17">
        <f t="shared" si="12"/>
        <v>-0.2857142857142857</v>
      </c>
      <c r="V60" s="17">
        <f t="shared" si="4"/>
        <v>4.625</v>
      </c>
      <c r="W60" s="17">
        <f t="shared" si="13"/>
        <v>1.0694444444444444</v>
      </c>
      <c r="X60" s="17">
        <f t="shared" si="5"/>
        <v>0.30555555555555558</v>
      </c>
      <c r="Y60" s="17">
        <f t="shared" si="23"/>
        <v>9.7656077466964302</v>
      </c>
      <c r="Z60" s="17">
        <f t="shared" si="24"/>
        <v>1.0024695418769236</v>
      </c>
      <c r="AA60" s="17">
        <f t="shared" si="25"/>
        <v>0.27699758110852335</v>
      </c>
      <c r="AB60" s="11">
        <f t="shared" si="26"/>
        <v>3.5798994635787349E-4</v>
      </c>
      <c r="AC60" s="11">
        <f t="shared" si="27"/>
        <v>1.4742199145248876E-2</v>
      </c>
      <c r="AD60" s="11">
        <f t="shared" si="28"/>
        <v>3.9571083015503335E-2</v>
      </c>
      <c r="AE60" s="11">
        <f t="shared" si="29"/>
        <v>9.4457096209532413E-5</v>
      </c>
      <c r="AF60" s="11">
        <f t="shared" si="30"/>
        <v>5.9439930680008028E-3</v>
      </c>
      <c r="AG60" s="11">
        <f t="shared" si="31"/>
        <v>4.8669142121407202E-2</v>
      </c>
      <c r="AH60" s="11">
        <f t="shared" si="37"/>
        <v>1.6954433813556215E-4</v>
      </c>
      <c r="AI60" s="11">
        <f t="shared" si="38"/>
        <v>1.5727124183006536E-2</v>
      </c>
      <c r="AJ60" s="11">
        <f t="shared" si="39"/>
        <v>4.3650793650793655E-2</v>
      </c>
      <c r="AK60" s="16">
        <f t="shared" si="40"/>
        <v>3.024465283397792E-4</v>
      </c>
      <c r="AL60" s="16">
        <f t="shared" si="41"/>
        <v>1.0241790204987113E-2</v>
      </c>
      <c r="AM60" s="16">
        <f t="shared" si="42"/>
        <v>3.2697161585459454E-2</v>
      </c>
      <c r="AN60" s="15">
        <f t="shared" si="32"/>
        <v>8.7484274882841754E-5</v>
      </c>
      <c r="AO60" s="15">
        <f t="shared" si="33"/>
        <v>0</v>
      </c>
      <c r="AP60" s="15">
        <f t="shared" si="34"/>
        <v>1.160261058738216E-2</v>
      </c>
      <c r="AQ60" s="15">
        <f t="shared" si="6"/>
        <v>1.082452951254738E-3</v>
      </c>
      <c r="AR60" s="15">
        <f t="shared" si="7"/>
        <v>1.4160165569941928E-2</v>
      </c>
      <c r="AS60" s="15">
        <f t="shared" si="8"/>
        <v>0.12318813153101722</v>
      </c>
      <c r="AT60" s="14">
        <f t="shared" si="35"/>
        <v>7.3512753643736606E-3</v>
      </c>
      <c r="AU60" s="11">
        <f t="shared" si="14"/>
        <v>6.237204823451613E-3</v>
      </c>
      <c r="AV60" s="14">
        <f t="shared" si="36"/>
        <v>7.4078115949320223E-3</v>
      </c>
      <c r="AW60" s="11">
        <f t="shared" si="15"/>
        <v>6.287801837648036E-3</v>
      </c>
      <c r="AX60" s="13"/>
      <c r="AY60" s="13"/>
      <c r="AZ60" s="13"/>
      <c r="BA60" s="13"/>
      <c r="BB60" s="117">
        <f t="shared" si="19"/>
        <v>48738</v>
      </c>
    </row>
    <row r="61" spans="2:54" s="9" customFormat="1" ht="16">
      <c r="B61" s="38">
        <v>44415</v>
      </c>
      <c r="D61" s="7">
        <v>50115</v>
      </c>
      <c r="G61" s="8">
        <v>6629870</v>
      </c>
      <c r="H61" s="10">
        <f t="shared" si="0"/>
        <v>6565255</v>
      </c>
      <c r="I61" s="8">
        <v>43618</v>
      </c>
      <c r="J61" s="8">
        <v>85</v>
      </c>
      <c r="K61" s="9">
        <v>7</v>
      </c>
      <c r="L61" s="9">
        <v>2</v>
      </c>
      <c r="M61" s="7">
        <v>20080</v>
      </c>
      <c r="N61" s="9">
        <v>823</v>
      </c>
      <c r="O61" s="18">
        <f t="shared" si="1"/>
        <v>22</v>
      </c>
      <c r="P61" s="18">
        <f t="shared" si="2"/>
        <v>0</v>
      </c>
      <c r="Q61" s="18">
        <f t="shared" si="3"/>
        <v>0</v>
      </c>
      <c r="R61" s="18">
        <f t="shared" si="9"/>
        <v>7</v>
      </c>
      <c r="S61" s="17">
        <f t="shared" si="10"/>
        <v>-1.8571428571428572</v>
      </c>
      <c r="T61" s="17">
        <f t="shared" si="11"/>
        <v>-1.1428571428571428</v>
      </c>
      <c r="U61" s="17">
        <f t="shared" si="12"/>
        <v>-0.2857142857142857</v>
      </c>
      <c r="V61" s="17">
        <f t="shared" si="4"/>
        <v>28.329787234042552</v>
      </c>
      <c r="W61" s="17">
        <f t="shared" si="13"/>
        <v>0.52127659574468088</v>
      </c>
      <c r="X61" s="17">
        <f t="shared" si="5"/>
        <v>0.14893617021276595</v>
      </c>
      <c r="Y61" s="17">
        <f t="shared" si="23"/>
        <v>12.65643532454691</v>
      </c>
      <c r="Z61" s="17">
        <f t="shared" si="24"/>
        <v>0.66222962911792693</v>
      </c>
      <c r="AA61" s="17">
        <f t="shared" si="25"/>
        <v>0.27699758110852335</v>
      </c>
      <c r="AB61" s="11">
        <f t="shared" si="26"/>
        <v>4.2713493721261212E-4</v>
      </c>
      <c r="AC61" s="11">
        <f t="shared" si="27"/>
        <v>1.0511581414570269E-2</v>
      </c>
      <c r="AD61" s="11">
        <f t="shared" si="28"/>
        <v>3.9571083015503335E-2</v>
      </c>
      <c r="AE61" s="11">
        <f t="shared" si="29"/>
        <v>7.6808039225824168E-5</v>
      </c>
      <c r="AF61" s="11">
        <f t="shared" si="30"/>
        <v>6.3040205233463277E-3</v>
      </c>
      <c r="AG61" s="11">
        <f t="shared" si="31"/>
        <v>5.6292265319907914E-2</v>
      </c>
      <c r="AH61" s="11">
        <f t="shared" si="37"/>
        <v>9.5608610016680343E-4</v>
      </c>
      <c r="AI61" s="11">
        <f t="shared" si="38"/>
        <v>8.2742316784869974E-3</v>
      </c>
      <c r="AJ61" s="11">
        <f t="shared" si="39"/>
        <v>2.1276595744680851E-2</v>
      </c>
      <c r="AK61" s="16">
        <f t="shared" si="40"/>
        <v>3.6594766822781822E-4</v>
      </c>
      <c r="AL61" s="16">
        <f t="shared" si="41"/>
        <v>7.4064575986621398E-3</v>
      </c>
      <c r="AM61" s="16">
        <f t="shared" si="42"/>
        <v>3.2697161585459454E-2</v>
      </c>
      <c r="AN61" s="15">
        <f t="shared" si="32"/>
        <v>2.3096084642738609E-5</v>
      </c>
      <c r="AO61" s="15">
        <f t="shared" si="33"/>
        <v>3.945834454309031E-3</v>
      </c>
      <c r="AP61" s="15">
        <f t="shared" si="34"/>
        <v>4.1431261770244823E-2</v>
      </c>
      <c r="AQ61" s="15">
        <f t="shared" si="6"/>
        <v>1.1219323803965263E-3</v>
      </c>
      <c r="AR61" s="15">
        <f t="shared" si="7"/>
        <v>1.1616137869511278E-2</v>
      </c>
      <c r="AS61" s="15">
        <f t="shared" si="8"/>
        <v>0.10036390566766011</v>
      </c>
      <c r="AT61" s="14">
        <f t="shared" si="35"/>
        <v>7.5589717445440109E-3</v>
      </c>
      <c r="AU61" s="11">
        <f t="shared" si="14"/>
        <v>6.502239108760805E-3</v>
      </c>
      <c r="AV61" s="14">
        <f t="shared" si="36"/>
        <v>7.6333668684613167E-3</v>
      </c>
      <c r="AW61" s="11">
        <f t="shared" si="15"/>
        <v>6.5569955981112484E-3</v>
      </c>
      <c r="AX61" s="13"/>
      <c r="AY61" s="13"/>
      <c r="AZ61" s="13"/>
      <c r="BA61" s="13"/>
      <c r="BB61" s="117">
        <f t="shared" si="19"/>
        <v>50115</v>
      </c>
    </row>
    <row r="62" spans="2:54" s="9" customFormat="1" ht="16">
      <c r="B62" s="38">
        <v>44416</v>
      </c>
      <c r="D62" s="7">
        <v>32443</v>
      </c>
      <c r="G62" s="8">
        <v>6629870</v>
      </c>
      <c r="H62" s="10">
        <f t="shared" si="0"/>
        <v>6570681</v>
      </c>
      <c r="I62" s="8">
        <v>38179</v>
      </c>
      <c r="J62" s="8">
        <v>91</v>
      </c>
      <c r="K62" s="9">
        <v>5</v>
      </c>
      <c r="L62" s="9">
        <v>1</v>
      </c>
      <c r="M62" s="7">
        <v>20090</v>
      </c>
      <c r="N62" s="9">
        <v>823</v>
      </c>
      <c r="O62" s="18">
        <f t="shared" si="1"/>
        <v>6</v>
      </c>
      <c r="P62" s="18">
        <f t="shared" si="2"/>
        <v>-2</v>
      </c>
      <c r="Q62" s="18">
        <f t="shared" si="3"/>
        <v>-1</v>
      </c>
      <c r="R62" s="18">
        <f t="shared" si="9"/>
        <v>10</v>
      </c>
      <c r="S62" s="17">
        <f t="shared" si="10"/>
        <v>4.1428571428571432</v>
      </c>
      <c r="T62" s="17">
        <f t="shared" si="11"/>
        <v>-1.1428571428571428</v>
      </c>
      <c r="U62" s="17">
        <f t="shared" si="12"/>
        <v>-0.2857142857142857</v>
      </c>
      <c r="V62" s="17">
        <f t="shared" si="4"/>
        <v>15.381443298969073</v>
      </c>
      <c r="W62" s="17">
        <f t="shared" si="13"/>
        <v>0</v>
      </c>
      <c r="X62" s="17">
        <f t="shared" si="5"/>
        <v>0</v>
      </c>
      <c r="Y62" s="17">
        <f t="shared" si="23"/>
        <v>14.932211722062439</v>
      </c>
      <c r="Z62" s="17">
        <f t="shared" si="24"/>
        <v>0.33633677197506984</v>
      </c>
      <c r="AA62" s="17">
        <f t="shared" si="25"/>
        <v>0.17283091444185672</v>
      </c>
      <c r="AB62" s="11">
        <f t="shared" si="26"/>
        <v>3.4234058696094361E-4</v>
      </c>
      <c r="AC62" s="11">
        <f t="shared" si="27"/>
        <v>3.9569031997067038E-3</v>
      </c>
      <c r="AD62" s="11">
        <f t="shared" si="28"/>
        <v>2.4690130634550961E-2</v>
      </c>
      <c r="AE62" s="11">
        <f t="shared" si="29"/>
        <v>6.7395708892557991E-5</v>
      </c>
      <c r="AF62" s="11">
        <f t="shared" si="30"/>
        <v>8.9491256864249E-3</v>
      </c>
      <c r="AG62" s="11">
        <f t="shared" si="31"/>
        <v>7.3417638571518784E-2</v>
      </c>
      <c r="AH62" s="11">
        <f t="shared" si="37"/>
        <v>3.5263981152205677E-4</v>
      </c>
      <c r="AI62" s="11">
        <f t="shared" si="38"/>
        <v>0</v>
      </c>
      <c r="AJ62" s="11">
        <f t="shared" si="39"/>
        <v>0</v>
      </c>
      <c r="AK62" s="16">
        <f t="shared" si="40"/>
        <v>4.31171111925959E-4</v>
      </c>
      <c r="AL62" s="16">
        <f t="shared" si="41"/>
        <v>4.6678621604868695E-3</v>
      </c>
      <c r="AM62" s="16">
        <f t="shared" si="42"/>
        <v>2.2280494918792797E-2</v>
      </c>
      <c r="AN62" s="15">
        <f t="shared" si="32"/>
        <v>1.6614890032611587E-5</v>
      </c>
      <c r="AO62" s="15">
        <f t="shared" si="33"/>
        <v>1.8725189124410156E-2</v>
      </c>
      <c r="AP62" s="15">
        <f t="shared" si="34"/>
        <v>4.852320675105485E-2</v>
      </c>
      <c r="AQ62" s="15">
        <f t="shared" si="6"/>
        <v>1.1216734841669011E-3</v>
      </c>
      <c r="AR62" s="15">
        <f t="shared" si="7"/>
        <v>1.2552590306359966E-2</v>
      </c>
      <c r="AS62" s="15">
        <f t="shared" si="8"/>
        <v>0.11043507710371735</v>
      </c>
      <c r="AT62" s="14">
        <f t="shared" si="35"/>
        <v>4.8934594494311348E-3</v>
      </c>
      <c r="AU62" s="11">
        <f t="shared" si="14"/>
        <v>6.7974829930946713E-3</v>
      </c>
      <c r="AV62" s="14">
        <f t="shared" si="36"/>
        <v>4.9375399597088943E-3</v>
      </c>
      <c r="AW62" s="11">
        <f t="shared" si="15"/>
        <v>6.856650797053619E-3</v>
      </c>
      <c r="AX62" s="13"/>
      <c r="AY62" s="13"/>
      <c r="AZ62" s="13"/>
      <c r="BA62" s="13"/>
      <c r="BB62" s="117">
        <f t="shared" si="19"/>
        <v>32443</v>
      </c>
    </row>
    <row r="63" spans="2:54" s="9" customFormat="1" ht="16">
      <c r="B63" s="38">
        <v>44417</v>
      </c>
      <c r="D63" s="7">
        <v>25225</v>
      </c>
      <c r="G63" s="8">
        <v>6629870</v>
      </c>
      <c r="H63" s="10">
        <f t="shared" si="0"/>
        <v>6569862</v>
      </c>
      <c r="I63" s="8">
        <v>38987</v>
      </c>
      <c r="J63" s="8">
        <v>94</v>
      </c>
      <c r="K63" s="9">
        <v>5</v>
      </c>
      <c r="L63" s="9">
        <v>1</v>
      </c>
      <c r="M63" s="7">
        <v>20098</v>
      </c>
      <c r="N63" s="9">
        <v>823</v>
      </c>
      <c r="O63" s="18">
        <f t="shared" si="1"/>
        <v>3</v>
      </c>
      <c r="P63" s="18">
        <f t="shared" si="2"/>
        <v>0</v>
      </c>
      <c r="Q63" s="18">
        <f t="shared" si="3"/>
        <v>0</v>
      </c>
      <c r="R63" s="18">
        <f t="shared" si="9"/>
        <v>8</v>
      </c>
      <c r="S63" s="17">
        <f t="shared" si="10"/>
        <v>9.1428571428571423</v>
      </c>
      <c r="T63" s="17">
        <f t="shared" si="11"/>
        <v>-0.7142857142857143</v>
      </c>
      <c r="U63" s="17">
        <f t="shared" si="12"/>
        <v>-0.2857142857142857</v>
      </c>
      <c r="V63" s="17">
        <f t="shared" si="4"/>
        <v>10.52</v>
      </c>
      <c r="W63" s="17">
        <f t="shared" si="13"/>
        <v>0.4</v>
      </c>
      <c r="X63" s="17">
        <f t="shared" si="5"/>
        <v>0.08</v>
      </c>
      <c r="Y63" s="17">
        <f t="shared" si="23"/>
        <v>17.777862872617639</v>
      </c>
      <c r="Z63" s="17">
        <f t="shared" si="24"/>
        <v>0.44430343218053597</v>
      </c>
      <c r="AA63" s="17">
        <f t="shared" si="25"/>
        <v>7.6355960824045929E-2</v>
      </c>
      <c r="AB63" s="11">
        <f t="shared" si="26"/>
        <v>4.6564506332323109E-4</v>
      </c>
      <c r="AC63" s="11">
        <f t="shared" si="27"/>
        <v>4.8824552986872086E-3</v>
      </c>
      <c r="AD63" s="11">
        <f t="shared" si="28"/>
        <v>1.5271192164809187E-2</v>
      </c>
      <c r="AE63" s="11">
        <f t="shared" si="29"/>
        <v>8.1617396842386482E-5</v>
      </c>
      <c r="AF63" s="11">
        <f t="shared" si="30"/>
        <v>1.0335789375725173E-2</v>
      </c>
      <c r="AG63" s="11">
        <f t="shared" si="31"/>
        <v>6.5884974368489196E-2</v>
      </c>
      <c r="AH63" s="11">
        <f t="shared" si="37"/>
        <v>2.7554414730611069E-4</v>
      </c>
      <c r="AI63" s="11">
        <f t="shared" si="38"/>
        <v>4.3956043956043956E-3</v>
      </c>
      <c r="AJ63" s="11">
        <f t="shared" si="39"/>
        <v>1.6E-2</v>
      </c>
      <c r="AK63" s="16">
        <f t="shared" si="40"/>
        <v>4.9183316343323331E-4</v>
      </c>
      <c r="AL63" s="16">
        <f t="shared" si="41"/>
        <v>5.4594692410824446E-3</v>
      </c>
      <c r="AM63" s="16">
        <f t="shared" si="42"/>
        <v>1.156105562792493E-2</v>
      </c>
      <c r="AN63" s="15">
        <f t="shared" si="32"/>
        <v>0</v>
      </c>
      <c r="AO63" s="15">
        <f t="shared" si="33"/>
        <v>1.1966164637920364E-2</v>
      </c>
      <c r="AP63" s="15">
        <f t="shared" si="34"/>
        <v>0.2080152671755725</v>
      </c>
      <c r="AQ63" s="15">
        <f t="shared" si="6"/>
        <v>1.1446417058944582E-3</v>
      </c>
      <c r="AR63" s="15">
        <f t="shared" si="7"/>
        <v>1.0141128581136487E-2</v>
      </c>
      <c r="AS63" s="15">
        <f t="shared" si="8"/>
        <v>9.9041952062145305E-2</v>
      </c>
      <c r="AT63" s="14">
        <f t="shared" si="35"/>
        <v>3.8047503193878612E-3</v>
      </c>
      <c r="AU63" s="11">
        <f t="shared" si="14"/>
        <v>7.1350677205693968E-3</v>
      </c>
      <c r="AV63" s="14">
        <f t="shared" si="36"/>
        <v>3.8395022604736598E-3</v>
      </c>
      <c r="AW63" s="11">
        <f t="shared" si="15"/>
        <v>7.2004280509808524E-3</v>
      </c>
      <c r="AX63" s="13"/>
      <c r="AY63" s="13"/>
      <c r="AZ63" s="13"/>
      <c r="BA63" s="13"/>
      <c r="BB63" s="117">
        <f t="shared" si="19"/>
        <v>25225</v>
      </c>
    </row>
    <row r="64" spans="2:54" s="9" customFormat="1" ht="16">
      <c r="B64" s="38">
        <v>44418</v>
      </c>
      <c r="D64" s="7">
        <v>57536</v>
      </c>
      <c r="G64" s="8">
        <v>6629870</v>
      </c>
      <c r="H64" s="10">
        <f t="shared" si="0"/>
        <v>6573937</v>
      </c>
      <c r="I64" s="8">
        <v>34892</v>
      </c>
      <c r="J64" s="8">
        <v>106</v>
      </c>
      <c r="K64" s="9">
        <v>2</v>
      </c>
      <c r="L64" s="9">
        <v>0</v>
      </c>
      <c r="M64" s="7">
        <v>20110</v>
      </c>
      <c r="N64" s="9">
        <v>823</v>
      </c>
      <c r="O64" s="18">
        <f t="shared" si="1"/>
        <v>12</v>
      </c>
      <c r="P64" s="18">
        <f t="shared" si="2"/>
        <v>-3</v>
      </c>
      <c r="Q64" s="18">
        <f t="shared" si="3"/>
        <v>-1</v>
      </c>
      <c r="R64" s="18">
        <f t="shared" si="9"/>
        <v>12</v>
      </c>
      <c r="S64" s="17">
        <f t="shared" si="10"/>
        <v>11.285714285714286</v>
      </c>
      <c r="T64" s="17">
        <f t="shared" si="11"/>
        <v>-0.7142857142857143</v>
      </c>
      <c r="U64" s="17">
        <f t="shared" si="12"/>
        <v>-0.14285714285714285</v>
      </c>
      <c r="V64" s="17">
        <f t="shared" si="4"/>
        <v>23.777777777777779</v>
      </c>
      <c r="W64" s="17">
        <f t="shared" si="13"/>
        <v>0</v>
      </c>
      <c r="X64" s="17">
        <f t="shared" si="5"/>
        <v>0</v>
      </c>
      <c r="Y64" s="17">
        <f t="shared" si="23"/>
        <v>19.105325926804831</v>
      </c>
      <c r="Z64" s="17">
        <f t="shared" si="24"/>
        <v>0.29940742780177304</v>
      </c>
      <c r="AA64" s="17">
        <f t="shared" si="25"/>
        <v>0.17556231003039513</v>
      </c>
      <c r="AB64" s="11">
        <f t="shared" si="26"/>
        <v>4.9004349980262215E-4</v>
      </c>
      <c r="AC64" s="11">
        <f t="shared" si="27"/>
        <v>3.1851854021465219E-3</v>
      </c>
      <c r="AD64" s="11">
        <f t="shared" si="28"/>
        <v>3.5112462006079023E-2</v>
      </c>
      <c r="AE64" s="11">
        <f t="shared" si="29"/>
        <v>1.0457631927137901E-4</v>
      </c>
      <c r="AF64" s="11">
        <f t="shared" si="30"/>
        <v>1.4020621711542527E-2</v>
      </c>
      <c r="AG64" s="11">
        <f t="shared" si="31"/>
        <v>6.9890997251415635E-2</v>
      </c>
      <c r="AH64" s="11">
        <f t="shared" si="37"/>
        <v>6.0988990632205036E-4</v>
      </c>
      <c r="AI64" s="11">
        <f t="shared" si="38"/>
        <v>0</v>
      </c>
      <c r="AJ64" s="11">
        <f t="shared" si="39"/>
        <v>0</v>
      </c>
      <c r="AK64" s="16">
        <f t="shared" si="40"/>
        <v>5.1139728074815175E-4</v>
      </c>
      <c r="AL64" s="16">
        <f t="shared" si="41"/>
        <v>3.2724476194766444E-3</v>
      </c>
      <c r="AM64" s="16">
        <f t="shared" si="42"/>
        <v>7.6753799392097269E-2</v>
      </c>
      <c r="AN64" s="15">
        <f t="shared" si="32"/>
        <v>1.6538192710577706E-4</v>
      </c>
      <c r="AO64" s="15">
        <f t="shared" si="33"/>
        <v>1.984732824427481E-2</v>
      </c>
      <c r="AP64" s="15">
        <f t="shared" si="34"/>
        <v>0</v>
      </c>
      <c r="AQ64" s="15">
        <f t="shared" si="6"/>
        <v>1.1713475242574715E-3</v>
      </c>
      <c r="AR64" s="15">
        <f t="shared" si="7"/>
        <v>1.0664167186366872E-2</v>
      </c>
      <c r="AS64" s="15">
        <f t="shared" si="8"/>
        <v>8.5063746822755498E-2</v>
      </c>
      <c r="AT64" s="14">
        <f t="shared" si="35"/>
        <v>8.6782998761665009E-3</v>
      </c>
      <c r="AU64" s="11">
        <f t="shared" si="14"/>
        <v>7.4696573451450993E-3</v>
      </c>
      <c r="AV64" s="14">
        <f t="shared" si="36"/>
        <v>8.7521374178061023E-3</v>
      </c>
      <c r="AW64" s="11">
        <f t="shared" si="15"/>
        <v>7.5399780549248599E-3</v>
      </c>
      <c r="AX64" s="13"/>
      <c r="AY64" s="13"/>
      <c r="AZ64" s="13"/>
      <c r="BA64" s="13"/>
      <c r="BB64" s="117">
        <f t="shared" si="19"/>
        <v>57536</v>
      </c>
    </row>
    <row r="65" spans="2:54" s="9" customFormat="1" ht="16">
      <c r="B65" s="38">
        <v>44419</v>
      </c>
      <c r="D65" s="7">
        <v>55469</v>
      </c>
      <c r="G65" s="8">
        <v>6629870</v>
      </c>
      <c r="H65" s="10">
        <f t="shared" si="0"/>
        <v>6567243</v>
      </c>
      <c r="I65" s="8">
        <v>41571</v>
      </c>
      <c r="J65" s="8">
        <v>114</v>
      </c>
      <c r="K65" s="9">
        <v>1</v>
      </c>
      <c r="L65" s="9">
        <v>0</v>
      </c>
      <c r="M65" s="7">
        <v>20118</v>
      </c>
      <c r="N65" s="9">
        <v>823</v>
      </c>
      <c r="O65" s="18">
        <f t="shared" si="1"/>
        <v>8</v>
      </c>
      <c r="P65" s="18">
        <f t="shared" si="2"/>
        <v>-1</v>
      </c>
      <c r="Q65" s="18">
        <f t="shared" si="3"/>
        <v>0</v>
      </c>
      <c r="R65" s="18">
        <f t="shared" si="9"/>
        <v>8</v>
      </c>
      <c r="S65" s="17">
        <f t="shared" si="10"/>
        <v>10.142857142857142</v>
      </c>
      <c r="T65" s="17">
        <f t="shared" si="11"/>
        <v>-0.5714285714285714</v>
      </c>
      <c r="U65" s="17">
        <f t="shared" si="12"/>
        <v>-0.14285714285714285</v>
      </c>
      <c r="V65" s="17">
        <f t="shared" si="4"/>
        <v>15.930434782608696</v>
      </c>
      <c r="W65" s="17">
        <f t="shared" si="13"/>
        <v>0</v>
      </c>
      <c r="X65" s="17">
        <f t="shared" si="5"/>
        <v>0</v>
      </c>
      <c r="Y65" s="17">
        <f t="shared" si="23"/>
        <v>17.893927750513036</v>
      </c>
      <c r="Z65" s="17">
        <f t="shared" si="24"/>
        <v>0.38386791412396143</v>
      </c>
      <c r="AA65" s="17">
        <f t="shared" si="25"/>
        <v>0.15964285714285717</v>
      </c>
      <c r="AB65" s="11">
        <f t="shared" si="26"/>
        <v>5.1283754873647361E-4</v>
      </c>
      <c r="AC65" s="11">
        <f t="shared" si="27"/>
        <v>3.6213954162637872E-3</v>
      </c>
      <c r="AD65" s="11">
        <f t="shared" si="28"/>
        <v>7.9821428571428585E-2</v>
      </c>
      <c r="AE65" s="11">
        <f t="shared" si="29"/>
        <v>2.7650714527083058E-4</v>
      </c>
      <c r="AF65" s="11">
        <f t="shared" si="30"/>
        <v>1.3868950926261701E-2</v>
      </c>
      <c r="AG65" s="11">
        <f t="shared" si="31"/>
        <v>5.4489206366722463E-2</v>
      </c>
      <c r="AH65" s="11">
        <f t="shared" si="37"/>
        <v>4.5656410588698545E-4</v>
      </c>
      <c r="AI65" s="11">
        <f t="shared" si="38"/>
        <v>0</v>
      </c>
      <c r="AJ65" s="11">
        <f t="shared" si="39"/>
        <v>0</v>
      </c>
      <c r="AK65" s="16">
        <f t="shared" si="40"/>
        <v>4.4442383974683299E-4</v>
      </c>
      <c r="AL65" s="16">
        <f t="shared" si="41"/>
        <v>3.2096298143004334E-3</v>
      </c>
      <c r="AM65" s="16">
        <f t="shared" si="42"/>
        <v>7.6392857142857151E-2</v>
      </c>
      <c r="AN65" s="15">
        <f t="shared" si="32"/>
        <v>0</v>
      </c>
      <c r="AO65" s="15">
        <f t="shared" si="33"/>
        <v>1.9170168067226892E-2</v>
      </c>
      <c r="AP65" s="15">
        <f t="shared" si="34"/>
        <v>7.2916666666666657E-2</v>
      </c>
      <c r="AQ65" s="15">
        <f t="shared" si="6"/>
        <v>1.1716957681848883E-3</v>
      </c>
      <c r="AR65" s="15">
        <f t="shared" si="7"/>
        <v>1.0405790377063032E-2</v>
      </c>
      <c r="AS65" s="15">
        <f t="shared" si="8"/>
        <v>6.187105005492919E-2</v>
      </c>
      <c r="AT65" s="14">
        <f t="shared" si="35"/>
        <v>8.3665290571308341E-3</v>
      </c>
      <c r="AU65" s="11">
        <f t="shared" si="14"/>
        <v>7.7945505934290038E-3</v>
      </c>
      <c r="AV65" s="14">
        <f t="shared" si="36"/>
        <v>8.4463145341203295E-3</v>
      </c>
      <c r="AW65" s="11">
        <f t="shared" si="15"/>
        <v>7.8659500111856774E-3</v>
      </c>
      <c r="AX65" s="13"/>
      <c r="AY65" s="13"/>
      <c r="AZ65" s="13"/>
      <c r="BA65" s="13"/>
      <c r="BB65" s="117">
        <f t="shared" si="19"/>
        <v>55469</v>
      </c>
    </row>
    <row r="66" spans="2:54" s="9" customFormat="1" ht="16">
      <c r="B66" s="38">
        <v>44420</v>
      </c>
      <c r="D66" s="7">
        <v>61606</v>
      </c>
      <c r="G66" s="8">
        <v>6629870</v>
      </c>
      <c r="H66" s="10">
        <f t="shared" si="0"/>
        <v>6563379</v>
      </c>
      <c r="I66" s="8">
        <v>45408</v>
      </c>
      <c r="J66" s="8">
        <v>132</v>
      </c>
      <c r="K66" s="9">
        <v>2</v>
      </c>
      <c r="L66" s="9">
        <v>0</v>
      </c>
      <c r="M66" s="7">
        <v>20126</v>
      </c>
      <c r="N66" s="9">
        <v>823</v>
      </c>
      <c r="O66" s="18">
        <f t="shared" si="1"/>
        <v>18</v>
      </c>
      <c r="P66" s="18">
        <f t="shared" si="2"/>
        <v>1</v>
      </c>
      <c r="Q66" s="18">
        <f t="shared" si="3"/>
        <v>0</v>
      </c>
      <c r="R66" s="18">
        <f t="shared" si="9"/>
        <v>8</v>
      </c>
      <c r="S66" s="17">
        <f t="shared" si="10"/>
        <v>12.285714285714286</v>
      </c>
      <c r="T66" s="17">
        <f t="shared" si="11"/>
        <v>-0.14285714285714285</v>
      </c>
      <c r="U66" s="17">
        <f t="shared" si="12"/>
        <v>0</v>
      </c>
      <c r="V66" s="17">
        <f t="shared" si="4"/>
        <v>25.880597014925371</v>
      </c>
      <c r="W66" s="17">
        <f t="shared" si="13"/>
        <v>1.1194029850746268</v>
      </c>
      <c r="X66" s="17">
        <f t="shared" si="5"/>
        <v>0</v>
      </c>
      <c r="Y66" s="17">
        <f t="shared" si="23"/>
        <v>19.113376196029233</v>
      </c>
      <c r="Z66" s="17">
        <f t="shared" si="24"/>
        <v>0.53614420925739936</v>
      </c>
      <c r="AA66" s="17">
        <f t="shared" si="25"/>
        <v>0.16199764521193094</v>
      </c>
      <c r="AB66" s="11">
        <f t="shared" si="26"/>
        <v>4.5977667595268896E-4</v>
      </c>
      <c r="AC66" s="11">
        <f t="shared" si="27"/>
        <v>4.7030193794508719E-3</v>
      </c>
      <c r="AD66" s="11">
        <f t="shared" si="28"/>
        <v>0.16199764521193094</v>
      </c>
      <c r="AE66" s="11">
        <f t="shared" si="29"/>
        <v>2.7435503548956696E-4</v>
      </c>
      <c r="AF66" s="11">
        <f t="shared" si="30"/>
        <v>1.4097948167312066E-2</v>
      </c>
      <c r="AG66" s="11">
        <f t="shared" si="31"/>
        <v>5.5922304843876884E-2</v>
      </c>
      <c r="AH66" s="11">
        <f t="shared" si="37"/>
        <v>6.2256373469306422E-4</v>
      </c>
      <c r="AI66" s="11">
        <f t="shared" si="38"/>
        <v>9.8193244304791826E-3</v>
      </c>
      <c r="AJ66" s="11">
        <f t="shared" si="39"/>
        <v>0</v>
      </c>
      <c r="AK66" s="16">
        <f t="shared" si="40"/>
        <v>4.9551064328730245E-4</v>
      </c>
      <c r="AL66" s="16">
        <f t="shared" si="41"/>
        <v>4.1857599113096508E-3</v>
      </c>
      <c r="AM66" s="16">
        <f t="shared" si="42"/>
        <v>7.717778649921507E-2</v>
      </c>
      <c r="AN66" s="15">
        <f t="shared" si="32"/>
        <v>1.9792937414214438E-4</v>
      </c>
      <c r="AO66" s="15">
        <f t="shared" si="33"/>
        <v>4.2780748663101623E-3</v>
      </c>
      <c r="AP66" s="15">
        <f t="shared" si="34"/>
        <v>7.5036075036075039E-2</v>
      </c>
      <c r="AQ66" s="15">
        <f t="shared" si="6"/>
        <v>1.2396086989778594E-3</v>
      </c>
      <c r="AR66" s="15">
        <f t="shared" si="7"/>
        <v>7.1001455286055972E-3</v>
      </c>
      <c r="AS66" s="15">
        <f t="shared" si="8"/>
        <v>2.7711802339701757E-2</v>
      </c>
      <c r="AT66" s="14">
        <f t="shared" si="35"/>
        <v>9.2921882329517775E-3</v>
      </c>
      <c r="AU66" s="11">
        <f t="shared" si="14"/>
        <v>8.0187523607982841E-3</v>
      </c>
      <c r="AV66" s="14">
        <f t="shared" si="36"/>
        <v>9.3863237213636444E-3</v>
      </c>
      <c r="AW66" s="11">
        <f t="shared" si="15"/>
        <v>8.0913556085555963E-3</v>
      </c>
      <c r="AX66" s="13"/>
      <c r="AY66" s="13"/>
      <c r="AZ66" s="13"/>
      <c r="BA66" s="13"/>
      <c r="BB66" s="117">
        <f t="shared" si="19"/>
        <v>61606</v>
      </c>
    </row>
    <row r="67" spans="2:54" s="9" customFormat="1" ht="16">
      <c r="B67" s="38">
        <v>44421</v>
      </c>
      <c r="D67" s="7">
        <v>64266</v>
      </c>
      <c r="G67" s="8">
        <v>6629870</v>
      </c>
      <c r="H67" s="10">
        <f t="shared" ref="H67:H130" si="43">G67-F67-SUM(I67:N67)</f>
        <v>6568035</v>
      </c>
      <c r="I67" s="8">
        <v>40737</v>
      </c>
      <c r="J67" s="8">
        <v>142</v>
      </c>
      <c r="K67" s="9">
        <v>2</v>
      </c>
      <c r="L67" s="9">
        <v>1</v>
      </c>
      <c r="M67" s="7">
        <v>20130</v>
      </c>
      <c r="N67" s="9">
        <v>823</v>
      </c>
      <c r="O67" s="18">
        <f t="shared" ref="O67:O130" si="44">J67-J66</f>
        <v>10</v>
      </c>
      <c r="P67" s="18">
        <f t="shared" ref="P67:P130" si="45">K67-K66</f>
        <v>0</v>
      </c>
      <c r="Q67" s="18">
        <f t="shared" ref="Q67:Q130" si="46">L67-L66</f>
        <v>1</v>
      </c>
      <c r="R67" s="18">
        <f t="shared" si="9"/>
        <v>4</v>
      </c>
      <c r="S67" s="17">
        <f t="shared" si="10"/>
        <v>14.428571428571429</v>
      </c>
      <c r="T67" s="17">
        <f t="shared" si="11"/>
        <v>0.14285714285714285</v>
      </c>
      <c r="U67" s="17">
        <f t="shared" si="12"/>
        <v>0</v>
      </c>
      <c r="V67" s="17">
        <f t="shared" ref="V67:V130" si="47">MAX(0,MIN(J67,O67+$R67*J67/SUM($J67:$L67)))</f>
        <v>13.917241379310344</v>
      </c>
      <c r="W67" s="17">
        <f t="shared" si="13"/>
        <v>5.5172413793103448E-2</v>
      </c>
      <c r="X67" s="17">
        <f t="shared" ref="X67:X130" si="48">MAX(0,MIN(L67,Q67+$R67*L67/SUM($J67:$L67)))</f>
        <v>1</v>
      </c>
      <c r="Y67" s="17">
        <f t="shared" si="23"/>
        <v>20.457760920215936</v>
      </c>
      <c r="Z67" s="17">
        <f t="shared" si="24"/>
        <v>0.77320220077083657</v>
      </c>
      <c r="AA67" s="17">
        <f t="shared" si="25"/>
        <v>0.15198350094036092</v>
      </c>
      <c r="AB67" s="11">
        <f t="shared" si="26"/>
        <v>4.5053208509989286E-4</v>
      </c>
      <c r="AC67" s="11">
        <f t="shared" si="27"/>
        <v>5.8575924300820949E-3</v>
      </c>
      <c r="AD67" s="11">
        <f t="shared" si="28"/>
        <v>7.5991750470180461E-2</v>
      </c>
      <c r="AE67" s="11">
        <f t="shared" si="29"/>
        <v>3.5798994635787349E-4</v>
      </c>
      <c r="AF67" s="11">
        <f t="shared" si="30"/>
        <v>1.4742199145248876E-2</v>
      </c>
      <c r="AG67" s="11">
        <f t="shared" si="31"/>
        <v>3.9571083015503335E-2</v>
      </c>
      <c r="AH67" s="11">
        <f t="shared" si="37"/>
        <v>3.0649315933999169E-4</v>
      </c>
      <c r="AI67" s="11">
        <f t="shared" si="38"/>
        <v>4.1797283176593522E-4</v>
      </c>
      <c r="AJ67" s="11">
        <f t="shared" si="39"/>
        <v>0.5</v>
      </c>
      <c r="AK67" s="16">
        <f t="shared" si="40"/>
        <v>5.4433532063255529E-4</v>
      </c>
      <c r="AL67" s="16">
        <f t="shared" si="41"/>
        <v>5.2199681135470044E-3</v>
      </c>
      <c r="AM67" s="16">
        <f t="shared" si="42"/>
        <v>7.5245679002751142E-2</v>
      </c>
      <c r="AN67" s="15">
        <f t="shared" si="32"/>
        <v>1.6954433813556215E-4</v>
      </c>
      <c r="AO67" s="15">
        <f t="shared" si="33"/>
        <v>1.5727124183006536E-2</v>
      </c>
      <c r="AP67" s="15">
        <f t="shared" si="34"/>
        <v>4.3650793650793655E-2</v>
      </c>
      <c r="AQ67" s="15">
        <f t="shared" ref="AQ67:AQ130" si="49">AK81</f>
        <v>1.1776389972484641E-3</v>
      </c>
      <c r="AR67" s="15">
        <f t="shared" ref="AR67:AR130" si="50">AL81</f>
        <v>7.5394160006838629E-3</v>
      </c>
      <c r="AS67" s="15">
        <f t="shared" ref="AS67:AS130" si="51">AM81</f>
        <v>3.6816475721183121E-2</v>
      </c>
      <c r="AT67" s="14">
        <f t="shared" si="35"/>
        <v>9.693402736403579E-3</v>
      </c>
      <c r="AU67" s="11">
        <f t="shared" si="14"/>
        <v>6.8076534144496251E-3</v>
      </c>
      <c r="AV67" s="14">
        <f t="shared" si="36"/>
        <v>9.7846616225400751E-3</v>
      </c>
      <c r="AW67" s="11">
        <f t="shared" si="15"/>
        <v>6.8701015450300896E-3</v>
      </c>
      <c r="AX67" s="13"/>
      <c r="AY67" s="13"/>
      <c r="AZ67" s="13"/>
      <c r="BA67" s="13"/>
      <c r="BB67" s="117">
        <f t="shared" si="19"/>
        <v>64266</v>
      </c>
    </row>
    <row r="68" spans="2:54" s="9" customFormat="1" ht="16">
      <c r="B68" s="38">
        <v>44422</v>
      </c>
      <c r="D68" s="7">
        <v>65193</v>
      </c>
      <c r="G68" s="8">
        <v>6629870</v>
      </c>
      <c r="H68" s="10">
        <f t="shared" si="43"/>
        <v>6575076</v>
      </c>
      <c r="I68" s="8">
        <v>33675</v>
      </c>
      <c r="J68" s="8">
        <v>156</v>
      </c>
      <c r="K68" s="9">
        <v>3</v>
      </c>
      <c r="L68" s="9">
        <v>1</v>
      </c>
      <c r="M68" s="7">
        <v>20136</v>
      </c>
      <c r="N68" s="9">
        <v>823</v>
      </c>
      <c r="O68" s="18">
        <f t="shared" si="44"/>
        <v>14</v>
      </c>
      <c r="P68" s="18">
        <f t="shared" si="45"/>
        <v>1</v>
      </c>
      <c r="Q68" s="18">
        <f t="shared" si="46"/>
        <v>0</v>
      </c>
      <c r="R68" s="18">
        <f t="shared" ref="R68:R131" si="52">M68-M67</f>
        <v>6</v>
      </c>
      <c r="S68" s="17">
        <f t="shared" ref="S68:S131" si="53">AVERAGE(O65:O71)</f>
        <v>14.857142857142858</v>
      </c>
      <c r="T68" s="17">
        <f t="shared" ref="T68:T131" si="54">AVERAGE(P65:P71)</f>
        <v>1.4285714285714286</v>
      </c>
      <c r="U68" s="17">
        <f t="shared" ref="U68:U131" si="55">AVERAGE(Q65:Q71)</f>
        <v>0.2857142857142857</v>
      </c>
      <c r="V68" s="17">
        <f t="shared" si="47"/>
        <v>19.850000000000001</v>
      </c>
      <c r="W68" s="17">
        <f t="shared" ref="W68:W131" si="56">MAX(0,MIN(K68,P68+$R68*K68/SUM($J68:$L68)))</f>
        <v>1.1125</v>
      </c>
      <c r="X68" s="17">
        <f t="shared" si="48"/>
        <v>3.7499999999999999E-2</v>
      </c>
      <c r="Y68" s="17">
        <f t="shared" si="23"/>
        <v>19.605578380533395</v>
      </c>
      <c r="Z68" s="17">
        <f t="shared" si="24"/>
        <v>1.653304241587163</v>
      </c>
      <c r="AA68" s="17">
        <f t="shared" si="25"/>
        <v>0.2986671744097486</v>
      </c>
      <c r="AB68" s="11">
        <f t="shared" si="26"/>
        <v>4.8127202249879458E-4</v>
      </c>
      <c r="AC68" s="11">
        <f t="shared" si="27"/>
        <v>1.1642987616811007E-2</v>
      </c>
      <c r="AD68" s="11">
        <f t="shared" si="28"/>
        <v>0.1493335872048743</v>
      </c>
      <c r="AE68" s="11">
        <f t="shared" si="29"/>
        <v>4.2713493721261212E-4</v>
      </c>
      <c r="AF68" s="11">
        <f t="shared" si="30"/>
        <v>1.0511581414570269E-2</v>
      </c>
      <c r="AG68" s="11">
        <f t="shared" si="31"/>
        <v>3.9571083015503335E-2</v>
      </c>
      <c r="AH68" s="11">
        <f t="shared" si="37"/>
        <v>4.8727201315757179E-4</v>
      </c>
      <c r="AI68" s="11">
        <f t="shared" si="38"/>
        <v>7.8345070422535211E-3</v>
      </c>
      <c r="AJ68" s="11">
        <f t="shared" si="39"/>
        <v>1.8749999999999999E-2</v>
      </c>
      <c r="AK68" s="16">
        <f t="shared" si="40"/>
        <v>5.4206922154358508E-4</v>
      </c>
      <c r="AL68" s="16">
        <f t="shared" si="41"/>
        <v>9.7333119126050884E-3</v>
      </c>
      <c r="AM68" s="16">
        <f t="shared" si="42"/>
        <v>9.9692957914315761E-2</v>
      </c>
      <c r="AN68" s="15">
        <f t="shared" si="32"/>
        <v>9.5608610016680343E-4</v>
      </c>
      <c r="AO68" s="15">
        <f t="shared" si="33"/>
        <v>8.2742316784869974E-3</v>
      </c>
      <c r="AP68" s="15">
        <f t="shared" si="34"/>
        <v>2.1276595744680851E-2</v>
      </c>
      <c r="AQ68" s="15">
        <f t="shared" si="49"/>
        <v>1.2874031473036739E-3</v>
      </c>
      <c r="AR68" s="15">
        <f t="shared" si="50"/>
        <v>6.6192767763686433E-3</v>
      </c>
      <c r="AS68" s="15">
        <f t="shared" si="51"/>
        <v>4.0279807721369319E-2</v>
      </c>
      <c r="AT68" s="14">
        <f t="shared" si="35"/>
        <v>9.8332244825313324E-3</v>
      </c>
      <c r="AU68" s="11">
        <f t="shared" ref="AU68:AU131" si="57">AVERAGE(AT65:AT71)</f>
        <v>7.287602493390841E-3</v>
      </c>
      <c r="AV68" s="14">
        <f t="shared" si="36"/>
        <v>9.9151705622870373E-3</v>
      </c>
      <c r="AW68" s="11">
        <f t="shared" ref="AW68:AW131" si="58">AVERAGE(AV65:AV71)</f>
        <v>7.3532842965325284E-3</v>
      </c>
      <c r="AX68" s="13"/>
      <c r="AY68" s="13"/>
      <c r="AZ68" s="13"/>
      <c r="BA68" s="13"/>
      <c r="BB68" s="117">
        <f t="shared" si="19"/>
        <v>65193</v>
      </c>
    </row>
    <row r="69" spans="2:54" s="9" customFormat="1" ht="16">
      <c r="B69" s="38">
        <v>44423</v>
      </c>
      <c r="D69" s="7">
        <v>42848</v>
      </c>
      <c r="G69" s="8">
        <v>6629870</v>
      </c>
      <c r="H69" s="10">
        <f t="shared" si="43"/>
        <v>6576440</v>
      </c>
      <c r="I69" s="8">
        <v>32286</v>
      </c>
      <c r="J69" s="8">
        <v>177</v>
      </c>
      <c r="K69" s="9">
        <v>4</v>
      </c>
      <c r="L69" s="9">
        <v>1</v>
      </c>
      <c r="M69" s="7">
        <v>20139</v>
      </c>
      <c r="N69" s="9">
        <v>823</v>
      </c>
      <c r="O69" s="18">
        <f t="shared" si="44"/>
        <v>21</v>
      </c>
      <c r="P69" s="18">
        <f t="shared" si="45"/>
        <v>1</v>
      </c>
      <c r="Q69" s="18">
        <f t="shared" si="46"/>
        <v>0</v>
      </c>
      <c r="R69" s="18">
        <f t="shared" si="52"/>
        <v>3</v>
      </c>
      <c r="S69" s="17">
        <f t="shared" si="53"/>
        <v>16.285714285714285</v>
      </c>
      <c r="T69" s="17">
        <f t="shared" si="54"/>
        <v>1.5714285714285714</v>
      </c>
      <c r="U69" s="17">
        <f t="shared" si="55"/>
        <v>0.2857142857142857</v>
      </c>
      <c r="V69" s="17">
        <f t="shared" si="47"/>
        <v>23.917582417582416</v>
      </c>
      <c r="W69" s="17">
        <f t="shared" si="56"/>
        <v>1.0659340659340659</v>
      </c>
      <c r="X69" s="17">
        <f t="shared" si="48"/>
        <v>1.6483516483516484E-2</v>
      </c>
      <c r="Y69" s="17">
        <f t="shared" si="23"/>
        <v>20.574193954682563</v>
      </c>
      <c r="Z69" s="17">
        <f t="shared" si="24"/>
        <v>1.6887233679153801</v>
      </c>
      <c r="AA69" s="17">
        <f t="shared" si="25"/>
        <v>0.30457036213111816</v>
      </c>
      <c r="AB69" s="11">
        <f t="shared" si="26"/>
        <v>6.1096344334617852E-4</v>
      </c>
      <c r="AC69" s="11">
        <f t="shared" si="27"/>
        <v>1.082514979432936E-2</v>
      </c>
      <c r="AD69" s="11">
        <f t="shared" si="28"/>
        <v>0.10152345404370605</v>
      </c>
      <c r="AE69" s="11">
        <f t="shared" si="29"/>
        <v>3.4234058696094361E-4</v>
      </c>
      <c r="AF69" s="11">
        <f t="shared" si="30"/>
        <v>3.9569031997067038E-3</v>
      </c>
      <c r="AG69" s="11">
        <f t="shared" si="31"/>
        <v>2.4690130634550961E-2</v>
      </c>
      <c r="AH69" s="11">
        <f t="shared" ref="AH69:AH100" si="59">MIN(1,V69/I68)</f>
        <v>7.1024743630534277E-4</v>
      </c>
      <c r="AI69" s="11">
        <f t="shared" ref="AI69:AI100" si="60">MIN(1,W69/J68)</f>
        <v>6.8329106790645253E-3</v>
      </c>
      <c r="AJ69" s="11">
        <f t="shared" ref="AJ69:AJ100" si="61">MIN(1,X69/K68)</f>
        <v>5.4945054945054949E-3</v>
      </c>
      <c r="AK69" s="16">
        <f t="shared" si="40"/>
        <v>5.7978026090850781E-4</v>
      </c>
      <c r="AL69" s="16">
        <f t="shared" si="41"/>
        <v>9.9019744189299316E-3</v>
      </c>
      <c r="AM69" s="16">
        <f t="shared" si="42"/>
        <v>0.10018489022442989</v>
      </c>
      <c r="AN69" s="15">
        <f t="shared" si="32"/>
        <v>3.5263981152205677E-4</v>
      </c>
      <c r="AO69" s="15">
        <f t="shared" si="33"/>
        <v>0</v>
      </c>
      <c r="AP69" s="15">
        <f t="shared" si="34"/>
        <v>0</v>
      </c>
      <c r="AQ69" s="15">
        <f t="shared" si="49"/>
        <v>1.4604964509681048E-3</v>
      </c>
      <c r="AR69" s="15">
        <f t="shared" si="50"/>
        <v>7.2871300657906734E-3</v>
      </c>
      <c r="AS69" s="15">
        <f t="shared" si="51"/>
        <v>4.699040017866004E-2</v>
      </c>
      <c r="AT69" s="14">
        <f t="shared" si="35"/>
        <v>6.4628718210160982E-3</v>
      </c>
      <c r="AU69" s="11">
        <f t="shared" si="57"/>
        <v>7.4658218896341217E-3</v>
      </c>
      <c r="AV69" s="14">
        <f t="shared" si="36"/>
        <v>6.5153791412983315E-3</v>
      </c>
      <c r="AW69" s="11">
        <f t="shared" si="58"/>
        <v>7.5328695264158503E-3</v>
      </c>
      <c r="AX69" s="13"/>
      <c r="AY69" s="13"/>
      <c r="AZ69" s="13"/>
      <c r="BA69" s="13"/>
      <c r="BB69" s="117">
        <f t="shared" ref="BB69:BB132" si="62">D69</f>
        <v>42848</v>
      </c>
    </row>
    <row r="70" spans="2:54" s="9" customFormat="1" ht="16">
      <c r="B70" s="38">
        <v>44424</v>
      </c>
      <c r="D70" s="7">
        <v>-30981</v>
      </c>
      <c r="G70" s="8">
        <v>6629870</v>
      </c>
      <c r="H70" s="10">
        <f t="shared" si="43"/>
        <v>6578718</v>
      </c>
      <c r="I70" s="8">
        <v>29986</v>
      </c>
      <c r="J70" s="8">
        <v>195</v>
      </c>
      <c r="K70" s="9">
        <v>6</v>
      </c>
      <c r="L70" s="9">
        <v>1</v>
      </c>
      <c r="M70" s="7">
        <v>20141</v>
      </c>
      <c r="N70" s="9">
        <v>823</v>
      </c>
      <c r="O70" s="18">
        <f t="shared" si="44"/>
        <v>18</v>
      </c>
      <c r="P70" s="18">
        <f t="shared" si="45"/>
        <v>2</v>
      </c>
      <c r="Q70" s="18">
        <f t="shared" si="46"/>
        <v>0</v>
      </c>
      <c r="R70" s="18">
        <f t="shared" si="52"/>
        <v>2</v>
      </c>
      <c r="S70" s="17">
        <f t="shared" si="53"/>
        <v>20.285714285714285</v>
      </c>
      <c r="T70" s="17">
        <f t="shared" si="54"/>
        <v>2</v>
      </c>
      <c r="U70" s="17">
        <f t="shared" si="55"/>
        <v>0.42857142857142855</v>
      </c>
      <c r="V70" s="17">
        <f t="shared" si="47"/>
        <v>19.93069306930693</v>
      </c>
      <c r="W70" s="17">
        <f t="shared" si="56"/>
        <v>2.0594059405940595</v>
      </c>
      <c r="X70" s="17">
        <f t="shared" si="48"/>
        <v>9.9009900990099011E-3</v>
      </c>
      <c r="Y70" s="17">
        <f t="shared" si="23"/>
        <v>24.2499545956513</v>
      </c>
      <c r="Z70" s="17">
        <f t="shared" si="24"/>
        <v>2.1470436630753675</v>
      </c>
      <c r="AA70" s="17">
        <f t="shared" si="25"/>
        <v>0.45620371171668622</v>
      </c>
      <c r="AB70" s="11">
        <f t="shared" si="26"/>
        <v>7.5109814147467319E-4</v>
      </c>
      <c r="AC70" s="11">
        <f t="shared" si="27"/>
        <v>1.2130190186866483E-2</v>
      </c>
      <c r="AD70" s="11">
        <f t="shared" si="28"/>
        <v>0.11405092792917156</v>
      </c>
      <c r="AE70" s="11">
        <f t="shared" si="29"/>
        <v>4.6564506332323109E-4</v>
      </c>
      <c r="AF70" s="11">
        <f t="shared" si="30"/>
        <v>4.8824552986872086E-3</v>
      </c>
      <c r="AG70" s="11">
        <f t="shared" si="31"/>
        <v>1.5271192164809187E-2</v>
      </c>
      <c r="AH70" s="11">
        <f t="shared" si="59"/>
        <v>6.1731688872288079E-4</v>
      </c>
      <c r="AI70" s="11">
        <f t="shared" si="60"/>
        <v>1.1635061811265873E-2</v>
      </c>
      <c r="AJ70" s="11">
        <f t="shared" si="61"/>
        <v>2.4752475247524753E-3</v>
      </c>
      <c r="AK70" s="16">
        <f t="shared" ref="AK70:AK101" si="63">AVERAGE(AH67:AH73)</f>
        <v>6.7594473319716449E-4</v>
      </c>
      <c r="AL70" s="16">
        <f t="shared" ref="AL70:AL101" si="64">AVERAGE(AI67:AI73)</f>
        <v>1.1210770835624976E-2</v>
      </c>
      <c r="AM70" s="16">
        <f t="shared" ref="AM70:AM101" si="65">AVERAGE(AJ67:AJ73)</f>
        <v>0.1128210026898939</v>
      </c>
      <c r="AN70" s="15">
        <f t="shared" si="32"/>
        <v>2.7554414730611069E-4</v>
      </c>
      <c r="AO70" s="15">
        <f t="shared" si="33"/>
        <v>4.3956043956043956E-3</v>
      </c>
      <c r="AP70" s="15">
        <f t="shared" si="34"/>
        <v>1.6E-2</v>
      </c>
      <c r="AQ70" s="15">
        <f t="shared" si="49"/>
        <v>1.6864427380607529E-3</v>
      </c>
      <c r="AR70" s="15">
        <f t="shared" si="50"/>
        <v>7.9989709933246163E-3</v>
      </c>
      <c r="AS70" s="15">
        <f t="shared" si="51"/>
        <v>4.5747412754768089E-2</v>
      </c>
      <c r="AT70" s="14">
        <f t="shared" si="35"/>
        <v>-4.6729423050527385E-3</v>
      </c>
      <c r="AU70" s="11">
        <f t="shared" si="57"/>
        <v>7.6194124900962282E-3</v>
      </c>
      <c r="AV70" s="14">
        <f t="shared" si="36"/>
        <v>-4.7092761842048858E-3</v>
      </c>
      <c r="AW70" s="11">
        <f t="shared" si="58"/>
        <v>7.6890167297440793E-3</v>
      </c>
      <c r="AX70" s="13"/>
      <c r="AY70" s="13"/>
      <c r="AZ70" s="13"/>
      <c r="BA70" s="13"/>
      <c r="BB70" s="117">
        <f t="shared" si="62"/>
        <v>-30981</v>
      </c>
    </row>
    <row r="71" spans="2:54" s="9" customFormat="1" ht="16">
      <c r="B71" s="38">
        <v>44425</v>
      </c>
      <c r="D71" s="7">
        <v>79810</v>
      </c>
      <c r="G71" s="8">
        <v>6629870</v>
      </c>
      <c r="H71" s="10">
        <f t="shared" si="43"/>
        <v>6577160</v>
      </c>
      <c r="I71" s="8">
        <v>31519</v>
      </c>
      <c r="J71" s="8">
        <v>210</v>
      </c>
      <c r="K71" s="9">
        <v>12</v>
      </c>
      <c r="L71" s="9">
        <v>2</v>
      </c>
      <c r="M71" s="7">
        <v>20144</v>
      </c>
      <c r="N71" s="9">
        <v>823</v>
      </c>
      <c r="O71" s="18">
        <f t="shared" si="44"/>
        <v>15</v>
      </c>
      <c r="P71" s="18">
        <f t="shared" si="45"/>
        <v>6</v>
      </c>
      <c r="Q71" s="18">
        <f t="shared" si="46"/>
        <v>1</v>
      </c>
      <c r="R71" s="18">
        <f t="shared" si="52"/>
        <v>3</v>
      </c>
      <c r="S71" s="17">
        <f t="shared" si="53"/>
        <v>26.142857142857142</v>
      </c>
      <c r="T71" s="17">
        <f t="shared" si="54"/>
        <v>1.8571428571428572</v>
      </c>
      <c r="U71" s="17">
        <f t="shared" si="55"/>
        <v>0.7142857142857143</v>
      </c>
      <c r="V71" s="17">
        <f t="shared" si="47"/>
        <v>17.8125</v>
      </c>
      <c r="W71" s="17">
        <f t="shared" si="56"/>
        <v>6.1607142857142856</v>
      </c>
      <c r="X71" s="17">
        <f t="shared" si="48"/>
        <v>1.0267857142857142</v>
      </c>
      <c r="Y71" s="17">
        <f t="shared" ref="Y71:Y134" si="66">AVERAGE(V68:V74)</f>
        <v>30.084238031967818</v>
      </c>
      <c r="Z71" s="17">
        <f t="shared" ref="Z71:Z134" si="67">AVERAGE(W68:W74)</f>
        <v>2.1391618896763531</v>
      </c>
      <c r="AA71" s="17">
        <f t="shared" ref="AA71:AA134" si="68">AVERAGE(X68:X74)</f>
        <v>0.75182716340950206</v>
      </c>
      <c r="AB71" s="11">
        <f t="shared" ref="AB71:AB134" si="69">Y71/I70</f>
        <v>1.0032761299262262E-3</v>
      </c>
      <c r="AC71" s="11">
        <f t="shared" ref="AC71:AC134" si="70">Z71/J70</f>
        <v>1.0970060972699246E-2</v>
      </c>
      <c r="AD71" s="11">
        <f t="shared" ref="AD71:AD134" si="71">AA71/K70</f>
        <v>0.125304527234917</v>
      </c>
      <c r="AE71" s="11">
        <f t="shared" si="29"/>
        <v>4.9004349980262215E-4</v>
      </c>
      <c r="AF71" s="11">
        <f t="shared" si="30"/>
        <v>3.1851854021465219E-3</v>
      </c>
      <c r="AG71" s="11">
        <f t="shared" si="31"/>
        <v>3.5112462006079023E-2</v>
      </c>
      <c r="AH71" s="11">
        <f t="shared" si="59"/>
        <v>5.9402721269925969E-4</v>
      </c>
      <c r="AI71" s="11">
        <f t="shared" si="60"/>
        <v>3.1593406593406592E-2</v>
      </c>
      <c r="AJ71" s="11">
        <f t="shared" si="61"/>
        <v>0.17113095238095236</v>
      </c>
      <c r="AK71" s="16">
        <f t="shared" si="63"/>
        <v>7.8984864444859215E-4</v>
      </c>
      <c r="AL71" s="16">
        <f t="shared" si="64"/>
        <v>1.1151060431086985E-2</v>
      </c>
      <c r="AM71" s="16">
        <f t="shared" si="65"/>
        <v>6.8797468420694882E-2</v>
      </c>
      <c r="AN71" s="15">
        <f t="shared" si="32"/>
        <v>6.0988990632205036E-4</v>
      </c>
      <c r="AO71" s="15">
        <f t="shared" si="33"/>
        <v>0</v>
      </c>
      <c r="AP71" s="15">
        <f t="shared" si="34"/>
        <v>0</v>
      </c>
      <c r="AQ71" s="15">
        <f t="shared" si="49"/>
        <v>2.1023414818825284E-3</v>
      </c>
      <c r="AR71" s="15">
        <f t="shared" si="50"/>
        <v>8.3815490480500087E-3</v>
      </c>
      <c r="AS71" s="15">
        <f t="shared" si="51"/>
        <v>3.2320580834785492E-2</v>
      </c>
      <c r="AT71" s="14">
        <f t="shared" si="35"/>
        <v>1.2037943428755013E-2</v>
      </c>
      <c r="AU71" s="11">
        <f t="shared" si="57"/>
        <v>7.7569286534168187E-3</v>
      </c>
      <c r="AV71" s="14">
        <f t="shared" si="36"/>
        <v>1.2134416678323167E-2</v>
      </c>
      <c r="AW71" s="11">
        <f t="shared" si="58"/>
        <v>7.8296465833186963E-3</v>
      </c>
      <c r="AX71" s="13"/>
      <c r="AY71" s="13"/>
      <c r="AZ71" s="13"/>
      <c r="BA71" s="13"/>
      <c r="BB71" s="117">
        <f t="shared" si="62"/>
        <v>79810</v>
      </c>
    </row>
    <row r="72" spans="2:54" s="9" customFormat="1" ht="16">
      <c r="B72" s="38">
        <v>44426</v>
      </c>
      <c r="D72" s="7">
        <v>63740</v>
      </c>
      <c r="G72" s="8">
        <v>6629870</v>
      </c>
      <c r="H72" s="10">
        <f t="shared" si="43"/>
        <v>6568824</v>
      </c>
      <c r="I72" s="8">
        <v>39832</v>
      </c>
      <c r="J72" s="8">
        <v>228</v>
      </c>
      <c r="K72" s="9">
        <v>12</v>
      </c>
      <c r="L72" s="9">
        <v>2</v>
      </c>
      <c r="M72" s="7">
        <v>20149</v>
      </c>
      <c r="N72" s="9">
        <v>823</v>
      </c>
      <c r="O72" s="18">
        <f t="shared" si="44"/>
        <v>18</v>
      </c>
      <c r="P72" s="18">
        <f t="shared" si="45"/>
        <v>0</v>
      </c>
      <c r="Q72" s="18">
        <f t="shared" si="46"/>
        <v>0</v>
      </c>
      <c r="R72" s="18">
        <f t="shared" si="52"/>
        <v>5</v>
      </c>
      <c r="S72" s="17">
        <f t="shared" si="53"/>
        <v>29.142857142857142</v>
      </c>
      <c r="T72" s="17">
        <f t="shared" si="54"/>
        <v>2.1428571428571428</v>
      </c>
      <c r="U72" s="17">
        <f t="shared" si="55"/>
        <v>1</v>
      </c>
      <c r="V72" s="17">
        <f t="shared" si="47"/>
        <v>22.710743801652892</v>
      </c>
      <c r="W72" s="17">
        <f t="shared" si="56"/>
        <v>0.24793388429752067</v>
      </c>
      <c r="X72" s="17">
        <f t="shared" si="48"/>
        <v>4.1322314049586778E-2</v>
      </c>
      <c r="Y72" s="17">
        <f t="shared" si="66"/>
        <v>35.046451207393432</v>
      </c>
      <c r="Z72" s="17">
        <f t="shared" si="67"/>
        <v>2.5487011198762053</v>
      </c>
      <c r="AA72" s="17">
        <f t="shared" si="68"/>
        <v>1.0943604720697537</v>
      </c>
      <c r="AB72" s="11">
        <f t="shared" si="69"/>
        <v>1.1119150736823324E-3</v>
      </c>
      <c r="AC72" s="11">
        <f t="shared" si="70"/>
        <v>1.2136671999410502E-2</v>
      </c>
      <c r="AD72" s="11">
        <f t="shared" si="71"/>
        <v>9.1196706005812811E-2</v>
      </c>
      <c r="AE72" s="11">
        <f t="shared" si="29"/>
        <v>5.1283754873647361E-4</v>
      </c>
      <c r="AF72" s="11">
        <f t="shared" si="30"/>
        <v>3.6213954162637872E-3</v>
      </c>
      <c r="AG72" s="11">
        <f t="shared" si="31"/>
        <v>7.9821428571428585E-2</v>
      </c>
      <c r="AH72" s="11">
        <f t="shared" si="59"/>
        <v>7.2054138144144462E-4</v>
      </c>
      <c r="AI72" s="11">
        <f t="shared" si="60"/>
        <v>1.1806375442739079E-3</v>
      </c>
      <c r="AJ72" s="11">
        <f t="shared" si="61"/>
        <v>3.4435261707988982E-3</v>
      </c>
      <c r="AK72" s="16">
        <f t="shared" si="63"/>
        <v>8.8177643116409945E-4</v>
      </c>
      <c r="AL72" s="16">
        <f t="shared" si="64"/>
        <v>1.1780976836654708E-2</v>
      </c>
      <c r="AM72" s="16">
        <f t="shared" si="65"/>
        <v>8.9311593759949764E-2</v>
      </c>
      <c r="AN72" s="15">
        <f t="shared" si="32"/>
        <v>4.5656410588698545E-4</v>
      </c>
      <c r="AO72" s="15">
        <f t="shared" si="33"/>
        <v>0</v>
      </c>
      <c r="AP72" s="15">
        <f t="shared" si="34"/>
        <v>0</v>
      </c>
      <c r="AQ72" s="15">
        <f t="shared" si="49"/>
        <v>2.4251952235332954E-3</v>
      </c>
      <c r="AR72" s="15">
        <f t="shared" si="50"/>
        <v>8.9719909324549908E-3</v>
      </c>
      <c r="AS72" s="15">
        <f t="shared" si="51"/>
        <v>5.0635158206566257E-2</v>
      </c>
      <c r="AT72" s="14">
        <f t="shared" si="35"/>
        <v>9.6140648308337875E-3</v>
      </c>
      <c r="AU72" s="11">
        <f t="shared" si="57"/>
        <v>7.8755476567198366E-3</v>
      </c>
      <c r="AV72" s="14">
        <f t="shared" si="36"/>
        <v>9.7034111433035811E-3</v>
      </c>
      <c r="AW72" s="11">
        <f t="shared" si="58"/>
        <v>7.9521247968017041E-3</v>
      </c>
      <c r="AX72" s="13"/>
      <c r="AY72" s="13"/>
      <c r="AZ72" s="13"/>
      <c r="BA72" s="13"/>
      <c r="BB72" s="117">
        <f t="shared" si="62"/>
        <v>63740</v>
      </c>
    </row>
    <row r="73" spans="2:54" s="9" customFormat="1" ht="16">
      <c r="B73" s="38">
        <v>44427</v>
      </c>
      <c r="D73" s="7">
        <v>68734</v>
      </c>
      <c r="G73" s="8">
        <v>6629870</v>
      </c>
      <c r="H73" s="10">
        <f t="shared" si="43"/>
        <v>6558992</v>
      </c>
      <c r="I73" s="8">
        <v>49607</v>
      </c>
      <c r="J73" s="8">
        <v>274</v>
      </c>
      <c r="K73" s="9">
        <v>16</v>
      </c>
      <c r="L73" s="9">
        <v>3</v>
      </c>
      <c r="M73" s="7">
        <v>20155</v>
      </c>
      <c r="N73" s="9">
        <v>823</v>
      </c>
      <c r="O73" s="18">
        <f t="shared" si="44"/>
        <v>46</v>
      </c>
      <c r="P73" s="18">
        <f t="shared" si="45"/>
        <v>4</v>
      </c>
      <c r="Q73" s="18">
        <f t="shared" si="46"/>
        <v>1</v>
      </c>
      <c r="R73" s="18">
        <f t="shared" si="52"/>
        <v>6</v>
      </c>
      <c r="S73" s="17">
        <f t="shared" si="53"/>
        <v>31.571428571428573</v>
      </c>
      <c r="T73" s="17">
        <f t="shared" si="54"/>
        <v>3.2857142857142856</v>
      </c>
      <c r="U73" s="17">
        <f t="shared" si="55"/>
        <v>1.5714285714285714</v>
      </c>
      <c r="V73" s="17">
        <f t="shared" si="47"/>
        <v>51.610921501706486</v>
      </c>
      <c r="W73" s="17">
        <f t="shared" si="56"/>
        <v>4.3276450511945388</v>
      </c>
      <c r="X73" s="17">
        <f t="shared" si="48"/>
        <v>1.0614334470989761</v>
      </c>
      <c r="Y73" s="17">
        <f t="shared" si="66"/>
        <v>39.009843323613268</v>
      </c>
      <c r="Z73" s="17">
        <f t="shared" si="67"/>
        <v>3.8145353183681352</v>
      </c>
      <c r="AA73" s="17">
        <f t="shared" si="68"/>
        <v>1.7222770145008433</v>
      </c>
      <c r="AB73" s="11">
        <f t="shared" si="69"/>
        <v>9.7935939253899541E-4</v>
      </c>
      <c r="AC73" s="11">
        <f t="shared" si="70"/>
        <v>1.6730418063018136E-2</v>
      </c>
      <c r="AD73" s="11">
        <f t="shared" si="71"/>
        <v>0.14352308454173693</v>
      </c>
      <c r="AE73" s="11">
        <f t="shared" si="29"/>
        <v>4.5977667595268896E-4</v>
      </c>
      <c r="AF73" s="11">
        <f t="shared" si="30"/>
        <v>4.7030193794508719E-3</v>
      </c>
      <c r="AG73" s="11">
        <f t="shared" si="31"/>
        <v>0.16199764521193094</v>
      </c>
      <c r="AH73" s="11">
        <f t="shared" si="59"/>
        <v>1.2957150407136595E-3</v>
      </c>
      <c r="AI73" s="11">
        <f t="shared" si="60"/>
        <v>1.8980899347344468E-2</v>
      </c>
      <c r="AJ73" s="11">
        <f t="shared" si="61"/>
        <v>8.8452787258248011E-2</v>
      </c>
      <c r="AK73" s="16">
        <f t="shared" si="63"/>
        <v>9.4191070754139105E-4</v>
      </c>
      <c r="AL73" s="16">
        <f t="shared" si="64"/>
        <v>1.4744042555271512E-2</v>
      </c>
      <c r="AM73" s="16">
        <f t="shared" si="65"/>
        <v>0.12354173832026757</v>
      </c>
      <c r="AN73" s="15">
        <f t="shared" si="32"/>
        <v>6.2256373469306422E-4</v>
      </c>
      <c r="AO73" s="15">
        <f t="shared" si="33"/>
        <v>9.8193244304791826E-3</v>
      </c>
      <c r="AP73" s="15">
        <f t="shared" si="34"/>
        <v>0</v>
      </c>
      <c r="AQ73" s="15">
        <f t="shared" si="49"/>
        <v>2.667508492274167E-3</v>
      </c>
      <c r="AR73" s="15">
        <f t="shared" si="50"/>
        <v>1.0389805933188194E-2</v>
      </c>
      <c r="AS73" s="15">
        <f t="shared" si="51"/>
        <v>5.3796624174721572E-2</v>
      </c>
      <c r="AT73" s="14">
        <f t="shared" si="35"/>
        <v>1.0367322436186531E-2</v>
      </c>
      <c r="AU73" s="11">
        <f t="shared" si="57"/>
        <v>8.017955103192068E-3</v>
      </c>
      <c r="AV73" s="14">
        <f t="shared" si="36"/>
        <v>1.0479354144661253E-2</v>
      </c>
      <c r="AW73" s="11">
        <f t="shared" si="58"/>
        <v>8.0976813418271558E-3</v>
      </c>
      <c r="AX73" s="13"/>
      <c r="AY73" s="13"/>
      <c r="AZ73" s="13"/>
      <c r="BA73" s="13"/>
      <c r="BB73" s="117">
        <f t="shared" si="62"/>
        <v>68734</v>
      </c>
    </row>
    <row r="74" spans="2:54" s="9" customFormat="1" ht="16">
      <c r="B74" s="38">
        <v>44428</v>
      </c>
      <c r="D74" s="7">
        <v>70648</v>
      </c>
      <c r="G74" s="8">
        <v>6629870</v>
      </c>
      <c r="H74" s="10">
        <f t="shared" si="43"/>
        <v>6560269</v>
      </c>
      <c r="I74" s="8">
        <v>48273</v>
      </c>
      <c r="J74" s="8">
        <v>325</v>
      </c>
      <c r="K74" s="9">
        <v>15</v>
      </c>
      <c r="L74" s="9">
        <v>6</v>
      </c>
      <c r="M74" s="7">
        <v>20159</v>
      </c>
      <c r="N74" s="9">
        <v>823</v>
      </c>
      <c r="O74" s="18">
        <f t="shared" si="44"/>
        <v>51</v>
      </c>
      <c r="P74" s="18">
        <f t="shared" si="45"/>
        <v>-1</v>
      </c>
      <c r="Q74" s="18">
        <f t="shared" si="46"/>
        <v>3</v>
      </c>
      <c r="R74" s="18">
        <f t="shared" si="52"/>
        <v>4</v>
      </c>
      <c r="S74" s="17">
        <f t="shared" si="53"/>
        <v>36.857142857142854</v>
      </c>
      <c r="T74" s="17">
        <f t="shared" si="54"/>
        <v>3.2857142857142856</v>
      </c>
      <c r="U74" s="17">
        <f t="shared" si="55"/>
        <v>1.1428571428571428</v>
      </c>
      <c r="V74" s="17">
        <f t="shared" si="47"/>
        <v>54.75722543352601</v>
      </c>
      <c r="W74" s="17">
        <f t="shared" si="56"/>
        <v>0</v>
      </c>
      <c r="X74" s="17">
        <f t="shared" si="48"/>
        <v>3.0693641618497112</v>
      </c>
      <c r="Y74" s="17">
        <f t="shared" si="66"/>
        <v>46.260361130703835</v>
      </c>
      <c r="Z74" s="17">
        <f t="shared" si="67"/>
        <v>3.9494878011054979</v>
      </c>
      <c r="AA74" s="17">
        <f t="shared" si="68"/>
        <v>1.7208625873438419</v>
      </c>
      <c r="AB74" s="11">
        <f t="shared" si="69"/>
        <v>9.3253696314439158E-4</v>
      </c>
      <c r="AC74" s="11">
        <f t="shared" si="70"/>
        <v>1.4414189055129555E-2</v>
      </c>
      <c r="AD74" s="11">
        <f t="shared" si="71"/>
        <v>0.10755391170899012</v>
      </c>
      <c r="AE74" s="11">
        <f t="shared" ref="AE74:AE137" si="72">AB67</f>
        <v>4.5053208509989286E-4</v>
      </c>
      <c r="AF74" s="11">
        <f t="shared" ref="AF74:AF137" si="73">AC67</f>
        <v>5.8575924300820949E-3</v>
      </c>
      <c r="AG74" s="11">
        <f t="shared" ref="AG74:AG137" si="74">AD67</f>
        <v>7.5991750470180461E-2</v>
      </c>
      <c r="AH74" s="11">
        <f t="shared" si="59"/>
        <v>1.1038205380999862E-3</v>
      </c>
      <c r="AI74" s="11">
        <f t="shared" si="60"/>
        <v>0</v>
      </c>
      <c r="AJ74" s="11">
        <f t="shared" si="61"/>
        <v>0.19183526011560695</v>
      </c>
      <c r="AK74" s="16">
        <f t="shared" si="63"/>
        <v>1.082452951254738E-3</v>
      </c>
      <c r="AL74" s="16">
        <f t="shared" si="64"/>
        <v>1.4160165569941928E-2</v>
      </c>
      <c r="AM74" s="16">
        <f t="shared" si="65"/>
        <v>0.12318813153101722</v>
      </c>
      <c r="AN74" s="15">
        <f t="shared" ref="AN74:AN137" si="75">AH67</f>
        <v>3.0649315933999169E-4</v>
      </c>
      <c r="AO74" s="15">
        <f t="shared" ref="AO74:AO137" si="76">AI67</f>
        <v>4.1797283176593522E-4</v>
      </c>
      <c r="AP74" s="15">
        <f t="shared" ref="AP74:AP137" si="77">AJ67</f>
        <v>0.5</v>
      </c>
      <c r="AQ74" s="15">
        <f t="shared" si="49"/>
        <v>3.1986083647852497E-3</v>
      </c>
      <c r="AR74" s="15">
        <f t="shared" si="50"/>
        <v>9.4704840820520383E-3</v>
      </c>
      <c r="AS74" s="15">
        <f t="shared" si="51"/>
        <v>4.9012707909080203E-2</v>
      </c>
      <c r="AT74" s="14">
        <f t="shared" si="35"/>
        <v>1.0656015879647715E-2</v>
      </c>
      <c r="AU74" s="11">
        <f t="shared" si="57"/>
        <v>9.4425682554861567E-3</v>
      </c>
      <c r="AV74" s="14">
        <f t="shared" si="36"/>
        <v>1.0769070597562387E-2</v>
      </c>
      <c r="AW74" s="11">
        <f t="shared" si="58"/>
        <v>9.535327017222154E-3</v>
      </c>
      <c r="AX74" s="13"/>
      <c r="AY74" s="13"/>
      <c r="AZ74" s="13"/>
      <c r="BA74" s="13"/>
      <c r="BB74" s="117">
        <f t="shared" si="62"/>
        <v>70648</v>
      </c>
    </row>
    <row r="75" spans="2:54" s="9" customFormat="1" ht="16">
      <c r="B75" s="38">
        <v>44429</v>
      </c>
      <c r="D75" s="7">
        <v>70698</v>
      </c>
      <c r="G75" s="8">
        <v>6629870</v>
      </c>
      <c r="H75" s="10">
        <f t="shared" si="43"/>
        <v>6562811</v>
      </c>
      <c r="I75" s="8">
        <v>45670</v>
      </c>
      <c r="J75" s="8">
        <v>360</v>
      </c>
      <c r="K75" s="9">
        <v>18</v>
      </c>
      <c r="L75" s="9">
        <v>8</v>
      </c>
      <c r="M75" s="7">
        <v>20180</v>
      </c>
      <c r="N75" s="9">
        <v>823</v>
      </c>
      <c r="O75" s="18">
        <f t="shared" si="44"/>
        <v>35</v>
      </c>
      <c r="P75" s="18">
        <f t="shared" si="45"/>
        <v>3</v>
      </c>
      <c r="Q75" s="18">
        <f t="shared" si="46"/>
        <v>2</v>
      </c>
      <c r="R75" s="18">
        <f t="shared" si="52"/>
        <v>21</v>
      </c>
      <c r="S75" s="17">
        <f t="shared" si="53"/>
        <v>38</v>
      </c>
      <c r="T75" s="17">
        <f t="shared" si="54"/>
        <v>3.1428571428571428</v>
      </c>
      <c r="U75" s="17">
        <f t="shared" si="55"/>
        <v>1</v>
      </c>
      <c r="V75" s="17">
        <f t="shared" si="47"/>
        <v>54.585492227979273</v>
      </c>
      <c r="W75" s="17">
        <f t="shared" si="56"/>
        <v>3.9792746113989637</v>
      </c>
      <c r="X75" s="17">
        <f t="shared" si="48"/>
        <v>2.4352331606217614</v>
      </c>
      <c r="Y75" s="17">
        <f t="shared" si="66"/>
        <v>49.490835256770445</v>
      </c>
      <c r="Z75" s="17">
        <f t="shared" si="67"/>
        <v>3.9614859529673985</v>
      </c>
      <c r="AA75" s="17">
        <f t="shared" si="68"/>
        <v>1.6212474522724722</v>
      </c>
      <c r="AB75" s="11">
        <f t="shared" si="69"/>
        <v>1.0252280831266017E-3</v>
      </c>
      <c r="AC75" s="11">
        <f t="shared" si="70"/>
        <v>1.2189187547591995E-2</v>
      </c>
      <c r="AD75" s="11">
        <f t="shared" si="71"/>
        <v>0.10808316348483148</v>
      </c>
      <c r="AE75" s="11">
        <f t="shared" si="72"/>
        <v>4.8127202249879458E-4</v>
      </c>
      <c r="AF75" s="11">
        <f t="shared" si="73"/>
        <v>1.1642987616811007E-2</v>
      </c>
      <c r="AG75" s="11">
        <f t="shared" si="74"/>
        <v>0.1493335872048743</v>
      </c>
      <c r="AH75" s="11">
        <f t="shared" si="59"/>
        <v>1.1307665201661233E-3</v>
      </c>
      <c r="AI75" s="11">
        <f t="shared" si="60"/>
        <v>1.224392188122758E-2</v>
      </c>
      <c r="AJ75" s="11">
        <f t="shared" si="61"/>
        <v>0.1623488773747841</v>
      </c>
      <c r="AK75" s="16">
        <f t="shared" si="63"/>
        <v>1.1219323803965263E-3</v>
      </c>
      <c r="AL75" s="16">
        <f t="shared" si="64"/>
        <v>1.1616137869511278E-2</v>
      </c>
      <c r="AM75" s="16">
        <f t="shared" si="65"/>
        <v>0.10036390566766011</v>
      </c>
      <c r="AN75" s="15">
        <f t="shared" si="75"/>
        <v>4.8727201315757179E-4</v>
      </c>
      <c r="AO75" s="15">
        <f t="shared" si="76"/>
        <v>7.8345070422535211E-3</v>
      </c>
      <c r="AP75" s="15">
        <f t="shared" si="77"/>
        <v>1.8749999999999999E-2</v>
      </c>
      <c r="AQ75" s="15">
        <f t="shared" si="49"/>
        <v>3.688326290222782E-3</v>
      </c>
      <c r="AR75" s="15">
        <f t="shared" si="50"/>
        <v>1.057913985033922E-2</v>
      </c>
      <c r="AS75" s="15">
        <f t="shared" si="51"/>
        <v>5.2097003164313219E-2</v>
      </c>
      <c r="AT75" s="14">
        <f t="shared" si="35"/>
        <v>1.0663557505652449E-2</v>
      </c>
      <c r="AU75" s="11">
        <f t="shared" si="57"/>
        <v>9.1877043915319177E-3</v>
      </c>
      <c r="AV75" s="14">
        <f t="shared" si="36"/>
        <v>1.0772518056668096E-2</v>
      </c>
      <c r="AW75" s="11">
        <f t="shared" si="58"/>
        <v>9.2823118327844175E-3</v>
      </c>
      <c r="AX75" s="13"/>
      <c r="AY75" s="13"/>
      <c r="AZ75" s="13"/>
      <c r="BA75" s="13"/>
      <c r="BB75" s="117">
        <f t="shared" si="62"/>
        <v>70698</v>
      </c>
    </row>
    <row r="76" spans="2:54" s="9" customFormat="1" ht="16">
      <c r="B76" s="38">
        <v>44430</v>
      </c>
      <c r="D76" s="7">
        <v>49457</v>
      </c>
      <c r="G76" s="8">
        <v>6629870</v>
      </c>
      <c r="H76" s="10">
        <f t="shared" si="43"/>
        <v>6564268</v>
      </c>
      <c r="I76" s="8">
        <v>44147</v>
      </c>
      <c r="J76" s="8">
        <v>398</v>
      </c>
      <c r="K76" s="9">
        <v>27</v>
      </c>
      <c r="L76" s="9">
        <v>12</v>
      </c>
      <c r="M76" s="7">
        <v>20195</v>
      </c>
      <c r="N76" s="9">
        <v>823</v>
      </c>
      <c r="O76" s="18">
        <f t="shared" si="44"/>
        <v>38</v>
      </c>
      <c r="P76" s="18">
        <f t="shared" si="45"/>
        <v>9</v>
      </c>
      <c r="Q76" s="18">
        <f t="shared" si="46"/>
        <v>4</v>
      </c>
      <c r="R76" s="18">
        <f t="shared" si="52"/>
        <v>15</v>
      </c>
      <c r="S76" s="17">
        <f t="shared" si="53"/>
        <v>37.142857142857146</v>
      </c>
      <c r="T76" s="17">
        <f t="shared" si="54"/>
        <v>3.4285714285714284</v>
      </c>
      <c r="U76" s="17">
        <f t="shared" si="55"/>
        <v>1.2857142857142858</v>
      </c>
      <c r="V76" s="17">
        <f t="shared" si="47"/>
        <v>51.661327231121284</v>
      </c>
      <c r="W76" s="17">
        <f t="shared" si="56"/>
        <v>9.9267734553775746</v>
      </c>
      <c r="X76" s="17">
        <f t="shared" si="48"/>
        <v>4.4118993135011442</v>
      </c>
      <c r="Y76" s="17">
        <f t="shared" si="66"/>
        <v>51.218405901928179</v>
      </c>
      <c r="Z76" s="17">
        <f t="shared" si="67"/>
        <v>4.4521015395897825</v>
      </c>
      <c r="AA76" s="17">
        <f t="shared" si="68"/>
        <v>1.9744897919209292</v>
      </c>
      <c r="AB76" s="11">
        <f t="shared" si="69"/>
        <v>1.121489071642833E-3</v>
      </c>
      <c r="AC76" s="11">
        <f t="shared" si="70"/>
        <v>1.2366948721082729E-2</v>
      </c>
      <c r="AD76" s="11">
        <f t="shared" si="71"/>
        <v>0.10969387732894051</v>
      </c>
      <c r="AE76" s="11">
        <f t="shared" si="72"/>
        <v>6.1096344334617852E-4</v>
      </c>
      <c r="AF76" s="11">
        <f t="shared" si="73"/>
        <v>1.082514979432936E-2</v>
      </c>
      <c r="AG76" s="11">
        <f t="shared" si="74"/>
        <v>0.10152345404370605</v>
      </c>
      <c r="AH76" s="11">
        <f t="shared" si="59"/>
        <v>1.1311873709463824E-3</v>
      </c>
      <c r="AI76" s="11">
        <f t="shared" si="60"/>
        <v>2.7574370709382151E-2</v>
      </c>
      <c r="AJ76" s="11">
        <f t="shared" si="61"/>
        <v>0.24510551741673023</v>
      </c>
      <c r="AK76" s="16">
        <f t="shared" si="63"/>
        <v>1.1216734841669011E-3</v>
      </c>
      <c r="AL76" s="16">
        <f t="shared" si="64"/>
        <v>1.2552590306359966E-2</v>
      </c>
      <c r="AM76" s="16">
        <f t="shared" si="65"/>
        <v>0.11043507710371735</v>
      </c>
      <c r="AN76" s="15">
        <f t="shared" si="75"/>
        <v>7.1024743630534277E-4</v>
      </c>
      <c r="AO76" s="15">
        <f t="shared" si="76"/>
        <v>6.8329106790645253E-3</v>
      </c>
      <c r="AP76" s="15">
        <f t="shared" si="77"/>
        <v>5.4945054945054949E-3</v>
      </c>
      <c r="AQ76" s="15">
        <f t="shared" si="49"/>
        <v>4.0404755768527981E-3</v>
      </c>
      <c r="AR76" s="15">
        <f t="shared" si="50"/>
        <v>1.0100200755034436E-2</v>
      </c>
      <c r="AS76" s="15">
        <f t="shared" si="51"/>
        <v>4.0463206966948322E-2</v>
      </c>
      <c r="AT76" s="14">
        <f t="shared" si="35"/>
        <v>7.4597239463217229E-3</v>
      </c>
      <c r="AU76" s="11">
        <f t="shared" si="57"/>
        <v>9.4109149737691463E-3</v>
      </c>
      <c r="AV76" s="14">
        <f t="shared" si="36"/>
        <v>7.5342749564764879E-3</v>
      </c>
      <c r="AW76" s="11">
        <f t="shared" si="58"/>
        <v>9.5110112930791527E-3</v>
      </c>
      <c r="AX76" s="13"/>
      <c r="AY76" s="13"/>
      <c r="AZ76" s="13"/>
      <c r="BA76" s="13"/>
      <c r="BB76" s="117">
        <f t="shared" si="62"/>
        <v>49457</v>
      </c>
    </row>
    <row r="77" spans="2:54" s="9" customFormat="1" ht="16">
      <c r="B77" s="38">
        <v>44431</v>
      </c>
      <c r="D77" s="7">
        <v>35134</v>
      </c>
      <c r="G77" s="8">
        <v>6629870</v>
      </c>
      <c r="H77" s="10">
        <f t="shared" si="43"/>
        <v>6561898</v>
      </c>
      <c r="I77" s="8">
        <v>46446</v>
      </c>
      <c r="J77" s="8">
        <v>453</v>
      </c>
      <c r="K77" s="9">
        <v>29</v>
      </c>
      <c r="L77" s="9">
        <v>9</v>
      </c>
      <c r="M77" s="7">
        <v>20212</v>
      </c>
      <c r="N77" s="9">
        <v>823</v>
      </c>
      <c r="O77" s="18">
        <f t="shared" si="44"/>
        <v>55</v>
      </c>
      <c r="P77" s="18">
        <f t="shared" si="45"/>
        <v>2</v>
      </c>
      <c r="Q77" s="18">
        <f t="shared" si="46"/>
        <v>-3</v>
      </c>
      <c r="R77" s="18">
        <f t="shared" si="52"/>
        <v>17</v>
      </c>
      <c r="S77" s="17">
        <f t="shared" si="53"/>
        <v>39.428571428571431</v>
      </c>
      <c r="T77" s="17">
        <f t="shared" si="54"/>
        <v>2.8571428571428572</v>
      </c>
      <c r="U77" s="17">
        <f t="shared" si="55"/>
        <v>1.1428571428571428</v>
      </c>
      <c r="V77" s="17">
        <f t="shared" si="47"/>
        <v>70.684317718940932</v>
      </c>
      <c r="W77" s="17">
        <f t="shared" si="56"/>
        <v>3.0040733197556007</v>
      </c>
      <c r="X77" s="17">
        <f t="shared" si="48"/>
        <v>0</v>
      </c>
      <c r="Y77" s="17">
        <f t="shared" si="66"/>
        <v>54.939937336118469</v>
      </c>
      <c r="Z77" s="17">
        <f t="shared" si="67"/>
        <v>3.9803130505820912</v>
      </c>
      <c r="AA77" s="17">
        <f t="shared" si="68"/>
        <v>1.8676039895954712</v>
      </c>
      <c r="AB77" s="11">
        <f t="shared" si="69"/>
        <v>1.2444772540856337E-3</v>
      </c>
      <c r="AC77" s="11">
        <f t="shared" si="70"/>
        <v>1.0000786559251485E-2</v>
      </c>
      <c r="AD77" s="11">
        <f t="shared" si="71"/>
        <v>6.9170518133165604E-2</v>
      </c>
      <c r="AE77" s="11">
        <f t="shared" si="72"/>
        <v>7.5109814147467319E-4</v>
      </c>
      <c r="AF77" s="11">
        <f t="shared" si="73"/>
        <v>1.2130190186866483E-2</v>
      </c>
      <c r="AG77" s="11">
        <f t="shared" si="74"/>
        <v>0.11405092792917156</v>
      </c>
      <c r="AH77" s="11">
        <f t="shared" si="59"/>
        <v>1.6011125947163099E-3</v>
      </c>
      <c r="AI77" s="11">
        <f t="shared" si="60"/>
        <v>7.5479229139587952E-3</v>
      </c>
      <c r="AJ77" s="11">
        <f t="shared" si="61"/>
        <v>0</v>
      </c>
      <c r="AK77" s="16">
        <f t="shared" si="63"/>
        <v>1.1446417058944582E-3</v>
      </c>
      <c r="AL77" s="16">
        <f t="shared" si="64"/>
        <v>1.0141128581136487E-2</v>
      </c>
      <c r="AM77" s="16">
        <f t="shared" si="65"/>
        <v>9.9041952062145305E-2</v>
      </c>
      <c r="AN77" s="15">
        <f t="shared" si="75"/>
        <v>6.1731688872288079E-4</v>
      </c>
      <c r="AO77" s="15">
        <f t="shared" si="76"/>
        <v>1.1635061811265873E-2</v>
      </c>
      <c r="AP77" s="15">
        <f t="shared" si="77"/>
        <v>2.4752475247524753E-3</v>
      </c>
      <c r="AQ77" s="15">
        <f t="shared" si="49"/>
        <v>4.7105197709777788E-3</v>
      </c>
      <c r="AR77" s="15">
        <f t="shared" si="50"/>
        <v>9.088264503103332E-3</v>
      </c>
      <c r="AS77" s="15">
        <f t="shared" si="51"/>
        <v>4.0628871938438539E-2</v>
      </c>
      <c r="AT77" s="14">
        <f t="shared" ref="AT77:AT140" si="78">D77/G77</f>
        <v>5.2993497610058721E-3</v>
      </c>
      <c r="AU77" s="11">
        <f t="shared" si="57"/>
        <v>9.6389952916551471E-3</v>
      </c>
      <c r="AV77" s="14">
        <f t="shared" ref="AV77:AV140" si="79">D77/H77</f>
        <v>5.35424354356011E-3</v>
      </c>
      <c r="AW77" s="11">
        <f t="shared" si="58"/>
        <v>9.7434186536404198E-3</v>
      </c>
      <c r="AX77" s="13"/>
      <c r="AY77" s="13"/>
      <c r="AZ77" s="13"/>
      <c r="BA77" s="13"/>
      <c r="BB77" s="117">
        <f t="shared" si="62"/>
        <v>35134</v>
      </c>
    </row>
    <row r="78" spans="2:54" s="9" customFormat="1" ht="16">
      <c r="B78" s="38">
        <v>44432</v>
      </c>
      <c r="D78" s="7">
        <v>67982</v>
      </c>
      <c r="G78" s="8">
        <v>6629870</v>
      </c>
      <c r="H78" s="10">
        <f t="shared" si="43"/>
        <v>6559873</v>
      </c>
      <c r="I78" s="8">
        <v>48424</v>
      </c>
      <c r="J78" s="8">
        <v>476</v>
      </c>
      <c r="K78" s="9">
        <v>34</v>
      </c>
      <c r="L78" s="9">
        <v>9</v>
      </c>
      <c r="M78" s="7">
        <v>20231</v>
      </c>
      <c r="N78" s="9">
        <v>823</v>
      </c>
      <c r="O78" s="18">
        <f t="shared" si="44"/>
        <v>23</v>
      </c>
      <c r="P78" s="18">
        <f t="shared" si="45"/>
        <v>5</v>
      </c>
      <c r="Q78" s="18">
        <f t="shared" si="46"/>
        <v>0</v>
      </c>
      <c r="R78" s="18">
        <f t="shared" si="52"/>
        <v>19</v>
      </c>
      <c r="S78" s="17">
        <f t="shared" si="53"/>
        <v>40.142857142857146</v>
      </c>
      <c r="T78" s="17">
        <f t="shared" si="54"/>
        <v>3.1428571428571428</v>
      </c>
      <c r="U78" s="17">
        <f t="shared" si="55"/>
        <v>1.1428571428571428</v>
      </c>
      <c r="V78" s="17">
        <f t="shared" si="47"/>
        <v>40.425818882466281</v>
      </c>
      <c r="W78" s="17">
        <f t="shared" si="56"/>
        <v>6.2447013487475918</v>
      </c>
      <c r="X78" s="17">
        <f t="shared" si="48"/>
        <v>0.32947976878612717</v>
      </c>
      <c r="Y78" s="17">
        <f t="shared" si="66"/>
        <v>57.489296520761521</v>
      </c>
      <c r="Z78" s="17">
        <f t="shared" si="67"/>
        <v>4.2679842834588033</v>
      </c>
      <c r="AA78" s="17">
        <f t="shared" si="68"/>
        <v>1.9124893441648863</v>
      </c>
      <c r="AB78" s="11">
        <f t="shared" si="69"/>
        <v>1.2377663635353209E-3</v>
      </c>
      <c r="AC78" s="11">
        <f t="shared" si="70"/>
        <v>9.4215988597324569E-3</v>
      </c>
      <c r="AD78" s="11">
        <f t="shared" si="71"/>
        <v>6.594790841947884E-2</v>
      </c>
      <c r="AE78" s="11">
        <f t="shared" si="72"/>
        <v>1.0032761299262262E-3</v>
      </c>
      <c r="AF78" s="11">
        <f t="shared" si="73"/>
        <v>1.0970060972699246E-2</v>
      </c>
      <c r="AG78" s="11">
        <f t="shared" si="74"/>
        <v>0.125304527234917</v>
      </c>
      <c r="AH78" s="11">
        <f t="shared" si="59"/>
        <v>8.7038321669177712E-4</v>
      </c>
      <c r="AI78" s="11">
        <f t="shared" si="60"/>
        <v>1.3785212690392035E-2</v>
      </c>
      <c r="AJ78" s="11">
        <f t="shared" si="61"/>
        <v>1.1361371337452662E-2</v>
      </c>
      <c r="AK78" s="16">
        <f t="shared" si="63"/>
        <v>1.1713475242574715E-3</v>
      </c>
      <c r="AL78" s="16">
        <f t="shared" si="64"/>
        <v>1.0664167186366872E-2</v>
      </c>
      <c r="AM78" s="16">
        <f t="shared" si="65"/>
        <v>8.5063746822755498E-2</v>
      </c>
      <c r="AN78" s="15">
        <f t="shared" si="75"/>
        <v>5.9402721269925969E-4</v>
      </c>
      <c r="AO78" s="15">
        <f t="shared" si="76"/>
        <v>3.1593406593406592E-2</v>
      </c>
      <c r="AP78" s="15">
        <f t="shared" si="77"/>
        <v>0.17113095238095236</v>
      </c>
      <c r="AQ78" s="15">
        <f t="shared" si="49"/>
        <v>4.9273202289502691E-3</v>
      </c>
      <c r="AR78" s="15">
        <f t="shared" si="50"/>
        <v>9.5810802398923287E-3</v>
      </c>
      <c r="AS78" s="15">
        <f t="shared" si="51"/>
        <v>4.317790998066684E-2</v>
      </c>
      <c r="AT78" s="14">
        <f t="shared" si="78"/>
        <v>1.0253896381075345E-2</v>
      </c>
      <c r="AU78" s="11">
        <f t="shared" si="57"/>
        <v>9.2152421002006275E-3</v>
      </c>
      <c r="AV78" s="14">
        <f t="shared" si="79"/>
        <v>1.0363310387259022E-2</v>
      </c>
      <c r="AW78" s="11">
        <f t="shared" si="58"/>
        <v>9.3156276179963988E-3</v>
      </c>
      <c r="AX78" s="13"/>
      <c r="AY78" s="13"/>
      <c r="AZ78" s="13"/>
      <c r="BA78" s="13"/>
      <c r="BB78" s="117">
        <f t="shared" si="62"/>
        <v>67982</v>
      </c>
    </row>
    <row r="79" spans="2:54" s="9" customFormat="1" ht="16">
      <c r="B79" s="38">
        <v>44433</v>
      </c>
      <c r="D79" s="7">
        <v>74099</v>
      </c>
      <c r="G79" s="8">
        <v>6629870</v>
      </c>
      <c r="H79" s="10">
        <f t="shared" si="43"/>
        <v>6554935</v>
      </c>
      <c r="I79" s="8">
        <v>53321</v>
      </c>
      <c r="J79" s="8">
        <v>488</v>
      </c>
      <c r="K79" s="9">
        <v>36</v>
      </c>
      <c r="L79" s="9">
        <v>11</v>
      </c>
      <c r="M79" s="7">
        <v>20256</v>
      </c>
      <c r="N79" s="9">
        <v>823</v>
      </c>
      <c r="O79" s="18">
        <f t="shared" si="44"/>
        <v>12</v>
      </c>
      <c r="P79" s="18">
        <f t="shared" si="45"/>
        <v>2</v>
      </c>
      <c r="Q79" s="18">
        <f t="shared" si="46"/>
        <v>2</v>
      </c>
      <c r="R79" s="18">
        <f t="shared" si="52"/>
        <v>25</v>
      </c>
      <c r="S79" s="17">
        <f t="shared" si="53"/>
        <v>40.428571428571431</v>
      </c>
      <c r="T79" s="17">
        <f t="shared" si="54"/>
        <v>3.4285714285714284</v>
      </c>
      <c r="U79" s="17">
        <f t="shared" si="55"/>
        <v>0.7142857142857143</v>
      </c>
      <c r="V79" s="17">
        <f t="shared" si="47"/>
        <v>34.803738317757009</v>
      </c>
      <c r="W79" s="17">
        <f t="shared" si="56"/>
        <v>3.6822429906542054</v>
      </c>
      <c r="X79" s="17">
        <f t="shared" si="48"/>
        <v>2.514018691588785</v>
      </c>
      <c r="Y79" s="17">
        <f t="shared" si="66"/>
        <v>57.872294151721512</v>
      </c>
      <c r="Z79" s="17">
        <f t="shared" si="67"/>
        <v>4.6029139439670974</v>
      </c>
      <c r="AA79" s="17">
        <f t="shared" si="68"/>
        <v>1.5645988926474921</v>
      </c>
      <c r="AB79" s="11">
        <f t="shared" si="69"/>
        <v>1.195115937380669E-3</v>
      </c>
      <c r="AC79" s="11">
        <f t="shared" si="70"/>
        <v>9.6699872772418021E-3</v>
      </c>
      <c r="AD79" s="11">
        <f t="shared" si="71"/>
        <v>4.6017614489632118E-2</v>
      </c>
      <c r="AE79" s="11">
        <f t="shared" si="72"/>
        <v>1.1119150736823324E-3</v>
      </c>
      <c r="AF79" s="11">
        <f t="shared" si="73"/>
        <v>1.2136671999410502E-2</v>
      </c>
      <c r="AG79" s="11">
        <f t="shared" si="74"/>
        <v>9.1196706005812811E-2</v>
      </c>
      <c r="AH79" s="11">
        <f t="shared" si="59"/>
        <v>7.1872910783407011E-4</v>
      </c>
      <c r="AI79" s="11">
        <f t="shared" si="60"/>
        <v>7.7358046022147171E-3</v>
      </c>
      <c r="AJ79" s="11">
        <f t="shared" si="61"/>
        <v>7.3941726223199555E-2</v>
      </c>
      <c r="AK79" s="16">
        <f t="shared" si="63"/>
        <v>1.1716957681848883E-3</v>
      </c>
      <c r="AL79" s="16">
        <f t="shared" si="64"/>
        <v>1.0405790377063032E-2</v>
      </c>
      <c r="AM79" s="16">
        <f t="shared" si="65"/>
        <v>6.187105005492919E-2</v>
      </c>
      <c r="AN79" s="15">
        <f t="shared" si="75"/>
        <v>7.2054138144144462E-4</v>
      </c>
      <c r="AO79" s="15">
        <f t="shared" si="76"/>
        <v>1.1806375442739079E-3</v>
      </c>
      <c r="AP79" s="15">
        <f t="shared" si="77"/>
        <v>3.4435261707988982E-3</v>
      </c>
      <c r="AQ79" s="15">
        <f t="shared" si="49"/>
        <v>5.8543559034250209E-3</v>
      </c>
      <c r="AR79" s="15">
        <f t="shared" si="50"/>
        <v>8.7687653829416224E-3</v>
      </c>
      <c r="AS79" s="15">
        <f t="shared" si="51"/>
        <v>2.7084829115371155E-2</v>
      </c>
      <c r="AT79" s="14">
        <f t="shared" si="78"/>
        <v>1.1176538906494397E-2</v>
      </c>
      <c r="AU79" s="11">
        <f t="shared" si="57"/>
        <v>9.2850560095015886E-3</v>
      </c>
      <c r="AV79" s="14">
        <f t="shared" si="79"/>
        <v>1.1304307365366705E-2</v>
      </c>
      <c r="AW79" s="11">
        <f t="shared" si="58"/>
        <v>9.3886375894434437E-3</v>
      </c>
      <c r="AX79" s="13"/>
      <c r="AY79" s="13"/>
      <c r="AZ79" s="13"/>
      <c r="BA79" s="13"/>
      <c r="BB79" s="117">
        <f t="shared" si="62"/>
        <v>74099</v>
      </c>
    </row>
    <row r="80" spans="2:54" s="9" customFormat="1" ht="16">
      <c r="B80" s="38">
        <v>44434</v>
      </c>
      <c r="D80" s="7">
        <v>79319</v>
      </c>
      <c r="G80" s="8">
        <v>6629870</v>
      </c>
      <c r="H80" s="10">
        <f t="shared" si="43"/>
        <v>6551929</v>
      </c>
      <c r="I80" s="8">
        <v>56248</v>
      </c>
      <c r="J80" s="8">
        <v>550</v>
      </c>
      <c r="K80" s="9">
        <v>36</v>
      </c>
      <c r="L80" s="9">
        <v>11</v>
      </c>
      <c r="M80" s="7">
        <v>20273</v>
      </c>
      <c r="N80" s="9">
        <v>823</v>
      </c>
      <c r="O80" s="18">
        <f t="shared" si="44"/>
        <v>62</v>
      </c>
      <c r="P80" s="18">
        <f t="shared" si="45"/>
        <v>0</v>
      </c>
      <c r="Q80" s="18">
        <f t="shared" si="46"/>
        <v>0</v>
      </c>
      <c r="R80" s="18">
        <f t="shared" si="52"/>
        <v>17</v>
      </c>
      <c r="S80" s="17">
        <f t="shared" si="53"/>
        <v>45.714285714285715</v>
      </c>
      <c r="T80" s="17">
        <f t="shared" si="54"/>
        <v>2.4285714285714284</v>
      </c>
      <c r="U80" s="17">
        <f t="shared" si="55"/>
        <v>0.14285714285714285</v>
      </c>
      <c r="V80" s="17">
        <f t="shared" si="47"/>
        <v>77.66164154103852</v>
      </c>
      <c r="W80" s="17">
        <f t="shared" si="56"/>
        <v>1.0251256281407035</v>
      </c>
      <c r="X80" s="17">
        <f t="shared" si="48"/>
        <v>0.31323283082077052</v>
      </c>
      <c r="Y80" s="17">
        <f t="shared" si="66"/>
        <v>63.191643717782526</v>
      </c>
      <c r="Z80" s="17">
        <f t="shared" si="67"/>
        <v>3.5921767222311303</v>
      </c>
      <c r="AA80" s="17">
        <f t="shared" si="68"/>
        <v>0.97027226260815802</v>
      </c>
      <c r="AB80" s="11">
        <f t="shared" si="69"/>
        <v>1.1851173781021085E-3</v>
      </c>
      <c r="AC80" s="11">
        <f t="shared" si="70"/>
        <v>7.3610178734244474E-3</v>
      </c>
      <c r="AD80" s="11">
        <f t="shared" si="71"/>
        <v>2.6952007294671055E-2</v>
      </c>
      <c r="AE80" s="11">
        <f t="shared" si="72"/>
        <v>9.7935939253899541E-4</v>
      </c>
      <c r="AF80" s="11">
        <f t="shared" si="73"/>
        <v>1.6730418063018136E-2</v>
      </c>
      <c r="AG80" s="11">
        <f t="shared" si="74"/>
        <v>0.14352308454173693</v>
      </c>
      <c r="AH80" s="11">
        <f t="shared" si="59"/>
        <v>1.4564925928065588E-3</v>
      </c>
      <c r="AI80" s="11">
        <f t="shared" si="60"/>
        <v>2.1006672707801302E-3</v>
      </c>
      <c r="AJ80" s="11">
        <f t="shared" si="61"/>
        <v>8.7009119672436259E-3</v>
      </c>
      <c r="AK80" s="16">
        <f t="shared" si="63"/>
        <v>1.2396086989778594E-3</v>
      </c>
      <c r="AL80" s="16">
        <f t="shared" si="64"/>
        <v>7.1001455286055972E-3</v>
      </c>
      <c r="AM80" s="16">
        <f t="shared" si="65"/>
        <v>2.7711802339701757E-2</v>
      </c>
      <c r="AN80" s="15">
        <f t="shared" si="75"/>
        <v>1.2957150407136595E-3</v>
      </c>
      <c r="AO80" s="15">
        <f t="shared" si="76"/>
        <v>1.8980899347344468E-2</v>
      </c>
      <c r="AP80" s="15">
        <f t="shared" si="77"/>
        <v>8.8452787258248011E-2</v>
      </c>
      <c r="AQ80" s="15">
        <f t="shared" si="49"/>
        <v>6.6392862808837176E-3</v>
      </c>
      <c r="AR80" s="15">
        <f t="shared" si="50"/>
        <v>7.104110665252808E-3</v>
      </c>
      <c r="AS80" s="15">
        <f t="shared" si="51"/>
        <v>2.3777666314629593E-2</v>
      </c>
      <c r="AT80" s="14">
        <f t="shared" si="78"/>
        <v>1.1963884661388534E-2</v>
      </c>
      <c r="AU80" s="11">
        <f t="shared" si="57"/>
        <v>1.0068286191347428E-2</v>
      </c>
      <c r="AV80" s="14">
        <f t="shared" si="79"/>
        <v>1.2106205668590121E-2</v>
      </c>
      <c r="AW80" s="11">
        <f t="shared" si="58"/>
        <v>1.018178960878037E-2</v>
      </c>
      <c r="AX80" s="13"/>
      <c r="AY80" s="13"/>
      <c r="AZ80" s="13"/>
      <c r="BA80" s="13"/>
      <c r="BB80" s="117">
        <f t="shared" si="62"/>
        <v>79319</v>
      </c>
    </row>
    <row r="81" spans="2:54" s="9" customFormat="1" ht="16">
      <c r="B81" s="38">
        <v>44435</v>
      </c>
      <c r="D81" s="7">
        <v>50982</v>
      </c>
      <c r="G81" s="8">
        <v>6629870</v>
      </c>
      <c r="H81" s="10">
        <f t="shared" si="43"/>
        <v>6557564</v>
      </c>
      <c r="I81" s="8">
        <v>50535</v>
      </c>
      <c r="J81" s="8">
        <v>606</v>
      </c>
      <c r="K81" s="9">
        <v>37</v>
      </c>
      <c r="L81" s="9">
        <v>14</v>
      </c>
      <c r="M81" s="7">
        <v>20291</v>
      </c>
      <c r="N81" s="9">
        <v>823</v>
      </c>
      <c r="O81" s="18">
        <f t="shared" si="44"/>
        <v>56</v>
      </c>
      <c r="P81" s="18">
        <f t="shared" si="45"/>
        <v>1</v>
      </c>
      <c r="Q81" s="18">
        <f t="shared" si="46"/>
        <v>3</v>
      </c>
      <c r="R81" s="18">
        <f t="shared" si="52"/>
        <v>18</v>
      </c>
      <c r="S81" s="17">
        <f t="shared" si="53"/>
        <v>40.714285714285715</v>
      </c>
      <c r="T81" s="17">
        <f t="shared" si="54"/>
        <v>2.8571428571428572</v>
      </c>
      <c r="U81" s="17">
        <f t="shared" si="55"/>
        <v>0.8571428571428571</v>
      </c>
      <c r="V81" s="17">
        <f t="shared" si="47"/>
        <v>72.602739726027394</v>
      </c>
      <c r="W81" s="17">
        <f t="shared" si="56"/>
        <v>2.0136986301369864</v>
      </c>
      <c r="X81" s="17">
        <f t="shared" si="48"/>
        <v>3.3835616438356162</v>
      </c>
      <c r="Y81" s="17">
        <f t="shared" si="66"/>
        <v>61.603680979878952</v>
      </c>
      <c r="Z81" s="17">
        <f t="shared" si="67"/>
        <v>4.2526208258214426</v>
      </c>
      <c r="AA81" s="17">
        <f t="shared" si="68"/>
        <v>1.3708778913933379</v>
      </c>
      <c r="AB81" s="11">
        <f t="shared" si="69"/>
        <v>1.0952154917486657E-3</v>
      </c>
      <c r="AC81" s="11">
        <f t="shared" si="70"/>
        <v>7.7320378651298954E-3</v>
      </c>
      <c r="AD81" s="11">
        <f t="shared" si="71"/>
        <v>3.8079941427592717E-2</v>
      </c>
      <c r="AE81" s="11">
        <f t="shared" si="72"/>
        <v>9.3253696314439158E-4</v>
      </c>
      <c r="AF81" s="11">
        <f t="shared" si="73"/>
        <v>1.4414189055129555E-2</v>
      </c>
      <c r="AG81" s="11">
        <f t="shared" si="74"/>
        <v>0.10755391170899012</v>
      </c>
      <c r="AH81" s="11">
        <f t="shared" si="59"/>
        <v>1.2907612666410787E-3</v>
      </c>
      <c r="AI81" s="11">
        <f t="shared" si="60"/>
        <v>3.6612702366127024E-3</v>
      </c>
      <c r="AJ81" s="11">
        <f t="shared" si="61"/>
        <v>9.3987823439878229E-2</v>
      </c>
      <c r="AK81" s="16">
        <f t="shared" si="63"/>
        <v>1.1776389972484641E-3</v>
      </c>
      <c r="AL81" s="16">
        <f t="shared" si="64"/>
        <v>7.5394160006838629E-3</v>
      </c>
      <c r="AM81" s="16">
        <f t="shared" si="65"/>
        <v>3.6816475721183121E-2</v>
      </c>
      <c r="AN81" s="15">
        <f t="shared" si="75"/>
        <v>1.1038205380999862E-3</v>
      </c>
      <c r="AO81" s="15">
        <f t="shared" si="76"/>
        <v>0</v>
      </c>
      <c r="AP81" s="15">
        <f t="shared" si="77"/>
        <v>0.19183526011560695</v>
      </c>
      <c r="AQ81" s="15">
        <f t="shared" si="49"/>
        <v>7.2647357801922021E-3</v>
      </c>
      <c r="AR81" s="15">
        <f t="shared" si="50"/>
        <v>7.1424409943934781E-3</v>
      </c>
      <c r="AS81" s="15">
        <f t="shared" si="51"/>
        <v>2.4060838180688937E-2</v>
      </c>
      <c r="AT81" s="14">
        <f t="shared" si="78"/>
        <v>7.6897435394660827E-3</v>
      </c>
      <c r="AU81" s="11">
        <f t="shared" si="57"/>
        <v>1.0183866996745681E-2</v>
      </c>
      <c r="AV81" s="14">
        <f t="shared" si="79"/>
        <v>7.774533348054247E-3</v>
      </c>
      <c r="AW81" s="11">
        <f t="shared" si="58"/>
        <v>1.0297952585062244E-2</v>
      </c>
      <c r="AX81" s="13"/>
      <c r="AY81" s="13"/>
      <c r="AZ81" s="13"/>
      <c r="BA81" s="13"/>
      <c r="BB81" s="117">
        <f t="shared" si="62"/>
        <v>50982</v>
      </c>
    </row>
    <row r="82" spans="2:54" s="9" customFormat="1" ht="16">
      <c r="B82" s="38">
        <v>44436</v>
      </c>
      <c r="D82" s="7">
        <v>73938</v>
      </c>
      <c r="G82" s="8">
        <v>6629870</v>
      </c>
      <c r="H82" s="10">
        <f t="shared" si="43"/>
        <v>6552703</v>
      </c>
      <c r="I82" s="8">
        <v>55333</v>
      </c>
      <c r="J82" s="8">
        <v>643</v>
      </c>
      <c r="K82" s="9">
        <v>42</v>
      </c>
      <c r="L82" s="9">
        <v>13</v>
      </c>
      <c r="M82" s="7">
        <v>20313</v>
      </c>
      <c r="N82" s="9">
        <v>823</v>
      </c>
      <c r="O82" s="18">
        <f t="shared" si="44"/>
        <v>37</v>
      </c>
      <c r="P82" s="18">
        <f t="shared" si="45"/>
        <v>5</v>
      </c>
      <c r="Q82" s="18">
        <f t="shared" si="46"/>
        <v>-1</v>
      </c>
      <c r="R82" s="18">
        <f t="shared" si="52"/>
        <v>22</v>
      </c>
      <c r="S82" s="17">
        <f t="shared" si="53"/>
        <v>42</v>
      </c>
      <c r="T82" s="17">
        <f t="shared" si="54"/>
        <v>2.5714285714285716</v>
      </c>
      <c r="U82" s="17">
        <f t="shared" si="55"/>
        <v>1</v>
      </c>
      <c r="V82" s="17">
        <f t="shared" si="47"/>
        <v>57.266475644699142</v>
      </c>
      <c r="W82" s="17">
        <f t="shared" si="56"/>
        <v>6.3237822349570205</v>
      </c>
      <c r="X82" s="17">
        <f t="shared" si="48"/>
        <v>0</v>
      </c>
      <c r="Y82" s="17">
        <f t="shared" si="66"/>
        <v>65.519324310341489</v>
      </c>
      <c r="Z82" s="17">
        <f t="shared" si="67"/>
        <v>4.1348131663856282</v>
      </c>
      <c r="AA82" s="17">
        <f t="shared" si="68"/>
        <v>1.5730422203666119</v>
      </c>
      <c r="AB82" s="11">
        <f t="shared" si="69"/>
        <v>1.2965137886680814E-3</v>
      </c>
      <c r="AC82" s="11">
        <f t="shared" si="70"/>
        <v>6.8231240369399804E-3</v>
      </c>
      <c r="AD82" s="11">
        <f t="shared" si="71"/>
        <v>4.2514654604503023E-2</v>
      </c>
      <c r="AE82" s="11">
        <f t="shared" si="72"/>
        <v>1.0252280831266017E-3</v>
      </c>
      <c r="AF82" s="11">
        <f t="shared" si="73"/>
        <v>1.2189187547591995E-2</v>
      </c>
      <c r="AG82" s="11">
        <f t="shared" si="74"/>
        <v>0.10808316348483148</v>
      </c>
      <c r="AH82" s="11">
        <f t="shared" si="59"/>
        <v>1.1332042276580418E-3</v>
      </c>
      <c r="AI82" s="11">
        <f t="shared" si="60"/>
        <v>1.0435284216100694E-2</v>
      </c>
      <c r="AJ82" s="11">
        <f t="shared" si="61"/>
        <v>0</v>
      </c>
      <c r="AK82" s="16">
        <f t="shared" si="63"/>
        <v>1.2874031473036739E-3</v>
      </c>
      <c r="AL82" s="16">
        <f t="shared" si="64"/>
        <v>6.6192767763686433E-3</v>
      </c>
      <c r="AM82" s="16">
        <f t="shared" si="65"/>
        <v>4.0279807721369319E-2</v>
      </c>
      <c r="AN82" s="15">
        <f t="shared" si="75"/>
        <v>1.1307665201661233E-3</v>
      </c>
      <c r="AO82" s="15">
        <f t="shared" si="76"/>
        <v>1.224392188122758E-2</v>
      </c>
      <c r="AP82" s="15">
        <f t="shared" si="77"/>
        <v>0.1623488773747841</v>
      </c>
      <c r="AQ82" s="15">
        <f t="shared" si="49"/>
        <v>7.7653509507572159E-3</v>
      </c>
      <c r="AR82" s="15">
        <f t="shared" si="50"/>
        <v>5.2865415018748755E-3</v>
      </c>
      <c r="AS82" s="15">
        <f t="shared" si="51"/>
        <v>2.3812869490551242E-2</v>
      </c>
      <c r="AT82" s="14">
        <f t="shared" si="78"/>
        <v>1.1152254870759154E-2</v>
      </c>
      <c r="AU82" s="11">
        <f t="shared" si="57"/>
        <v>9.6173400512701273E-3</v>
      </c>
      <c r="AV82" s="14">
        <f t="shared" si="79"/>
        <v>1.1283587856797415E-2</v>
      </c>
      <c r="AW82" s="11">
        <f t="shared" si="58"/>
        <v>9.725785116043521E-3</v>
      </c>
      <c r="AX82" s="13"/>
      <c r="AY82" s="13"/>
      <c r="AZ82" s="13"/>
      <c r="BA82" s="13"/>
      <c r="BB82" s="117">
        <f t="shared" si="62"/>
        <v>73938</v>
      </c>
    </row>
    <row r="83" spans="2:54" s="9" customFormat="1" ht="16">
      <c r="B83" s="38">
        <v>44437</v>
      </c>
      <c r="D83" s="7">
        <v>85806</v>
      </c>
      <c r="G83" s="8">
        <v>6629870</v>
      </c>
      <c r="H83" s="10">
        <f t="shared" si="43"/>
        <v>6556914</v>
      </c>
      <c r="I83" s="8">
        <v>51030</v>
      </c>
      <c r="J83" s="8">
        <v>718</v>
      </c>
      <c r="K83" s="9">
        <v>44</v>
      </c>
      <c r="L83" s="9">
        <v>13</v>
      </c>
      <c r="M83" s="7">
        <v>20328</v>
      </c>
      <c r="N83" s="9">
        <v>823</v>
      </c>
      <c r="O83" s="18">
        <f t="shared" si="44"/>
        <v>75</v>
      </c>
      <c r="P83" s="18">
        <f t="shared" si="45"/>
        <v>2</v>
      </c>
      <c r="Q83" s="18">
        <f t="shared" si="46"/>
        <v>0</v>
      </c>
      <c r="R83" s="18">
        <f t="shared" si="52"/>
        <v>15</v>
      </c>
      <c r="S83" s="17">
        <f t="shared" si="53"/>
        <v>47.142857142857146</v>
      </c>
      <c r="T83" s="17">
        <f t="shared" si="54"/>
        <v>3.1428571428571428</v>
      </c>
      <c r="U83" s="17">
        <f t="shared" si="55"/>
        <v>1.4285714285714286</v>
      </c>
      <c r="V83" s="17">
        <f t="shared" si="47"/>
        <v>88.896774193548382</v>
      </c>
      <c r="W83" s="17">
        <f t="shared" si="56"/>
        <v>2.8516129032258064</v>
      </c>
      <c r="X83" s="17">
        <f t="shared" si="48"/>
        <v>0.25161290322580643</v>
      </c>
      <c r="Y83" s="17">
        <f t="shared" si="66"/>
        <v>74.569658237554748</v>
      </c>
      <c r="Z83" s="17">
        <f t="shared" si="67"/>
        <v>4.9739639925336103</v>
      </c>
      <c r="AA83" s="17">
        <f t="shared" si="68"/>
        <v>2.1121288955768138</v>
      </c>
      <c r="AB83" s="11">
        <f t="shared" si="69"/>
        <v>1.3476525443687265E-3</v>
      </c>
      <c r="AC83" s="11">
        <f t="shared" si="70"/>
        <v>7.735558308761447E-3</v>
      </c>
      <c r="AD83" s="11">
        <f t="shared" si="71"/>
        <v>5.0288783228019378E-2</v>
      </c>
      <c r="AE83" s="11">
        <f t="shared" si="72"/>
        <v>1.121489071642833E-3</v>
      </c>
      <c r="AF83" s="11">
        <f t="shared" si="73"/>
        <v>1.2366948721082729E-2</v>
      </c>
      <c r="AG83" s="11">
        <f t="shared" si="74"/>
        <v>0.10969387732894051</v>
      </c>
      <c r="AH83" s="11">
        <f t="shared" si="59"/>
        <v>1.6065778864971785E-3</v>
      </c>
      <c r="AI83" s="11">
        <f t="shared" si="60"/>
        <v>4.4348567701801029E-3</v>
      </c>
      <c r="AJ83" s="11">
        <f t="shared" si="61"/>
        <v>5.9907834101382484E-3</v>
      </c>
      <c r="AK83" s="16">
        <f t="shared" si="63"/>
        <v>1.4604964509681048E-3</v>
      </c>
      <c r="AL83" s="16">
        <f t="shared" si="64"/>
        <v>7.2871300657906734E-3</v>
      </c>
      <c r="AM83" s="16">
        <f t="shared" si="65"/>
        <v>4.699040017866004E-2</v>
      </c>
      <c r="AN83" s="15">
        <f t="shared" si="75"/>
        <v>1.1311873709463824E-3</v>
      </c>
      <c r="AO83" s="15">
        <f t="shared" si="76"/>
        <v>2.7574370709382151E-2</v>
      </c>
      <c r="AP83" s="15">
        <f t="shared" si="77"/>
        <v>0.24510551741673023</v>
      </c>
      <c r="AQ83" s="15">
        <f t="shared" si="49"/>
        <v>8.4253731209919368E-3</v>
      </c>
      <c r="AR83" s="15">
        <f t="shared" si="50"/>
        <v>4.8770039880901422E-3</v>
      </c>
      <c r="AS83" s="15">
        <f t="shared" si="51"/>
        <v>1.8935062472795219E-2</v>
      </c>
      <c r="AT83" s="14">
        <f t="shared" si="78"/>
        <v>1.2942335219242609E-2</v>
      </c>
      <c r="AU83" s="11">
        <f t="shared" si="57"/>
        <v>1.0283567292528254E-2</v>
      </c>
      <c r="AV83" s="14">
        <f t="shared" si="79"/>
        <v>1.3086339091834969E-2</v>
      </c>
      <c r="AW83" s="11">
        <f t="shared" si="58"/>
        <v>1.0400782432464133E-2</v>
      </c>
      <c r="AX83" s="13"/>
      <c r="AY83" s="13"/>
      <c r="AZ83" s="13"/>
      <c r="BA83" s="13"/>
      <c r="BB83" s="117">
        <f t="shared" si="62"/>
        <v>85806</v>
      </c>
    </row>
    <row r="84" spans="2:54" s="9" customFormat="1" ht="16">
      <c r="B84" s="38">
        <v>44438</v>
      </c>
      <c r="D84" s="7">
        <v>40498</v>
      </c>
      <c r="G84" s="8">
        <v>6629870</v>
      </c>
      <c r="H84" s="10">
        <f t="shared" si="43"/>
        <v>6566479</v>
      </c>
      <c r="I84" s="8">
        <v>41395</v>
      </c>
      <c r="J84" s="8">
        <v>738</v>
      </c>
      <c r="K84" s="9">
        <v>49</v>
      </c>
      <c r="L84" s="9">
        <v>15</v>
      </c>
      <c r="M84" s="7">
        <v>20371</v>
      </c>
      <c r="N84" s="9">
        <v>823</v>
      </c>
      <c r="O84" s="18">
        <f t="shared" si="44"/>
        <v>20</v>
      </c>
      <c r="P84" s="18">
        <f t="shared" si="45"/>
        <v>5</v>
      </c>
      <c r="Q84" s="18">
        <f t="shared" si="46"/>
        <v>2</v>
      </c>
      <c r="R84" s="18">
        <f t="shared" si="52"/>
        <v>43</v>
      </c>
      <c r="S84" s="17">
        <f t="shared" si="53"/>
        <v>56.428571428571431</v>
      </c>
      <c r="T84" s="17">
        <f t="shared" si="54"/>
        <v>3.5714285714285716</v>
      </c>
      <c r="U84" s="17">
        <f t="shared" si="55"/>
        <v>1.2857142857142858</v>
      </c>
      <c r="V84" s="17">
        <f t="shared" si="47"/>
        <v>59.568578553615957</v>
      </c>
      <c r="W84" s="17">
        <f t="shared" si="56"/>
        <v>7.6271820448877801</v>
      </c>
      <c r="X84" s="17">
        <f t="shared" si="48"/>
        <v>2.8042394014962593</v>
      </c>
      <c r="Y84" s="17">
        <f t="shared" si="66"/>
        <v>87.802205686579313</v>
      </c>
      <c r="Z84" s="17">
        <f t="shared" si="67"/>
        <v>5.6552813283074395</v>
      </c>
      <c r="AA84" s="17">
        <f t="shared" si="68"/>
        <v>2.0673813483167041</v>
      </c>
      <c r="AB84" s="11">
        <f t="shared" si="69"/>
        <v>1.7205997587023186E-3</v>
      </c>
      <c r="AC84" s="11">
        <f t="shared" si="70"/>
        <v>7.8764363904003341E-3</v>
      </c>
      <c r="AD84" s="11">
        <f t="shared" si="71"/>
        <v>4.6985939734470544E-2</v>
      </c>
      <c r="AE84" s="11">
        <f t="shared" si="72"/>
        <v>1.2444772540856337E-3</v>
      </c>
      <c r="AF84" s="11">
        <f t="shared" si="73"/>
        <v>1.0000786559251485E-2</v>
      </c>
      <c r="AG84" s="11">
        <f t="shared" si="74"/>
        <v>6.9170518133165604E-2</v>
      </c>
      <c r="AH84" s="11">
        <f t="shared" si="59"/>
        <v>1.1673246826105421E-3</v>
      </c>
      <c r="AI84" s="11">
        <f t="shared" si="60"/>
        <v>1.0622816218506657E-2</v>
      </c>
      <c r="AJ84" s="11">
        <f t="shared" si="61"/>
        <v>6.3732713670369534E-2</v>
      </c>
      <c r="AK84" s="16">
        <f t="shared" si="63"/>
        <v>1.6864427380607529E-3</v>
      </c>
      <c r="AL84" s="16">
        <f t="shared" si="64"/>
        <v>7.9989709933246163E-3</v>
      </c>
      <c r="AM84" s="16">
        <f t="shared" si="65"/>
        <v>4.5747412754768089E-2</v>
      </c>
      <c r="AN84" s="15">
        <f t="shared" si="75"/>
        <v>1.6011125947163099E-3</v>
      </c>
      <c r="AO84" s="15">
        <f t="shared" si="76"/>
        <v>7.5479229139587952E-3</v>
      </c>
      <c r="AP84" s="15">
        <f t="shared" si="77"/>
        <v>0</v>
      </c>
      <c r="AQ84" s="15">
        <f t="shared" si="49"/>
        <v>8.5705217577633098E-3</v>
      </c>
      <c r="AR84" s="15">
        <f t="shared" si="50"/>
        <v>5.4804100928137495E-3</v>
      </c>
      <c r="AS84" s="15">
        <f t="shared" si="51"/>
        <v>2.6198813791978411E-2</v>
      </c>
      <c r="AT84" s="14">
        <f t="shared" si="78"/>
        <v>6.1084153987936412E-3</v>
      </c>
      <c r="AU84" s="11">
        <f t="shared" si="57"/>
        <v>1.0334505589314508E-2</v>
      </c>
      <c r="AV84" s="14">
        <f t="shared" si="79"/>
        <v>6.1673843775332257E-3</v>
      </c>
      <c r="AW84" s="11">
        <f t="shared" si="58"/>
        <v>1.0450370039931803E-2</v>
      </c>
      <c r="AX84" s="13"/>
      <c r="AY84" s="13"/>
      <c r="AZ84" s="13"/>
      <c r="BA84" s="13"/>
      <c r="BB84" s="117">
        <f t="shared" si="62"/>
        <v>40498</v>
      </c>
    </row>
    <row r="85" spans="2:54" s="9" customFormat="1" ht="16">
      <c r="B85" s="38">
        <v>44439</v>
      </c>
      <c r="D85" s="7">
        <v>41690</v>
      </c>
      <c r="G85" s="8">
        <v>6629870</v>
      </c>
      <c r="H85" s="10">
        <f t="shared" si="43"/>
        <v>6556951</v>
      </c>
      <c r="I85" s="8">
        <v>50848</v>
      </c>
      <c r="J85" s="8">
        <v>770</v>
      </c>
      <c r="K85" s="9">
        <v>52</v>
      </c>
      <c r="L85" s="9">
        <v>16</v>
      </c>
      <c r="M85" s="7">
        <v>20410</v>
      </c>
      <c r="N85" s="9">
        <v>823</v>
      </c>
      <c r="O85" s="18">
        <f t="shared" si="44"/>
        <v>32</v>
      </c>
      <c r="P85" s="18">
        <f t="shared" si="45"/>
        <v>3</v>
      </c>
      <c r="Q85" s="18">
        <f t="shared" si="46"/>
        <v>1</v>
      </c>
      <c r="R85" s="18">
        <f t="shared" si="52"/>
        <v>39</v>
      </c>
      <c r="S85" s="17">
        <f t="shared" si="53"/>
        <v>70.142857142857139</v>
      </c>
      <c r="T85" s="17">
        <f t="shared" si="54"/>
        <v>3.8571428571428572</v>
      </c>
      <c r="U85" s="17">
        <f t="shared" si="55"/>
        <v>0.2857142857142857</v>
      </c>
      <c r="V85" s="17">
        <f t="shared" si="47"/>
        <v>67.835322195704066</v>
      </c>
      <c r="W85" s="17">
        <f t="shared" si="56"/>
        <v>5.4200477326968972</v>
      </c>
      <c r="X85" s="17">
        <f t="shared" si="48"/>
        <v>1.7446300715990453</v>
      </c>
      <c r="Y85" s="17">
        <f t="shared" si="66"/>
        <v>106.46776890328836</v>
      </c>
      <c r="Z85" s="17">
        <f t="shared" si="67"/>
        <v>6.2234178390889374</v>
      </c>
      <c r="AA85" s="17">
        <f t="shared" si="68"/>
        <v>1.5840153991973303</v>
      </c>
      <c r="AB85" s="11">
        <f t="shared" si="69"/>
        <v>2.5719958667300004E-3</v>
      </c>
      <c r="AC85" s="11">
        <f t="shared" si="70"/>
        <v>8.4328155001205107E-3</v>
      </c>
      <c r="AD85" s="11">
        <f t="shared" si="71"/>
        <v>3.2326844881578165E-2</v>
      </c>
      <c r="AE85" s="11">
        <f t="shared" si="72"/>
        <v>1.2377663635353209E-3</v>
      </c>
      <c r="AF85" s="11">
        <f t="shared" si="73"/>
        <v>9.4215988597324569E-3</v>
      </c>
      <c r="AG85" s="11">
        <f t="shared" si="74"/>
        <v>6.594790841947884E-2</v>
      </c>
      <c r="AH85" s="11">
        <f t="shared" si="59"/>
        <v>1.6387322670782477E-3</v>
      </c>
      <c r="AI85" s="11">
        <f t="shared" si="60"/>
        <v>7.3442381201854973E-3</v>
      </c>
      <c r="AJ85" s="11">
        <f t="shared" si="61"/>
        <v>3.5604695338756029E-2</v>
      </c>
      <c r="AK85" s="16">
        <f t="shared" si="63"/>
        <v>2.1023414818825284E-3</v>
      </c>
      <c r="AL85" s="16">
        <f t="shared" si="64"/>
        <v>8.3815490480500087E-3</v>
      </c>
      <c r="AM85" s="16">
        <f t="shared" si="65"/>
        <v>3.2320580834785492E-2</v>
      </c>
      <c r="AN85" s="15">
        <f t="shared" si="75"/>
        <v>8.7038321669177712E-4</v>
      </c>
      <c r="AO85" s="15">
        <f t="shared" si="76"/>
        <v>1.3785212690392035E-2</v>
      </c>
      <c r="AP85" s="15">
        <f t="shared" si="77"/>
        <v>1.1361371337452662E-2</v>
      </c>
      <c r="AQ85" s="15">
        <f t="shared" si="49"/>
        <v>8.8203368221911639E-3</v>
      </c>
      <c r="AR85" s="15">
        <f t="shared" si="50"/>
        <v>5.2392349007894228E-3</v>
      </c>
      <c r="AS85" s="15">
        <f t="shared" si="51"/>
        <v>2.3649775749750107E-2</v>
      </c>
      <c r="AT85" s="14">
        <f t="shared" si="78"/>
        <v>6.2882077627464793E-3</v>
      </c>
      <c r="AU85" s="11">
        <f t="shared" si="57"/>
        <v>1.0930294043688425E-2</v>
      </c>
      <c r="AV85" s="14">
        <f t="shared" si="79"/>
        <v>6.3581381041279703E-3</v>
      </c>
      <c r="AW85" s="11">
        <f t="shared" si="58"/>
        <v>1.1052423853745849E-2</v>
      </c>
      <c r="AX85" s="13"/>
      <c r="AY85" s="13"/>
      <c r="AZ85" s="13"/>
      <c r="BA85" s="13"/>
      <c r="BB85" s="117">
        <f t="shared" si="62"/>
        <v>41690</v>
      </c>
    </row>
    <row r="86" spans="2:54" s="9" customFormat="1" ht="16">
      <c r="B86" s="38">
        <v>44440</v>
      </c>
      <c r="D86" s="7">
        <v>105018</v>
      </c>
      <c r="G86" s="8">
        <v>6629870</v>
      </c>
      <c r="H86" s="10">
        <f t="shared" si="43"/>
        <v>6551632</v>
      </c>
      <c r="I86" s="8">
        <v>56051</v>
      </c>
      <c r="J86" s="8">
        <v>818</v>
      </c>
      <c r="K86" s="9">
        <v>58</v>
      </c>
      <c r="L86" s="9">
        <v>21</v>
      </c>
      <c r="M86" s="7">
        <v>20465</v>
      </c>
      <c r="N86" s="9">
        <v>825</v>
      </c>
      <c r="O86" s="18">
        <f t="shared" si="44"/>
        <v>48</v>
      </c>
      <c r="P86" s="18">
        <f t="shared" si="45"/>
        <v>6</v>
      </c>
      <c r="Q86" s="18">
        <f t="shared" si="46"/>
        <v>5</v>
      </c>
      <c r="R86" s="18">
        <f t="shared" si="52"/>
        <v>55</v>
      </c>
      <c r="S86" s="17">
        <f t="shared" si="53"/>
        <v>79.428571428571431</v>
      </c>
      <c r="T86" s="17">
        <f t="shared" si="54"/>
        <v>4.8571428571428568</v>
      </c>
      <c r="U86" s="17">
        <f t="shared" si="55"/>
        <v>1.4285714285714286</v>
      </c>
      <c r="V86" s="17">
        <f t="shared" si="47"/>
        <v>98.156075808249724</v>
      </c>
      <c r="W86" s="17">
        <f t="shared" si="56"/>
        <v>9.5562987736900773</v>
      </c>
      <c r="X86" s="17">
        <f t="shared" si="48"/>
        <v>6.2876254180602009</v>
      </c>
      <c r="Y86" s="17">
        <f t="shared" si="66"/>
        <v>121.83163800005046</v>
      </c>
      <c r="Z86" s="17">
        <f t="shared" si="67"/>
        <v>7.6030932362962664</v>
      </c>
      <c r="AA86" s="17">
        <f t="shared" si="68"/>
        <v>2.7561483509912992</v>
      </c>
      <c r="AB86" s="11">
        <f t="shared" si="69"/>
        <v>2.3959966567033207E-3</v>
      </c>
      <c r="AC86" s="11">
        <f t="shared" si="70"/>
        <v>9.8741470601250211E-3</v>
      </c>
      <c r="AD86" s="11">
        <f t="shared" si="71"/>
        <v>5.3002852903678829E-2</v>
      </c>
      <c r="AE86" s="11">
        <f t="shared" si="72"/>
        <v>1.195115937380669E-3</v>
      </c>
      <c r="AF86" s="11">
        <f t="shared" si="73"/>
        <v>9.6699872772418021E-3</v>
      </c>
      <c r="AG86" s="11">
        <f t="shared" si="74"/>
        <v>4.6017614489632118E-2</v>
      </c>
      <c r="AH86" s="11">
        <f t="shared" si="59"/>
        <v>1.9303822334850874E-3</v>
      </c>
      <c r="AI86" s="11">
        <f t="shared" si="60"/>
        <v>1.2410777628168931E-2</v>
      </c>
      <c r="AJ86" s="11">
        <f t="shared" si="61"/>
        <v>0.12091587342423463</v>
      </c>
      <c r="AK86" s="16">
        <f t="shared" si="63"/>
        <v>2.4251952235332954E-3</v>
      </c>
      <c r="AL86" s="16">
        <f t="shared" si="64"/>
        <v>8.9719909324549908E-3</v>
      </c>
      <c r="AM86" s="16">
        <f t="shared" si="65"/>
        <v>5.0635158206566257E-2</v>
      </c>
      <c r="AN86" s="15">
        <f t="shared" si="75"/>
        <v>7.1872910783407011E-4</v>
      </c>
      <c r="AO86" s="15">
        <f t="shared" si="76"/>
        <v>7.7358046022147171E-3</v>
      </c>
      <c r="AP86" s="15">
        <f t="shared" si="77"/>
        <v>7.3941726223199555E-2</v>
      </c>
      <c r="AQ86" s="15">
        <f t="shared" si="49"/>
        <v>8.7185751433110064E-3</v>
      </c>
      <c r="AR86" s="15">
        <f t="shared" si="50"/>
        <v>4.274677713290459E-3</v>
      </c>
      <c r="AS86" s="15">
        <f t="shared" si="51"/>
        <v>2.8178004573255904E-2</v>
      </c>
      <c r="AT86" s="14">
        <f t="shared" si="78"/>
        <v>1.5840129595301265E-2</v>
      </c>
      <c r="AU86" s="11">
        <f t="shared" si="57"/>
        <v>1.1046930676727339E-2</v>
      </c>
      <c r="AV86" s="14">
        <f t="shared" si="79"/>
        <v>1.6029288580310982E-2</v>
      </c>
      <c r="AW86" s="11">
        <f t="shared" si="58"/>
        <v>1.1169151924895277E-2</v>
      </c>
      <c r="AX86" s="13"/>
      <c r="AY86" s="13"/>
      <c r="AZ86" s="13"/>
      <c r="BA86" s="13"/>
      <c r="BB86" s="117">
        <f t="shared" si="62"/>
        <v>105018</v>
      </c>
    </row>
    <row r="87" spans="2:54" s="9" customFormat="1" ht="16">
      <c r="B87" s="38">
        <v>44441</v>
      </c>
      <c r="D87" s="7">
        <v>81683</v>
      </c>
      <c r="G87" s="8">
        <v>6629870</v>
      </c>
      <c r="H87" s="10">
        <f t="shared" si="43"/>
        <v>6559135</v>
      </c>
      <c r="I87" s="8">
        <v>48372</v>
      </c>
      <c r="J87" s="8">
        <v>945</v>
      </c>
      <c r="K87" s="9">
        <v>61</v>
      </c>
      <c r="L87" s="9">
        <v>20</v>
      </c>
      <c r="M87" s="7">
        <v>20512</v>
      </c>
      <c r="N87" s="9">
        <v>825</v>
      </c>
      <c r="O87" s="18">
        <f t="shared" si="44"/>
        <v>127</v>
      </c>
      <c r="P87" s="18">
        <f t="shared" si="45"/>
        <v>3</v>
      </c>
      <c r="Q87" s="18">
        <f t="shared" si="46"/>
        <v>-1</v>
      </c>
      <c r="R87" s="18">
        <f t="shared" si="52"/>
        <v>47</v>
      </c>
      <c r="S87" s="17">
        <f t="shared" si="53"/>
        <v>83.285714285714292</v>
      </c>
      <c r="T87" s="17">
        <f t="shared" si="54"/>
        <v>6.4285714285714288</v>
      </c>
      <c r="U87" s="17">
        <f t="shared" si="55"/>
        <v>1.5714285714285714</v>
      </c>
      <c r="V87" s="17">
        <f t="shared" si="47"/>
        <v>170.28947368421052</v>
      </c>
      <c r="W87" s="17">
        <f t="shared" si="56"/>
        <v>5.7943469785575044</v>
      </c>
      <c r="X87" s="17">
        <f t="shared" si="48"/>
        <v>0</v>
      </c>
      <c r="Y87" s="17">
        <f t="shared" si="66"/>
        <v>132.51005397199654</v>
      </c>
      <c r="Z87" s="17">
        <f t="shared" si="67"/>
        <v>9.6553077599211115</v>
      </c>
      <c r="AA87" s="17">
        <f t="shared" si="68"/>
        <v>3.0255178554203468</v>
      </c>
      <c r="AB87" s="11">
        <f t="shared" si="69"/>
        <v>2.3640979460133904E-3</v>
      </c>
      <c r="AC87" s="11">
        <f t="shared" si="70"/>
        <v>1.1803554718729965E-2</v>
      </c>
      <c r="AD87" s="11">
        <f t="shared" si="71"/>
        <v>5.2164100955523221E-2</v>
      </c>
      <c r="AE87" s="11">
        <f t="shared" si="72"/>
        <v>1.1851173781021085E-3</v>
      </c>
      <c r="AF87" s="11">
        <f t="shared" si="73"/>
        <v>7.3610178734244474E-3</v>
      </c>
      <c r="AG87" s="11">
        <f t="shared" si="74"/>
        <v>2.6952007294671055E-2</v>
      </c>
      <c r="AH87" s="11">
        <f t="shared" si="59"/>
        <v>3.0381166024550949E-3</v>
      </c>
      <c r="AI87" s="11">
        <f t="shared" si="60"/>
        <v>7.0835537635177311E-3</v>
      </c>
      <c r="AJ87" s="11">
        <f t="shared" si="61"/>
        <v>0</v>
      </c>
      <c r="AK87" s="16">
        <f t="shared" si="63"/>
        <v>2.667508492274167E-3</v>
      </c>
      <c r="AL87" s="16">
        <f t="shared" si="64"/>
        <v>1.0389805933188194E-2</v>
      </c>
      <c r="AM87" s="16">
        <f t="shared" si="65"/>
        <v>5.3796624174721572E-2</v>
      </c>
      <c r="AN87" s="15">
        <f t="shared" si="75"/>
        <v>1.4564925928065588E-3</v>
      </c>
      <c r="AO87" s="15">
        <f t="shared" si="76"/>
        <v>2.1006672707801302E-3</v>
      </c>
      <c r="AP87" s="15">
        <f t="shared" si="77"/>
        <v>8.7009119672436259E-3</v>
      </c>
      <c r="AQ87" s="15">
        <f t="shared" si="49"/>
        <v>8.57737619603079E-3</v>
      </c>
      <c r="AR87" s="15">
        <f t="shared" si="50"/>
        <v>4.0311676488172269E-3</v>
      </c>
      <c r="AS87" s="15">
        <f t="shared" si="51"/>
        <v>2.8214040934810149E-2</v>
      </c>
      <c r="AT87" s="14">
        <f t="shared" si="78"/>
        <v>1.2320452738892316E-2</v>
      </c>
      <c r="AU87" s="11">
        <f t="shared" si="57"/>
        <v>1.030903644092138E-2</v>
      </c>
      <c r="AV87" s="14">
        <f t="shared" si="79"/>
        <v>1.2453318920863803E-2</v>
      </c>
      <c r="AW87" s="11">
        <f t="shared" si="58"/>
        <v>1.0422785898496337E-2</v>
      </c>
      <c r="AX87" s="13"/>
      <c r="AY87" s="13"/>
      <c r="AZ87" s="13"/>
      <c r="BA87" s="13"/>
      <c r="BB87" s="117">
        <f t="shared" si="62"/>
        <v>81683</v>
      </c>
    </row>
    <row r="88" spans="2:54" s="9" customFormat="1" ht="16">
      <c r="B88" s="38">
        <v>44442</v>
      </c>
      <c r="D88" s="7">
        <v>78632</v>
      </c>
      <c r="G88" s="8">
        <v>6629870</v>
      </c>
      <c r="H88" s="10">
        <f t="shared" si="43"/>
        <v>6558728</v>
      </c>
      <c r="I88" s="8">
        <v>48572</v>
      </c>
      <c r="J88" s="8">
        <v>1097</v>
      </c>
      <c r="K88" s="9">
        <v>64</v>
      </c>
      <c r="L88" s="9">
        <v>16</v>
      </c>
      <c r="M88" s="7">
        <v>20567</v>
      </c>
      <c r="N88" s="9">
        <v>826</v>
      </c>
      <c r="O88" s="18">
        <f t="shared" si="44"/>
        <v>152</v>
      </c>
      <c r="P88" s="18">
        <f t="shared" si="45"/>
        <v>3</v>
      </c>
      <c r="Q88" s="18">
        <f t="shared" si="46"/>
        <v>-4</v>
      </c>
      <c r="R88" s="18">
        <f t="shared" si="52"/>
        <v>55</v>
      </c>
      <c r="S88" s="17">
        <f t="shared" si="53"/>
        <v>108.57142857142857</v>
      </c>
      <c r="T88" s="17">
        <f t="shared" si="54"/>
        <v>6.1428571428571432</v>
      </c>
      <c r="U88" s="17">
        <f t="shared" si="55"/>
        <v>1.5714285714285714</v>
      </c>
      <c r="V88" s="17">
        <f t="shared" si="47"/>
        <v>203.26168224299064</v>
      </c>
      <c r="W88" s="17">
        <f t="shared" si="56"/>
        <v>5.990654205607477</v>
      </c>
      <c r="X88" s="17">
        <f t="shared" si="48"/>
        <v>0</v>
      </c>
      <c r="Y88" s="17">
        <f t="shared" si="66"/>
        <v>157.83742110931593</v>
      </c>
      <c r="Z88" s="17">
        <f t="shared" si="67"/>
        <v>9.3439988680771702</v>
      </c>
      <c r="AA88" s="17">
        <f t="shared" si="68"/>
        <v>3.0094596099449262</v>
      </c>
      <c r="AB88" s="11">
        <f t="shared" si="69"/>
        <v>3.262991422916479E-3</v>
      </c>
      <c r="AC88" s="11">
        <f t="shared" si="70"/>
        <v>9.887829490028751E-3</v>
      </c>
      <c r="AD88" s="11">
        <f t="shared" si="71"/>
        <v>4.9335403441720105E-2</v>
      </c>
      <c r="AE88" s="11">
        <f t="shared" si="72"/>
        <v>1.0952154917486657E-3</v>
      </c>
      <c r="AF88" s="11">
        <f t="shared" si="73"/>
        <v>7.7320378651298954E-3</v>
      </c>
      <c r="AG88" s="11">
        <f t="shared" si="74"/>
        <v>3.8079941427592717E-2</v>
      </c>
      <c r="AH88" s="11">
        <f t="shared" si="59"/>
        <v>4.2020524733935053E-3</v>
      </c>
      <c r="AI88" s="11">
        <f t="shared" si="60"/>
        <v>6.339316619690452E-3</v>
      </c>
      <c r="AJ88" s="11">
        <f t="shared" si="61"/>
        <v>0</v>
      </c>
      <c r="AK88" s="16">
        <f t="shared" si="63"/>
        <v>3.1986083647852497E-3</v>
      </c>
      <c r="AL88" s="16">
        <f t="shared" si="64"/>
        <v>9.4704840820520383E-3</v>
      </c>
      <c r="AM88" s="16">
        <f t="shared" si="65"/>
        <v>4.9012707909080203E-2</v>
      </c>
      <c r="AN88" s="15">
        <f t="shared" si="75"/>
        <v>1.2907612666410787E-3</v>
      </c>
      <c r="AO88" s="15">
        <f t="shared" si="76"/>
        <v>3.6612702366127024E-3</v>
      </c>
      <c r="AP88" s="15">
        <f t="shared" si="77"/>
        <v>9.3987823439878229E-2</v>
      </c>
      <c r="AQ88" s="15">
        <f t="shared" si="49"/>
        <v>8.5590539302205781E-3</v>
      </c>
      <c r="AR88" s="15">
        <f t="shared" si="50"/>
        <v>3.6827562494100886E-3</v>
      </c>
      <c r="AS88" s="15">
        <f t="shared" si="51"/>
        <v>2.7416465241758083E-2</v>
      </c>
      <c r="AT88" s="14">
        <f t="shared" si="78"/>
        <v>1.1860262720083501E-2</v>
      </c>
      <c r="AU88" s="11">
        <f t="shared" si="57"/>
        <v>1.0398674052863351E-2</v>
      </c>
      <c r="AV88" s="14">
        <f t="shared" si="79"/>
        <v>1.198891004475258E-2</v>
      </c>
      <c r="AW88" s="11">
        <f t="shared" si="58"/>
        <v>1.0513592846716945E-2</v>
      </c>
      <c r="AX88" s="13"/>
      <c r="AY88" s="13"/>
      <c r="AZ88" s="13"/>
      <c r="BA88" s="13"/>
      <c r="BB88" s="117">
        <f t="shared" si="62"/>
        <v>78632</v>
      </c>
    </row>
    <row r="89" spans="2:54" s="9" customFormat="1" ht="16">
      <c r="B89" s="38">
        <v>44443</v>
      </c>
      <c r="D89" s="7">
        <v>79351</v>
      </c>
      <c r="G89" s="8">
        <v>6629870</v>
      </c>
      <c r="H89" s="10">
        <f t="shared" si="43"/>
        <v>6557563</v>
      </c>
      <c r="I89" s="8">
        <v>49548</v>
      </c>
      <c r="J89" s="8">
        <v>1199</v>
      </c>
      <c r="K89" s="9">
        <v>76</v>
      </c>
      <c r="L89" s="9">
        <v>23</v>
      </c>
      <c r="M89" s="7">
        <v>20635</v>
      </c>
      <c r="N89" s="9">
        <v>826</v>
      </c>
      <c r="O89" s="18">
        <f t="shared" si="44"/>
        <v>102</v>
      </c>
      <c r="P89" s="18">
        <f t="shared" si="45"/>
        <v>12</v>
      </c>
      <c r="Q89" s="18">
        <f t="shared" si="46"/>
        <v>7</v>
      </c>
      <c r="R89" s="18">
        <f t="shared" si="52"/>
        <v>68</v>
      </c>
      <c r="S89" s="17">
        <f t="shared" si="53"/>
        <v>124.71428571428571</v>
      </c>
      <c r="T89" s="17">
        <f t="shared" si="54"/>
        <v>8.2857142857142865</v>
      </c>
      <c r="U89" s="17">
        <f t="shared" si="55"/>
        <v>2</v>
      </c>
      <c r="V89" s="17">
        <f t="shared" si="47"/>
        <v>164.81355932203388</v>
      </c>
      <c r="W89" s="17">
        <f t="shared" si="56"/>
        <v>15.98151001540832</v>
      </c>
      <c r="X89" s="17">
        <f t="shared" si="48"/>
        <v>8.204930662557782</v>
      </c>
      <c r="Y89" s="17">
        <f t="shared" si="66"/>
        <v>178.73395348052492</v>
      </c>
      <c r="Z89" s="17">
        <f t="shared" si="67"/>
        <v>11.802139633448649</v>
      </c>
      <c r="AA89" s="17">
        <f t="shared" si="68"/>
        <v>3.5119293305072929</v>
      </c>
      <c r="AB89" s="11">
        <f t="shared" si="69"/>
        <v>3.6797733978531852E-3</v>
      </c>
      <c r="AC89" s="11">
        <f t="shared" si="70"/>
        <v>1.075855937415556E-2</v>
      </c>
      <c r="AD89" s="11">
        <f t="shared" si="71"/>
        <v>5.4873895789176452E-2</v>
      </c>
      <c r="AE89" s="11">
        <f t="shared" si="72"/>
        <v>1.2965137886680814E-3</v>
      </c>
      <c r="AF89" s="11">
        <f t="shared" si="73"/>
        <v>6.8231240369399804E-3</v>
      </c>
      <c r="AG89" s="11">
        <f t="shared" si="74"/>
        <v>4.2514654604503023E-2</v>
      </c>
      <c r="AH89" s="11">
        <f t="shared" si="59"/>
        <v>3.3931804192134127E-3</v>
      </c>
      <c r="AI89" s="11">
        <f t="shared" si="60"/>
        <v>1.4568377406935569E-2</v>
      </c>
      <c r="AJ89" s="11">
        <f t="shared" si="61"/>
        <v>0.12820204160246534</v>
      </c>
      <c r="AK89" s="16">
        <f t="shared" si="63"/>
        <v>3.688326290222782E-3</v>
      </c>
      <c r="AL89" s="16">
        <f t="shared" si="64"/>
        <v>1.057913985033922E-2</v>
      </c>
      <c r="AM89" s="16">
        <f t="shared" si="65"/>
        <v>5.2097003164313219E-2</v>
      </c>
      <c r="AN89" s="15">
        <f t="shared" si="75"/>
        <v>1.1332042276580418E-3</v>
      </c>
      <c r="AO89" s="15">
        <f t="shared" si="76"/>
        <v>1.0435284216100694E-2</v>
      </c>
      <c r="AP89" s="15">
        <f t="shared" si="77"/>
        <v>0</v>
      </c>
      <c r="AQ89" s="15">
        <f t="shared" si="49"/>
        <v>8.8521307326037187E-3</v>
      </c>
      <c r="AR89" s="15">
        <f t="shared" si="50"/>
        <v>4.5050943040515334E-3</v>
      </c>
      <c r="AS89" s="15">
        <f t="shared" si="51"/>
        <v>2.1969017234097939E-2</v>
      </c>
      <c r="AT89" s="14">
        <f t="shared" si="78"/>
        <v>1.1968711302031563E-2</v>
      </c>
      <c r="AU89" s="11">
        <f t="shared" si="57"/>
        <v>1.0895753396586744E-2</v>
      </c>
      <c r="AV89" s="14">
        <f t="shared" si="79"/>
        <v>1.2100684354843407E-2</v>
      </c>
      <c r="AW89" s="11">
        <f t="shared" si="58"/>
        <v>1.1014989301788665E-2</v>
      </c>
      <c r="AX89" s="13"/>
      <c r="AY89" s="13"/>
      <c r="AZ89" s="13"/>
      <c r="BA89" s="13"/>
      <c r="BB89" s="117">
        <f t="shared" si="62"/>
        <v>79351</v>
      </c>
    </row>
    <row r="90" spans="2:54" s="9" customFormat="1" ht="16">
      <c r="B90" s="38">
        <v>44444</v>
      </c>
      <c r="D90" s="7">
        <v>51561</v>
      </c>
      <c r="G90" s="8">
        <v>6629870</v>
      </c>
      <c r="H90" s="10">
        <f t="shared" si="43"/>
        <v>6558441</v>
      </c>
      <c r="I90" s="8">
        <v>48487</v>
      </c>
      <c r="J90" s="8">
        <v>1301</v>
      </c>
      <c r="K90" s="9">
        <v>89</v>
      </c>
      <c r="L90" s="9">
        <v>24</v>
      </c>
      <c r="M90" s="7">
        <v>20702</v>
      </c>
      <c r="N90" s="9">
        <v>826</v>
      </c>
      <c r="O90" s="18">
        <f t="shared" si="44"/>
        <v>102</v>
      </c>
      <c r="P90" s="18">
        <f t="shared" si="45"/>
        <v>13</v>
      </c>
      <c r="Q90" s="18">
        <f t="shared" si="46"/>
        <v>1</v>
      </c>
      <c r="R90" s="18">
        <f t="shared" si="52"/>
        <v>67</v>
      </c>
      <c r="S90" s="17">
        <f t="shared" si="53"/>
        <v>135.14285714285714</v>
      </c>
      <c r="T90" s="17">
        <f t="shared" si="54"/>
        <v>8.8571428571428577</v>
      </c>
      <c r="U90" s="17">
        <f t="shared" si="55"/>
        <v>1.7142857142857142</v>
      </c>
      <c r="V90" s="17">
        <f t="shared" si="47"/>
        <v>163.64568599717114</v>
      </c>
      <c r="W90" s="17">
        <f t="shared" si="56"/>
        <v>17.217114568599719</v>
      </c>
      <c r="X90" s="17">
        <f t="shared" si="48"/>
        <v>2.1371994342291369</v>
      </c>
      <c r="Y90" s="17">
        <f t="shared" si="66"/>
        <v>192.2508923489641</v>
      </c>
      <c r="Z90" s="17">
        <f t="shared" si="67"/>
        <v>12.563043966918814</v>
      </c>
      <c r="AA90" s="17">
        <f t="shared" si="68"/>
        <v>3.234086128597955</v>
      </c>
      <c r="AB90" s="11">
        <f t="shared" si="69"/>
        <v>3.8800938957972895E-3</v>
      </c>
      <c r="AC90" s="11">
        <f t="shared" si="70"/>
        <v>1.0477934918197509E-2</v>
      </c>
      <c r="AD90" s="11">
        <f t="shared" si="71"/>
        <v>4.2553764849973093E-2</v>
      </c>
      <c r="AE90" s="11">
        <f t="shared" si="72"/>
        <v>1.3476525443687265E-3</v>
      </c>
      <c r="AF90" s="11">
        <f t="shared" si="73"/>
        <v>7.735558308761447E-3</v>
      </c>
      <c r="AG90" s="11">
        <f t="shared" si="74"/>
        <v>5.0288783228019378E-2</v>
      </c>
      <c r="AH90" s="11">
        <f t="shared" si="59"/>
        <v>3.3027707676832798E-3</v>
      </c>
      <c r="AI90" s="11">
        <f t="shared" si="60"/>
        <v>1.4359561775312526E-2</v>
      </c>
      <c r="AJ90" s="11">
        <f t="shared" si="61"/>
        <v>2.8121045187225486E-2</v>
      </c>
      <c r="AK90" s="16">
        <f t="shared" si="63"/>
        <v>4.0404755768527981E-3</v>
      </c>
      <c r="AL90" s="16">
        <f t="shared" si="64"/>
        <v>1.0100200755034436E-2</v>
      </c>
      <c r="AM90" s="16">
        <f t="shared" si="65"/>
        <v>4.0463206966948322E-2</v>
      </c>
      <c r="AN90" s="15">
        <f t="shared" si="75"/>
        <v>1.6065778864971785E-3</v>
      </c>
      <c r="AO90" s="15">
        <f t="shared" si="76"/>
        <v>4.4348567701801029E-3</v>
      </c>
      <c r="AP90" s="15">
        <f t="shared" si="77"/>
        <v>5.9907834101382484E-3</v>
      </c>
      <c r="AQ90" s="15">
        <f t="shared" si="49"/>
        <v>9.2699876538262678E-3</v>
      </c>
      <c r="AR90" s="15">
        <f t="shared" si="50"/>
        <v>4.430178854849887E-3</v>
      </c>
      <c r="AS90" s="15">
        <f t="shared" si="51"/>
        <v>2.219919157469739E-2</v>
      </c>
      <c r="AT90" s="14">
        <f t="shared" si="78"/>
        <v>7.7770755686008925E-3</v>
      </c>
      <c r="AU90" s="11">
        <f t="shared" si="57"/>
        <v>1.0422376306021082E-2</v>
      </c>
      <c r="AV90" s="14">
        <f t="shared" si="79"/>
        <v>7.86177690704239E-3</v>
      </c>
      <c r="AW90" s="11">
        <f t="shared" si="58"/>
        <v>1.0532602261540959E-2</v>
      </c>
      <c r="AX90" s="13"/>
      <c r="AY90" s="11"/>
      <c r="AZ90" s="13"/>
      <c r="BA90" s="13"/>
      <c r="BB90" s="117">
        <f t="shared" si="62"/>
        <v>51561</v>
      </c>
    </row>
    <row r="91" spans="2:54" s="9" customFormat="1" ht="16">
      <c r="B91" s="38">
        <v>44445</v>
      </c>
      <c r="D91" s="7">
        <v>44658</v>
      </c>
      <c r="G91" s="8">
        <v>6629870</v>
      </c>
      <c r="H91" s="10">
        <f t="shared" si="43"/>
        <v>6564425</v>
      </c>
      <c r="I91" s="8">
        <v>42258</v>
      </c>
      <c r="J91" s="8">
        <v>1498</v>
      </c>
      <c r="K91" s="9">
        <v>92</v>
      </c>
      <c r="L91" s="9">
        <v>26</v>
      </c>
      <c r="M91" s="7">
        <v>20745</v>
      </c>
      <c r="N91" s="9">
        <v>826</v>
      </c>
      <c r="O91" s="18">
        <f t="shared" si="44"/>
        <v>197</v>
      </c>
      <c r="P91" s="18">
        <f t="shared" si="45"/>
        <v>3</v>
      </c>
      <c r="Q91" s="18">
        <f t="shared" si="46"/>
        <v>2</v>
      </c>
      <c r="R91" s="18">
        <f t="shared" si="52"/>
        <v>43</v>
      </c>
      <c r="S91" s="17">
        <f t="shared" si="53"/>
        <v>153.57142857142858</v>
      </c>
      <c r="T91" s="17">
        <f t="shared" si="54"/>
        <v>7.1428571428571432</v>
      </c>
      <c r="U91" s="17">
        <f t="shared" si="55"/>
        <v>1.7142857142857142</v>
      </c>
      <c r="V91" s="17">
        <f t="shared" si="47"/>
        <v>236.86014851485149</v>
      </c>
      <c r="W91" s="17">
        <f t="shared" si="56"/>
        <v>5.4480198019801982</v>
      </c>
      <c r="X91" s="17">
        <f t="shared" si="48"/>
        <v>2.6918316831683167</v>
      </c>
      <c r="Y91" s="17">
        <f t="shared" si="66"/>
        <v>214.76802255311526</v>
      </c>
      <c r="Z91" s="17">
        <f t="shared" si="67"/>
        <v>11.735280112839169</v>
      </c>
      <c r="AA91" s="17">
        <f t="shared" si="68"/>
        <v>3.253965925176781</v>
      </c>
      <c r="AB91" s="11">
        <f t="shared" si="69"/>
        <v>4.42939391080321E-3</v>
      </c>
      <c r="AC91" s="11">
        <f t="shared" si="70"/>
        <v>9.0201999330047408E-3</v>
      </c>
      <c r="AD91" s="11">
        <f t="shared" si="71"/>
        <v>3.6561414889626755E-2</v>
      </c>
      <c r="AE91" s="11">
        <f t="shared" si="72"/>
        <v>1.7205997587023186E-3</v>
      </c>
      <c r="AF91" s="11">
        <f t="shared" si="73"/>
        <v>7.8764363904003341E-3</v>
      </c>
      <c r="AG91" s="11">
        <f t="shared" si="74"/>
        <v>4.6985939734470544E-2</v>
      </c>
      <c r="AH91" s="11">
        <f t="shared" si="59"/>
        <v>4.885023790188122E-3</v>
      </c>
      <c r="AI91" s="11">
        <f t="shared" si="60"/>
        <v>4.1875632605535727E-3</v>
      </c>
      <c r="AJ91" s="11">
        <f t="shared" si="61"/>
        <v>3.0245299810879964E-2</v>
      </c>
      <c r="AK91" s="16">
        <f t="shared" si="63"/>
        <v>4.7105197709777788E-3</v>
      </c>
      <c r="AL91" s="16">
        <f t="shared" si="64"/>
        <v>9.088264503103332E-3</v>
      </c>
      <c r="AM91" s="16">
        <f t="shared" si="65"/>
        <v>4.0628871938438539E-2</v>
      </c>
      <c r="AN91" s="15">
        <f t="shared" si="75"/>
        <v>1.1673246826105421E-3</v>
      </c>
      <c r="AO91" s="15">
        <f t="shared" si="76"/>
        <v>1.0622816218506657E-2</v>
      </c>
      <c r="AP91" s="15">
        <f t="shared" si="77"/>
        <v>6.3732713670369534E-2</v>
      </c>
      <c r="AQ91" s="15">
        <f t="shared" si="49"/>
        <v>9.7230261586779172E-3</v>
      </c>
      <c r="AR91" s="15">
        <f t="shared" si="50"/>
        <v>4.1048475492553981E-3</v>
      </c>
      <c r="AS91" s="15">
        <f t="shared" si="51"/>
        <v>1.7373152666876383E-2</v>
      </c>
      <c r="AT91" s="14">
        <f t="shared" si="78"/>
        <v>6.7358786823874372E-3</v>
      </c>
      <c r="AU91" s="11">
        <f t="shared" si="57"/>
        <v>1.0506885612279835E-2</v>
      </c>
      <c r="AV91" s="14">
        <f t="shared" si="79"/>
        <v>6.8030330150774818E-3</v>
      </c>
      <c r="AW91" s="11">
        <f t="shared" si="58"/>
        <v>1.0620149022740158E-2</v>
      </c>
      <c r="AX91" s="13"/>
      <c r="AY91" s="11"/>
      <c r="AZ91" s="13"/>
      <c r="BA91" s="13"/>
      <c r="BB91" s="117">
        <f t="shared" si="62"/>
        <v>44658</v>
      </c>
    </row>
    <row r="92" spans="2:54" s="9" customFormat="1" ht="16">
      <c r="B92" s="38">
        <v>44446</v>
      </c>
      <c r="D92" s="7">
        <v>64759</v>
      </c>
      <c r="G92" s="8">
        <v>6629870</v>
      </c>
      <c r="H92" s="10">
        <f t="shared" si="43"/>
        <v>6562583</v>
      </c>
      <c r="I92" s="8">
        <v>43858</v>
      </c>
      <c r="J92" s="8">
        <v>1643</v>
      </c>
      <c r="K92" s="9">
        <v>110</v>
      </c>
      <c r="L92" s="9">
        <v>30</v>
      </c>
      <c r="M92" s="7">
        <v>20820</v>
      </c>
      <c r="N92" s="9">
        <v>826</v>
      </c>
      <c r="O92" s="18">
        <f t="shared" si="44"/>
        <v>145</v>
      </c>
      <c r="P92" s="18">
        <f t="shared" si="45"/>
        <v>18</v>
      </c>
      <c r="Q92" s="18">
        <f t="shared" si="46"/>
        <v>4</v>
      </c>
      <c r="R92" s="18">
        <f t="shared" si="52"/>
        <v>75</v>
      </c>
      <c r="S92" s="17">
        <f t="shared" si="53"/>
        <v>166.57142857142858</v>
      </c>
      <c r="T92" s="17">
        <f t="shared" si="54"/>
        <v>9</v>
      </c>
      <c r="U92" s="17">
        <f t="shared" si="55"/>
        <v>2.4285714285714284</v>
      </c>
      <c r="V92" s="17">
        <f t="shared" si="47"/>
        <v>214.11104879416712</v>
      </c>
      <c r="W92" s="17">
        <f t="shared" si="56"/>
        <v>22.627033090297253</v>
      </c>
      <c r="X92" s="17">
        <f t="shared" si="48"/>
        <v>5.2619181155356145</v>
      </c>
      <c r="Y92" s="17">
        <f t="shared" si="66"/>
        <v>230.05143414000483</v>
      </c>
      <c r="Z92" s="17">
        <f t="shared" si="67"/>
        <v>13.704305810605405</v>
      </c>
      <c r="AA92" s="17">
        <f t="shared" si="68"/>
        <v>3.5369091478641224</v>
      </c>
      <c r="AB92" s="11">
        <f t="shared" si="69"/>
        <v>5.4439735467841548E-3</v>
      </c>
      <c r="AC92" s="11">
        <f t="shared" si="70"/>
        <v>9.1484017427272395E-3</v>
      </c>
      <c r="AD92" s="11">
        <f t="shared" si="71"/>
        <v>3.8444664650696979E-2</v>
      </c>
      <c r="AE92" s="11">
        <f t="shared" si="72"/>
        <v>2.5719958667300004E-3</v>
      </c>
      <c r="AF92" s="11">
        <f t="shared" si="73"/>
        <v>8.4328155001205107E-3</v>
      </c>
      <c r="AG92" s="11">
        <f t="shared" si="74"/>
        <v>3.2326844881578165E-2</v>
      </c>
      <c r="AH92" s="11">
        <f t="shared" si="59"/>
        <v>5.0667577451409705E-3</v>
      </c>
      <c r="AI92" s="11">
        <f t="shared" si="60"/>
        <v>1.5104828498195763E-2</v>
      </c>
      <c r="AJ92" s="11">
        <f t="shared" si="61"/>
        <v>5.7194762125387114E-2</v>
      </c>
      <c r="AK92" s="16">
        <f t="shared" si="63"/>
        <v>4.9273202289502691E-3</v>
      </c>
      <c r="AL92" s="16">
        <f t="shared" si="64"/>
        <v>9.5810802398923287E-3</v>
      </c>
      <c r="AM92" s="16">
        <f t="shared" si="65"/>
        <v>4.317790998066684E-2</v>
      </c>
      <c r="AN92" s="15">
        <f t="shared" si="75"/>
        <v>1.6387322670782477E-3</v>
      </c>
      <c r="AO92" s="15">
        <f t="shared" si="76"/>
        <v>7.3442381201854973E-3</v>
      </c>
      <c r="AP92" s="15">
        <f t="shared" si="77"/>
        <v>3.5604695338756029E-2</v>
      </c>
      <c r="AQ92" s="15">
        <f t="shared" si="49"/>
        <v>1.0166202064028842E-2</v>
      </c>
      <c r="AR92" s="15">
        <f t="shared" si="50"/>
        <v>4.0563656596096544E-3</v>
      </c>
      <c r="AS92" s="15">
        <f t="shared" si="51"/>
        <v>2.18514451807728E-2</v>
      </c>
      <c r="AT92" s="14">
        <f t="shared" si="78"/>
        <v>9.7677631688102475E-3</v>
      </c>
      <c r="AU92" s="11">
        <f t="shared" si="57"/>
        <v>1.0684997271008762E-2</v>
      </c>
      <c r="AV92" s="14">
        <f t="shared" si="79"/>
        <v>9.8679132896300134E-3</v>
      </c>
      <c r="AW92" s="11">
        <f t="shared" si="58"/>
        <v>1.0799083111940944E-2</v>
      </c>
      <c r="AX92" s="13"/>
      <c r="AY92" s="11"/>
      <c r="AZ92" s="13"/>
      <c r="BA92" s="13"/>
      <c r="BB92" s="117">
        <f t="shared" si="62"/>
        <v>64759</v>
      </c>
    </row>
    <row r="93" spans="2:54" s="9" customFormat="1" ht="16">
      <c r="B93" s="38">
        <v>44447</v>
      </c>
      <c r="D93" s="7">
        <v>83049</v>
      </c>
      <c r="G93" s="8">
        <v>6629870</v>
      </c>
      <c r="H93" s="10">
        <f t="shared" si="43"/>
        <v>6563800</v>
      </c>
      <c r="I93" s="8">
        <v>42429</v>
      </c>
      <c r="J93" s="8">
        <v>1764</v>
      </c>
      <c r="K93" s="9">
        <v>120</v>
      </c>
      <c r="L93" s="9">
        <v>33</v>
      </c>
      <c r="M93" s="7">
        <v>20898</v>
      </c>
      <c r="N93" s="9">
        <v>826</v>
      </c>
      <c r="O93" s="18">
        <f t="shared" si="44"/>
        <v>121</v>
      </c>
      <c r="P93" s="18">
        <f t="shared" si="45"/>
        <v>10</v>
      </c>
      <c r="Q93" s="18">
        <f t="shared" si="46"/>
        <v>3</v>
      </c>
      <c r="R93" s="18">
        <f t="shared" si="52"/>
        <v>78</v>
      </c>
      <c r="S93" s="17">
        <f t="shared" si="53"/>
        <v>202</v>
      </c>
      <c r="T93" s="17">
        <f t="shared" si="54"/>
        <v>9.5714285714285712</v>
      </c>
      <c r="U93" s="17">
        <f t="shared" si="55"/>
        <v>1.5714285714285714</v>
      </c>
      <c r="V93" s="17">
        <f t="shared" si="47"/>
        <v>192.77464788732394</v>
      </c>
      <c r="W93" s="17">
        <f t="shared" si="56"/>
        <v>14.88262910798122</v>
      </c>
      <c r="X93" s="17">
        <f t="shared" si="48"/>
        <v>4.342723004694836</v>
      </c>
      <c r="Y93" s="17">
        <f t="shared" si="66"/>
        <v>267.21017297725649</v>
      </c>
      <c r="Z93" s="17">
        <f t="shared" si="67"/>
        <v>14.292712725966938</v>
      </c>
      <c r="AA93" s="17">
        <f t="shared" si="68"/>
        <v>2.6469062523937583</v>
      </c>
      <c r="AB93" s="11">
        <f t="shared" si="69"/>
        <v>6.0926210264320418E-3</v>
      </c>
      <c r="AC93" s="11">
        <f t="shared" si="70"/>
        <v>8.6991556457498096E-3</v>
      </c>
      <c r="AD93" s="11">
        <f t="shared" si="71"/>
        <v>2.4062784112670529E-2</v>
      </c>
      <c r="AE93" s="11">
        <f t="shared" si="72"/>
        <v>2.3959966567033207E-3</v>
      </c>
      <c r="AF93" s="11">
        <f t="shared" si="73"/>
        <v>9.8741470601250211E-3</v>
      </c>
      <c r="AG93" s="11">
        <f t="shared" si="74"/>
        <v>5.3002852903678829E-2</v>
      </c>
      <c r="AH93" s="11">
        <f t="shared" si="59"/>
        <v>4.3954272398952056E-3</v>
      </c>
      <c r="AI93" s="11">
        <f t="shared" si="60"/>
        <v>9.058203961035436E-3</v>
      </c>
      <c r="AJ93" s="11">
        <f t="shared" si="61"/>
        <v>3.9479300042680326E-2</v>
      </c>
      <c r="AK93" s="16">
        <f t="shared" si="63"/>
        <v>5.8543559034250209E-3</v>
      </c>
      <c r="AL93" s="16">
        <f t="shared" si="64"/>
        <v>8.7687653829416224E-3</v>
      </c>
      <c r="AM93" s="16">
        <f t="shared" si="65"/>
        <v>2.7084829115371155E-2</v>
      </c>
      <c r="AN93" s="15">
        <f t="shared" si="75"/>
        <v>1.9303822334850874E-3</v>
      </c>
      <c r="AO93" s="15">
        <f t="shared" si="76"/>
        <v>1.2410777628168931E-2</v>
      </c>
      <c r="AP93" s="15">
        <f t="shared" si="77"/>
        <v>0.12091587342423463</v>
      </c>
      <c r="AQ93" s="15">
        <f t="shared" si="49"/>
        <v>1.0859315473306829E-2</v>
      </c>
      <c r="AR93" s="15">
        <f t="shared" si="50"/>
        <v>4.5973643839398743E-3</v>
      </c>
      <c r="AS93" s="15">
        <f t="shared" si="51"/>
        <v>1.6198765111865045E-2</v>
      </c>
      <c r="AT93" s="14">
        <f t="shared" si="78"/>
        <v>1.2526489961341624E-2</v>
      </c>
      <c r="AU93" s="11">
        <f t="shared" si="57"/>
        <v>1.0719343990584603E-2</v>
      </c>
      <c r="AV93" s="14">
        <f t="shared" si="79"/>
        <v>1.2652579298577044E-2</v>
      </c>
      <c r="AW93" s="11">
        <f t="shared" si="58"/>
        <v>1.0832519268672283E-2</v>
      </c>
      <c r="AX93" s="13"/>
      <c r="AY93" s="11"/>
      <c r="AZ93" s="13"/>
      <c r="BA93" s="13"/>
      <c r="BB93" s="117">
        <f t="shared" si="62"/>
        <v>83049</v>
      </c>
    </row>
    <row r="94" spans="2:54" s="9" customFormat="1" ht="16">
      <c r="B94" s="38">
        <v>44448</v>
      </c>
      <c r="D94" s="7">
        <v>85605</v>
      </c>
      <c r="G94" s="8">
        <v>6629870</v>
      </c>
      <c r="H94" s="10">
        <f t="shared" si="43"/>
        <v>6551664</v>
      </c>
      <c r="I94" s="8">
        <v>54242</v>
      </c>
      <c r="J94" s="8">
        <v>2020</v>
      </c>
      <c r="K94" s="9">
        <v>111</v>
      </c>
      <c r="L94" s="9">
        <v>32</v>
      </c>
      <c r="M94" s="7">
        <v>20975</v>
      </c>
      <c r="N94" s="9">
        <v>826</v>
      </c>
      <c r="O94" s="18">
        <f t="shared" si="44"/>
        <v>256</v>
      </c>
      <c r="P94" s="18">
        <f t="shared" si="45"/>
        <v>-9</v>
      </c>
      <c r="Q94" s="18">
        <f t="shared" si="46"/>
        <v>-1</v>
      </c>
      <c r="R94" s="18">
        <f t="shared" si="52"/>
        <v>77</v>
      </c>
      <c r="S94" s="17">
        <f t="shared" si="53"/>
        <v>232.42857142857142</v>
      </c>
      <c r="T94" s="17">
        <f t="shared" si="54"/>
        <v>8.2857142857142865</v>
      </c>
      <c r="U94" s="17">
        <f t="shared" si="55"/>
        <v>1.4285714285714286</v>
      </c>
      <c r="V94" s="17">
        <f t="shared" si="47"/>
        <v>327.90938511326863</v>
      </c>
      <c r="W94" s="17">
        <f t="shared" si="56"/>
        <v>0</v>
      </c>
      <c r="X94" s="17">
        <f t="shared" si="48"/>
        <v>0.13915857605177995</v>
      </c>
      <c r="Y94" s="17">
        <f t="shared" si="66"/>
        <v>297.57733569539261</v>
      </c>
      <c r="Z94" s="17">
        <f t="shared" si="67"/>
        <v>12.8436014272592</v>
      </c>
      <c r="AA94" s="17">
        <f t="shared" si="68"/>
        <v>2.4431405472511591</v>
      </c>
      <c r="AB94" s="11">
        <f t="shared" si="69"/>
        <v>7.0135363948099789E-3</v>
      </c>
      <c r="AC94" s="11">
        <f t="shared" si="70"/>
        <v>7.2809531900562361E-3</v>
      </c>
      <c r="AD94" s="11">
        <f t="shared" si="71"/>
        <v>2.0359504560426327E-2</v>
      </c>
      <c r="AE94" s="11">
        <f t="shared" si="72"/>
        <v>2.3640979460133904E-3</v>
      </c>
      <c r="AF94" s="11">
        <f t="shared" si="73"/>
        <v>1.1803554718729965E-2</v>
      </c>
      <c r="AG94" s="11">
        <f t="shared" si="74"/>
        <v>5.2164100955523221E-2</v>
      </c>
      <c r="AH94" s="11">
        <f t="shared" si="59"/>
        <v>7.7284259613299546E-3</v>
      </c>
      <c r="AI94" s="11">
        <f t="shared" si="60"/>
        <v>0</v>
      </c>
      <c r="AJ94" s="11">
        <f t="shared" si="61"/>
        <v>1.1596548004314995E-3</v>
      </c>
      <c r="AK94" s="16">
        <f t="shared" si="63"/>
        <v>6.6392862808837176E-3</v>
      </c>
      <c r="AL94" s="16">
        <f t="shared" si="64"/>
        <v>7.104110665252808E-3</v>
      </c>
      <c r="AM94" s="16">
        <f t="shared" si="65"/>
        <v>2.3777666314629593E-2</v>
      </c>
      <c r="AN94" s="15">
        <f t="shared" si="75"/>
        <v>3.0381166024550949E-3</v>
      </c>
      <c r="AO94" s="15">
        <f t="shared" si="76"/>
        <v>7.0835537635177311E-3</v>
      </c>
      <c r="AP94" s="15">
        <f t="shared" si="77"/>
        <v>0</v>
      </c>
      <c r="AQ94" s="15">
        <f t="shared" si="49"/>
        <v>1.1513950252492213E-2</v>
      </c>
      <c r="AR94" s="15">
        <f t="shared" si="50"/>
        <v>4.8187601115253454E-3</v>
      </c>
      <c r="AS94" s="15">
        <f t="shared" si="51"/>
        <v>2.0455541782606827E-2</v>
      </c>
      <c r="AT94" s="14">
        <f t="shared" si="78"/>
        <v>1.2912017882703582E-2</v>
      </c>
      <c r="AU94" s="11">
        <f t="shared" si="57"/>
        <v>1.0894331261397282E-2</v>
      </c>
      <c r="AV94" s="14">
        <f t="shared" si="79"/>
        <v>1.3066146249258203E-2</v>
      </c>
      <c r="AW94" s="11">
        <f t="shared" si="58"/>
        <v>1.100976170782501E-2</v>
      </c>
      <c r="AX94" s="13"/>
      <c r="AY94" s="11"/>
      <c r="AZ94" s="13"/>
      <c r="BA94" s="13"/>
      <c r="BB94" s="117">
        <f t="shared" si="62"/>
        <v>85605</v>
      </c>
    </row>
    <row r="95" spans="2:54" s="9" customFormat="1" ht="16">
      <c r="B95" s="38">
        <v>44449</v>
      </c>
      <c r="D95" s="7">
        <v>86898</v>
      </c>
      <c r="G95" s="8">
        <v>6629870</v>
      </c>
      <c r="H95" s="10">
        <f t="shared" si="43"/>
        <v>6562575</v>
      </c>
      <c r="I95" s="8">
        <v>42998</v>
      </c>
      <c r="J95" s="8">
        <v>2263</v>
      </c>
      <c r="K95" s="9">
        <v>127</v>
      </c>
      <c r="L95" s="9">
        <v>33</v>
      </c>
      <c r="M95" s="7">
        <v>21047</v>
      </c>
      <c r="N95" s="9">
        <v>827</v>
      </c>
      <c r="O95" s="18">
        <f t="shared" si="44"/>
        <v>243</v>
      </c>
      <c r="P95" s="18">
        <f t="shared" si="45"/>
        <v>16</v>
      </c>
      <c r="Q95" s="18">
        <f t="shared" si="46"/>
        <v>1</v>
      </c>
      <c r="R95" s="18">
        <f t="shared" si="52"/>
        <v>72</v>
      </c>
      <c r="S95" s="17">
        <f t="shared" si="53"/>
        <v>258.71428571428572</v>
      </c>
      <c r="T95" s="17">
        <f t="shared" si="54"/>
        <v>9.2857142857142865</v>
      </c>
      <c r="U95" s="17">
        <f t="shared" si="55"/>
        <v>1.7142857142857142</v>
      </c>
      <c r="V95" s="17">
        <f t="shared" si="47"/>
        <v>310.24556335121747</v>
      </c>
      <c r="W95" s="17">
        <f t="shared" si="56"/>
        <v>19.77383408997111</v>
      </c>
      <c r="X95" s="17">
        <f t="shared" si="48"/>
        <v>1.9806025588113907</v>
      </c>
      <c r="Y95" s="17">
        <f t="shared" si="66"/>
        <v>327.34242211107909</v>
      </c>
      <c r="Z95" s="17">
        <f t="shared" si="67"/>
        <v>13.92914197740032</v>
      </c>
      <c r="AA95" s="17">
        <f t="shared" si="68"/>
        <v>2.7353707242806036</v>
      </c>
      <c r="AB95" s="11">
        <f t="shared" si="69"/>
        <v>6.0348516299376697E-3</v>
      </c>
      <c r="AC95" s="11">
        <f t="shared" si="70"/>
        <v>6.8956148402971882E-3</v>
      </c>
      <c r="AD95" s="11">
        <f t="shared" si="71"/>
        <v>2.4642979498023455E-2</v>
      </c>
      <c r="AE95" s="11">
        <f t="shared" si="72"/>
        <v>3.262991422916479E-3</v>
      </c>
      <c r="AF95" s="11">
        <f t="shared" si="73"/>
        <v>9.887829490028751E-3</v>
      </c>
      <c r="AG95" s="11">
        <f t="shared" si="74"/>
        <v>4.9335403441720105E-2</v>
      </c>
      <c r="AH95" s="11">
        <f t="shared" si="59"/>
        <v>5.7196556792009417E-3</v>
      </c>
      <c r="AI95" s="11">
        <f t="shared" si="60"/>
        <v>9.7890267772134214E-3</v>
      </c>
      <c r="AJ95" s="11">
        <f t="shared" si="61"/>
        <v>1.7843266295598115E-2</v>
      </c>
      <c r="AK95" s="16">
        <f t="shared" si="63"/>
        <v>7.2647357801922021E-3</v>
      </c>
      <c r="AL95" s="16">
        <f t="shared" si="64"/>
        <v>7.1424409943934781E-3</v>
      </c>
      <c r="AM95" s="16">
        <f t="shared" si="65"/>
        <v>2.4060838180688937E-2</v>
      </c>
      <c r="AN95" s="15">
        <f t="shared" si="75"/>
        <v>4.2020524733935053E-3</v>
      </c>
      <c r="AO95" s="15">
        <f t="shared" si="76"/>
        <v>6.339316619690452E-3</v>
      </c>
      <c r="AP95" s="15">
        <f t="shared" si="77"/>
        <v>0</v>
      </c>
      <c r="AQ95" s="15">
        <f t="shared" si="49"/>
        <v>1.2604722585019162E-2</v>
      </c>
      <c r="AR95" s="15">
        <f t="shared" si="50"/>
        <v>5.4943211579238796E-3</v>
      </c>
      <c r="AS95" s="15">
        <f t="shared" si="51"/>
        <v>1.8745018849695351E-2</v>
      </c>
      <c r="AT95" s="14">
        <f t="shared" si="78"/>
        <v>1.3107044331185981E-2</v>
      </c>
      <c r="AU95" s="11">
        <f t="shared" si="57"/>
        <v>1.0896486011684348E-2</v>
      </c>
      <c r="AV95" s="14">
        <f t="shared" si="79"/>
        <v>1.3241448669158067E-2</v>
      </c>
      <c r="AW95" s="11">
        <f t="shared" si="58"/>
        <v>1.1013302434733281E-2</v>
      </c>
      <c r="AX95" s="13"/>
      <c r="AY95" s="11"/>
      <c r="AZ95" s="13"/>
      <c r="BA95" s="13"/>
      <c r="BB95" s="117">
        <f t="shared" si="62"/>
        <v>86898</v>
      </c>
    </row>
    <row r="96" spans="2:54" s="9" customFormat="1" ht="16">
      <c r="B96" s="38">
        <v>44450</v>
      </c>
      <c r="D96" s="7">
        <v>80945</v>
      </c>
      <c r="G96" s="8">
        <v>6629870</v>
      </c>
      <c r="H96" s="10">
        <f t="shared" si="43"/>
        <v>6562361</v>
      </c>
      <c r="I96" s="8">
        <v>42765</v>
      </c>
      <c r="J96" s="8">
        <v>2613</v>
      </c>
      <c r="K96" s="9">
        <v>143</v>
      </c>
      <c r="L96" s="9">
        <v>34</v>
      </c>
      <c r="M96" s="7">
        <v>21127</v>
      </c>
      <c r="N96" s="9">
        <v>827</v>
      </c>
      <c r="O96" s="18">
        <f t="shared" si="44"/>
        <v>350</v>
      </c>
      <c r="P96" s="18">
        <f t="shared" si="45"/>
        <v>16</v>
      </c>
      <c r="Q96" s="18">
        <f t="shared" si="46"/>
        <v>1</v>
      </c>
      <c r="R96" s="18">
        <f t="shared" si="52"/>
        <v>80</v>
      </c>
      <c r="S96" s="17">
        <f t="shared" si="53"/>
        <v>278.57142857142856</v>
      </c>
      <c r="T96" s="17">
        <f t="shared" si="54"/>
        <v>6.8571428571428568</v>
      </c>
      <c r="U96" s="17">
        <f t="shared" si="55"/>
        <v>2.1428571428571428</v>
      </c>
      <c r="V96" s="17">
        <f t="shared" si="47"/>
        <v>424.92473118279571</v>
      </c>
      <c r="W96" s="17">
        <f t="shared" si="56"/>
        <v>20.100358422939067</v>
      </c>
      <c r="X96" s="17">
        <f t="shared" si="48"/>
        <v>1.9749103942652328</v>
      </c>
      <c r="Y96" s="17">
        <f t="shared" si="66"/>
        <v>356.79788119497726</v>
      </c>
      <c r="Z96" s="17">
        <f t="shared" si="67"/>
        <v>11.695805472403768</v>
      </c>
      <c r="AA96" s="17">
        <f t="shared" si="68"/>
        <v>3.2275338596647223</v>
      </c>
      <c r="AB96" s="11">
        <f t="shared" si="69"/>
        <v>8.2980110980738001E-3</v>
      </c>
      <c r="AC96" s="11">
        <f t="shared" si="70"/>
        <v>5.1682746232451469E-3</v>
      </c>
      <c r="AD96" s="11">
        <f t="shared" si="71"/>
        <v>2.5413652438304901E-2</v>
      </c>
      <c r="AE96" s="11">
        <f t="shared" si="72"/>
        <v>3.6797733978531852E-3</v>
      </c>
      <c r="AF96" s="11">
        <f t="shared" si="73"/>
        <v>1.075855937415556E-2</v>
      </c>
      <c r="AG96" s="11">
        <f t="shared" si="74"/>
        <v>5.4873895789176452E-2</v>
      </c>
      <c r="AH96" s="11">
        <f t="shared" si="59"/>
        <v>9.8824301405366702E-3</v>
      </c>
      <c r="AI96" s="11">
        <f t="shared" si="60"/>
        <v>8.8821734082806299E-3</v>
      </c>
      <c r="AJ96" s="11">
        <f t="shared" si="61"/>
        <v>1.5550475545395534E-2</v>
      </c>
      <c r="AK96" s="16">
        <f t="shared" si="63"/>
        <v>7.7653509507572159E-3</v>
      </c>
      <c r="AL96" s="16">
        <f t="shared" si="64"/>
        <v>5.2865415018748755E-3</v>
      </c>
      <c r="AM96" s="16">
        <f t="shared" si="65"/>
        <v>2.3812869490551242E-2</v>
      </c>
      <c r="AN96" s="15">
        <f t="shared" si="75"/>
        <v>3.3931804192134127E-3</v>
      </c>
      <c r="AO96" s="15">
        <f t="shared" si="76"/>
        <v>1.4568377406935569E-2</v>
      </c>
      <c r="AP96" s="15">
        <f t="shared" si="77"/>
        <v>0.12820204160246534</v>
      </c>
      <c r="AQ96" s="15">
        <f t="shared" si="49"/>
        <v>1.340209580207247E-2</v>
      </c>
      <c r="AR96" s="15">
        <f t="shared" si="50"/>
        <v>4.6761020563596571E-3</v>
      </c>
      <c r="AS96" s="15">
        <f t="shared" si="51"/>
        <v>1.908553370331428E-2</v>
      </c>
      <c r="AT96" s="14">
        <f t="shared" si="78"/>
        <v>1.2209138339062455E-2</v>
      </c>
      <c r="AU96" s="11">
        <f t="shared" si="57"/>
        <v>1.1031244094637493E-2</v>
      </c>
      <c r="AV96" s="14">
        <f t="shared" si="79"/>
        <v>1.2334737451962792E-2</v>
      </c>
      <c r="AW96" s="11">
        <f t="shared" si="58"/>
        <v>1.1149780538844476E-2</v>
      </c>
      <c r="AX96" s="13"/>
      <c r="AY96" s="11"/>
      <c r="AZ96" s="13"/>
      <c r="BA96" s="13"/>
      <c r="BB96" s="117">
        <f t="shared" si="62"/>
        <v>80945</v>
      </c>
    </row>
    <row r="97" spans="2:54" s="9" customFormat="1" ht="16">
      <c r="B97" s="38">
        <v>44451</v>
      </c>
      <c r="D97" s="7">
        <v>59682</v>
      </c>
      <c r="G97" s="8">
        <v>6629870</v>
      </c>
      <c r="H97" s="10">
        <f t="shared" si="43"/>
        <v>6556679</v>
      </c>
      <c r="I97" s="8">
        <v>48063</v>
      </c>
      <c r="J97" s="8">
        <v>2928</v>
      </c>
      <c r="K97" s="9">
        <v>147</v>
      </c>
      <c r="L97" s="9">
        <v>34</v>
      </c>
      <c r="M97" s="7">
        <v>21192</v>
      </c>
      <c r="N97" s="9">
        <v>827</v>
      </c>
      <c r="O97" s="18">
        <f t="shared" si="44"/>
        <v>315</v>
      </c>
      <c r="P97" s="18">
        <f t="shared" si="45"/>
        <v>4</v>
      </c>
      <c r="Q97" s="18">
        <f t="shared" si="46"/>
        <v>0</v>
      </c>
      <c r="R97" s="18">
        <f t="shared" si="52"/>
        <v>65</v>
      </c>
      <c r="S97" s="17">
        <f t="shared" si="53"/>
        <v>293.42857142857144</v>
      </c>
      <c r="T97" s="17">
        <f t="shared" si="54"/>
        <v>7.5714285714285712</v>
      </c>
      <c r="U97" s="17">
        <f t="shared" si="55"/>
        <v>1.5714285714285714</v>
      </c>
      <c r="V97" s="17">
        <f t="shared" si="47"/>
        <v>376.21582502412349</v>
      </c>
      <c r="W97" s="17">
        <f t="shared" si="56"/>
        <v>7.0733354776455446</v>
      </c>
      <c r="X97" s="17">
        <f t="shared" si="48"/>
        <v>0.71083949823094239</v>
      </c>
      <c r="Y97" s="17">
        <f t="shared" si="66"/>
        <v>384.24597097280156</v>
      </c>
      <c r="Z97" s="17">
        <f t="shared" si="67"/>
        <v>12.747694003092235</v>
      </c>
      <c r="AA97" s="17">
        <f t="shared" si="68"/>
        <v>2.7275555511519358</v>
      </c>
      <c r="AB97" s="11">
        <f t="shared" si="69"/>
        <v>8.9850571956693916E-3</v>
      </c>
      <c r="AC97" s="11">
        <f t="shared" si="70"/>
        <v>4.8785663999587579E-3</v>
      </c>
      <c r="AD97" s="11">
        <f t="shared" si="71"/>
        <v>1.9073815043020529E-2</v>
      </c>
      <c r="AE97" s="11">
        <f t="shared" si="72"/>
        <v>3.8800938957972895E-3</v>
      </c>
      <c r="AF97" s="11">
        <f t="shared" si="73"/>
        <v>1.0477934918197509E-2</v>
      </c>
      <c r="AG97" s="11">
        <f t="shared" si="74"/>
        <v>4.2553764849973093E-2</v>
      </c>
      <c r="AH97" s="11">
        <f t="shared" si="59"/>
        <v>8.7972834098941546E-3</v>
      </c>
      <c r="AI97" s="11">
        <f t="shared" si="60"/>
        <v>2.7069787514908323E-3</v>
      </c>
      <c r="AJ97" s="11">
        <f t="shared" si="61"/>
        <v>4.9709055820345623E-3</v>
      </c>
      <c r="AK97" s="16">
        <f t="shared" si="63"/>
        <v>8.4253731209919368E-3</v>
      </c>
      <c r="AL97" s="16">
        <f t="shared" si="64"/>
        <v>4.8770039880901422E-3</v>
      </c>
      <c r="AM97" s="16">
        <f t="shared" si="65"/>
        <v>1.8935062472795219E-2</v>
      </c>
      <c r="AN97" s="15">
        <f t="shared" si="75"/>
        <v>3.3027707676832798E-3</v>
      </c>
      <c r="AO97" s="15">
        <f t="shared" si="76"/>
        <v>1.4359561775312526E-2</v>
      </c>
      <c r="AP97" s="15">
        <f t="shared" si="77"/>
        <v>2.8121045187225486E-2</v>
      </c>
      <c r="AQ97" s="15">
        <f t="shared" si="49"/>
        <v>1.4332742378401844E-2</v>
      </c>
      <c r="AR97" s="15">
        <f t="shared" si="50"/>
        <v>3.9800477810164247E-3</v>
      </c>
      <c r="AS97" s="15">
        <f t="shared" si="51"/>
        <v>1.9007713917323275E-2</v>
      </c>
      <c r="AT97" s="14">
        <f t="shared" si="78"/>
        <v>9.0019864642896467E-3</v>
      </c>
      <c r="AU97" s="11">
        <f t="shared" si="57"/>
        <v>1.0900860154767095E-2</v>
      </c>
      <c r="AV97" s="14">
        <f t="shared" si="79"/>
        <v>9.1024739811114749E-3</v>
      </c>
      <c r="AW97" s="11">
        <f t="shared" si="58"/>
        <v>1.102192724241483E-2</v>
      </c>
      <c r="AX97" s="13"/>
      <c r="AY97" s="11"/>
      <c r="AZ97" s="13"/>
      <c r="BA97" s="13"/>
      <c r="BB97" s="117">
        <f t="shared" si="62"/>
        <v>59682</v>
      </c>
    </row>
    <row r="98" spans="2:54" s="9" customFormat="1" ht="16">
      <c r="B98" s="38">
        <v>44452</v>
      </c>
      <c r="D98" s="7">
        <v>44758</v>
      </c>
      <c r="G98" s="8">
        <v>6629870</v>
      </c>
      <c r="H98" s="10">
        <f t="shared" si="43"/>
        <v>6555242</v>
      </c>
      <c r="I98" s="8">
        <v>49037</v>
      </c>
      <c r="J98" s="8">
        <v>3309</v>
      </c>
      <c r="K98" s="9">
        <v>157</v>
      </c>
      <c r="L98" s="9">
        <v>38</v>
      </c>
      <c r="M98" s="7">
        <v>21260</v>
      </c>
      <c r="N98" s="9">
        <v>827</v>
      </c>
      <c r="O98" s="18">
        <f t="shared" si="44"/>
        <v>381</v>
      </c>
      <c r="P98" s="18">
        <f t="shared" si="45"/>
        <v>10</v>
      </c>
      <c r="Q98" s="18">
        <f t="shared" si="46"/>
        <v>4</v>
      </c>
      <c r="R98" s="18">
        <f t="shared" si="52"/>
        <v>68</v>
      </c>
      <c r="S98" s="17">
        <f t="shared" si="53"/>
        <v>302</v>
      </c>
      <c r="T98" s="17">
        <f t="shared" si="54"/>
        <v>10.142857142857142</v>
      </c>
      <c r="U98" s="17">
        <f t="shared" si="55"/>
        <v>2.7142857142857144</v>
      </c>
      <c r="V98" s="17">
        <f t="shared" si="47"/>
        <v>445.21575342465752</v>
      </c>
      <c r="W98" s="17">
        <f t="shared" si="56"/>
        <v>13.046803652968038</v>
      </c>
      <c r="X98" s="17">
        <f t="shared" si="48"/>
        <v>4.737442922374429</v>
      </c>
      <c r="Y98" s="17">
        <f t="shared" si="66"/>
        <v>405.66982243049915</v>
      </c>
      <c r="Z98" s="17">
        <f t="shared" si="67"/>
        <v>15.051498510926971</v>
      </c>
      <c r="AA98" s="17">
        <f t="shared" si="68"/>
        <v>3.9929647728596089</v>
      </c>
      <c r="AB98" s="11">
        <f t="shared" si="69"/>
        <v>8.4403766396292188E-3</v>
      </c>
      <c r="AC98" s="11">
        <f t="shared" si="70"/>
        <v>5.1405391089231461E-3</v>
      </c>
      <c r="AD98" s="11">
        <f t="shared" si="71"/>
        <v>2.7163025665711625E-2</v>
      </c>
      <c r="AE98" s="11">
        <f t="shared" si="72"/>
        <v>4.42939391080321E-3</v>
      </c>
      <c r="AF98" s="11">
        <f t="shared" si="73"/>
        <v>9.0201999330047408E-3</v>
      </c>
      <c r="AG98" s="11">
        <f t="shared" si="74"/>
        <v>3.6561414889626755E-2</v>
      </c>
      <c r="AH98" s="11">
        <f t="shared" si="59"/>
        <v>9.2631702853475124E-3</v>
      </c>
      <c r="AI98" s="11">
        <f t="shared" si="60"/>
        <v>4.455875564538264E-3</v>
      </c>
      <c r="AJ98" s="11">
        <f t="shared" si="61"/>
        <v>3.2227502873295434E-2</v>
      </c>
      <c r="AK98" s="16">
        <f t="shared" si="63"/>
        <v>8.5705217577633098E-3</v>
      </c>
      <c r="AL98" s="16">
        <f t="shared" si="64"/>
        <v>5.4804100928137495E-3</v>
      </c>
      <c r="AM98" s="16">
        <f t="shared" si="65"/>
        <v>2.6198813791978411E-2</v>
      </c>
      <c r="AN98" s="15">
        <f t="shared" si="75"/>
        <v>4.885023790188122E-3</v>
      </c>
      <c r="AO98" s="15">
        <f t="shared" si="76"/>
        <v>4.1875632605535727E-3</v>
      </c>
      <c r="AP98" s="15">
        <f t="shared" si="77"/>
        <v>3.0245299810879964E-2</v>
      </c>
      <c r="AQ98" s="15">
        <f t="shared" si="49"/>
        <v>1.5850206614178016E-2</v>
      </c>
      <c r="AR98" s="15">
        <f t="shared" si="50"/>
        <v>4.2727237392819455E-3</v>
      </c>
      <c r="AS98" s="15">
        <f t="shared" si="51"/>
        <v>1.8033298056643443E-2</v>
      </c>
      <c r="AT98" s="14">
        <f t="shared" si="78"/>
        <v>6.7509619343969034E-3</v>
      </c>
      <c r="AU98" s="11">
        <f t="shared" si="57"/>
        <v>1.1244973775611632E-2</v>
      </c>
      <c r="AV98" s="14">
        <f t="shared" si="79"/>
        <v>6.8278181034353881E-3</v>
      </c>
      <c r="AW98" s="11">
        <f t="shared" si="58"/>
        <v>1.1373770556941526E-2</v>
      </c>
      <c r="AX98" s="13"/>
      <c r="AY98" s="11"/>
      <c r="AZ98" s="13"/>
      <c r="BA98" s="13"/>
      <c r="BB98" s="117">
        <f t="shared" si="62"/>
        <v>44758</v>
      </c>
    </row>
    <row r="99" spans="2:54" s="9" customFormat="1" ht="16">
      <c r="B99" s="38">
        <v>44453</v>
      </c>
      <c r="D99" s="7">
        <v>71013</v>
      </c>
      <c r="G99" s="8">
        <v>6629870</v>
      </c>
      <c r="H99" s="10">
        <f t="shared" si="43"/>
        <v>6561147</v>
      </c>
      <c r="I99" s="8">
        <v>42694</v>
      </c>
      <c r="J99" s="8">
        <v>3593</v>
      </c>
      <c r="K99" s="9">
        <v>158</v>
      </c>
      <c r="L99" s="9">
        <v>45</v>
      </c>
      <c r="M99" s="7">
        <v>21404</v>
      </c>
      <c r="N99" s="9">
        <v>829</v>
      </c>
      <c r="O99" s="18">
        <f t="shared" si="44"/>
        <v>284</v>
      </c>
      <c r="P99" s="18">
        <f t="shared" si="45"/>
        <v>1</v>
      </c>
      <c r="Q99" s="18">
        <f t="shared" si="46"/>
        <v>7</v>
      </c>
      <c r="R99" s="18">
        <f t="shared" si="52"/>
        <v>144</v>
      </c>
      <c r="S99" s="17">
        <f t="shared" si="53"/>
        <v>310.57142857142856</v>
      </c>
      <c r="T99" s="17">
        <f t="shared" si="54"/>
        <v>11.571428571428571</v>
      </c>
      <c r="U99" s="17">
        <f t="shared" si="55"/>
        <v>2.2857142857142856</v>
      </c>
      <c r="V99" s="17">
        <f t="shared" si="47"/>
        <v>420.29926238145413</v>
      </c>
      <c r="W99" s="17">
        <f t="shared" si="56"/>
        <v>6.9936775553213906</v>
      </c>
      <c r="X99" s="17">
        <f t="shared" si="48"/>
        <v>8.7070600632244464</v>
      </c>
      <c r="Y99" s="17">
        <f t="shared" si="66"/>
        <v>427.45575966433523</v>
      </c>
      <c r="Z99" s="17">
        <f t="shared" si="67"/>
        <v>17.010766353816848</v>
      </c>
      <c r="AA99" s="17">
        <f t="shared" si="68"/>
        <v>3.7100215501722675</v>
      </c>
      <c r="AB99" s="11">
        <f t="shared" si="69"/>
        <v>8.7170047038835005E-3</v>
      </c>
      <c r="AC99" s="11">
        <f t="shared" si="70"/>
        <v>5.1407574354236469E-3</v>
      </c>
      <c r="AD99" s="11">
        <f t="shared" si="71"/>
        <v>2.3630710510651385E-2</v>
      </c>
      <c r="AE99" s="11">
        <f t="shared" si="72"/>
        <v>5.4439735467841548E-3</v>
      </c>
      <c r="AF99" s="11">
        <f t="shared" si="73"/>
        <v>9.1484017427272395E-3</v>
      </c>
      <c r="AG99" s="11">
        <f t="shared" si="74"/>
        <v>3.8444664650696979E-2</v>
      </c>
      <c r="AH99" s="11">
        <f t="shared" si="59"/>
        <v>8.5710639390960738E-3</v>
      </c>
      <c r="AI99" s="11">
        <f t="shared" si="60"/>
        <v>2.1135320505655457E-3</v>
      </c>
      <c r="AJ99" s="11">
        <f t="shared" si="61"/>
        <v>5.5458981294423226E-2</v>
      </c>
      <c r="AK99" s="16">
        <f t="shared" si="63"/>
        <v>8.8203368221911639E-3</v>
      </c>
      <c r="AL99" s="16">
        <f t="shared" si="64"/>
        <v>5.2392349007894228E-3</v>
      </c>
      <c r="AM99" s="16">
        <f t="shared" si="65"/>
        <v>2.3649775749750107E-2</v>
      </c>
      <c r="AN99" s="15">
        <f t="shared" si="75"/>
        <v>5.0667577451409705E-3</v>
      </c>
      <c r="AO99" s="15">
        <f t="shared" si="76"/>
        <v>1.5104828498195763E-2</v>
      </c>
      <c r="AP99" s="15">
        <f t="shared" si="77"/>
        <v>5.7194762125387114E-2</v>
      </c>
      <c r="AQ99" s="15">
        <f t="shared" si="49"/>
        <v>1.6682645021491187E-2</v>
      </c>
      <c r="AR99" s="15">
        <f t="shared" si="50"/>
        <v>3.7123163971226644E-3</v>
      </c>
      <c r="AS99" s="15">
        <f t="shared" si="51"/>
        <v>1.8424646250857969E-2</v>
      </c>
      <c r="AT99" s="14">
        <f t="shared" si="78"/>
        <v>1.0711069749482268E-2</v>
      </c>
      <c r="AU99" s="11">
        <f t="shared" si="57"/>
        <v>1.1247236263413051E-2</v>
      </c>
      <c r="AV99" s="14">
        <f t="shared" si="79"/>
        <v>1.0823260018408366E-2</v>
      </c>
      <c r="AW99" s="11">
        <f t="shared" si="58"/>
        <v>1.1380574841817087E-2</v>
      </c>
      <c r="AX99" s="13"/>
      <c r="AY99" s="11"/>
      <c r="AZ99" s="13"/>
      <c r="BA99" s="13"/>
      <c r="BB99" s="117">
        <f t="shared" si="62"/>
        <v>71013</v>
      </c>
    </row>
    <row r="100" spans="2:54" s="9" customFormat="1" ht="16">
      <c r="B100" s="38">
        <v>44454</v>
      </c>
      <c r="D100" s="7">
        <v>76998</v>
      </c>
      <c r="G100" s="8">
        <v>6629870</v>
      </c>
      <c r="H100" s="10">
        <f t="shared" si="43"/>
        <v>6548782</v>
      </c>
      <c r="I100" s="8">
        <v>54649</v>
      </c>
      <c r="J100" s="8">
        <v>3818</v>
      </c>
      <c r="K100" s="9">
        <v>173</v>
      </c>
      <c r="L100" s="9">
        <v>44</v>
      </c>
      <c r="M100" s="7">
        <v>21573</v>
      </c>
      <c r="N100" s="9">
        <v>831</v>
      </c>
      <c r="O100" s="18">
        <f t="shared" si="44"/>
        <v>225</v>
      </c>
      <c r="P100" s="18">
        <f t="shared" si="45"/>
        <v>15</v>
      </c>
      <c r="Q100" s="18">
        <f t="shared" si="46"/>
        <v>-1</v>
      </c>
      <c r="R100" s="18">
        <f t="shared" si="52"/>
        <v>169</v>
      </c>
      <c r="S100" s="17">
        <f t="shared" si="53"/>
        <v>299.28571428571428</v>
      </c>
      <c r="T100" s="17">
        <f t="shared" si="54"/>
        <v>9.1428571428571423</v>
      </c>
      <c r="U100" s="17">
        <f t="shared" si="55"/>
        <v>3.1428571428571428</v>
      </c>
      <c r="V100" s="17">
        <f t="shared" si="47"/>
        <v>384.91127633209419</v>
      </c>
      <c r="W100" s="17">
        <f t="shared" si="56"/>
        <v>22.245848822800497</v>
      </c>
      <c r="X100" s="17">
        <f t="shared" si="48"/>
        <v>0.84287484510532829</v>
      </c>
      <c r="Y100" s="17">
        <f t="shared" si="66"/>
        <v>439.4265663801533</v>
      </c>
      <c r="Z100" s="17">
        <f t="shared" si="67"/>
        <v>15.489575397112816</v>
      </c>
      <c r="AA100" s="17">
        <f t="shared" si="68"/>
        <v>4.8318343624867648</v>
      </c>
      <c r="AB100" s="11">
        <f t="shared" si="69"/>
        <v>1.0292466538158835E-2</v>
      </c>
      <c r="AC100" s="11">
        <f t="shared" si="70"/>
        <v>4.3110424150049585E-3</v>
      </c>
      <c r="AD100" s="11">
        <f t="shared" si="71"/>
        <v>3.0581230142321295E-2</v>
      </c>
      <c r="AE100" s="11">
        <f t="shared" si="72"/>
        <v>6.0926210264320418E-3</v>
      </c>
      <c r="AF100" s="11">
        <f t="shared" si="73"/>
        <v>8.6991556457498096E-3</v>
      </c>
      <c r="AG100" s="11">
        <f t="shared" si="74"/>
        <v>2.4062784112670529E-2</v>
      </c>
      <c r="AH100" s="11">
        <f t="shared" si="59"/>
        <v>9.0155824315382542E-3</v>
      </c>
      <c r="AI100" s="11">
        <f t="shared" si="60"/>
        <v>6.1914413645423032E-3</v>
      </c>
      <c r="AJ100" s="11">
        <f t="shared" si="61"/>
        <v>5.3346509183881535E-3</v>
      </c>
      <c r="AK100" s="16">
        <f t="shared" si="63"/>
        <v>8.7185751433110064E-3</v>
      </c>
      <c r="AL100" s="16">
        <f t="shared" si="64"/>
        <v>4.274677713290459E-3</v>
      </c>
      <c r="AM100" s="16">
        <f t="shared" si="65"/>
        <v>2.8178004573255904E-2</v>
      </c>
      <c r="AN100" s="15">
        <f t="shared" si="75"/>
        <v>4.3954272398952056E-3</v>
      </c>
      <c r="AO100" s="15">
        <f t="shared" si="76"/>
        <v>9.058203961035436E-3</v>
      </c>
      <c r="AP100" s="15">
        <f t="shared" si="77"/>
        <v>3.9479300042680326E-2</v>
      </c>
      <c r="AQ100" s="15">
        <f t="shared" si="49"/>
        <v>1.7428678318956455E-2</v>
      </c>
      <c r="AR100" s="15">
        <f t="shared" si="50"/>
        <v>3.6530955024964176E-3</v>
      </c>
      <c r="AS100" s="15">
        <f t="shared" si="51"/>
        <v>2.2869822575947919E-2</v>
      </c>
      <c r="AT100" s="14">
        <f t="shared" si="78"/>
        <v>1.1613802382248822E-2</v>
      </c>
      <c r="AU100" s="11">
        <f t="shared" si="57"/>
        <v>1.1455535973663779E-2</v>
      </c>
      <c r="AV100" s="14">
        <f t="shared" si="79"/>
        <v>1.1757606223569512E-2</v>
      </c>
      <c r="AW100" s="11">
        <f t="shared" si="58"/>
        <v>1.15976770221885E-2</v>
      </c>
      <c r="AX100" s="13"/>
      <c r="AY100" s="11"/>
      <c r="AZ100" s="13"/>
      <c r="BA100" s="13"/>
      <c r="BB100" s="117">
        <f t="shared" si="62"/>
        <v>76998</v>
      </c>
    </row>
    <row r="101" spans="2:54" s="9" customFormat="1" ht="16">
      <c r="B101" s="38">
        <v>44455</v>
      </c>
      <c r="D101" s="7">
        <v>101575</v>
      </c>
      <c r="G101" s="8">
        <v>6629870</v>
      </c>
      <c r="H101" s="10">
        <f t="shared" si="43"/>
        <v>6540967</v>
      </c>
      <c r="I101" s="8">
        <v>61961</v>
      </c>
      <c r="J101" s="8">
        <v>4134</v>
      </c>
      <c r="K101" s="9">
        <v>182</v>
      </c>
      <c r="L101" s="9">
        <v>51</v>
      </c>
      <c r="M101" s="7">
        <v>21744</v>
      </c>
      <c r="N101" s="9">
        <v>831</v>
      </c>
      <c r="O101" s="18">
        <f t="shared" si="44"/>
        <v>316</v>
      </c>
      <c r="P101" s="18">
        <f t="shared" si="45"/>
        <v>9</v>
      </c>
      <c r="Q101" s="18">
        <f t="shared" si="46"/>
        <v>7</v>
      </c>
      <c r="R101" s="18">
        <f t="shared" si="52"/>
        <v>171</v>
      </c>
      <c r="S101" s="17">
        <f t="shared" si="53"/>
        <v>296</v>
      </c>
      <c r="T101" s="17">
        <f t="shared" si="54"/>
        <v>8.1428571428571423</v>
      </c>
      <c r="U101" s="17">
        <f t="shared" si="55"/>
        <v>3</v>
      </c>
      <c r="V101" s="17">
        <f t="shared" si="47"/>
        <v>477.87634531715139</v>
      </c>
      <c r="W101" s="17">
        <f t="shared" si="56"/>
        <v>16.126631554843144</v>
      </c>
      <c r="X101" s="17">
        <f t="shared" si="48"/>
        <v>8.9970231280054964</v>
      </c>
      <c r="Y101" s="17">
        <f t="shared" si="66"/>
        <v>454.42422960233387</v>
      </c>
      <c r="Z101" s="17">
        <f t="shared" si="67"/>
        <v>15.153290082769031</v>
      </c>
      <c r="AA101" s="17">
        <f t="shared" si="68"/>
        <v>4.8847421689356674</v>
      </c>
      <c r="AB101" s="11">
        <f t="shared" si="69"/>
        <v>8.3153256162479434E-3</v>
      </c>
      <c r="AC101" s="11">
        <f t="shared" si="70"/>
        <v>3.9689078268122131E-3</v>
      </c>
      <c r="AD101" s="11">
        <f t="shared" si="71"/>
        <v>2.8235503866680157E-2</v>
      </c>
      <c r="AE101" s="11">
        <f t="shared" si="72"/>
        <v>7.0135363948099789E-3</v>
      </c>
      <c r="AF101" s="11">
        <f t="shared" si="73"/>
        <v>7.2809531900562361E-3</v>
      </c>
      <c r="AG101" s="11">
        <f t="shared" si="74"/>
        <v>2.0359504560426327E-2</v>
      </c>
      <c r="AH101" s="11">
        <f t="shared" ref="AH101:AH131" si="80">MIN(1,V101/I100)</f>
        <v>8.7444664187295539E-3</v>
      </c>
      <c r="AI101" s="11">
        <f t="shared" ref="AI101:AI131" si="81">MIN(1,W101/J100)</f>
        <v>4.2238427330652554E-3</v>
      </c>
      <c r="AJ101" s="11">
        <f t="shared" ref="AJ101:AJ131" si="82">MIN(1,X101/K100)</f>
        <v>5.200591403471385E-2</v>
      </c>
      <c r="AK101" s="16">
        <f t="shared" si="63"/>
        <v>8.57737619603079E-3</v>
      </c>
      <c r="AL101" s="16">
        <f t="shared" si="64"/>
        <v>4.0311676488172269E-3</v>
      </c>
      <c r="AM101" s="16">
        <f t="shared" si="65"/>
        <v>2.8214040934810149E-2</v>
      </c>
      <c r="AN101" s="15">
        <f t="shared" si="75"/>
        <v>7.7284259613299546E-3</v>
      </c>
      <c r="AO101" s="15">
        <f t="shared" si="76"/>
        <v>0</v>
      </c>
      <c r="AP101" s="15">
        <f t="shared" si="77"/>
        <v>1.1596548004314995E-3</v>
      </c>
      <c r="AQ101" s="15">
        <f t="shared" si="49"/>
        <v>1.8206605487862383E-2</v>
      </c>
      <c r="AR101" s="15">
        <f t="shared" si="50"/>
        <v>4.5123297560454934E-3</v>
      </c>
      <c r="AS101" s="15">
        <f t="shared" si="51"/>
        <v>2.1474086990552779E-2</v>
      </c>
      <c r="AT101" s="14">
        <f t="shared" si="78"/>
        <v>1.5320813228615343E-2</v>
      </c>
      <c r="AU101" s="11">
        <f t="shared" si="57"/>
        <v>1.1684521286670349E-2</v>
      </c>
      <c r="AV101" s="14">
        <f t="shared" si="79"/>
        <v>1.5529049450945097E-2</v>
      </c>
      <c r="AW101" s="11">
        <f t="shared" si="58"/>
        <v>1.1832469181213454E-2</v>
      </c>
      <c r="AX101" s="13"/>
      <c r="AY101" s="11"/>
      <c r="AZ101" s="13"/>
      <c r="BA101" s="13"/>
      <c r="BB101" s="117">
        <f t="shared" si="62"/>
        <v>101575</v>
      </c>
    </row>
    <row r="102" spans="2:54" s="9" customFormat="1" ht="16">
      <c r="B102" s="38">
        <v>44456</v>
      </c>
      <c r="D102" s="7">
        <v>87003</v>
      </c>
      <c r="E102" s="117"/>
      <c r="G102" s="8">
        <v>6629870</v>
      </c>
      <c r="H102" s="10">
        <f t="shared" si="43"/>
        <v>6546955</v>
      </c>
      <c r="I102" s="8">
        <v>55476</v>
      </c>
      <c r="J102" s="8">
        <v>4437</v>
      </c>
      <c r="K102" s="9">
        <v>208</v>
      </c>
      <c r="L102" s="9">
        <v>49</v>
      </c>
      <c r="M102" s="7">
        <v>21913</v>
      </c>
      <c r="N102" s="9">
        <v>832</v>
      </c>
      <c r="O102" s="18">
        <f t="shared" si="44"/>
        <v>303</v>
      </c>
      <c r="P102" s="18">
        <f t="shared" si="45"/>
        <v>26</v>
      </c>
      <c r="Q102" s="18">
        <f t="shared" si="46"/>
        <v>-2</v>
      </c>
      <c r="R102" s="18">
        <f t="shared" si="52"/>
        <v>169</v>
      </c>
      <c r="S102" s="17">
        <f t="shared" si="53"/>
        <v>299.28571428571428</v>
      </c>
      <c r="T102" s="17">
        <f t="shared" si="54"/>
        <v>7.4285714285714288</v>
      </c>
      <c r="U102" s="17">
        <f t="shared" si="55"/>
        <v>3</v>
      </c>
      <c r="V102" s="17">
        <f t="shared" si="47"/>
        <v>462.74712398806992</v>
      </c>
      <c r="W102" s="17">
        <f t="shared" si="56"/>
        <v>33.488708990200259</v>
      </c>
      <c r="X102" s="17">
        <f t="shared" si="48"/>
        <v>0</v>
      </c>
      <c r="Y102" s="17">
        <f t="shared" si="66"/>
        <v>467.3190574931092</v>
      </c>
      <c r="Z102" s="17">
        <f t="shared" si="67"/>
        <v>14.730172252836663</v>
      </c>
      <c r="AA102" s="17">
        <f t="shared" si="68"/>
        <v>4.9844606795213071</v>
      </c>
      <c r="AB102" s="11">
        <f t="shared" si="69"/>
        <v>7.5421484077582545E-3</v>
      </c>
      <c r="AC102" s="11">
        <f t="shared" si="70"/>
        <v>3.5631766455821632E-3</v>
      </c>
      <c r="AD102" s="11">
        <f t="shared" si="71"/>
        <v>2.7387146590776412E-2</v>
      </c>
      <c r="AE102" s="11">
        <f t="shared" si="72"/>
        <v>6.0348516299376697E-3</v>
      </c>
      <c r="AF102" s="11">
        <f t="shared" si="73"/>
        <v>6.8956148402971882E-3</v>
      </c>
      <c r="AG102" s="11">
        <f t="shared" si="74"/>
        <v>2.4642979498023455E-2</v>
      </c>
      <c r="AH102" s="11">
        <f t="shared" si="80"/>
        <v>7.4683611301959284E-3</v>
      </c>
      <c r="AI102" s="11">
        <f t="shared" si="81"/>
        <v>8.1008004330431205E-3</v>
      </c>
      <c r="AJ102" s="11">
        <f t="shared" si="82"/>
        <v>0</v>
      </c>
      <c r="AK102" s="16">
        <f t="shared" ref="AK102:AK133" si="83">AVERAGE(AH99:AH105)</f>
        <v>8.5590539302205781E-3</v>
      </c>
      <c r="AL102" s="16">
        <f t="shared" ref="AL102:AL133" si="84">AVERAGE(AI99:AI105)</f>
        <v>3.6827562494100886E-3</v>
      </c>
      <c r="AM102" s="16">
        <f t="shared" ref="AM102:AM133" si="85">AVERAGE(AJ99:AJ105)</f>
        <v>2.7416465241758083E-2</v>
      </c>
      <c r="AN102" s="15">
        <f t="shared" si="75"/>
        <v>5.7196556792009417E-3</v>
      </c>
      <c r="AO102" s="15">
        <f t="shared" si="76"/>
        <v>9.7890267772134214E-3</v>
      </c>
      <c r="AP102" s="15">
        <f t="shared" si="77"/>
        <v>1.7843266295598115E-2</v>
      </c>
      <c r="AQ102" s="15">
        <f t="shared" si="49"/>
        <v>1.8459778171465296E-2</v>
      </c>
      <c r="AR102" s="15">
        <f t="shared" si="50"/>
        <v>4.0468772279298399E-3</v>
      </c>
      <c r="AS102" s="15">
        <f t="shared" si="51"/>
        <v>1.9766591712096462E-2</v>
      </c>
      <c r="AT102" s="14">
        <f t="shared" si="78"/>
        <v>1.3122881745795921E-2</v>
      </c>
      <c r="AU102" s="11">
        <f t="shared" si="57"/>
        <v>1.1896311692386126E-2</v>
      </c>
      <c r="AV102" s="14">
        <f t="shared" si="79"/>
        <v>1.3289078663286978E-2</v>
      </c>
      <c r="AW102" s="11">
        <f t="shared" si="58"/>
        <v>1.2047632389990076E-2</v>
      </c>
      <c r="AX102" s="13"/>
      <c r="AY102" s="11"/>
      <c r="AZ102" s="13"/>
      <c r="BA102" s="13"/>
      <c r="BB102" s="117">
        <f t="shared" si="62"/>
        <v>87003</v>
      </c>
    </row>
    <row r="103" spans="2:54" s="9" customFormat="1" ht="16">
      <c r="B103" s="38">
        <v>44457</v>
      </c>
      <c r="D103" s="7">
        <v>90612</v>
      </c>
      <c r="G103" s="8">
        <v>6629870</v>
      </c>
      <c r="H103" s="10">
        <f t="shared" si="43"/>
        <v>6540280</v>
      </c>
      <c r="I103" s="8">
        <v>61622</v>
      </c>
      <c r="J103" s="8">
        <v>4708</v>
      </c>
      <c r="K103" s="9">
        <v>207</v>
      </c>
      <c r="L103" s="9">
        <v>56</v>
      </c>
      <c r="M103" s="7">
        <v>22164</v>
      </c>
      <c r="N103" s="9">
        <v>833</v>
      </c>
      <c r="O103" s="18">
        <f t="shared" si="44"/>
        <v>271</v>
      </c>
      <c r="P103" s="18">
        <f t="shared" si="45"/>
        <v>-1</v>
      </c>
      <c r="Q103" s="18">
        <f t="shared" si="46"/>
        <v>7</v>
      </c>
      <c r="R103" s="18">
        <f t="shared" si="52"/>
        <v>251</v>
      </c>
      <c r="S103" s="17">
        <f t="shared" si="53"/>
        <v>300.42857142857144</v>
      </c>
      <c r="T103" s="17">
        <f t="shared" si="54"/>
        <v>11.857142857142858</v>
      </c>
      <c r="U103" s="17">
        <f t="shared" si="55"/>
        <v>2.1428571428571428</v>
      </c>
      <c r="V103" s="17">
        <f t="shared" si="47"/>
        <v>508.72037819352244</v>
      </c>
      <c r="W103" s="17">
        <f t="shared" si="56"/>
        <v>9.4520217260108623</v>
      </c>
      <c r="X103" s="17">
        <f t="shared" si="48"/>
        <v>9.8276000804667074</v>
      </c>
      <c r="Y103" s="17">
        <f t="shared" si="66"/>
        <v>484.54055689753574</v>
      </c>
      <c r="Z103" s="17">
        <f t="shared" si="67"/>
        <v>19.806637049538292</v>
      </c>
      <c r="AA103" s="17">
        <f t="shared" si="68"/>
        <v>4.2579250498217665</v>
      </c>
      <c r="AB103" s="11">
        <f t="shared" si="69"/>
        <v>8.7342374521871755E-3</v>
      </c>
      <c r="AC103" s="11">
        <f t="shared" si="70"/>
        <v>4.4639704867113572E-3</v>
      </c>
      <c r="AD103" s="11">
        <f t="shared" si="71"/>
        <v>2.0470793508758491E-2</v>
      </c>
      <c r="AE103" s="11">
        <f t="shared" si="72"/>
        <v>8.2980110980738001E-3</v>
      </c>
      <c r="AF103" s="11">
        <f t="shared" si="73"/>
        <v>5.1682746232451469E-3</v>
      </c>
      <c r="AG103" s="11">
        <f t="shared" si="74"/>
        <v>2.5413652438304901E-2</v>
      </c>
      <c r="AH103" s="11">
        <f t="shared" si="80"/>
        <v>9.1700983883755572E-3</v>
      </c>
      <c r="AI103" s="11">
        <f t="shared" si="81"/>
        <v>2.1302730957878887E-3</v>
      </c>
      <c r="AJ103" s="11">
        <f t="shared" si="82"/>
        <v>4.724807730993609E-2</v>
      </c>
      <c r="AK103" s="16">
        <f t="shared" si="83"/>
        <v>8.8521307326037187E-3</v>
      </c>
      <c r="AL103" s="16">
        <f t="shared" si="84"/>
        <v>4.5050943040515334E-3</v>
      </c>
      <c r="AM103" s="16">
        <f t="shared" si="85"/>
        <v>2.1969017234097939E-2</v>
      </c>
      <c r="AN103" s="15">
        <f t="shared" si="75"/>
        <v>9.8824301405366702E-3</v>
      </c>
      <c r="AO103" s="15">
        <f t="shared" si="76"/>
        <v>8.8821734082806299E-3</v>
      </c>
      <c r="AP103" s="15">
        <f t="shared" si="77"/>
        <v>1.5550475545395534E-2</v>
      </c>
      <c r="AQ103" s="15">
        <f t="shared" si="49"/>
        <v>1.9779845283586391E-2</v>
      </c>
      <c r="AR103" s="15">
        <f t="shared" si="50"/>
        <v>4.0056563560226565E-3</v>
      </c>
      <c r="AS103" s="15">
        <f t="shared" si="51"/>
        <v>1.8578759576672509E-2</v>
      </c>
      <c r="AT103" s="14">
        <f t="shared" si="78"/>
        <v>1.3667236310817557E-2</v>
      </c>
      <c r="AU103" s="11">
        <f t="shared" si="57"/>
        <v>1.2270958124798396E-2</v>
      </c>
      <c r="AV103" s="14">
        <f t="shared" si="79"/>
        <v>1.385445271456268E-2</v>
      </c>
      <c r="AW103" s="11">
        <f t="shared" si="58"/>
        <v>1.2429053310297377E-2</v>
      </c>
      <c r="AX103" s="13"/>
      <c r="AY103" s="11"/>
      <c r="AZ103" s="13"/>
      <c r="BA103" s="13"/>
      <c r="BB103" s="117">
        <f t="shared" si="62"/>
        <v>90612</v>
      </c>
    </row>
    <row r="104" spans="2:54" s="9" customFormat="1" ht="16">
      <c r="B104" s="38">
        <v>44458</v>
      </c>
      <c r="D104" s="7">
        <v>70309</v>
      </c>
      <c r="E104" s="117"/>
      <c r="F104" s="117"/>
      <c r="G104" s="8">
        <v>6629870</v>
      </c>
      <c r="H104" s="10">
        <f t="shared" si="43"/>
        <v>6542795</v>
      </c>
      <c r="I104" s="8">
        <v>58619</v>
      </c>
      <c r="J104" s="8">
        <v>5000</v>
      </c>
      <c r="K104" s="9">
        <v>204</v>
      </c>
      <c r="L104" s="9">
        <v>55</v>
      </c>
      <c r="M104" s="7">
        <v>22363</v>
      </c>
      <c r="N104" s="9">
        <v>834</v>
      </c>
      <c r="O104" s="18">
        <f t="shared" si="44"/>
        <v>292</v>
      </c>
      <c r="P104" s="18">
        <f t="shared" si="45"/>
        <v>-3</v>
      </c>
      <c r="Q104" s="18">
        <f t="shared" si="46"/>
        <v>-1</v>
      </c>
      <c r="R104" s="18">
        <f t="shared" si="52"/>
        <v>199</v>
      </c>
      <c r="S104" s="17">
        <f t="shared" si="53"/>
        <v>298.14285714285717</v>
      </c>
      <c r="T104" s="17">
        <f t="shared" si="54"/>
        <v>12</v>
      </c>
      <c r="U104" s="17">
        <f t="shared" si="55"/>
        <v>2</v>
      </c>
      <c r="V104" s="17">
        <f t="shared" si="47"/>
        <v>481.19946757938771</v>
      </c>
      <c r="W104" s="17">
        <f t="shared" si="56"/>
        <v>4.7193382772390189</v>
      </c>
      <c r="X104" s="17">
        <f t="shared" si="48"/>
        <v>1.0811941433732648</v>
      </c>
      <c r="Y104" s="17">
        <f t="shared" si="66"/>
        <v>512.84560653498113</v>
      </c>
      <c r="Z104" s="17">
        <f t="shared" si="67"/>
        <v>21.240004535118924</v>
      </c>
      <c r="AA104" s="17">
        <f t="shared" si="68"/>
        <v>4.3766507839385529</v>
      </c>
      <c r="AB104" s="11">
        <f t="shared" si="69"/>
        <v>8.322443389292479E-3</v>
      </c>
      <c r="AC104" s="11">
        <f t="shared" si="70"/>
        <v>4.5114708018519382E-3</v>
      </c>
      <c r="AD104" s="11">
        <f t="shared" si="71"/>
        <v>2.1143240502118615E-2</v>
      </c>
      <c r="AE104" s="11">
        <f t="shared" si="72"/>
        <v>8.9850571956693916E-3</v>
      </c>
      <c r="AF104" s="11">
        <f t="shared" si="73"/>
        <v>4.8785663999587579E-3</v>
      </c>
      <c r="AG104" s="11">
        <f t="shared" si="74"/>
        <v>1.9073815043020529E-2</v>
      </c>
      <c r="AH104" s="11">
        <f t="shared" si="80"/>
        <v>7.808890778932649E-3</v>
      </c>
      <c r="AI104" s="11">
        <f t="shared" si="81"/>
        <v>1.0024083001782113E-3</v>
      </c>
      <c r="AJ104" s="11">
        <f t="shared" si="82"/>
        <v>5.223160112914323E-3</v>
      </c>
      <c r="AK104" s="16">
        <f t="shared" si="83"/>
        <v>9.2699876538262678E-3</v>
      </c>
      <c r="AL104" s="16">
        <f t="shared" si="84"/>
        <v>4.430178854849887E-3</v>
      </c>
      <c r="AM104" s="16">
        <f t="shared" si="85"/>
        <v>2.219919157469739E-2</v>
      </c>
      <c r="AN104" s="15">
        <f t="shared" si="75"/>
        <v>8.7972834098941546E-3</v>
      </c>
      <c r="AO104" s="15">
        <f t="shared" si="76"/>
        <v>2.7069787514908323E-3</v>
      </c>
      <c r="AP104" s="15">
        <f t="shared" si="77"/>
        <v>4.9709055820345623E-3</v>
      </c>
      <c r="AQ104" s="15">
        <f t="shared" si="49"/>
        <v>2.0227463704024055E-2</v>
      </c>
      <c r="AR104" s="15">
        <f t="shared" si="50"/>
        <v>4.4903623281901664E-3</v>
      </c>
      <c r="AS104" s="15">
        <f t="shared" si="51"/>
        <v>1.8182156809722516E-2</v>
      </c>
      <c r="AT104" s="14">
        <f t="shared" si="78"/>
        <v>1.0604883655335625E-2</v>
      </c>
      <c r="AU104" s="11">
        <f t="shared" si="57"/>
        <v>1.2605504654368358E-2</v>
      </c>
      <c r="AV104" s="14">
        <f t="shared" si="79"/>
        <v>1.0746019094286158E-2</v>
      </c>
      <c r="AW104" s="11">
        <f t="shared" si="58"/>
        <v>1.2770815684274964E-2</v>
      </c>
      <c r="AX104" s="13"/>
      <c r="AY104" s="11"/>
      <c r="AZ104" s="13"/>
      <c r="BA104" s="13"/>
      <c r="BB104" s="117">
        <f t="shared" si="62"/>
        <v>70309</v>
      </c>
    </row>
    <row r="105" spans="2:54" s="9" customFormat="1" ht="16">
      <c r="B105" s="38">
        <v>44459</v>
      </c>
      <c r="D105" s="7">
        <v>54587</v>
      </c>
      <c r="E105" s="118"/>
      <c r="F105" s="118"/>
      <c r="G105" s="8">
        <v>6629870</v>
      </c>
      <c r="H105" s="10">
        <f t="shared" si="43"/>
        <v>6549947</v>
      </c>
      <c r="I105" s="8">
        <v>50915</v>
      </c>
      <c r="J105" s="8">
        <v>5404</v>
      </c>
      <c r="K105" s="9">
        <v>209</v>
      </c>
      <c r="L105" s="9">
        <v>59</v>
      </c>
      <c r="M105" s="7">
        <v>22501</v>
      </c>
      <c r="N105" s="9">
        <v>835</v>
      </c>
      <c r="O105" s="18">
        <f t="shared" si="44"/>
        <v>404</v>
      </c>
      <c r="P105" s="18">
        <f t="shared" si="45"/>
        <v>5</v>
      </c>
      <c r="Q105" s="18">
        <f t="shared" si="46"/>
        <v>4</v>
      </c>
      <c r="R105" s="18">
        <f t="shared" si="52"/>
        <v>138</v>
      </c>
      <c r="S105" s="17">
        <f t="shared" si="53"/>
        <v>316</v>
      </c>
      <c r="T105" s="17">
        <f t="shared" si="54"/>
        <v>10.714285714285714</v>
      </c>
      <c r="U105" s="17">
        <f t="shared" si="55"/>
        <v>1.2857142857142858</v>
      </c>
      <c r="V105" s="17">
        <f t="shared" si="47"/>
        <v>535.47954866008467</v>
      </c>
      <c r="W105" s="17">
        <f t="shared" si="56"/>
        <v>10.084978843441466</v>
      </c>
      <c r="X105" s="17">
        <f t="shared" si="48"/>
        <v>5.4354724964739072</v>
      </c>
      <c r="Y105" s="17">
        <f t="shared" si="66"/>
        <v>548.1236003848519</v>
      </c>
      <c r="Z105" s="17">
        <f t="shared" si="67"/>
        <v>20.578231716141634</v>
      </c>
      <c r="AA105" s="17">
        <f t="shared" si="68"/>
        <v>3.7604297530451194</v>
      </c>
      <c r="AB105" s="11">
        <f t="shared" si="69"/>
        <v>9.3506132889481543E-3</v>
      </c>
      <c r="AC105" s="11">
        <f t="shared" si="70"/>
        <v>4.1156463432283266E-3</v>
      </c>
      <c r="AD105" s="11">
        <f t="shared" si="71"/>
        <v>1.8433479181593722E-2</v>
      </c>
      <c r="AE105" s="11">
        <f t="shared" si="72"/>
        <v>8.4403766396292188E-3</v>
      </c>
      <c r="AF105" s="11">
        <f t="shared" si="73"/>
        <v>5.1405391089231461E-3</v>
      </c>
      <c r="AG105" s="11">
        <f t="shared" si="74"/>
        <v>2.7163025665711625E-2</v>
      </c>
      <c r="AH105" s="11">
        <f t="shared" si="80"/>
        <v>9.1349144246760383E-3</v>
      </c>
      <c r="AI105" s="11">
        <f t="shared" si="81"/>
        <v>2.0169957686882933E-3</v>
      </c>
      <c r="AJ105" s="11">
        <f t="shared" si="82"/>
        <v>2.6644473021930917E-2</v>
      </c>
      <c r="AK105" s="16">
        <f t="shared" si="83"/>
        <v>9.7230261586779172E-3</v>
      </c>
      <c r="AL105" s="16">
        <f t="shared" si="84"/>
        <v>4.1048475492553981E-3</v>
      </c>
      <c r="AM105" s="16">
        <f t="shared" si="85"/>
        <v>1.7373152666876383E-2</v>
      </c>
      <c r="AN105" s="15">
        <f t="shared" si="75"/>
        <v>9.2631702853475124E-3</v>
      </c>
      <c r="AO105" s="15">
        <f t="shared" si="76"/>
        <v>4.455875564538264E-3</v>
      </c>
      <c r="AP105" s="15">
        <f t="shared" si="77"/>
        <v>3.2227502873295434E-2</v>
      </c>
      <c r="AQ105" s="15">
        <f t="shared" si="49"/>
        <v>2.0002465547528069E-2</v>
      </c>
      <c r="AR105" s="15">
        <f t="shared" si="50"/>
        <v>4.6866915952316025E-3</v>
      </c>
      <c r="AS105" s="15">
        <f t="shared" si="51"/>
        <v>2.4211064009026593E-2</v>
      </c>
      <c r="AT105" s="14">
        <f t="shared" si="78"/>
        <v>8.2334947744073413E-3</v>
      </c>
      <c r="AU105" s="11">
        <f t="shared" si="57"/>
        <v>1.2491798481719855E-2</v>
      </c>
      <c r="AV105" s="14">
        <f t="shared" si="79"/>
        <v>8.3339605648717462E-3</v>
      </c>
      <c r="AW105" s="11">
        <f t="shared" si="58"/>
        <v>1.2657001028802959E-2</v>
      </c>
      <c r="AX105" s="13"/>
      <c r="AY105" s="11"/>
      <c r="AZ105" s="13"/>
      <c r="BA105" s="13"/>
      <c r="BB105" s="117">
        <f t="shared" si="62"/>
        <v>54587</v>
      </c>
    </row>
    <row r="106" spans="2:54" s="9" customFormat="1" ht="16">
      <c r="B106" s="38">
        <v>44460</v>
      </c>
      <c r="D106" s="7">
        <v>88400</v>
      </c>
      <c r="G106" s="8">
        <v>6629870</v>
      </c>
      <c r="H106" s="10">
        <f t="shared" si="43"/>
        <v>6551445</v>
      </c>
      <c r="I106" s="8">
        <v>48829</v>
      </c>
      <c r="J106" s="8">
        <v>5696</v>
      </c>
      <c r="K106" s="9">
        <v>241</v>
      </c>
      <c r="L106" s="9">
        <v>60</v>
      </c>
      <c r="M106" s="7">
        <v>22763</v>
      </c>
      <c r="N106" s="9">
        <v>836</v>
      </c>
      <c r="O106" s="18">
        <f t="shared" si="44"/>
        <v>292</v>
      </c>
      <c r="P106" s="18">
        <f t="shared" si="45"/>
        <v>32</v>
      </c>
      <c r="Q106" s="18">
        <f t="shared" si="46"/>
        <v>1</v>
      </c>
      <c r="R106" s="18">
        <f t="shared" si="52"/>
        <v>262</v>
      </c>
      <c r="S106" s="17">
        <f t="shared" si="53"/>
        <v>336.71428571428572</v>
      </c>
      <c r="T106" s="17">
        <f t="shared" si="54"/>
        <v>12.714285714285714</v>
      </c>
      <c r="U106" s="17">
        <f t="shared" si="55"/>
        <v>2.4285714285714284</v>
      </c>
      <c r="V106" s="17">
        <f t="shared" si="47"/>
        <v>540.84975821243961</v>
      </c>
      <c r="W106" s="17">
        <f t="shared" si="56"/>
        <v>42.528931132232785</v>
      </c>
      <c r="X106" s="17">
        <f t="shared" si="48"/>
        <v>3.6213106553276639</v>
      </c>
      <c r="Y106" s="17">
        <f t="shared" si="66"/>
        <v>576.25823048959217</v>
      </c>
      <c r="Z106" s="17">
        <f t="shared" si="67"/>
        <v>22.830418581291376</v>
      </c>
      <c r="AA106" s="17">
        <f t="shared" si="68"/>
        <v>4.911350929116499</v>
      </c>
      <c r="AB106" s="11">
        <f t="shared" si="69"/>
        <v>1.1318044397320872E-2</v>
      </c>
      <c r="AC106" s="11">
        <f t="shared" si="70"/>
        <v>4.2247258662641328E-3</v>
      </c>
      <c r="AD106" s="11">
        <f t="shared" si="71"/>
        <v>2.3499286742184204E-2</v>
      </c>
      <c r="AE106" s="11">
        <f t="shared" si="72"/>
        <v>8.7170047038835005E-3</v>
      </c>
      <c r="AF106" s="11">
        <f t="shared" si="73"/>
        <v>5.1407574354236469E-3</v>
      </c>
      <c r="AG106" s="11">
        <f t="shared" si="74"/>
        <v>2.3630710510651385E-2</v>
      </c>
      <c r="AH106" s="11">
        <f t="shared" si="80"/>
        <v>1.0622601555778054E-2</v>
      </c>
      <c r="AI106" s="11">
        <f t="shared" si="81"/>
        <v>7.8698984330556592E-3</v>
      </c>
      <c r="AJ106" s="11">
        <f t="shared" si="82"/>
        <v>1.7326845240802219E-2</v>
      </c>
      <c r="AK106" s="16">
        <f t="shared" si="83"/>
        <v>1.0166202064028842E-2</v>
      </c>
      <c r="AL106" s="16">
        <f t="shared" si="84"/>
        <v>4.0563656596096544E-3</v>
      </c>
      <c r="AM106" s="16">
        <f t="shared" si="85"/>
        <v>2.18514451807728E-2</v>
      </c>
      <c r="AN106" s="15">
        <f t="shared" si="75"/>
        <v>8.5710639390960738E-3</v>
      </c>
      <c r="AO106" s="15">
        <f t="shared" si="76"/>
        <v>2.1135320505655457E-3</v>
      </c>
      <c r="AP106" s="15">
        <f t="shared" si="77"/>
        <v>5.5458981294423226E-2</v>
      </c>
      <c r="AQ106" s="15">
        <f t="shared" si="49"/>
        <v>2.0915166175575556E-2</v>
      </c>
      <c r="AR106" s="15">
        <f t="shared" si="50"/>
        <v>4.7194760482898697E-3</v>
      </c>
      <c r="AS106" s="15">
        <f t="shared" si="51"/>
        <v>1.9341423300915657E-2</v>
      </c>
      <c r="AT106" s="14">
        <f t="shared" si="78"/>
        <v>1.3333594776368165E-2</v>
      </c>
      <c r="AU106" s="11">
        <f t="shared" si="57"/>
        <v>1.281231758692101E-2</v>
      </c>
      <c r="AV106" s="14">
        <f t="shared" si="79"/>
        <v>1.3493206460559464E-2</v>
      </c>
      <c r="AW106" s="11">
        <f t="shared" si="58"/>
        <v>1.2983375032624148E-2</v>
      </c>
      <c r="AX106" s="13"/>
      <c r="AY106" s="11"/>
      <c r="AZ106" s="13"/>
      <c r="BA106" s="13"/>
      <c r="BB106" s="117">
        <f t="shared" si="62"/>
        <v>88400</v>
      </c>
    </row>
    <row r="107" spans="2:54" s="9" customFormat="1" ht="16">
      <c r="B107" s="38">
        <v>44461</v>
      </c>
      <c r="D107" s="7">
        <v>92524</v>
      </c>
      <c r="G107" s="8">
        <v>6629870</v>
      </c>
      <c r="H107" s="10">
        <f t="shared" si="43"/>
        <v>6538825</v>
      </c>
      <c r="I107" s="8">
        <v>60829</v>
      </c>
      <c r="J107" s="8">
        <v>5905</v>
      </c>
      <c r="K107" s="9">
        <v>257</v>
      </c>
      <c r="L107" s="9">
        <v>58</v>
      </c>
      <c r="M107" s="7">
        <v>23157</v>
      </c>
      <c r="N107" s="9">
        <v>839</v>
      </c>
      <c r="O107" s="18">
        <f t="shared" si="44"/>
        <v>209</v>
      </c>
      <c r="P107" s="18">
        <f t="shared" si="45"/>
        <v>16</v>
      </c>
      <c r="Q107" s="18">
        <f t="shared" si="46"/>
        <v>-2</v>
      </c>
      <c r="R107" s="18">
        <f t="shared" si="52"/>
        <v>394</v>
      </c>
      <c r="S107" s="17">
        <f t="shared" si="53"/>
        <v>359.14285714285717</v>
      </c>
      <c r="T107" s="17">
        <f t="shared" si="54"/>
        <v>16.285714285714285</v>
      </c>
      <c r="U107" s="17">
        <f t="shared" si="55"/>
        <v>1.2857142857142858</v>
      </c>
      <c r="V107" s="17">
        <f t="shared" si="47"/>
        <v>583.04662379421222</v>
      </c>
      <c r="W107" s="17">
        <f t="shared" si="56"/>
        <v>32.279421221864951</v>
      </c>
      <c r="X107" s="17">
        <f t="shared" si="48"/>
        <v>1.6739549839228296</v>
      </c>
      <c r="Y107" s="17">
        <f t="shared" si="66"/>
        <v>616.80065505590733</v>
      </c>
      <c r="Z107" s="17">
        <f t="shared" si="67"/>
        <v>27.223257298215461</v>
      </c>
      <c r="AA107" s="17">
        <f t="shared" si="68"/>
        <v>3.8332305030200824</v>
      </c>
      <c r="AB107" s="11">
        <f t="shared" si="69"/>
        <v>1.2631851052774116E-2</v>
      </c>
      <c r="AC107" s="11">
        <f t="shared" si="70"/>
        <v>4.7793639919619839E-3</v>
      </c>
      <c r="AD107" s="11">
        <f t="shared" si="71"/>
        <v>1.5905520759419429E-2</v>
      </c>
      <c r="AE107" s="11">
        <f t="shared" si="72"/>
        <v>1.0292466538158835E-2</v>
      </c>
      <c r="AF107" s="11">
        <f t="shared" si="73"/>
        <v>4.3110424150049585E-3</v>
      </c>
      <c r="AG107" s="11">
        <f t="shared" si="74"/>
        <v>3.0581230142321295E-2</v>
      </c>
      <c r="AH107" s="11">
        <f t="shared" si="80"/>
        <v>1.1940580880096094E-2</v>
      </c>
      <c r="AI107" s="11">
        <f t="shared" si="81"/>
        <v>5.6670332201307853E-3</v>
      </c>
      <c r="AJ107" s="11">
        <f t="shared" si="82"/>
        <v>6.9458713025843553E-3</v>
      </c>
      <c r="AK107" s="16">
        <f t="shared" si="83"/>
        <v>1.0859315473306829E-2</v>
      </c>
      <c r="AL107" s="16">
        <f t="shared" si="84"/>
        <v>4.5973643839398743E-3</v>
      </c>
      <c r="AM107" s="16">
        <f t="shared" si="85"/>
        <v>1.6198765111865045E-2</v>
      </c>
      <c r="AN107" s="15">
        <f t="shared" si="75"/>
        <v>9.0155824315382542E-3</v>
      </c>
      <c r="AO107" s="15">
        <f t="shared" si="76"/>
        <v>6.1914413645423032E-3</v>
      </c>
      <c r="AP107" s="15">
        <f t="shared" si="77"/>
        <v>5.3346509183881535E-3</v>
      </c>
      <c r="AQ107" s="15">
        <f t="shared" si="49"/>
        <v>2.1656060865829965E-2</v>
      </c>
      <c r="AR107" s="15">
        <f t="shared" si="50"/>
        <v>4.0207080965354207E-3</v>
      </c>
      <c r="AS107" s="15">
        <f t="shared" si="51"/>
        <v>1.6908011879523639E-2</v>
      </c>
      <c r="AT107" s="14">
        <f t="shared" si="78"/>
        <v>1.3955628089238552E-2</v>
      </c>
      <c r="AU107" s="11">
        <f t="shared" si="57"/>
        <v>1.2168435106139767E-2</v>
      </c>
      <c r="AV107" s="14">
        <f t="shared" si="79"/>
        <v>1.414994284141264E-2</v>
      </c>
      <c r="AW107" s="11">
        <f t="shared" si="58"/>
        <v>1.2331132481349755E-2</v>
      </c>
      <c r="AX107" s="13"/>
      <c r="AY107" s="11"/>
      <c r="AZ107" s="13"/>
      <c r="BA107" s="13"/>
      <c r="BB107" s="117">
        <f t="shared" si="62"/>
        <v>92524</v>
      </c>
    </row>
    <row r="108" spans="2:54" s="9" customFormat="1" ht="16">
      <c r="B108" s="38">
        <v>44462</v>
      </c>
      <c r="D108" s="7">
        <v>96298</v>
      </c>
      <c r="G108" s="8">
        <v>6629870</v>
      </c>
      <c r="H108" s="10">
        <f t="shared" si="43"/>
        <v>6536501</v>
      </c>
      <c r="I108" s="8">
        <v>62408</v>
      </c>
      <c r="J108" s="8">
        <v>6346</v>
      </c>
      <c r="K108" s="9">
        <v>257</v>
      </c>
      <c r="L108" s="9">
        <v>60</v>
      </c>
      <c r="M108" s="7">
        <v>23455</v>
      </c>
      <c r="N108" s="9">
        <v>843</v>
      </c>
      <c r="O108" s="18">
        <f t="shared" si="44"/>
        <v>441</v>
      </c>
      <c r="P108" s="18">
        <f t="shared" si="45"/>
        <v>0</v>
      </c>
      <c r="Q108" s="18">
        <f t="shared" si="46"/>
        <v>2</v>
      </c>
      <c r="R108" s="18">
        <f t="shared" si="52"/>
        <v>298</v>
      </c>
      <c r="S108" s="17">
        <f t="shared" si="53"/>
        <v>374.14285714285717</v>
      </c>
      <c r="T108" s="17">
        <f t="shared" si="54"/>
        <v>17.285714285714285</v>
      </c>
      <c r="U108" s="17">
        <f t="shared" si="55"/>
        <v>2.5714285714285716</v>
      </c>
      <c r="V108" s="17">
        <f t="shared" si="47"/>
        <v>724.82230226624642</v>
      </c>
      <c r="W108" s="17">
        <f t="shared" si="56"/>
        <v>11.494221822002102</v>
      </c>
      <c r="X108" s="17">
        <f t="shared" si="48"/>
        <v>4.6834759117514633</v>
      </c>
      <c r="Y108" s="17">
        <f t="shared" si="66"/>
        <v>653.10452484004543</v>
      </c>
      <c r="Z108" s="17">
        <f t="shared" si="67"/>
        <v>29.182185023787458</v>
      </c>
      <c r="AA108" s="17">
        <f t="shared" si="68"/>
        <v>5.2847187075956539</v>
      </c>
      <c r="AB108" s="11">
        <f t="shared" si="69"/>
        <v>1.0736729600027049E-2</v>
      </c>
      <c r="AC108" s="11">
        <f t="shared" si="70"/>
        <v>4.9419449659250563E-3</v>
      </c>
      <c r="AD108" s="11">
        <f t="shared" si="71"/>
        <v>2.0563107811656239E-2</v>
      </c>
      <c r="AE108" s="11">
        <f t="shared" si="72"/>
        <v>8.3153256162479434E-3</v>
      </c>
      <c r="AF108" s="11">
        <f t="shared" si="73"/>
        <v>3.9689078268122131E-3</v>
      </c>
      <c r="AG108" s="11">
        <f t="shared" si="74"/>
        <v>2.8235503866680157E-2</v>
      </c>
      <c r="AH108" s="11">
        <f t="shared" si="80"/>
        <v>1.1915735952691091E-2</v>
      </c>
      <c r="AI108" s="11">
        <f t="shared" si="81"/>
        <v>1.9465235939038275E-3</v>
      </c>
      <c r="AJ108" s="11">
        <f t="shared" si="82"/>
        <v>1.8223641679966783E-2</v>
      </c>
      <c r="AK108" s="16">
        <f t="shared" si="83"/>
        <v>1.1513950252492213E-2</v>
      </c>
      <c r="AL108" s="16">
        <f t="shared" si="84"/>
        <v>4.8187601115253454E-3</v>
      </c>
      <c r="AM108" s="16">
        <f t="shared" si="85"/>
        <v>2.0455541782606827E-2</v>
      </c>
      <c r="AN108" s="15">
        <f t="shared" si="75"/>
        <v>8.7444664187295539E-3</v>
      </c>
      <c r="AO108" s="15">
        <f t="shared" si="76"/>
        <v>4.2238427330652554E-3</v>
      </c>
      <c r="AP108" s="15">
        <f t="shared" si="77"/>
        <v>5.200591403471385E-2</v>
      </c>
      <c r="AQ108" s="15">
        <f t="shared" si="49"/>
        <v>2.2605274488785802E-2</v>
      </c>
      <c r="AR108" s="15">
        <f t="shared" si="50"/>
        <v>3.2734470022613032E-3</v>
      </c>
      <c r="AS108" s="15">
        <f t="shared" si="51"/>
        <v>1.6754731975925263E-2</v>
      </c>
      <c r="AT108" s="14">
        <f t="shared" si="78"/>
        <v>1.4524870020075808E-2</v>
      </c>
      <c r="AU108" s="11">
        <f t="shared" si="57"/>
        <v>1.1939643720659034E-2</v>
      </c>
      <c r="AV108" s="14">
        <f t="shared" si="79"/>
        <v>1.4732346862641037E-2</v>
      </c>
      <c r="AW108" s="11">
        <f t="shared" si="58"/>
        <v>1.2097809710103226E-2</v>
      </c>
      <c r="AX108" s="13"/>
      <c r="AY108" s="11"/>
      <c r="AZ108" s="13"/>
      <c r="BA108" s="13"/>
      <c r="BB108" s="117">
        <f t="shared" si="62"/>
        <v>96298</v>
      </c>
    </row>
    <row r="109" spans="2:54" s="9" customFormat="1" ht="16">
      <c r="B109" s="38">
        <v>44463</v>
      </c>
      <c r="D109" s="7">
        <v>101878</v>
      </c>
      <c r="G109" s="8">
        <v>6629870</v>
      </c>
      <c r="H109" s="10">
        <f t="shared" si="43"/>
        <v>6541671</v>
      </c>
      <c r="I109" s="8">
        <v>56520</v>
      </c>
      <c r="J109" s="8">
        <v>6794</v>
      </c>
      <c r="K109" s="9">
        <v>297</v>
      </c>
      <c r="L109" s="9">
        <v>66</v>
      </c>
      <c r="M109" s="7">
        <v>23678</v>
      </c>
      <c r="N109" s="9">
        <v>844</v>
      </c>
      <c r="O109" s="18">
        <f t="shared" si="44"/>
        <v>448</v>
      </c>
      <c r="P109" s="18">
        <f t="shared" si="45"/>
        <v>40</v>
      </c>
      <c r="Q109" s="18">
        <f t="shared" si="46"/>
        <v>6</v>
      </c>
      <c r="R109" s="18">
        <f t="shared" si="52"/>
        <v>223</v>
      </c>
      <c r="S109" s="17">
        <f t="shared" si="53"/>
        <v>384.71428571428572</v>
      </c>
      <c r="T109" s="17">
        <f t="shared" si="54"/>
        <v>22</v>
      </c>
      <c r="U109" s="17">
        <f t="shared" si="55"/>
        <v>2.2857142857142856</v>
      </c>
      <c r="V109" s="17">
        <f t="shared" si="47"/>
        <v>659.6895347212519</v>
      </c>
      <c r="W109" s="17">
        <f t="shared" si="56"/>
        <v>49.254017046248428</v>
      </c>
      <c r="X109" s="17">
        <f t="shared" si="48"/>
        <v>8.0564482324996511</v>
      </c>
      <c r="Y109" s="17">
        <f t="shared" si="66"/>
        <v>687.58384615875286</v>
      </c>
      <c r="Z109" s="17">
        <f t="shared" si="67"/>
        <v>35.083929196039982</v>
      </c>
      <c r="AA109" s="17">
        <f t="shared" si="68"/>
        <v>5.1893675023499473</v>
      </c>
      <c r="AB109" s="11">
        <f t="shared" si="69"/>
        <v>1.1017559385956173E-2</v>
      </c>
      <c r="AC109" s="11">
        <f t="shared" si="70"/>
        <v>5.5285107463031802E-3</v>
      </c>
      <c r="AD109" s="11">
        <f t="shared" si="71"/>
        <v>2.019209144883248E-2</v>
      </c>
      <c r="AE109" s="11">
        <f t="shared" si="72"/>
        <v>7.5421484077582545E-3</v>
      </c>
      <c r="AF109" s="11">
        <f t="shared" si="73"/>
        <v>3.5631766455821632E-3</v>
      </c>
      <c r="AG109" s="11">
        <f t="shared" si="74"/>
        <v>2.7387146590776412E-2</v>
      </c>
      <c r="AH109" s="11">
        <f t="shared" si="80"/>
        <v>1.0570592467652415E-2</v>
      </c>
      <c r="AI109" s="11">
        <f t="shared" si="81"/>
        <v>7.7614272055229168E-3</v>
      </c>
      <c r="AJ109" s="11">
        <f t="shared" si="82"/>
        <v>3.1348047597274907E-2</v>
      </c>
      <c r="AK109" s="16">
        <f t="shared" si="83"/>
        <v>1.2604722585019162E-2</v>
      </c>
      <c r="AL109" s="16">
        <f t="shared" si="84"/>
        <v>5.4943211579238796E-3</v>
      </c>
      <c r="AM109" s="16">
        <f t="shared" si="85"/>
        <v>1.8745018849695351E-2</v>
      </c>
      <c r="AN109" s="15">
        <f t="shared" si="75"/>
        <v>7.4683611301959284E-3</v>
      </c>
      <c r="AO109" s="15">
        <f t="shared" si="76"/>
        <v>8.1008004330431205E-3</v>
      </c>
      <c r="AP109" s="15">
        <f t="shared" si="77"/>
        <v>0</v>
      </c>
      <c r="AQ109" s="15">
        <f t="shared" si="49"/>
        <v>2.277918345347698E-2</v>
      </c>
      <c r="AR109" s="15">
        <f t="shared" si="50"/>
        <v>3.5895043192348858E-3</v>
      </c>
      <c r="AS109" s="15">
        <f t="shared" si="51"/>
        <v>1.9498774312432389E-2</v>
      </c>
      <c r="AT109" s="14">
        <f t="shared" si="78"/>
        <v>1.5366515482204026E-2</v>
      </c>
      <c r="AU109" s="11">
        <f t="shared" si="57"/>
        <v>1.1830333238596145E-2</v>
      </c>
      <c r="AV109" s="14">
        <f t="shared" si="79"/>
        <v>1.5573696690035313E-2</v>
      </c>
      <c r="AW109" s="11">
        <f t="shared" si="58"/>
        <v>1.1988063902865239E-2</v>
      </c>
      <c r="AX109" s="13"/>
      <c r="AY109" s="11"/>
      <c r="AZ109" s="13"/>
      <c r="BA109" s="13"/>
      <c r="BB109" s="117">
        <f t="shared" si="62"/>
        <v>101878</v>
      </c>
    </row>
    <row r="110" spans="2:54" s="9" customFormat="1" ht="16">
      <c r="B110" s="38">
        <v>44464</v>
      </c>
      <c r="D110" s="7">
        <v>60730</v>
      </c>
      <c r="G110" s="8">
        <v>6629870</v>
      </c>
      <c r="H110" s="10">
        <f t="shared" si="43"/>
        <v>6538013</v>
      </c>
      <c r="I110" s="8">
        <v>59342</v>
      </c>
      <c r="J110" s="8">
        <v>7222</v>
      </c>
      <c r="K110" s="9">
        <v>321</v>
      </c>
      <c r="L110" s="9">
        <v>65</v>
      </c>
      <c r="M110" s="7">
        <v>24062</v>
      </c>
      <c r="N110" s="9">
        <v>845</v>
      </c>
      <c r="O110" s="18">
        <f t="shared" si="44"/>
        <v>428</v>
      </c>
      <c r="P110" s="18">
        <f t="shared" si="45"/>
        <v>24</v>
      </c>
      <c r="Q110" s="18">
        <f t="shared" si="46"/>
        <v>-1</v>
      </c>
      <c r="R110" s="18">
        <f t="shared" si="52"/>
        <v>384</v>
      </c>
      <c r="S110" s="17">
        <f t="shared" si="53"/>
        <v>443.71428571428572</v>
      </c>
      <c r="T110" s="17">
        <f t="shared" si="54"/>
        <v>19.142857142857142</v>
      </c>
      <c r="U110" s="17">
        <f t="shared" si="55"/>
        <v>3</v>
      </c>
      <c r="V110" s="17">
        <f t="shared" si="47"/>
        <v>792.51735015772874</v>
      </c>
      <c r="W110" s="17">
        <f t="shared" si="56"/>
        <v>40.201892744479494</v>
      </c>
      <c r="X110" s="17">
        <f t="shared" si="48"/>
        <v>2.2807570977917981</v>
      </c>
      <c r="Y110" s="17">
        <f t="shared" si="66"/>
        <v>728.96222066835446</v>
      </c>
      <c r="Z110" s="17">
        <f t="shared" si="67"/>
        <v>31.486471484991455</v>
      </c>
      <c r="AA110" s="17">
        <f t="shared" si="68"/>
        <v>5.6941649895112665</v>
      </c>
      <c r="AB110" s="11">
        <f t="shared" si="69"/>
        <v>1.2897420747847744E-2</v>
      </c>
      <c r="AC110" s="11">
        <f t="shared" si="70"/>
        <v>4.6344526766251776E-3</v>
      </c>
      <c r="AD110" s="11">
        <f t="shared" si="71"/>
        <v>1.9172272691957128E-2</v>
      </c>
      <c r="AE110" s="11">
        <f t="shared" si="72"/>
        <v>8.7342374521871755E-3</v>
      </c>
      <c r="AF110" s="11">
        <f t="shared" si="73"/>
        <v>4.4639704867113572E-3</v>
      </c>
      <c r="AG110" s="11">
        <f t="shared" si="74"/>
        <v>2.0470793508758491E-2</v>
      </c>
      <c r="AH110" s="11">
        <f t="shared" si="80"/>
        <v>1.4021892253321457E-2</v>
      </c>
      <c r="AI110" s="11">
        <f t="shared" si="81"/>
        <v>5.9172641660994252E-3</v>
      </c>
      <c r="AJ110" s="11">
        <f t="shared" si="82"/>
        <v>7.6793168275818115E-3</v>
      </c>
      <c r="AK110" s="16">
        <f t="shared" si="83"/>
        <v>1.340209580207247E-2</v>
      </c>
      <c r="AL110" s="16">
        <f t="shared" si="84"/>
        <v>4.6761020563596571E-3</v>
      </c>
      <c r="AM110" s="16">
        <f t="shared" si="85"/>
        <v>1.908553370331428E-2</v>
      </c>
      <c r="AN110" s="15">
        <f t="shared" si="75"/>
        <v>9.1700983883755572E-3</v>
      </c>
      <c r="AO110" s="15">
        <f t="shared" si="76"/>
        <v>2.1302730957878887E-3</v>
      </c>
      <c r="AP110" s="15">
        <f t="shared" si="77"/>
        <v>4.724807730993609E-2</v>
      </c>
      <c r="AQ110" s="15">
        <f t="shared" si="49"/>
        <v>2.1834645414150859E-2</v>
      </c>
      <c r="AR110" s="15">
        <f t="shared" si="50"/>
        <v>3.5263492539158166E-3</v>
      </c>
      <c r="AS110" s="15">
        <f t="shared" si="51"/>
        <v>2.1438532908361067E-2</v>
      </c>
      <c r="AT110" s="14">
        <f t="shared" si="78"/>
        <v>9.1600589453488535E-3</v>
      </c>
      <c r="AU110" s="11">
        <f t="shared" si="57"/>
        <v>1.1892648616898113E-2</v>
      </c>
      <c r="AV110" s="14">
        <f t="shared" si="79"/>
        <v>9.2887548556419199E-3</v>
      </c>
      <c r="AW110" s="11">
        <f t="shared" si="58"/>
        <v>1.2052950012622557E-2</v>
      </c>
      <c r="AX110" s="13"/>
      <c r="AY110" s="11"/>
      <c r="AZ110" s="13"/>
      <c r="BA110" s="13"/>
      <c r="BB110" s="117">
        <f t="shared" si="62"/>
        <v>60730</v>
      </c>
    </row>
    <row r="111" spans="2:54" s="9" customFormat="1" ht="16">
      <c r="B111" s="38">
        <v>44465</v>
      </c>
      <c r="D111" s="7">
        <v>59691</v>
      </c>
      <c r="G111" s="8">
        <v>6629870</v>
      </c>
      <c r="H111" s="10">
        <f t="shared" si="43"/>
        <v>6550266</v>
      </c>
      <c r="I111" s="8">
        <v>46322</v>
      </c>
      <c r="J111" s="8">
        <v>7619</v>
      </c>
      <c r="K111" s="9">
        <v>325</v>
      </c>
      <c r="L111" s="9">
        <v>73</v>
      </c>
      <c r="M111" s="7">
        <v>24418</v>
      </c>
      <c r="N111" s="9">
        <v>847</v>
      </c>
      <c r="O111" s="18">
        <f t="shared" si="44"/>
        <v>397</v>
      </c>
      <c r="P111" s="18">
        <f t="shared" si="45"/>
        <v>4</v>
      </c>
      <c r="Q111" s="18">
        <f t="shared" si="46"/>
        <v>8</v>
      </c>
      <c r="R111" s="18">
        <f t="shared" si="52"/>
        <v>356</v>
      </c>
      <c r="S111" s="17">
        <f t="shared" si="53"/>
        <v>504.28571428571428</v>
      </c>
      <c r="T111" s="17">
        <f t="shared" si="54"/>
        <v>16.285714285714285</v>
      </c>
      <c r="U111" s="17">
        <f t="shared" si="55"/>
        <v>3.2857142857142856</v>
      </c>
      <c r="V111" s="17">
        <f t="shared" si="47"/>
        <v>735.32655606835476</v>
      </c>
      <c r="W111" s="17">
        <f t="shared" si="56"/>
        <v>18.431832356242985</v>
      </c>
      <c r="X111" s="17">
        <f t="shared" si="48"/>
        <v>11.241611575402271</v>
      </c>
      <c r="Y111" s="17">
        <f t="shared" si="66"/>
        <v>776.04199397163336</v>
      </c>
      <c r="Z111" s="17">
        <f t="shared" si="67"/>
        <v>27.874345350809786</v>
      </c>
      <c r="AA111" s="17">
        <f t="shared" si="68"/>
        <v>5.7979463918426841</v>
      </c>
      <c r="AB111" s="11">
        <f t="shared" si="69"/>
        <v>1.3077449259742397E-2</v>
      </c>
      <c r="AC111" s="11">
        <f t="shared" si="70"/>
        <v>3.8596434991428671E-3</v>
      </c>
      <c r="AD111" s="11">
        <f t="shared" si="71"/>
        <v>1.806213829234481E-2</v>
      </c>
      <c r="AE111" s="11">
        <f t="shared" si="72"/>
        <v>8.322443389292479E-3</v>
      </c>
      <c r="AF111" s="11">
        <f t="shared" si="73"/>
        <v>4.5114708018519382E-3</v>
      </c>
      <c r="AG111" s="11">
        <f t="shared" si="74"/>
        <v>2.1143240502118615E-2</v>
      </c>
      <c r="AH111" s="11">
        <f t="shared" si="80"/>
        <v>1.2391334233230338E-2</v>
      </c>
      <c r="AI111" s="11">
        <f t="shared" si="81"/>
        <v>2.5521783932765142E-3</v>
      </c>
      <c r="AJ111" s="11">
        <f t="shared" si="82"/>
        <v>3.5020596808106763E-2</v>
      </c>
      <c r="AK111" s="16">
        <f t="shared" si="83"/>
        <v>1.4332742378401844E-2</v>
      </c>
      <c r="AL111" s="16">
        <f t="shared" si="84"/>
        <v>3.9800477810164247E-3</v>
      </c>
      <c r="AM111" s="16">
        <f t="shared" si="85"/>
        <v>1.9007713917323275E-2</v>
      </c>
      <c r="AN111" s="15">
        <f t="shared" si="75"/>
        <v>7.808890778932649E-3</v>
      </c>
      <c r="AO111" s="15">
        <f t="shared" si="76"/>
        <v>1.0024083001782113E-3</v>
      </c>
      <c r="AP111" s="15">
        <f t="shared" si="77"/>
        <v>5.223160112914323E-3</v>
      </c>
      <c r="AQ111" s="15">
        <f t="shared" si="49"/>
        <v>2.1818318529833326E-2</v>
      </c>
      <c r="AR111" s="15">
        <f t="shared" si="50"/>
        <v>3.5136967047216874E-3</v>
      </c>
      <c r="AS111" s="15">
        <f t="shared" si="51"/>
        <v>2.3407356701519815E-2</v>
      </c>
      <c r="AT111" s="14">
        <f t="shared" si="78"/>
        <v>9.0033439569704981E-3</v>
      </c>
      <c r="AU111" s="11">
        <f t="shared" si="57"/>
        <v>1.1839684854842016E-2</v>
      </c>
      <c r="AV111" s="14">
        <f t="shared" si="79"/>
        <v>9.1127596955604545E-3</v>
      </c>
      <c r="AW111" s="11">
        <f t="shared" si="58"/>
        <v>1.2001110595441108E-2</v>
      </c>
      <c r="AX111" s="13"/>
      <c r="AY111" s="11"/>
      <c r="AZ111" s="13"/>
      <c r="BA111" s="13"/>
      <c r="BB111" s="117">
        <f t="shared" si="62"/>
        <v>59691</v>
      </c>
    </row>
    <row r="112" spans="2:54" s="9" customFormat="1" ht="16">
      <c r="B112" s="38">
        <v>44466</v>
      </c>
      <c r="D112" s="7">
        <v>49514</v>
      </c>
      <c r="G112" s="8">
        <v>6629870</v>
      </c>
      <c r="H112" s="10">
        <f t="shared" si="43"/>
        <v>6544502</v>
      </c>
      <c r="I112" s="8">
        <v>51252</v>
      </c>
      <c r="J112" s="8">
        <v>8097</v>
      </c>
      <c r="K112" s="9">
        <v>363</v>
      </c>
      <c r="L112" s="9">
        <v>75</v>
      </c>
      <c r="M112" s="7">
        <v>24733</v>
      </c>
      <c r="N112" s="9">
        <v>848</v>
      </c>
      <c r="O112" s="18">
        <f t="shared" si="44"/>
        <v>478</v>
      </c>
      <c r="P112" s="18">
        <f t="shared" si="45"/>
        <v>38</v>
      </c>
      <c r="Q112" s="18">
        <f t="shared" si="46"/>
        <v>2</v>
      </c>
      <c r="R112" s="18">
        <f t="shared" si="52"/>
        <v>315</v>
      </c>
      <c r="S112" s="17">
        <f t="shared" si="53"/>
        <v>598.28571428571433</v>
      </c>
      <c r="T112" s="17">
        <f t="shared" si="54"/>
        <v>20.142857142857142</v>
      </c>
      <c r="U112" s="17">
        <f t="shared" si="55"/>
        <v>3.2857142857142856</v>
      </c>
      <c r="V112" s="17">
        <f t="shared" si="47"/>
        <v>776.83479789103694</v>
      </c>
      <c r="W112" s="17">
        <f t="shared" si="56"/>
        <v>51.397188049209134</v>
      </c>
      <c r="X112" s="17">
        <f t="shared" si="48"/>
        <v>4.7680140597539538</v>
      </c>
      <c r="Y112" s="17">
        <f t="shared" si="66"/>
        <v>869.93514409856778</v>
      </c>
      <c r="Z112" s="17">
        <f t="shared" si="67"/>
        <v>31.617347057970761</v>
      </c>
      <c r="AA112" s="17">
        <f t="shared" si="68"/>
        <v>5.7332231291756406</v>
      </c>
      <c r="AB112" s="11">
        <f t="shared" si="69"/>
        <v>1.8780172360834329E-2</v>
      </c>
      <c r="AC112" s="11">
        <f t="shared" si="70"/>
        <v>4.1498027376257723E-3</v>
      </c>
      <c r="AD112" s="11">
        <f t="shared" si="71"/>
        <v>1.7640686551309664E-2</v>
      </c>
      <c r="AE112" s="11">
        <f t="shared" si="72"/>
        <v>9.3506132889481543E-3</v>
      </c>
      <c r="AF112" s="11">
        <f t="shared" si="73"/>
        <v>4.1156463432283266E-3</v>
      </c>
      <c r="AG112" s="11">
        <f t="shared" si="74"/>
        <v>1.8433479181593722E-2</v>
      </c>
      <c r="AH112" s="11">
        <f t="shared" si="80"/>
        <v>1.6770320752364686E-2</v>
      </c>
      <c r="AI112" s="11">
        <f t="shared" si="81"/>
        <v>6.7459230934780335E-3</v>
      </c>
      <c r="AJ112" s="11">
        <f t="shared" si="82"/>
        <v>1.4670812491550627E-2</v>
      </c>
      <c r="AK112" s="16">
        <f t="shared" si="83"/>
        <v>1.5850206614178016E-2</v>
      </c>
      <c r="AL112" s="16">
        <f t="shared" si="84"/>
        <v>4.2727237392819455E-3</v>
      </c>
      <c r="AM112" s="16">
        <f t="shared" si="85"/>
        <v>1.8033298056643443E-2</v>
      </c>
      <c r="AN112" s="15">
        <f t="shared" si="75"/>
        <v>9.1349144246760383E-3</v>
      </c>
      <c r="AO112" s="15">
        <f t="shared" si="76"/>
        <v>2.0169957686882933E-3</v>
      </c>
      <c r="AP112" s="15">
        <f t="shared" si="77"/>
        <v>2.6644473021930917E-2</v>
      </c>
      <c r="AQ112" s="15">
        <f t="shared" si="49"/>
        <v>2.2666121564294595E-2</v>
      </c>
      <c r="AR112" s="15">
        <f t="shared" si="50"/>
        <v>3.3495449714860057E-3</v>
      </c>
      <c r="AS112" s="15">
        <f t="shared" si="51"/>
        <v>1.929431678869983E-2</v>
      </c>
      <c r="AT112" s="14">
        <f t="shared" si="78"/>
        <v>7.4683213999671184E-3</v>
      </c>
      <c r="AU112" s="11">
        <f t="shared" si="57"/>
        <v>1.1590013939079605E-2</v>
      </c>
      <c r="AV112" s="14">
        <f t="shared" si="79"/>
        <v>7.5657399142058483E-3</v>
      </c>
      <c r="AW112" s="11">
        <f t="shared" si="58"/>
        <v>1.1750556914876817E-2</v>
      </c>
      <c r="AX112" s="13"/>
      <c r="AY112" s="11"/>
      <c r="AZ112" s="13"/>
      <c r="BA112" s="13"/>
      <c r="BB112" s="117">
        <f t="shared" si="62"/>
        <v>49514</v>
      </c>
    </row>
    <row r="113" spans="1:55" s="9" customFormat="1" ht="16">
      <c r="B113" s="38">
        <v>44467</v>
      </c>
      <c r="D113" s="7">
        <v>91292</v>
      </c>
      <c r="G113" s="8">
        <v>6629870</v>
      </c>
      <c r="H113" s="10">
        <f t="shared" si="43"/>
        <v>6545445</v>
      </c>
      <c r="I113" s="8">
        <v>49450</v>
      </c>
      <c r="J113" s="8">
        <v>8802</v>
      </c>
      <c r="K113" s="9">
        <v>375</v>
      </c>
      <c r="L113" s="9">
        <v>81</v>
      </c>
      <c r="M113" s="7">
        <v>24865</v>
      </c>
      <c r="N113" s="9">
        <v>852</v>
      </c>
      <c r="O113" s="18">
        <f t="shared" si="44"/>
        <v>705</v>
      </c>
      <c r="P113" s="18">
        <f t="shared" si="45"/>
        <v>12</v>
      </c>
      <c r="Q113" s="18">
        <f t="shared" si="46"/>
        <v>6</v>
      </c>
      <c r="R113" s="18">
        <f t="shared" si="52"/>
        <v>132</v>
      </c>
      <c r="S113" s="17">
        <f t="shared" si="53"/>
        <v>523.42857142857144</v>
      </c>
      <c r="T113" s="17">
        <f t="shared" si="54"/>
        <v>14</v>
      </c>
      <c r="U113" s="17">
        <f t="shared" si="55"/>
        <v>3</v>
      </c>
      <c r="V113" s="17">
        <f t="shared" si="47"/>
        <v>830.49837977965001</v>
      </c>
      <c r="W113" s="17">
        <f t="shared" si="56"/>
        <v>17.346727154893067</v>
      </c>
      <c r="X113" s="17">
        <f t="shared" si="48"/>
        <v>7.1548930654569016</v>
      </c>
      <c r="Y113" s="17">
        <f t="shared" si="66"/>
        <v>929.12201390986979</v>
      </c>
      <c r="Z113" s="17">
        <f t="shared" si="67"/>
        <v>30.357567135197744</v>
      </c>
      <c r="AA113" s="17">
        <f t="shared" si="68"/>
        <v>6.5204189549324152</v>
      </c>
      <c r="AB113" s="11">
        <f t="shared" si="69"/>
        <v>1.812850257375068E-2</v>
      </c>
      <c r="AC113" s="11">
        <f t="shared" si="70"/>
        <v>3.7492364005431325E-3</v>
      </c>
      <c r="AD113" s="11">
        <f t="shared" si="71"/>
        <v>1.7962586652706378E-2</v>
      </c>
      <c r="AE113" s="11">
        <f t="shared" si="72"/>
        <v>1.1318044397320872E-2</v>
      </c>
      <c r="AF113" s="11">
        <f t="shared" si="73"/>
        <v>4.2247258662641328E-3</v>
      </c>
      <c r="AG113" s="11">
        <f t="shared" si="74"/>
        <v>2.3499286742184204E-2</v>
      </c>
      <c r="AH113" s="11">
        <f t="shared" si="80"/>
        <v>1.6204214075151213E-2</v>
      </c>
      <c r="AI113" s="11">
        <f t="shared" si="81"/>
        <v>2.142364722106097E-3</v>
      </c>
      <c r="AJ113" s="11">
        <f t="shared" si="82"/>
        <v>1.9710449216134716E-2</v>
      </c>
      <c r="AK113" s="16">
        <f t="shared" si="83"/>
        <v>1.6682645021491187E-2</v>
      </c>
      <c r="AL113" s="16">
        <f t="shared" si="84"/>
        <v>3.7123163971226644E-3</v>
      </c>
      <c r="AM113" s="16">
        <f t="shared" si="85"/>
        <v>1.8424646250857969E-2</v>
      </c>
      <c r="AN113" s="15">
        <f t="shared" si="75"/>
        <v>1.0622601555778054E-2</v>
      </c>
      <c r="AO113" s="15">
        <f t="shared" si="76"/>
        <v>7.8698984330556592E-3</v>
      </c>
      <c r="AP113" s="15">
        <f t="shared" si="77"/>
        <v>1.7326845240802219E-2</v>
      </c>
      <c r="AQ113" s="15">
        <f t="shared" si="49"/>
        <v>2.3081364135009434E-2</v>
      </c>
      <c r="AR113" s="15">
        <f t="shared" si="50"/>
        <v>2.8547876228849057E-3</v>
      </c>
      <c r="AS113" s="15">
        <f t="shared" si="51"/>
        <v>2.2345944563950903E-2</v>
      </c>
      <c r="AT113" s="14">
        <f t="shared" si="78"/>
        <v>1.3769802424481928E-2</v>
      </c>
      <c r="AU113" s="11">
        <f t="shared" si="57"/>
        <v>1.1425843514708003E-2</v>
      </c>
      <c r="AV113" s="14">
        <f t="shared" si="79"/>
        <v>1.3947409228860681E-2</v>
      </c>
      <c r="AW113" s="11">
        <f t="shared" si="58"/>
        <v>1.3078331561030056E-2</v>
      </c>
      <c r="AX113" s="13"/>
      <c r="AY113" s="11"/>
      <c r="AZ113" s="13"/>
      <c r="BA113" s="13"/>
      <c r="BB113" s="117">
        <f t="shared" si="62"/>
        <v>91292</v>
      </c>
    </row>
    <row r="114" spans="1:55" s="9" customFormat="1" ht="16">
      <c r="B114" s="38">
        <v>44468</v>
      </c>
      <c r="D114" s="7">
        <v>90066</v>
      </c>
      <c r="G114" s="8">
        <v>6629870</v>
      </c>
      <c r="H114" s="10">
        <f t="shared" si="43"/>
        <v>6532644</v>
      </c>
      <c r="I114" s="8">
        <v>61322</v>
      </c>
      <c r="J114" s="8">
        <v>9435</v>
      </c>
      <c r="K114" s="9">
        <v>371</v>
      </c>
      <c r="L114" s="9">
        <v>81</v>
      </c>
      <c r="M114" s="7">
        <v>25158</v>
      </c>
      <c r="N114" s="9">
        <v>859</v>
      </c>
      <c r="O114" s="18">
        <f t="shared" si="44"/>
        <v>633</v>
      </c>
      <c r="P114" s="18">
        <f t="shared" si="45"/>
        <v>-4</v>
      </c>
      <c r="Q114" s="18">
        <f t="shared" si="46"/>
        <v>0</v>
      </c>
      <c r="R114" s="18">
        <f t="shared" si="52"/>
        <v>293</v>
      </c>
      <c r="S114" s="17">
        <f t="shared" si="53"/>
        <v>548.42857142857144</v>
      </c>
      <c r="T114" s="17">
        <f t="shared" si="54"/>
        <v>15.428571428571429</v>
      </c>
      <c r="U114" s="17">
        <f t="shared" si="55"/>
        <v>4.5714285714285712</v>
      </c>
      <c r="V114" s="17">
        <f t="shared" si="47"/>
        <v>912.60503691716394</v>
      </c>
      <c r="W114" s="17">
        <f t="shared" si="56"/>
        <v>6.9945382825933038</v>
      </c>
      <c r="X114" s="17">
        <f t="shared" si="48"/>
        <v>2.4004248002427429</v>
      </c>
      <c r="Y114" s="17">
        <f t="shared" si="66"/>
        <v>988.78072581264757</v>
      </c>
      <c r="Z114" s="17">
        <f t="shared" si="67"/>
        <v>32.835500148423357</v>
      </c>
      <c r="AA114" s="17">
        <f t="shared" si="68"/>
        <v>8.3837740389290918</v>
      </c>
      <c r="AB114" s="11">
        <f t="shared" si="69"/>
        <v>1.9995565739386198E-2</v>
      </c>
      <c r="AC114" s="11">
        <f t="shared" si="70"/>
        <v>3.7304590034564142E-3</v>
      </c>
      <c r="AD114" s="11">
        <f t="shared" si="71"/>
        <v>2.2356730770477579E-2</v>
      </c>
      <c r="AE114" s="11">
        <f t="shared" si="72"/>
        <v>1.2631851052774116E-2</v>
      </c>
      <c r="AF114" s="11">
        <f t="shared" si="73"/>
        <v>4.7793639919619839E-3</v>
      </c>
      <c r="AG114" s="11">
        <f t="shared" si="74"/>
        <v>1.5905520759419429E-2</v>
      </c>
      <c r="AH114" s="11">
        <f t="shared" si="80"/>
        <v>1.8455106914401699E-2</v>
      </c>
      <c r="AI114" s="11">
        <f t="shared" si="81"/>
        <v>7.946532927281645E-4</v>
      </c>
      <c r="AJ114" s="11">
        <f t="shared" si="82"/>
        <v>6.4011328006473144E-3</v>
      </c>
      <c r="AK114" s="16">
        <f t="shared" si="83"/>
        <v>1.7428678318956455E-2</v>
      </c>
      <c r="AL114" s="16">
        <f t="shared" si="84"/>
        <v>3.6530955024964176E-3</v>
      </c>
      <c r="AM114" s="16">
        <f t="shared" si="85"/>
        <v>2.2869822575947919E-2</v>
      </c>
      <c r="AN114" s="15">
        <f t="shared" si="75"/>
        <v>1.1940580880096094E-2</v>
      </c>
      <c r="AO114" s="15">
        <f t="shared" si="76"/>
        <v>5.6670332201307853E-3</v>
      </c>
      <c r="AP114" s="15">
        <f t="shared" si="77"/>
        <v>6.9458713025843553E-3</v>
      </c>
      <c r="AQ114" s="15">
        <f t="shared" si="49"/>
        <v>2.3027038922191535E-2</v>
      </c>
      <c r="AR114" s="15">
        <f t="shared" si="50"/>
        <v>3.9076153513952589E-3</v>
      </c>
      <c r="AS114" s="15">
        <f t="shared" si="51"/>
        <v>2.3004604842060301E-2</v>
      </c>
      <c r="AT114" s="14">
        <f t="shared" si="78"/>
        <v>1.3584881754845872E-2</v>
      </c>
      <c r="AU114" s="11">
        <f t="shared" si="57"/>
        <v>1.2087782802894863E-2</v>
      </c>
      <c r="AV114" s="14">
        <f t="shared" si="79"/>
        <v>1.3787066921142496E-2</v>
      </c>
      <c r="AW114" s="11">
        <f t="shared" si="58"/>
        <v>1.5248733765930922E-2</v>
      </c>
      <c r="AX114" s="13"/>
      <c r="AY114" s="11"/>
      <c r="AZ114" s="13"/>
      <c r="BA114" s="13"/>
      <c r="BB114" s="117">
        <f t="shared" si="62"/>
        <v>90066</v>
      </c>
    </row>
    <row r="115" spans="1:55" s="9" customFormat="1" ht="16">
      <c r="B115" s="38">
        <v>44469</v>
      </c>
      <c r="D115" s="7">
        <v>84711</v>
      </c>
      <c r="G115" s="8">
        <v>6629870</v>
      </c>
      <c r="H115" s="10">
        <f t="shared" si="43"/>
        <v>6527040</v>
      </c>
      <c r="I115" s="8">
        <v>65497</v>
      </c>
      <c r="J115" s="8">
        <v>10534</v>
      </c>
      <c r="K115" s="9">
        <v>398</v>
      </c>
      <c r="L115" s="9">
        <v>83</v>
      </c>
      <c r="M115" s="7">
        <v>25454</v>
      </c>
      <c r="N115" s="9">
        <v>864</v>
      </c>
      <c r="O115" s="18">
        <f t="shared" si="44"/>
        <v>1099</v>
      </c>
      <c r="P115" s="18">
        <f t="shared" si="45"/>
        <v>27</v>
      </c>
      <c r="Q115" s="18">
        <f t="shared" si="46"/>
        <v>2</v>
      </c>
      <c r="R115" s="18">
        <f t="shared" si="52"/>
        <v>296</v>
      </c>
      <c r="S115" s="17">
        <f t="shared" si="53"/>
        <v>512.57142857142856</v>
      </c>
      <c r="T115" s="17">
        <f t="shared" si="54"/>
        <v>21.571428571428573</v>
      </c>
      <c r="U115" s="17">
        <f t="shared" si="55"/>
        <v>3.5714285714285716</v>
      </c>
      <c r="V115" s="17">
        <f t="shared" si="47"/>
        <v>1382.0743531547889</v>
      </c>
      <c r="W115" s="17">
        <f t="shared" si="56"/>
        <v>37.695233772128915</v>
      </c>
      <c r="X115" s="17">
        <f t="shared" si="48"/>
        <v>4.2304130730821612</v>
      </c>
      <c r="Y115" s="17">
        <f t="shared" si="66"/>
        <v>1065.2212152564093</v>
      </c>
      <c r="Z115" s="17">
        <f t="shared" si="67"/>
        <v>43.739177777185169</v>
      </c>
      <c r="AA115" s="17">
        <f t="shared" si="68"/>
        <v>8.3253212521196502</v>
      </c>
      <c r="AB115" s="11">
        <f t="shared" si="69"/>
        <v>1.7370947054179728E-2</v>
      </c>
      <c r="AC115" s="11">
        <f t="shared" si="70"/>
        <v>4.6358429016624455E-3</v>
      </c>
      <c r="AD115" s="11">
        <f t="shared" si="71"/>
        <v>2.2440219008408761E-2</v>
      </c>
      <c r="AE115" s="11">
        <f t="shared" si="72"/>
        <v>1.0736729600027049E-2</v>
      </c>
      <c r="AF115" s="11">
        <f t="shared" si="73"/>
        <v>4.9419449659250563E-3</v>
      </c>
      <c r="AG115" s="11">
        <f t="shared" si="74"/>
        <v>2.0563107811656239E-2</v>
      </c>
      <c r="AH115" s="11">
        <f t="shared" si="80"/>
        <v>2.2537985603124311E-2</v>
      </c>
      <c r="AI115" s="11">
        <f t="shared" si="81"/>
        <v>3.9952553017624714E-3</v>
      </c>
      <c r="AJ115" s="11">
        <f t="shared" si="82"/>
        <v>1.1402730655207981E-2</v>
      </c>
      <c r="AK115" s="16">
        <f t="shared" si="83"/>
        <v>1.8206605487862383E-2</v>
      </c>
      <c r="AL115" s="16">
        <f t="shared" si="84"/>
        <v>4.5123297560454934E-3</v>
      </c>
      <c r="AM115" s="16">
        <f t="shared" si="85"/>
        <v>2.1474086990552779E-2</v>
      </c>
      <c r="AN115" s="15">
        <f t="shared" si="75"/>
        <v>1.1915735952691091E-2</v>
      </c>
      <c r="AO115" s="15">
        <f t="shared" si="76"/>
        <v>1.9465235939038275E-3</v>
      </c>
      <c r="AP115" s="15">
        <f t="shared" si="77"/>
        <v>1.8223641679966783E-2</v>
      </c>
      <c r="AQ115" s="15">
        <f t="shared" si="49"/>
        <v>2.2784658779846336E-2</v>
      </c>
      <c r="AR115" s="15">
        <f t="shared" si="50"/>
        <v>3.4310452787950849E-3</v>
      </c>
      <c r="AS115" s="15">
        <f t="shared" si="51"/>
        <v>1.9550677929895708E-2</v>
      </c>
      <c r="AT115" s="14">
        <f t="shared" si="78"/>
        <v>1.2777173609738955E-2</v>
      </c>
      <c r="AU115" s="11">
        <f t="shared" si="57"/>
        <v>1.2357277421298286E-2</v>
      </c>
      <c r="AV115" s="14">
        <f t="shared" si="79"/>
        <v>1.2978471098690984E-2</v>
      </c>
      <c r="AW115" s="11">
        <f t="shared" si="58"/>
        <v>1.6736114349947793E-2</v>
      </c>
      <c r="AX115" s="13"/>
      <c r="AY115" s="11"/>
      <c r="AZ115" s="13"/>
      <c r="BA115" s="13"/>
      <c r="BB115" s="117">
        <f t="shared" si="62"/>
        <v>84711</v>
      </c>
    </row>
    <row r="116" spans="1:55" ht="16">
      <c r="A116" s="20">
        <v>1</v>
      </c>
      <c r="B116" s="19">
        <v>44470</v>
      </c>
      <c r="C116" s="8">
        <v>7342535</v>
      </c>
      <c r="D116" s="8">
        <v>94259</v>
      </c>
      <c r="E116" s="8">
        <v>4369882</v>
      </c>
      <c r="F116" s="8">
        <v>2738168</v>
      </c>
      <c r="G116" s="8">
        <v>6629870</v>
      </c>
      <c r="H116" s="10">
        <f t="shared" si="43"/>
        <v>3790355</v>
      </c>
      <c r="I116" s="8">
        <v>62883</v>
      </c>
      <c r="J116" s="8">
        <v>10458</v>
      </c>
      <c r="K116" s="8">
        <v>395</v>
      </c>
      <c r="L116" s="9">
        <v>87</v>
      </c>
      <c r="M116" s="8">
        <v>26657</v>
      </c>
      <c r="N116" s="8">
        <v>867</v>
      </c>
      <c r="O116" s="18">
        <f t="shared" si="44"/>
        <v>-76</v>
      </c>
      <c r="P116" s="18">
        <f t="shared" si="45"/>
        <v>-3</v>
      </c>
      <c r="Q116" s="18">
        <f t="shared" si="46"/>
        <v>4</v>
      </c>
      <c r="R116" s="18">
        <f t="shared" si="52"/>
        <v>1203</v>
      </c>
      <c r="S116" s="17">
        <f t="shared" si="53"/>
        <v>573.71428571428567</v>
      </c>
      <c r="T116" s="17">
        <f t="shared" si="54"/>
        <v>19.285714285714285</v>
      </c>
      <c r="U116" s="17">
        <f t="shared" si="55"/>
        <v>3</v>
      </c>
      <c r="V116" s="17">
        <f t="shared" si="47"/>
        <v>1073.9976234003657</v>
      </c>
      <c r="W116" s="17">
        <f t="shared" si="56"/>
        <v>40.435557586837291</v>
      </c>
      <c r="X116" s="17">
        <f t="shared" si="48"/>
        <v>13.566819012797074</v>
      </c>
      <c r="Y116" s="17">
        <f t="shared" si="66"/>
        <v>1143.0475002421717</v>
      </c>
      <c r="Z116" s="17">
        <f t="shared" si="67"/>
        <v>41.980618731650097</v>
      </c>
      <c r="AA116" s="17">
        <f t="shared" si="68"/>
        <v>7.8290238833207493</v>
      </c>
      <c r="AB116" s="11">
        <f t="shared" si="69"/>
        <v>1.7451906197874279E-2</v>
      </c>
      <c r="AC116" s="11">
        <f t="shared" si="70"/>
        <v>3.9852495473372031E-3</v>
      </c>
      <c r="AD116" s="11">
        <f t="shared" si="71"/>
        <v>1.9670914279700375E-2</v>
      </c>
      <c r="AE116" s="11">
        <f t="shared" si="72"/>
        <v>1.1017559385956173E-2</v>
      </c>
      <c r="AF116" s="11">
        <f t="shared" si="73"/>
        <v>5.5285107463031802E-3</v>
      </c>
      <c r="AG116" s="11">
        <f t="shared" si="74"/>
        <v>2.019209144883248E-2</v>
      </c>
      <c r="AH116" s="11">
        <f t="shared" si="80"/>
        <v>1.6397661318844615E-2</v>
      </c>
      <c r="AI116" s="11">
        <f t="shared" si="81"/>
        <v>3.8385758104079446E-3</v>
      </c>
      <c r="AJ116" s="11">
        <f t="shared" si="82"/>
        <v>3.4087484956776569E-2</v>
      </c>
      <c r="AK116" s="16">
        <f t="shared" si="83"/>
        <v>1.8459778171465296E-2</v>
      </c>
      <c r="AL116" s="16">
        <f t="shared" si="84"/>
        <v>4.0468772279298399E-3</v>
      </c>
      <c r="AM116" s="16">
        <f t="shared" si="85"/>
        <v>1.9766591712096462E-2</v>
      </c>
      <c r="AN116" s="15">
        <f t="shared" si="75"/>
        <v>1.0570592467652415E-2</v>
      </c>
      <c r="AO116" s="15">
        <f t="shared" si="76"/>
        <v>7.7614272055229168E-3</v>
      </c>
      <c r="AP116" s="15">
        <f t="shared" si="77"/>
        <v>3.1348047597274907E-2</v>
      </c>
      <c r="AQ116" s="15">
        <f t="shared" si="49"/>
        <v>2.3202358836363398E-2</v>
      </c>
      <c r="AR116" s="15">
        <f t="shared" si="50"/>
        <v>3.7899772823443956E-3</v>
      </c>
      <c r="AS116" s="15">
        <f t="shared" si="51"/>
        <v>2.0848254798993722E-2</v>
      </c>
      <c r="AT116" s="14">
        <f t="shared" si="78"/>
        <v>1.4217322511602792E-2</v>
      </c>
      <c r="AU116" s="11">
        <f t="shared" si="57"/>
        <v>1.2368115815242232E-2</v>
      </c>
      <c r="AV116" s="14">
        <f t="shared" si="79"/>
        <v>2.4868119213108008E-2</v>
      </c>
      <c r="AW116" s="11">
        <f t="shared" si="58"/>
        <v>1.7600040128988657E-2</v>
      </c>
      <c r="AX116" s="13"/>
      <c r="AY116" s="11"/>
      <c r="AZ116" s="11"/>
      <c r="BA116" s="11"/>
      <c r="BB116" s="117">
        <f t="shared" si="62"/>
        <v>94259</v>
      </c>
      <c r="BC116" s="289"/>
    </row>
    <row r="117" spans="1:55" ht="16">
      <c r="A117" s="20">
        <v>2</v>
      </c>
      <c r="B117" s="19">
        <v>44471</v>
      </c>
      <c r="C117" s="8">
        <v>7433985</v>
      </c>
      <c r="D117" s="8">
        <v>91450</v>
      </c>
      <c r="E117" s="8">
        <v>4405433</v>
      </c>
      <c r="F117" s="8">
        <v>2783434</v>
      </c>
      <c r="G117" s="8">
        <v>6629870</v>
      </c>
      <c r="H117" s="10">
        <f t="shared" si="43"/>
        <v>3735463</v>
      </c>
      <c r="I117" s="8">
        <v>71224</v>
      </c>
      <c r="J117" s="8">
        <v>11061</v>
      </c>
      <c r="K117" s="8">
        <v>429</v>
      </c>
      <c r="L117" s="9">
        <v>97</v>
      </c>
      <c r="M117" s="8">
        <v>27293</v>
      </c>
      <c r="N117" s="8">
        <v>869</v>
      </c>
      <c r="O117" s="18">
        <f t="shared" si="44"/>
        <v>603</v>
      </c>
      <c r="P117" s="18">
        <f t="shared" si="45"/>
        <v>34</v>
      </c>
      <c r="Q117" s="18">
        <f t="shared" si="46"/>
        <v>10</v>
      </c>
      <c r="R117" s="18">
        <f t="shared" si="52"/>
        <v>636</v>
      </c>
      <c r="S117" s="17">
        <f t="shared" si="53"/>
        <v>706.28571428571433</v>
      </c>
      <c r="T117" s="17">
        <f t="shared" si="54"/>
        <v>20.285714285714285</v>
      </c>
      <c r="U117" s="17">
        <f t="shared" si="55"/>
        <v>2.8571428571428572</v>
      </c>
      <c r="V117" s="17">
        <f t="shared" si="47"/>
        <v>1210.1283334771726</v>
      </c>
      <c r="W117" s="17">
        <f t="shared" si="56"/>
        <v>57.547423837058773</v>
      </c>
      <c r="X117" s="17">
        <f t="shared" si="48"/>
        <v>15.324242685768533</v>
      </c>
      <c r="Y117" s="17">
        <f t="shared" si="66"/>
        <v>1270.814828014431</v>
      </c>
      <c r="Z117" s="17">
        <f t="shared" si="67"/>
        <v>42.710415556520964</v>
      </c>
      <c r="AA117" s="17">
        <f t="shared" si="68"/>
        <v>7.6176135719050775</v>
      </c>
      <c r="AB117" s="11">
        <f t="shared" si="69"/>
        <v>2.0209195299435951E-2</v>
      </c>
      <c r="AC117" s="11">
        <f t="shared" si="70"/>
        <v>4.0839946028419357E-3</v>
      </c>
      <c r="AD117" s="11">
        <f t="shared" si="71"/>
        <v>1.9285097650392602E-2</v>
      </c>
      <c r="AE117" s="11">
        <f t="shared" si="72"/>
        <v>1.2897420747847744E-2</v>
      </c>
      <c r="AF117" s="11">
        <f t="shared" si="73"/>
        <v>4.6344526766251776E-3</v>
      </c>
      <c r="AG117" s="11">
        <f t="shared" si="74"/>
        <v>1.9172272691957128E-2</v>
      </c>
      <c r="AH117" s="11">
        <f t="shared" si="80"/>
        <v>1.9244125335578337E-2</v>
      </c>
      <c r="AI117" s="11">
        <f t="shared" si="81"/>
        <v>5.5027179037156985E-3</v>
      </c>
      <c r="AJ117" s="11">
        <f t="shared" si="82"/>
        <v>3.8795551103211479E-2</v>
      </c>
      <c r="AK117" s="16">
        <f t="shared" si="83"/>
        <v>1.9779845283586391E-2</v>
      </c>
      <c r="AL117" s="16">
        <f t="shared" si="84"/>
        <v>4.0056563560226565E-3</v>
      </c>
      <c r="AM117" s="16">
        <f t="shared" si="85"/>
        <v>1.8578759576672509E-2</v>
      </c>
      <c r="AN117" s="15">
        <f t="shared" si="75"/>
        <v>1.4021892253321457E-2</v>
      </c>
      <c r="AO117" s="15">
        <f t="shared" si="76"/>
        <v>5.9172641660994252E-3</v>
      </c>
      <c r="AP117" s="15">
        <f t="shared" si="77"/>
        <v>7.6793168275818115E-3</v>
      </c>
      <c r="AQ117" s="15">
        <f t="shared" si="49"/>
        <v>2.416700829824131E-2</v>
      </c>
      <c r="AR117" s="15">
        <f t="shared" si="50"/>
        <v>3.5883011164126351E-3</v>
      </c>
      <c r="AS117" s="15">
        <f t="shared" si="51"/>
        <v>1.8011924660441502E-2</v>
      </c>
      <c r="AT117" s="14">
        <f t="shared" si="78"/>
        <v>1.3793633962656884E-2</v>
      </c>
      <c r="AU117" s="11">
        <f t="shared" si="57"/>
        <v>1.2476822967224742E-2</v>
      </c>
      <c r="AV117" s="14">
        <f t="shared" si="79"/>
        <v>2.4481570289947994E-2</v>
      </c>
      <c r="AW117" s="11">
        <f t="shared" si="58"/>
        <v>1.9402395495134783E-2</v>
      </c>
      <c r="AX117" s="13">
        <f>(F117-F116)/H116</f>
        <v>1.1942417003156696E-2</v>
      </c>
      <c r="AY117" s="12">
        <f>AVERAGE(AX114:AX120)</f>
        <v>1.0648775546391357E-2</v>
      </c>
      <c r="AZ117" s="11"/>
      <c r="BA117" s="11"/>
      <c r="BB117" s="117">
        <f t="shared" si="62"/>
        <v>91450</v>
      </c>
      <c r="BC117" s="289">
        <f>F117-F116</f>
        <v>45266</v>
      </c>
    </row>
    <row r="118" spans="1:55" ht="16">
      <c r="A118" s="20">
        <v>3</v>
      </c>
      <c r="B118" s="19">
        <v>44472</v>
      </c>
      <c r="C118" s="8">
        <v>7506183</v>
      </c>
      <c r="D118" s="8">
        <v>72198</v>
      </c>
      <c r="E118" s="8">
        <v>4432890</v>
      </c>
      <c r="F118" s="8">
        <v>2819637</v>
      </c>
      <c r="G118" s="8">
        <v>6629870</v>
      </c>
      <c r="H118" s="10">
        <f t="shared" si="43"/>
        <v>3697830</v>
      </c>
      <c r="I118" s="8">
        <v>71275</v>
      </c>
      <c r="J118" s="8">
        <v>11207</v>
      </c>
      <c r="K118" s="8">
        <v>476</v>
      </c>
      <c r="L118" s="9">
        <v>98</v>
      </c>
      <c r="M118" s="8">
        <v>28475</v>
      </c>
      <c r="N118" s="8">
        <v>872</v>
      </c>
      <c r="O118" s="18">
        <f t="shared" si="44"/>
        <v>146</v>
      </c>
      <c r="P118" s="18">
        <f t="shared" si="45"/>
        <v>47</v>
      </c>
      <c r="Q118" s="18">
        <f t="shared" si="46"/>
        <v>1</v>
      </c>
      <c r="R118" s="18">
        <f t="shared" si="52"/>
        <v>1182</v>
      </c>
      <c r="S118" s="21">
        <f t="shared" si="53"/>
        <v>621.71428571428567</v>
      </c>
      <c r="T118" s="21">
        <f t="shared" si="54"/>
        <v>22</v>
      </c>
      <c r="U118" s="21">
        <f t="shared" si="55"/>
        <v>1.8571428571428572</v>
      </c>
      <c r="V118" s="21">
        <f t="shared" si="47"/>
        <v>1270.4099821746881</v>
      </c>
      <c r="W118" s="21">
        <f t="shared" si="56"/>
        <v>94.757575757575751</v>
      </c>
      <c r="X118" s="21">
        <f t="shared" si="48"/>
        <v>10.832442067736185</v>
      </c>
      <c r="Y118" s="21">
        <f t="shared" si="66"/>
        <v>1332.2374281033954</v>
      </c>
      <c r="Z118" s="21">
        <f t="shared" si="67"/>
        <v>49.934436118399553</v>
      </c>
      <c r="AA118" s="21">
        <f t="shared" si="68"/>
        <v>7.5424214924907762</v>
      </c>
      <c r="AB118" s="12">
        <f t="shared" si="69"/>
        <v>1.8704894812189645E-2</v>
      </c>
      <c r="AC118" s="12">
        <f t="shared" si="70"/>
        <v>4.5144594628333378E-3</v>
      </c>
      <c r="AD118" s="12">
        <f t="shared" si="71"/>
        <v>1.758140208039808E-2</v>
      </c>
      <c r="AE118" s="12">
        <f t="shared" si="72"/>
        <v>1.3077449259742397E-2</v>
      </c>
      <c r="AF118" s="12">
        <f t="shared" si="73"/>
        <v>3.8596434991428671E-3</v>
      </c>
      <c r="AG118" s="12">
        <f t="shared" si="74"/>
        <v>1.806213829234481E-2</v>
      </c>
      <c r="AH118" s="12">
        <f t="shared" si="80"/>
        <v>1.7836824415571832E-2</v>
      </c>
      <c r="AI118" s="12">
        <f t="shared" si="81"/>
        <v>8.5668181681200391E-3</v>
      </c>
      <c r="AJ118" s="12">
        <f t="shared" si="82"/>
        <v>2.5250447710340757E-2</v>
      </c>
      <c r="AK118" s="16">
        <f t="shared" si="83"/>
        <v>2.0227463704024055E-2</v>
      </c>
      <c r="AL118" s="16">
        <f t="shared" si="84"/>
        <v>4.4903623281901664E-3</v>
      </c>
      <c r="AM118" s="16">
        <f t="shared" si="85"/>
        <v>1.8182156809722516E-2</v>
      </c>
      <c r="AN118" s="15">
        <f t="shared" si="75"/>
        <v>1.2391334233230338E-2</v>
      </c>
      <c r="AO118" s="15">
        <f t="shared" si="76"/>
        <v>2.5521783932765142E-3</v>
      </c>
      <c r="AP118" s="15">
        <f t="shared" si="77"/>
        <v>3.5020596808106763E-2</v>
      </c>
      <c r="AQ118" s="15">
        <f t="shared" si="49"/>
        <v>2.48028521506449E-2</v>
      </c>
      <c r="AR118" s="15">
        <f t="shared" si="50"/>
        <v>3.4047724117798124E-3</v>
      </c>
      <c r="AS118" s="15">
        <f t="shared" si="51"/>
        <v>1.7158431427958854E-2</v>
      </c>
      <c r="AT118" s="14">
        <f t="shared" si="78"/>
        <v>1.0889806285794442E-2</v>
      </c>
      <c r="AU118" s="12">
        <f t="shared" si="57"/>
        <v>1.2596066848111006E-2</v>
      </c>
      <c r="AV118" s="14">
        <f t="shared" si="79"/>
        <v>1.9524423783678534E-2</v>
      </c>
      <c r="AW118" s="12">
        <f t="shared" si="58"/>
        <v>2.1265892768957181E-2</v>
      </c>
      <c r="AX118" s="14">
        <f t="shared" ref="AX118:AX181" si="86">(F118-F117)/H117</f>
        <v>9.6917035451830197E-3</v>
      </c>
      <c r="AY118" s="12">
        <f t="shared" ref="AY118" si="87">AVERAGE(AX115:AX121)</f>
        <v>1.1440147416714444E-2</v>
      </c>
      <c r="AZ118" s="12"/>
      <c r="BA118" s="12"/>
      <c r="BB118" s="117">
        <f t="shared" si="62"/>
        <v>72198</v>
      </c>
      <c r="BC118" s="289">
        <f t="shared" ref="BC118:BC181" si="88">F118-F117</f>
        <v>36203</v>
      </c>
    </row>
    <row r="119" spans="1:55" s="22" customFormat="1" ht="16">
      <c r="A119" s="35">
        <v>4</v>
      </c>
      <c r="B119" s="34">
        <v>44473</v>
      </c>
      <c r="C119" s="31">
        <v>7556200</v>
      </c>
      <c r="D119" s="31">
        <v>50017</v>
      </c>
      <c r="E119" s="31">
        <v>4451382</v>
      </c>
      <c r="F119" s="31">
        <v>2845438</v>
      </c>
      <c r="G119" s="31">
        <v>6629870</v>
      </c>
      <c r="H119" s="33">
        <f t="shared" si="43"/>
        <v>3674149</v>
      </c>
      <c r="I119" s="31">
        <v>67789</v>
      </c>
      <c r="J119" s="31">
        <v>12113</v>
      </c>
      <c r="K119" s="31">
        <v>498</v>
      </c>
      <c r="L119" s="32">
        <v>96</v>
      </c>
      <c r="M119" s="31">
        <v>28911</v>
      </c>
      <c r="N119" s="31">
        <v>876</v>
      </c>
      <c r="O119" s="30">
        <f t="shared" si="44"/>
        <v>906</v>
      </c>
      <c r="P119" s="30">
        <f t="shared" si="45"/>
        <v>22</v>
      </c>
      <c r="Q119" s="30">
        <f t="shared" si="46"/>
        <v>-2</v>
      </c>
      <c r="R119" s="30">
        <f t="shared" si="52"/>
        <v>436</v>
      </c>
      <c r="S119" s="29">
        <f t="shared" si="53"/>
        <v>551</v>
      </c>
      <c r="T119" s="29">
        <f t="shared" si="54"/>
        <v>23.714285714285715</v>
      </c>
      <c r="U119" s="29">
        <f t="shared" si="55"/>
        <v>4.5714285714285712</v>
      </c>
      <c r="V119" s="29">
        <f t="shared" si="47"/>
        <v>1321.6187927913747</v>
      </c>
      <c r="W119" s="29">
        <f t="shared" si="56"/>
        <v>39.08727473046352</v>
      </c>
      <c r="X119" s="29">
        <f t="shared" si="48"/>
        <v>1.293932478161643</v>
      </c>
      <c r="Y119" s="29">
        <f t="shared" si="66"/>
        <v>1348.7735499913215</v>
      </c>
      <c r="Z119" s="29">
        <f t="shared" si="67"/>
        <v>55.125135019281302</v>
      </c>
      <c r="AA119" s="29">
        <f t="shared" si="68"/>
        <v>10.958457846539991</v>
      </c>
      <c r="AB119" s="23">
        <f t="shared" si="69"/>
        <v>1.892351525768252E-2</v>
      </c>
      <c r="AC119" s="23">
        <f t="shared" si="70"/>
        <v>4.9188127972946642E-3</v>
      </c>
      <c r="AD119" s="23">
        <f t="shared" si="71"/>
        <v>2.3021970265840318E-2</v>
      </c>
      <c r="AE119" s="23">
        <f t="shared" si="72"/>
        <v>1.8780172360834329E-2</v>
      </c>
      <c r="AF119" s="23">
        <f t="shared" si="73"/>
        <v>4.1498027376257723E-3</v>
      </c>
      <c r="AG119" s="23">
        <f t="shared" si="74"/>
        <v>1.7640686551309664E-2</v>
      </c>
      <c r="AH119" s="23">
        <f t="shared" si="80"/>
        <v>1.8542529537585055E-2</v>
      </c>
      <c r="AI119" s="23">
        <f>MIN(1,W119/J118)</f>
        <v>3.487755396668468E-3</v>
      </c>
      <c r="AJ119" s="23">
        <f t="shared" si="82"/>
        <v>2.7183455423563929E-3</v>
      </c>
      <c r="AK119" s="27">
        <f t="shared" si="83"/>
        <v>2.0002465547528069E-2</v>
      </c>
      <c r="AL119" s="28">
        <f>AVERAGE(AI116:AI122)</f>
        <v>4.6866915952316025E-3</v>
      </c>
      <c r="AM119" s="27">
        <f t="shared" si="85"/>
        <v>2.4211064009026593E-2</v>
      </c>
      <c r="AN119" s="26">
        <f t="shared" si="75"/>
        <v>1.6770320752364686E-2</v>
      </c>
      <c r="AO119" s="26">
        <f t="shared" si="76"/>
        <v>6.7459230934780335E-3</v>
      </c>
      <c r="AP119" s="26">
        <f t="shared" si="77"/>
        <v>1.4670812491550627E-2</v>
      </c>
      <c r="AQ119" s="26">
        <f t="shared" si="49"/>
        <v>2.4711318958291987E-2</v>
      </c>
      <c r="AR119" s="26">
        <f t="shared" si="50"/>
        <v>3.1709971307261691E-3</v>
      </c>
      <c r="AS119" s="26">
        <f t="shared" si="51"/>
        <v>1.4594754169095151E-2</v>
      </c>
      <c r="AT119" s="24">
        <f t="shared" si="78"/>
        <v>7.5441901575747337E-3</v>
      </c>
      <c r="AU119" s="23">
        <f t="shared" si="57"/>
        <v>1.2844660388729881E-2</v>
      </c>
      <c r="AV119" s="24">
        <f>D119/H119</f>
        <v>1.36132203674919E-2</v>
      </c>
      <c r="AW119" s="25">
        <f t="shared" si="58"/>
        <v>2.3351456541735843E-2</v>
      </c>
      <c r="AX119" s="24">
        <f t="shared" si="86"/>
        <v>6.9773353561413043E-3</v>
      </c>
      <c r="AY119" s="23">
        <f>AVERAGE(AX116:AX122)</f>
        <v>1.2596397116574809E-2</v>
      </c>
      <c r="AZ119" s="23">
        <f t="shared" ref="AZ119:AZ182" si="89">(F119-F118)/G119</f>
        <v>3.8916298509623871E-3</v>
      </c>
      <c r="BA119" s="23">
        <f t="shared" ref="BA119:BA182" si="90">AVERAGE(AZ116:AZ122)</f>
        <v>7.3767283521396342E-3</v>
      </c>
      <c r="BB119" s="117">
        <f t="shared" si="62"/>
        <v>50017</v>
      </c>
      <c r="BC119" s="289">
        <f t="shared" si="88"/>
        <v>25801</v>
      </c>
    </row>
    <row r="120" spans="1:55" ht="16">
      <c r="A120" s="20">
        <v>5</v>
      </c>
      <c r="B120" s="19">
        <v>44474</v>
      </c>
      <c r="C120" s="8">
        <v>7652537</v>
      </c>
      <c r="D120" s="8">
        <v>96337</v>
      </c>
      <c r="E120" s="8">
        <v>4485250</v>
      </c>
      <c r="F120" s="8">
        <v>2896816</v>
      </c>
      <c r="G120" s="8">
        <v>6629870</v>
      </c>
      <c r="H120" s="10">
        <f t="shared" si="43"/>
        <v>3626614</v>
      </c>
      <c r="I120" s="8">
        <v>62189</v>
      </c>
      <c r="J120" s="8">
        <v>13746</v>
      </c>
      <c r="K120" s="8">
        <v>517</v>
      </c>
      <c r="L120" s="9">
        <v>101</v>
      </c>
      <c r="M120" s="8">
        <v>29007</v>
      </c>
      <c r="N120" s="8">
        <v>880</v>
      </c>
      <c r="O120" s="18">
        <f t="shared" si="44"/>
        <v>1633</v>
      </c>
      <c r="P120" s="18">
        <f t="shared" si="45"/>
        <v>19</v>
      </c>
      <c r="Q120" s="18">
        <f t="shared" si="46"/>
        <v>5</v>
      </c>
      <c r="R120" s="18">
        <f t="shared" si="52"/>
        <v>96</v>
      </c>
      <c r="S120" s="17">
        <f t="shared" si="53"/>
        <v>803.85714285714289</v>
      </c>
      <c r="T120" s="17">
        <f t="shared" si="54"/>
        <v>32.142857142857146</v>
      </c>
      <c r="U120" s="17">
        <f t="shared" si="55"/>
        <v>3.8571428571428572</v>
      </c>
      <c r="V120" s="17">
        <f t="shared" si="47"/>
        <v>1724.8696741854637</v>
      </c>
      <c r="W120" s="17">
        <f t="shared" si="56"/>
        <v>22.45530492898914</v>
      </c>
      <c r="X120" s="17">
        <f t="shared" si="48"/>
        <v>5.6750208855472017</v>
      </c>
      <c r="Y120" s="17">
        <f t="shared" si="66"/>
        <v>1446.7722841782468</v>
      </c>
      <c r="Z120" s="17">
        <f t="shared" si="67"/>
        <v>57.711991354777588</v>
      </c>
      <c r="AA120" s="17">
        <f t="shared" si="68"/>
        <v>9.0203408447118409</v>
      </c>
      <c r="AB120" s="11">
        <f t="shared" si="69"/>
        <v>2.1342286863329549E-2</v>
      </c>
      <c r="AC120" s="11">
        <f t="shared" si="70"/>
        <v>4.7644672133061658E-3</v>
      </c>
      <c r="AD120" s="11">
        <f t="shared" si="71"/>
        <v>1.8113134226328997E-2</v>
      </c>
      <c r="AE120" s="11">
        <f t="shared" si="72"/>
        <v>1.812850257375068E-2</v>
      </c>
      <c r="AF120" s="11">
        <f t="shared" si="73"/>
        <v>3.7492364005431325E-3</v>
      </c>
      <c r="AG120" s="11">
        <f t="shared" si="74"/>
        <v>1.7962586652706378E-2</v>
      </c>
      <c r="AH120" s="11">
        <f t="shared" si="80"/>
        <v>2.5444683859998873E-2</v>
      </c>
      <c r="AI120" s="11">
        <f t="shared" si="81"/>
        <v>1.853818618755811E-3</v>
      </c>
      <c r="AJ120" s="11">
        <f t="shared" si="82"/>
        <v>1.1395624268167072E-2</v>
      </c>
      <c r="AK120" s="16">
        <f t="shared" si="83"/>
        <v>2.0915166175575556E-2</v>
      </c>
      <c r="AL120" s="37">
        <f t="shared" si="84"/>
        <v>4.7194760482898697E-3</v>
      </c>
      <c r="AM120" s="16">
        <f t="shared" si="85"/>
        <v>1.9341423300915657E-2</v>
      </c>
      <c r="AN120" s="15">
        <f t="shared" si="75"/>
        <v>1.6204214075151213E-2</v>
      </c>
      <c r="AO120" s="15">
        <f t="shared" si="76"/>
        <v>2.142364722106097E-3</v>
      </c>
      <c r="AP120" s="15">
        <f t="shared" si="77"/>
        <v>1.9710449216134716E-2</v>
      </c>
      <c r="AQ120" s="15">
        <f t="shared" si="49"/>
        <v>2.4809751244243141E-2</v>
      </c>
      <c r="AR120" s="15">
        <f t="shared" si="50"/>
        <v>3.5193174281203049E-3</v>
      </c>
      <c r="AS120" s="15">
        <f t="shared" si="51"/>
        <v>1.4374078616093092E-2</v>
      </c>
      <c r="AT120" s="14">
        <f t="shared" si="78"/>
        <v>1.45307524883595E-2</v>
      </c>
      <c r="AU120" s="11">
        <f t="shared" si="57"/>
        <v>1.2867112886721113E-2</v>
      </c>
      <c r="AV120" s="14">
        <f t="shared" si="79"/>
        <v>2.6563896791883559E-2</v>
      </c>
      <c r="AW120" s="36">
        <f t="shared" si="58"/>
        <v>2.3768685291843231E-2</v>
      </c>
      <c r="AX120" s="13">
        <f t="shared" si="86"/>
        <v>1.3983646281084408E-2</v>
      </c>
      <c r="AY120" s="11">
        <f>AVERAGE(AX117:AX123)</f>
        <v>1.3190538132291667E-2</v>
      </c>
      <c r="AZ120" s="12">
        <f t="shared" si="89"/>
        <v>7.7494732174235694E-3</v>
      </c>
      <c r="BA120" s="11">
        <f t="shared" si="90"/>
        <v>7.665459503730843E-3</v>
      </c>
      <c r="BB120" s="117">
        <f t="shared" si="62"/>
        <v>96337</v>
      </c>
      <c r="BC120" s="289">
        <f t="shared" si="88"/>
        <v>51378</v>
      </c>
    </row>
    <row r="121" spans="1:55" ht="16">
      <c r="A121" s="20">
        <v>6</v>
      </c>
      <c r="B121" s="19">
        <v>44475</v>
      </c>
      <c r="C121" s="8">
        <v>7748137</v>
      </c>
      <c r="D121" s="8">
        <v>95600</v>
      </c>
      <c r="E121" s="8">
        <v>4518352</v>
      </c>
      <c r="F121" s="8">
        <v>2949785</v>
      </c>
      <c r="G121" s="8">
        <v>6629870</v>
      </c>
      <c r="H121" s="10">
        <f t="shared" si="43"/>
        <v>3562970</v>
      </c>
      <c r="I121" s="8">
        <v>71451</v>
      </c>
      <c r="J121" s="8">
        <v>13787</v>
      </c>
      <c r="K121" s="8">
        <v>525</v>
      </c>
      <c r="L121" s="9">
        <v>94</v>
      </c>
      <c r="M121" s="8">
        <v>30367</v>
      </c>
      <c r="N121" s="8">
        <v>891</v>
      </c>
      <c r="O121" s="18">
        <f t="shared" si="44"/>
        <v>41</v>
      </c>
      <c r="P121" s="18">
        <f t="shared" si="45"/>
        <v>8</v>
      </c>
      <c r="Q121" s="18">
        <f t="shared" si="46"/>
        <v>-7</v>
      </c>
      <c r="R121" s="18">
        <f t="shared" si="52"/>
        <v>1360</v>
      </c>
      <c r="S121" s="17">
        <f t="shared" si="53"/>
        <v>777</v>
      </c>
      <c r="T121" s="17">
        <f t="shared" si="54"/>
        <v>21.285714285714285</v>
      </c>
      <c r="U121" s="17">
        <f t="shared" si="55"/>
        <v>2.8571428571428572</v>
      </c>
      <c r="V121" s="17">
        <f t="shared" si="47"/>
        <v>1342.5632375399139</v>
      </c>
      <c r="W121" s="17">
        <f t="shared" si="56"/>
        <v>57.562682215743443</v>
      </c>
      <c r="X121" s="17">
        <f t="shared" si="48"/>
        <v>1.8740802443426343</v>
      </c>
      <c r="Y121" s="17">
        <f t="shared" si="66"/>
        <v>1544.5645685288468</v>
      </c>
      <c r="Z121" s="17">
        <f t="shared" si="67"/>
        <v>50.895707942837028</v>
      </c>
      <c r="AA121" s="17">
        <f t="shared" si="68"/>
        <v>8.7586256203377282</v>
      </c>
      <c r="AB121" s="11">
        <f t="shared" si="69"/>
        <v>2.4836620118169561E-2</v>
      </c>
      <c r="AC121" s="11">
        <f t="shared" si="70"/>
        <v>3.7025831473037267E-3</v>
      </c>
      <c r="AD121" s="11">
        <f t="shared" si="71"/>
        <v>1.694124878208458E-2</v>
      </c>
      <c r="AE121" s="11">
        <f t="shared" si="72"/>
        <v>1.9995565739386198E-2</v>
      </c>
      <c r="AF121" s="11">
        <f t="shared" si="73"/>
        <v>3.7304590034564142E-3</v>
      </c>
      <c r="AG121" s="11">
        <f t="shared" si="74"/>
        <v>2.2356730770477579E-2</v>
      </c>
      <c r="AH121" s="11">
        <f t="shared" si="80"/>
        <v>2.1588435857465369E-2</v>
      </c>
      <c r="AI121" s="11">
        <f t="shared" si="81"/>
        <v>4.1875950979007306E-3</v>
      </c>
      <c r="AJ121" s="11">
        <f t="shared" si="82"/>
        <v>3.6249134319973585E-3</v>
      </c>
      <c r="AK121" s="16">
        <f t="shared" si="83"/>
        <v>2.1656060865829965E-2</v>
      </c>
      <c r="AL121" s="37">
        <f t="shared" si="84"/>
        <v>4.0207080965354207E-3</v>
      </c>
      <c r="AM121" s="16">
        <f t="shared" si="85"/>
        <v>1.6908011879523639E-2</v>
      </c>
      <c r="AN121" s="15">
        <f t="shared" si="75"/>
        <v>1.8455106914401699E-2</v>
      </c>
      <c r="AO121" s="15">
        <f t="shared" si="76"/>
        <v>7.946532927281645E-4</v>
      </c>
      <c r="AP121" s="15">
        <f t="shared" si="77"/>
        <v>6.4011328006473144E-3</v>
      </c>
      <c r="AQ121" s="15">
        <f t="shared" si="49"/>
        <v>2.4022270612709225E-2</v>
      </c>
      <c r="AR121" s="15">
        <f t="shared" si="50"/>
        <v>2.630918015087174E-3</v>
      </c>
      <c r="AS121" s="15">
        <f t="shared" si="51"/>
        <v>1.2240507476817503E-2</v>
      </c>
      <c r="AT121" s="14">
        <f t="shared" si="78"/>
        <v>1.4419588921049734E-2</v>
      </c>
      <c r="AU121" s="11">
        <f t="shared" si="57"/>
        <v>1.3002926797314922E-2</v>
      </c>
      <c r="AV121" s="14">
        <f t="shared" si="79"/>
        <v>2.6831547837899282E-2</v>
      </c>
      <c r="AW121" s="36">
        <f t="shared" si="58"/>
        <v>2.4416677995605072E-2</v>
      </c>
      <c r="AX121" s="13">
        <f t="shared" si="86"/>
        <v>1.4605634898006791E-2</v>
      </c>
      <c r="AY121" s="11">
        <f t="shared" ref="AY121:AY183" si="91">AVERAGE(AX118:AX124)</f>
        <v>1.4105238570401144E-2</v>
      </c>
      <c r="AZ121" s="12">
        <f t="shared" si="89"/>
        <v>7.9894477568941778E-3</v>
      </c>
      <c r="BA121" s="11">
        <f t="shared" si="90"/>
        <v>7.9694875867349843E-3</v>
      </c>
      <c r="BB121" s="117">
        <f t="shared" si="62"/>
        <v>95600</v>
      </c>
      <c r="BC121" s="289">
        <f t="shared" si="88"/>
        <v>52969</v>
      </c>
    </row>
    <row r="122" spans="1:55" ht="16">
      <c r="A122" s="20">
        <v>7</v>
      </c>
      <c r="B122" s="19">
        <v>44476</v>
      </c>
      <c r="C122" s="8">
        <v>7844385</v>
      </c>
      <c r="D122" s="8">
        <v>96248</v>
      </c>
      <c r="E122" s="8">
        <v>4730958</v>
      </c>
      <c r="F122" s="8">
        <v>3015264</v>
      </c>
      <c r="G122" s="8">
        <v>6629870</v>
      </c>
      <c r="H122" s="10">
        <f t="shared" si="43"/>
        <v>3490102</v>
      </c>
      <c r="I122" s="8">
        <v>77238</v>
      </c>
      <c r="J122" s="8">
        <v>14391</v>
      </c>
      <c r="K122" s="8">
        <v>564</v>
      </c>
      <c r="L122" s="9">
        <v>115</v>
      </c>
      <c r="M122" s="8">
        <v>31303</v>
      </c>
      <c r="N122" s="8">
        <v>893</v>
      </c>
      <c r="O122" s="18">
        <f t="shared" si="44"/>
        <v>604</v>
      </c>
      <c r="P122" s="18">
        <f t="shared" si="45"/>
        <v>39</v>
      </c>
      <c r="Q122" s="18">
        <f t="shared" si="46"/>
        <v>21</v>
      </c>
      <c r="R122" s="18">
        <f t="shared" si="52"/>
        <v>936</v>
      </c>
      <c r="S122" s="17">
        <f t="shared" si="53"/>
        <v>913.71428571428567</v>
      </c>
      <c r="T122" s="17">
        <f t="shared" si="54"/>
        <v>19</v>
      </c>
      <c r="U122" s="17">
        <f t="shared" si="55"/>
        <v>4</v>
      </c>
      <c r="V122" s="17">
        <f t="shared" si="47"/>
        <v>1497.8272063702721</v>
      </c>
      <c r="W122" s="17">
        <f t="shared" si="56"/>
        <v>74.030126078301265</v>
      </c>
      <c r="X122" s="17">
        <f t="shared" si="48"/>
        <v>28.142667551426676</v>
      </c>
      <c r="Y122" s="17">
        <f t="shared" si="66"/>
        <v>1619.9319379793289</v>
      </c>
      <c r="Z122" s="17">
        <f t="shared" si="67"/>
        <v>45.22231760394336</v>
      </c>
      <c r="AA122" s="17">
        <f t="shared" si="68"/>
        <v>9.2075036516065527</v>
      </c>
      <c r="AB122" s="11">
        <f t="shared" si="69"/>
        <v>2.2671928146272675E-2</v>
      </c>
      <c r="AC122" s="11">
        <f t="shared" si="70"/>
        <v>3.2800694570206254E-3</v>
      </c>
      <c r="AD122" s="11">
        <f t="shared" si="71"/>
        <v>1.7538102193536291E-2</v>
      </c>
      <c r="AE122" s="11">
        <f t="shared" si="72"/>
        <v>1.7370947054179728E-2</v>
      </c>
      <c r="AF122" s="11">
        <f t="shared" si="73"/>
        <v>4.6358429016624455E-3</v>
      </c>
      <c r="AG122" s="11">
        <f t="shared" si="74"/>
        <v>2.2440219008408761E-2</v>
      </c>
      <c r="AH122" s="11">
        <f t="shared" si="80"/>
        <v>2.0962998507652406E-2</v>
      </c>
      <c r="AI122" s="11">
        <f t="shared" si="81"/>
        <v>5.3695601710525322E-3</v>
      </c>
      <c r="AJ122" s="11">
        <f t="shared" si="82"/>
        <v>5.3605081050336525E-2</v>
      </c>
      <c r="AK122" s="16">
        <f t="shared" si="83"/>
        <v>2.2605274488785802E-2</v>
      </c>
      <c r="AL122" s="37">
        <f t="shared" si="84"/>
        <v>3.2734470022613032E-3</v>
      </c>
      <c r="AM122" s="16">
        <f t="shared" si="85"/>
        <v>1.6754731975925263E-2</v>
      </c>
      <c r="AN122" s="15">
        <f t="shared" si="75"/>
        <v>2.2537985603124311E-2</v>
      </c>
      <c r="AO122" s="15">
        <f t="shared" si="76"/>
        <v>3.9952553017624714E-3</v>
      </c>
      <c r="AP122" s="15">
        <f t="shared" si="77"/>
        <v>1.1402730655207981E-2</v>
      </c>
      <c r="AQ122" s="15">
        <f t="shared" si="49"/>
        <v>2.4209334999916791E-2</v>
      </c>
      <c r="AR122" s="15">
        <f t="shared" si="50"/>
        <v>2.7475699507160307E-3</v>
      </c>
      <c r="AS122" s="15">
        <f t="shared" si="51"/>
        <v>1.2651671691483832E-2</v>
      </c>
      <c r="AT122" s="14">
        <f t="shared" si="78"/>
        <v>1.4517328394071076E-2</v>
      </c>
      <c r="AU122" s="11">
        <f t="shared" si="57"/>
        <v>1.3192027682507887E-2</v>
      </c>
      <c r="AV122" s="14">
        <f t="shared" si="79"/>
        <v>2.7577417508141595E-2</v>
      </c>
      <c r="AW122" s="36">
        <f t="shared" si="58"/>
        <v>2.5121909218620262E-2</v>
      </c>
      <c r="AX122" s="13">
        <f t="shared" si="86"/>
        <v>1.8377645615876643E-2</v>
      </c>
      <c r="AY122" s="11">
        <f t="shared" si="91"/>
        <v>1.5091188888357934E-2</v>
      </c>
      <c r="AZ122" s="12">
        <f t="shared" si="89"/>
        <v>9.8763625832784044E-3</v>
      </c>
      <c r="BA122" s="11">
        <f t="shared" si="90"/>
        <v>8.0354732230259202E-3</v>
      </c>
      <c r="BB122" s="117">
        <f t="shared" si="62"/>
        <v>96248</v>
      </c>
      <c r="BC122" s="289">
        <f t="shared" si="88"/>
        <v>65479</v>
      </c>
    </row>
    <row r="123" spans="1:55" ht="16">
      <c r="A123" s="20">
        <v>8</v>
      </c>
      <c r="B123" s="19">
        <v>44477</v>
      </c>
      <c r="C123" s="8">
        <v>7939686</v>
      </c>
      <c r="D123" s="8">
        <v>95301</v>
      </c>
      <c r="E123" s="8">
        <v>4765707</v>
      </c>
      <c r="F123" s="8">
        <v>3073742</v>
      </c>
      <c r="G123" s="8">
        <v>6629870</v>
      </c>
      <c r="H123" s="10">
        <f t="shared" si="43"/>
        <v>3429485</v>
      </c>
      <c r="I123" s="8">
        <v>77554</v>
      </c>
      <c r="J123" s="8">
        <v>16085</v>
      </c>
      <c r="K123" s="8">
        <v>620</v>
      </c>
      <c r="L123" s="9">
        <v>114</v>
      </c>
      <c r="M123" s="8">
        <v>31372</v>
      </c>
      <c r="N123" s="8">
        <v>898</v>
      </c>
      <c r="O123" s="18">
        <f t="shared" si="44"/>
        <v>1694</v>
      </c>
      <c r="P123" s="18">
        <f t="shared" si="45"/>
        <v>56</v>
      </c>
      <c r="Q123" s="18">
        <f t="shared" si="46"/>
        <v>-1</v>
      </c>
      <c r="R123" s="18">
        <f t="shared" si="52"/>
        <v>69</v>
      </c>
      <c r="S123" s="17">
        <f t="shared" si="53"/>
        <v>869.28571428571433</v>
      </c>
      <c r="T123" s="17">
        <f t="shared" si="54"/>
        <v>25.571428571428573</v>
      </c>
      <c r="U123" s="17">
        <f t="shared" si="55"/>
        <v>5.2857142857142856</v>
      </c>
      <c r="V123" s="17">
        <f t="shared" si="47"/>
        <v>1759.9887627088413</v>
      </c>
      <c r="W123" s="17">
        <f t="shared" si="56"/>
        <v>58.543551935311257</v>
      </c>
      <c r="X123" s="17">
        <f t="shared" si="48"/>
        <v>0</v>
      </c>
      <c r="Y123" s="17">
        <f t="shared" si="66"/>
        <v>1640.3159416065353</v>
      </c>
      <c r="Z123" s="17">
        <f t="shared" si="67"/>
        <v>53.97268648564242</v>
      </c>
      <c r="AA123" s="17">
        <f t="shared" si="68"/>
        <v>10.930273999844161</v>
      </c>
      <c r="AB123" s="11">
        <f t="shared" si="69"/>
        <v>2.1237162298435166E-2</v>
      </c>
      <c r="AC123" s="11">
        <f t="shared" si="70"/>
        <v>3.7504472577056785E-3</v>
      </c>
      <c r="AD123" s="11">
        <f t="shared" si="71"/>
        <v>1.9379918439440001E-2</v>
      </c>
      <c r="AE123" s="11">
        <f t="shared" si="72"/>
        <v>1.7451906197874279E-2</v>
      </c>
      <c r="AF123" s="11">
        <f t="shared" si="73"/>
        <v>3.9852495473372031E-3</v>
      </c>
      <c r="AG123" s="11">
        <f t="shared" si="74"/>
        <v>1.9670914279700375E-2</v>
      </c>
      <c r="AH123" s="11">
        <f t="shared" si="80"/>
        <v>2.2786565715177003E-2</v>
      </c>
      <c r="AI123" s="11">
        <f t="shared" si="81"/>
        <v>4.0680669818158053E-3</v>
      </c>
      <c r="AJ123" s="11">
        <f t="shared" si="82"/>
        <v>0</v>
      </c>
      <c r="AK123" s="16">
        <f t="shared" si="83"/>
        <v>2.277918345347698E-2</v>
      </c>
      <c r="AL123" s="37">
        <f t="shared" si="84"/>
        <v>3.5895043192348858E-3</v>
      </c>
      <c r="AM123" s="16">
        <f t="shared" si="85"/>
        <v>1.9498774312432389E-2</v>
      </c>
      <c r="AN123" s="15">
        <f t="shared" si="75"/>
        <v>1.6397661318844615E-2</v>
      </c>
      <c r="AO123" s="15">
        <f t="shared" si="76"/>
        <v>3.8385758104079446E-3</v>
      </c>
      <c r="AP123" s="15">
        <f t="shared" si="77"/>
        <v>3.4087484956776569E-2</v>
      </c>
      <c r="AQ123" s="15">
        <f t="shared" si="49"/>
        <v>2.4533208728315322E-2</v>
      </c>
      <c r="AR123" s="15">
        <f t="shared" si="50"/>
        <v>1.9596015261391887E-3</v>
      </c>
      <c r="AS123" s="15">
        <f t="shared" si="51"/>
        <v>1.1026751771331379E-2</v>
      </c>
      <c r="AT123" s="14">
        <f t="shared" si="78"/>
        <v>1.437448999754143E-2</v>
      </c>
      <c r="AU123" s="11">
        <f t="shared" si="57"/>
        <v>1.3352965981448891E-2</v>
      </c>
      <c r="AV123" s="14">
        <f t="shared" si="79"/>
        <v>2.7788720463859735E-2</v>
      </c>
      <c r="AW123" s="36">
        <f t="shared" si="58"/>
        <v>2.5688985216046401E-2</v>
      </c>
      <c r="AX123" s="13">
        <f t="shared" si="86"/>
        <v>1.6755384226592805E-2</v>
      </c>
      <c r="AY123" s="11">
        <f t="shared" si="91"/>
        <v>1.5831502575174679E-2</v>
      </c>
      <c r="AZ123" s="12">
        <f t="shared" si="89"/>
        <v>8.8203841100956727E-3</v>
      </c>
      <c r="BA123" s="11">
        <f t="shared" si="90"/>
        <v>8.346856187009916E-3</v>
      </c>
      <c r="BB123" s="117">
        <f t="shared" si="62"/>
        <v>95301</v>
      </c>
      <c r="BC123" s="289">
        <f t="shared" si="88"/>
        <v>58478</v>
      </c>
    </row>
    <row r="124" spans="1:55" ht="16">
      <c r="A124" s="20">
        <v>9</v>
      </c>
      <c r="B124" s="19">
        <v>44478</v>
      </c>
      <c r="C124" s="8">
        <v>8037439</v>
      </c>
      <c r="D124" s="8">
        <v>97753</v>
      </c>
      <c r="E124" s="8">
        <v>4798757</v>
      </c>
      <c r="F124" s="8">
        <v>3136657</v>
      </c>
      <c r="G124" s="8">
        <v>6629870</v>
      </c>
      <c r="H124" s="10">
        <f t="shared" si="43"/>
        <v>3368758</v>
      </c>
      <c r="I124" s="8">
        <v>73443</v>
      </c>
      <c r="J124" s="8">
        <v>16500</v>
      </c>
      <c r="K124" s="8">
        <v>578</v>
      </c>
      <c r="L124" s="9">
        <v>117</v>
      </c>
      <c r="M124" s="8">
        <v>32914</v>
      </c>
      <c r="N124" s="8">
        <v>903</v>
      </c>
      <c r="O124" s="18">
        <f t="shared" si="44"/>
        <v>415</v>
      </c>
      <c r="P124" s="18">
        <f t="shared" si="45"/>
        <v>-42</v>
      </c>
      <c r="Q124" s="18">
        <f t="shared" si="46"/>
        <v>3</v>
      </c>
      <c r="R124" s="18">
        <f t="shared" si="52"/>
        <v>1542</v>
      </c>
      <c r="S124" s="17">
        <f t="shared" si="53"/>
        <v>722.57142857142856</v>
      </c>
      <c r="T124" s="17">
        <f t="shared" si="54"/>
        <v>22.571428571428573</v>
      </c>
      <c r="U124" s="17">
        <f t="shared" si="55"/>
        <v>6.1428571428571432</v>
      </c>
      <c r="V124" s="17">
        <f t="shared" si="47"/>
        <v>1894.6743239313755</v>
      </c>
      <c r="W124" s="17">
        <f t="shared" si="56"/>
        <v>9.8334399534748442</v>
      </c>
      <c r="X124" s="17">
        <f t="shared" si="48"/>
        <v>13.492236115149753</v>
      </c>
      <c r="Y124" s="17">
        <f t="shared" si="66"/>
        <v>1590.6776919101778</v>
      </c>
      <c r="Z124" s="17">
        <f t="shared" si="67"/>
        <v>54.434888649127295</v>
      </c>
      <c r="AA124" s="17">
        <f t="shared" si="68"/>
        <v>12.534892961288147</v>
      </c>
      <c r="AB124" s="11">
        <f t="shared" si="69"/>
        <v>2.051058219963094E-2</v>
      </c>
      <c r="AC124" s="11">
        <f t="shared" si="70"/>
        <v>3.3842019676174882E-3</v>
      </c>
      <c r="AD124" s="11">
        <f t="shared" si="71"/>
        <v>2.0217569292400237E-2</v>
      </c>
      <c r="AE124" s="11">
        <f t="shared" si="72"/>
        <v>2.0209195299435951E-2</v>
      </c>
      <c r="AF124" s="11">
        <f t="shared" si="73"/>
        <v>4.0839946028419357E-3</v>
      </c>
      <c r="AG124" s="11">
        <f t="shared" si="74"/>
        <v>1.9285097650392602E-2</v>
      </c>
      <c r="AH124" s="11">
        <f t="shared" si="80"/>
        <v>2.44303881673592E-2</v>
      </c>
      <c r="AI124" s="11">
        <f t="shared" si="81"/>
        <v>6.1134224143455666E-4</v>
      </c>
      <c r="AJ124" s="11">
        <f t="shared" si="82"/>
        <v>2.1761671153467343E-2</v>
      </c>
      <c r="AK124" s="16">
        <f t="shared" si="83"/>
        <v>2.1834645414150859E-2</v>
      </c>
      <c r="AL124" s="37">
        <f t="shared" si="84"/>
        <v>3.5263492539158166E-3</v>
      </c>
      <c r="AM124" s="16">
        <f t="shared" si="85"/>
        <v>2.1438532908361067E-2</v>
      </c>
      <c r="AN124" s="15">
        <f t="shared" si="75"/>
        <v>1.9244125335578337E-2</v>
      </c>
      <c r="AO124" s="15">
        <f t="shared" si="76"/>
        <v>5.5027179037156985E-3</v>
      </c>
      <c r="AP124" s="15">
        <f t="shared" si="77"/>
        <v>3.8795551103211479E-2</v>
      </c>
      <c r="AQ124" s="15">
        <f t="shared" si="49"/>
        <v>2.4595024888572865E-2</v>
      </c>
      <c r="AR124" s="15">
        <f t="shared" si="50"/>
        <v>2.3680917070507618E-3</v>
      </c>
      <c r="AS124" s="15">
        <f t="shared" si="51"/>
        <v>1.1111811769715327E-2</v>
      </c>
      <c r="AT124" s="14">
        <f t="shared" si="78"/>
        <v>1.4744331336813542E-2</v>
      </c>
      <c r="AU124" s="11">
        <f t="shared" si="57"/>
        <v>1.3238871953748716E-2</v>
      </c>
      <c r="AV124" s="14">
        <f t="shared" si="79"/>
        <v>2.9017519216280898E-2</v>
      </c>
      <c r="AW124" s="36">
        <f t="shared" si="58"/>
        <v>2.5945500299196574E-2</v>
      </c>
      <c r="AX124" s="13">
        <f t="shared" si="86"/>
        <v>1.8345320069923034E-2</v>
      </c>
      <c r="AY124" s="11">
        <f t="shared" si="91"/>
        <v>1.6559195584104503E-2</v>
      </c>
      <c r="AZ124" s="12">
        <f t="shared" si="89"/>
        <v>9.489628001755691E-3</v>
      </c>
      <c r="BA124" s="11">
        <f t="shared" si="90"/>
        <v>8.5837709810728888E-3</v>
      </c>
      <c r="BB124" s="117">
        <f t="shared" si="62"/>
        <v>97753</v>
      </c>
      <c r="BC124" s="289">
        <f t="shared" si="88"/>
        <v>62915</v>
      </c>
    </row>
    <row r="125" spans="1:55" ht="16">
      <c r="A125" s="20">
        <v>10</v>
      </c>
      <c r="B125" s="19">
        <v>44479</v>
      </c>
      <c r="C125" s="8">
        <v>8118413</v>
      </c>
      <c r="D125" s="8">
        <v>80974</v>
      </c>
      <c r="E125" s="8">
        <v>4821632</v>
      </c>
      <c r="F125" s="8">
        <v>3192556</v>
      </c>
      <c r="G125" s="8">
        <v>6629870</v>
      </c>
      <c r="H125" s="10">
        <f t="shared" si="43"/>
        <v>3310325</v>
      </c>
      <c r="I125" s="8">
        <v>74105</v>
      </c>
      <c r="J125" s="8">
        <v>17603</v>
      </c>
      <c r="K125" s="8">
        <v>609</v>
      </c>
      <c r="L125" s="9">
        <v>126</v>
      </c>
      <c r="M125" s="8">
        <v>33638</v>
      </c>
      <c r="N125" s="8">
        <v>908</v>
      </c>
      <c r="O125" s="18">
        <f t="shared" si="44"/>
        <v>1103</v>
      </c>
      <c r="P125" s="18">
        <f t="shared" si="45"/>
        <v>31</v>
      </c>
      <c r="Q125" s="18">
        <f t="shared" si="46"/>
        <v>9</v>
      </c>
      <c r="R125" s="18">
        <f t="shared" si="52"/>
        <v>724</v>
      </c>
      <c r="S125" s="17">
        <f t="shared" si="53"/>
        <v>745.57142857142856</v>
      </c>
      <c r="T125" s="17">
        <f t="shared" si="54"/>
        <v>25.714285714285715</v>
      </c>
      <c r="U125" s="17">
        <f t="shared" si="55"/>
        <v>7.4285714285714288</v>
      </c>
      <c r="V125" s="17">
        <f t="shared" si="47"/>
        <v>1797.9815683280619</v>
      </c>
      <c r="W125" s="17">
        <f t="shared" si="56"/>
        <v>55.043843385320102</v>
      </c>
      <c r="X125" s="17">
        <f t="shared" si="48"/>
        <v>13.974588286617951</v>
      </c>
      <c r="Y125" s="17">
        <f t="shared" si="66"/>
        <v>1609.0504269094938</v>
      </c>
      <c r="Z125" s="17">
        <f t="shared" si="67"/>
        <v>57.222806686249747</v>
      </c>
      <c r="AA125" s="17">
        <f t="shared" si="68"/>
        <v>13.945668496278243</v>
      </c>
      <c r="AB125" s="11">
        <f t="shared" si="69"/>
        <v>2.190883306658897E-2</v>
      </c>
      <c r="AC125" s="11">
        <f t="shared" si="70"/>
        <v>3.4680488900757423E-3</v>
      </c>
      <c r="AD125" s="11">
        <f t="shared" si="71"/>
        <v>2.412745414581011E-2</v>
      </c>
      <c r="AE125" s="11">
        <f t="shared" si="72"/>
        <v>1.8704894812189645E-2</v>
      </c>
      <c r="AF125" s="11">
        <f t="shared" si="73"/>
        <v>4.5144594628333378E-3</v>
      </c>
      <c r="AG125" s="11">
        <f t="shared" si="74"/>
        <v>1.758140208039808E-2</v>
      </c>
      <c r="AH125" s="11">
        <f t="shared" si="80"/>
        <v>2.4481319776262705E-2</v>
      </c>
      <c r="AI125" s="11">
        <f t="shared" si="81"/>
        <v>3.3359905082012181E-3</v>
      </c>
      <c r="AJ125" s="11">
        <f t="shared" si="82"/>
        <v>2.4177488385152164E-2</v>
      </c>
      <c r="AK125" s="16">
        <f t="shared" si="83"/>
        <v>2.1818318529833326E-2</v>
      </c>
      <c r="AL125" s="37">
        <f t="shared" si="84"/>
        <v>3.5136967047216874E-3</v>
      </c>
      <c r="AM125" s="16">
        <f t="shared" si="85"/>
        <v>2.3407356701519815E-2</v>
      </c>
      <c r="AN125" s="15">
        <f t="shared" si="75"/>
        <v>1.7836824415571832E-2</v>
      </c>
      <c r="AO125" s="15">
        <f t="shared" si="76"/>
        <v>8.5668181681200391E-3</v>
      </c>
      <c r="AP125" s="15">
        <f t="shared" si="77"/>
        <v>2.5250447710340757E-2</v>
      </c>
      <c r="AQ125" s="15">
        <f t="shared" si="49"/>
        <v>2.4688201085488071E-2</v>
      </c>
      <c r="AR125" s="15">
        <f t="shared" si="50"/>
        <v>1.9660450897490381E-3</v>
      </c>
      <c r="AS125" s="15">
        <f t="shared" si="51"/>
        <v>9.8874775331717259E-3</v>
      </c>
      <c r="AT125" s="14">
        <f t="shared" si="78"/>
        <v>1.22135124821452E-2</v>
      </c>
      <c r="AU125" s="11">
        <f t="shared" si="57"/>
        <v>1.327556735113746E-2</v>
      </c>
      <c r="AV125" s="14">
        <f t="shared" si="79"/>
        <v>2.4461042344784877E-2</v>
      </c>
      <c r="AW125" s="36">
        <f t="shared" si="58"/>
        <v>2.6551032855412993E-2</v>
      </c>
      <c r="AX125" s="13">
        <f t="shared" si="86"/>
        <v>1.6593355770880544E-2</v>
      </c>
      <c r="AY125" s="11">
        <f t="shared" si="91"/>
        <v>1.7423507423747826E-2</v>
      </c>
      <c r="AZ125" s="12">
        <f t="shared" si="89"/>
        <v>8.4313870407715392E-3</v>
      </c>
      <c r="BA125" s="11">
        <f t="shared" si="90"/>
        <v>8.8712577643733151E-3</v>
      </c>
      <c r="BB125" s="117">
        <f t="shared" si="62"/>
        <v>80974</v>
      </c>
      <c r="BC125" s="289">
        <f t="shared" si="88"/>
        <v>55899</v>
      </c>
    </row>
    <row r="126" spans="1:55" ht="16">
      <c r="A126" s="20">
        <v>11</v>
      </c>
      <c r="B126" s="19">
        <v>44480</v>
      </c>
      <c r="C126" s="8">
        <v>8175899</v>
      </c>
      <c r="D126" s="8">
        <v>57486</v>
      </c>
      <c r="E126" s="8">
        <v>4837999</v>
      </c>
      <c r="F126" s="8">
        <v>3232808</v>
      </c>
      <c r="G126" s="8">
        <v>6629870</v>
      </c>
      <c r="H126" s="10">
        <f t="shared" si="43"/>
        <v>3269454</v>
      </c>
      <c r="I126" s="8">
        <v>73138</v>
      </c>
      <c r="J126" s="8">
        <v>18198</v>
      </c>
      <c r="K126" s="8">
        <v>677</v>
      </c>
      <c r="L126" s="9">
        <v>133</v>
      </c>
      <c r="M126" s="8">
        <v>34546</v>
      </c>
      <c r="N126" s="8">
        <v>916</v>
      </c>
      <c r="O126" s="18">
        <f t="shared" si="44"/>
        <v>595</v>
      </c>
      <c r="P126" s="18">
        <f t="shared" si="45"/>
        <v>68</v>
      </c>
      <c r="Q126" s="18">
        <f t="shared" si="46"/>
        <v>7</v>
      </c>
      <c r="R126" s="18">
        <f t="shared" si="52"/>
        <v>908</v>
      </c>
      <c r="S126" s="17">
        <f t="shared" si="53"/>
        <v>659</v>
      </c>
      <c r="T126" s="17">
        <f t="shared" si="54"/>
        <v>20.285714285714285</v>
      </c>
      <c r="U126" s="17">
        <f t="shared" si="55"/>
        <v>4.5714285714285712</v>
      </c>
      <c r="V126" s="17">
        <f t="shared" si="47"/>
        <v>1464.306818181818</v>
      </c>
      <c r="W126" s="17">
        <f t="shared" si="56"/>
        <v>100.3398569023569</v>
      </c>
      <c r="X126" s="17">
        <f t="shared" si="48"/>
        <v>13.353324915824917</v>
      </c>
      <c r="Y126" s="17">
        <f t="shared" si="66"/>
        <v>1699.4024665867971</v>
      </c>
      <c r="Z126" s="17">
        <f t="shared" si="67"/>
        <v>58.106329491904255</v>
      </c>
      <c r="AA126" s="17">
        <f t="shared" si="68"/>
        <v>12.424391727605954</v>
      </c>
      <c r="AB126" s="11">
        <f t="shared" si="69"/>
        <v>2.2932359039022968E-2</v>
      </c>
      <c r="AC126" s="11">
        <f t="shared" si="70"/>
        <v>3.3009333347670429E-3</v>
      </c>
      <c r="AD126" s="11">
        <f t="shared" si="71"/>
        <v>2.0401300045329973E-2</v>
      </c>
      <c r="AE126" s="11">
        <f t="shared" si="72"/>
        <v>1.892351525768252E-2</v>
      </c>
      <c r="AF126" s="11">
        <f t="shared" si="73"/>
        <v>4.9188127972946642E-3</v>
      </c>
      <c r="AG126" s="11">
        <f t="shared" si="74"/>
        <v>2.3021970265840318E-2</v>
      </c>
      <c r="AH126" s="11">
        <f t="shared" si="80"/>
        <v>1.9759892290423291E-2</v>
      </c>
      <c r="AI126" s="11">
        <f t="shared" si="81"/>
        <v>5.7001566154835483E-3</v>
      </c>
      <c r="AJ126" s="11">
        <f t="shared" si="82"/>
        <v>2.1926641897906267E-2</v>
      </c>
      <c r="AK126" s="16">
        <f t="shared" si="83"/>
        <v>2.2666121564294595E-2</v>
      </c>
      <c r="AL126" s="37">
        <f t="shared" si="84"/>
        <v>3.3495449714860057E-3</v>
      </c>
      <c r="AM126" s="16">
        <f t="shared" si="85"/>
        <v>1.929431678869983E-2</v>
      </c>
      <c r="AN126" s="15">
        <f t="shared" si="75"/>
        <v>1.8542529537585055E-2</v>
      </c>
      <c r="AO126" s="15">
        <f t="shared" si="76"/>
        <v>3.487755396668468E-3</v>
      </c>
      <c r="AP126" s="15">
        <f t="shared" si="77"/>
        <v>2.7183455423563929E-3</v>
      </c>
      <c r="AQ126" s="15">
        <f t="shared" si="49"/>
        <v>2.3643736066662133E-2</v>
      </c>
      <c r="AR126" s="15">
        <f t="shared" si="50"/>
        <v>2.3676987038445054E-3</v>
      </c>
      <c r="AS126" s="15">
        <f t="shared" si="51"/>
        <v>1.3189987939156217E-2</v>
      </c>
      <c r="AT126" s="14">
        <f t="shared" si="78"/>
        <v>8.6707582501617687E-3</v>
      </c>
      <c r="AU126" s="11">
        <f t="shared" si="57"/>
        <v>1.3305065882567401E-2</v>
      </c>
      <c r="AV126" s="14">
        <f t="shared" si="79"/>
        <v>1.7582752349474866E-2</v>
      </c>
      <c r="AW126" s="36">
        <f t="shared" si="58"/>
        <v>2.7172354325123577E-2</v>
      </c>
      <c r="AX126" s="13">
        <f t="shared" si="86"/>
        <v>1.2159531163858534E-2</v>
      </c>
      <c r="AY126" s="11">
        <f t="shared" si="91"/>
        <v>1.7916830283920514E-2</v>
      </c>
      <c r="AZ126" s="12">
        <f t="shared" si="89"/>
        <v>6.0713105988503546E-3</v>
      </c>
      <c r="BA126" s="11">
        <f t="shared" si="90"/>
        <v>8.9335085001666682E-3</v>
      </c>
      <c r="BB126" s="117">
        <f t="shared" si="62"/>
        <v>57486</v>
      </c>
      <c r="BC126" s="289">
        <f t="shared" si="88"/>
        <v>40252</v>
      </c>
    </row>
    <row r="127" spans="1:55" ht="16">
      <c r="A127" s="20">
        <v>12</v>
      </c>
      <c r="B127" s="19">
        <v>44481</v>
      </c>
      <c r="C127" s="8">
        <v>8266941</v>
      </c>
      <c r="D127" s="8">
        <v>91042</v>
      </c>
      <c r="E127" s="8">
        <v>4865580</v>
      </c>
      <c r="F127" s="8">
        <v>3295181</v>
      </c>
      <c r="G127" s="8">
        <v>6629870</v>
      </c>
      <c r="H127" s="10">
        <f t="shared" si="43"/>
        <v>3210282</v>
      </c>
      <c r="I127" s="8">
        <v>68509</v>
      </c>
      <c r="J127" s="8">
        <v>18804</v>
      </c>
      <c r="K127" s="8">
        <v>675</v>
      </c>
      <c r="L127" s="9">
        <v>144</v>
      </c>
      <c r="M127" s="8">
        <v>35351</v>
      </c>
      <c r="N127" s="8">
        <v>924</v>
      </c>
      <c r="O127" s="18">
        <f t="shared" si="44"/>
        <v>606</v>
      </c>
      <c r="P127" s="18">
        <f t="shared" si="45"/>
        <v>-2</v>
      </c>
      <c r="Q127" s="18">
        <f t="shared" si="46"/>
        <v>11</v>
      </c>
      <c r="R127" s="18">
        <f t="shared" si="52"/>
        <v>805</v>
      </c>
      <c r="S127" s="17">
        <f t="shared" si="53"/>
        <v>626.14285714285711</v>
      </c>
      <c r="T127" s="17">
        <f t="shared" si="54"/>
        <v>10.714285714285714</v>
      </c>
      <c r="U127" s="17">
        <f t="shared" si="55"/>
        <v>6.1428571428571432</v>
      </c>
      <c r="V127" s="17">
        <f t="shared" si="47"/>
        <v>1377.4019263109617</v>
      </c>
      <c r="W127" s="17">
        <f t="shared" si="56"/>
        <v>25.690720073383275</v>
      </c>
      <c r="X127" s="17">
        <f t="shared" si="48"/>
        <v>16.907353615655097</v>
      </c>
      <c r="Y127" s="17">
        <f t="shared" si="66"/>
        <v>1751.7506277972473</v>
      </c>
      <c r="Z127" s="17">
        <f t="shared" si="67"/>
        <v>51.384816980105562</v>
      </c>
      <c r="AA127" s="17">
        <f t="shared" si="68"/>
        <v>14.578840936933213</v>
      </c>
      <c r="AB127" s="11">
        <f t="shared" si="69"/>
        <v>2.3951306130838242E-2</v>
      </c>
      <c r="AC127" s="11">
        <f t="shared" si="70"/>
        <v>2.8236518837292867E-3</v>
      </c>
      <c r="AD127" s="11">
        <f t="shared" si="71"/>
        <v>2.1534477011718189E-2</v>
      </c>
      <c r="AE127" s="11">
        <f t="shared" si="72"/>
        <v>2.1342286863329549E-2</v>
      </c>
      <c r="AF127" s="11">
        <f t="shared" si="73"/>
        <v>4.7644672133061658E-3</v>
      </c>
      <c r="AG127" s="11">
        <f t="shared" si="74"/>
        <v>1.8113134226328997E-2</v>
      </c>
      <c r="AH127" s="11">
        <f t="shared" si="80"/>
        <v>1.8832917584716041E-2</v>
      </c>
      <c r="AI127" s="11">
        <f t="shared" si="81"/>
        <v>1.4117331615223253E-3</v>
      </c>
      <c r="AJ127" s="11">
        <f t="shared" si="82"/>
        <v>2.4973934439667795E-2</v>
      </c>
      <c r="AK127" s="16">
        <f t="shared" si="83"/>
        <v>2.3081364135009434E-2</v>
      </c>
      <c r="AL127" s="37">
        <f t="shared" si="84"/>
        <v>2.8547876228849057E-3</v>
      </c>
      <c r="AM127" s="16">
        <f t="shared" si="85"/>
        <v>2.2345944563950903E-2</v>
      </c>
      <c r="AN127" s="15">
        <f t="shared" si="75"/>
        <v>2.5444683859998873E-2</v>
      </c>
      <c r="AO127" s="15">
        <f t="shared" si="76"/>
        <v>1.853818618755811E-3</v>
      </c>
      <c r="AP127" s="15">
        <f t="shared" si="77"/>
        <v>1.1395624268167072E-2</v>
      </c>
      <c r="AQ127" s="15">
        <f t="shared" si="49"/>
        <v>2.3115711794816998E-2</v>
      </c>
      <c r="AR127" s="15">
        <f t="shared" si="50"/>
        <v>1.9329833290777836E-3</v>
      </c>
      <c r="AS127" s="15">
        <f t="shared" si="51"/>
        <v>1.0359035716907203E-2</v>
      </c>
      <c r="AT127" s="14">
        <f t="shared" si="78"/>
        <v>1.3732094294458262E-2</v>
      </c>
      <c r="AU127" s="11">
        <f t="shared" si="57"/>
        <v>1.3391794581621833E-2</v>
      </c>
      <c r="AV127" s="14">
        <f t="shared" si="79"/>
        <v>2.8359502373934749E-2</v>
      </c>
      <c r="AW127" s="36">
        <f t="shared" si="58"/>
        <v>2.7939907482915877E-2</v>
      </c>
      <c r="AX127" s="13">
        <f t="shared" si="86"/>
        <v>1.9077497343593149E-2</v>
      </c>
      <c r="AY127" s="11">
        <f t="shared" si="91"/>
        <v>1.8746478938799601E-2</v>
      </c>
      <c r="AZ127" s="12">
        <f t="shared" si="89"/>
        <v>9.4078767758643839E-3</v>
      </c>
      <c r="BA127" s="11">
        <f t="shared" si="90"/>
        <v>9.1599512078344991E-3</v>
      </c>
      <c r="BB127" s="117">
        <f t="shared" si="62"/>
        <v>91042</v>
      </c>
      <c r="BC127" s="289">
        <f t="shared" si="88"/>
        <v>62373</v>
      </c>
    </row>
    <row r="128" spans="1:55" ht="16">
      <c r="A128" s="20">
        <v>13</v>
      </c>
      <c r="B128" s="19">
        <v>44482</v>
      </c>
      <c r="C128" s="8">
        <v>8364244</v>
      </c>
      <c r="D128" s="8">
        <v>97303</v>
      </c>
      <c r="E128" s="8">
        <v>4895633</v>
      </c>
      <c r="F128" s="8">
        <v>3361492</v>
      </c>
      <c r="G128" s="8">
        <v>6629870</v>
      </c>
      <c r="H128" s="10">
        <f t="shared" si="43"/>
        <v>3131707</v>
      </c>
      <c r="I128" s="8">
        <v>79200</v>
      </c>
      <c r="J128" s="8">
        <v>19006</v>
      </c>
      <c r="K128" s="8">
        <v>705</v>
      </c>
      <c r="L128" s="9">
        <v>146</v>
      </c>
      <c r="M128" s="8">
        <v>36677</v>
      </c>
      <c r="N128" s="8">
        <v>937</v>
      </c>
      <c r="O128" s="18">
        <f t="shared" si="44"/>
        <v>202</v>
      </c>
      <c r="P128" s="18">
        <f t="shared" si="45"/>
        <v>30</v>
      </c>
      <c r="Q128" s="18">
        <f t="shared" si="46"/>
        <v>2</v>
      </c>
      <c r="R128" s="18">
        <f t="shared" si="52"/>
        <v>1326</v>
      </c>
      <c r="S128" s="17">
        <f t="shared" si="53"/>
        <v>597.42857142857144</v>
      </c>
      <c r="T128" s="17">
        <f t="shared" si="54"/>
        <v>31.428571428571427</v>
      </c>
      <c r="U128" s="17">
        <f t="shared" si="55"/>
        <v>6.5714285714285712</v>
      </c>
      <c r="V128" s="17">
        <f t="shared" si="47"/>
        <v>1471.1723825351262</v>
      </c>
      <c r="W128" s="17">
        <f t="shared" si="56"/>
        <v>77.078108475600544</v>
      </c>
      <c r="X128" s="17">
        <f t="shared" si="48"/>
        <v>11.749508989273304</v>
      </c>
      <c r="Y128" s="17">
        <f t="shared" si="66"/>
        <v>1735.1276326167085</v>
      </c>
      <c r="Z128" s="17">
        <f t="shared" si="67"/>
        <v>73.316882504999427</v>
      </c>
      <c r="AA128" s="17">
        <f t="shared" si="68"/>
        <v>15.269770592577823</v>
      </c>
      <c r="AB128" s="11">
        <f t="shared" si="69"/>
        <v>2.5327002767763482E-2</v>
      </c>
      <c r="AC128" s="11">
        <f t="shared" si="70"/>
        <v>3.8990046003509588E-3</v>
      </c>
      <c r="AD128" s="11">
        <f t="shared" si="71"/>
        <v>2.262188235937455E-2</v>
      </c>
      <c r="AE128" s="11">
        <f t="shared" si="72"/>
        <v>2.4836620118169561E-2</v>
      </c>
      <c r="AF128" s="11">
        <f t="shared" si="73"/>
        <v>3.7025831473037267E-3</v>
      </c>
      <c r="AG128" s="11">
        <f t="shared" si="74"/>
        <v>1.694124878208458E-2</v>
      </c>
      <c r="AH128" s="11">
        <f t="shared" si="80"/>
        <v>2.1474147667242642E-2</v>
      </c>
      <c r="AI128" s="11">
        <f t="shared" si="81"/>
        <v>4.0990272535418289E-3</v>
      </c>
      <c r="AJ128" s="11">
        <f t="shared" si="82"/>
        <v>1.7406679984108598E-2</v>
      </c>
      <c r="AK128" s="16">
        <f t="shared" si="83"/>
        <v>2.3027038922191535E-2</v>
      </c>
      <c r="AL128" s="37">
        <f t="shared" si="84"/>
        <v>3.9076153513952589E-3</v>
      </c>
      <c r="AM128" s="16">
        <f t="shared" si="85"/>
        <v>2.3004604842060301E-2</v>
      </c>
      <c r="AN128" s="15">
        <f t="shared" si="75"/>
        <v>2.1588435857465369E-2</v>
      </c>
      <c r="AO128" s="15">
        <f t="shared" si="76"/>
        <v>4.1875950979007306E-3</v>
      </c>
      <c r="AP128" s="15">
        <f t="shared" si="77"/>
        <v>3.6249134319973585E-3</v>
      </c>
      <c r="AQ128" s="15">
        <f t="shared" si="49"/>
        <v>2.2501184040674506E-2</v>
      </c>
      <c r="AR128" s="15">
        <f t="shared" si="50"/>
        <v>2.6129229397955623E-3</v>
      </c>
      <c r="AS128" s="15">
        <f t="shared" si="51"/>
        <v>1.4593371094880542E-2</v>
      </c>
      <c r="AT128" s="14">
        <f t="shared" si="78"/>
        <v>1.4676456702770945E-2</v>
      </c>
      <c r="AU128" s="11">
        <f t="shared" si="57"/>
        <v>1.3422822985755593E-2</v>
      </c>
      <c r="AV128" s="14">
        <f t="shared" si="79"/>
        <v>3.1070275731414208E-2</v>
      </c>
      <c r="AW128" s="36">
        <f t="shared" si="58"/>
        <v>2.8653252890714142E-2</v>
      </c>
      <c r="AX128" s="13">
        <f t="shared" si="86"/>
        <v>2.0655817775510066E-2</v>
      </c>
      <c r="AY128" s="11">
        <f t="shared" si="91"/>
        <v>1.9534492665026933E-2</v>
      </c>
      <c r="AZ128" s="12">
        <f t="shared" si="89"/>
        <v>1.0001855239997165E-2</v>
      </c>
      <c r="BA128" s="11">
        <f t="shared" si="90"/>
        <v>9.3442900948930464E-3</v>
      </c>
      <c r="BB128" s="117">
        <f t="shared" si="62"/>
        <v>97303</v>
      </c>
      <c r="BC128" s="289">
        <f t="shared" si="88"/>
        <v>66311</v>
      </c>
    </row>
    <row r="129" spans="1:55" ht="16">
      <c r="A129" s="20">
        <v>14</v>
      </c>
      <c r="B129" s="19">
        <v>44483</v>
      </c>
      <c r="C129" s="8">
        <v>8461861</v>
      </c>
      <c r="D129" s="8">
        <v>97617</v>
      </c>
      <c r="E129" s="8">
        <v>4923922</v>
      </c>
      <c r="F129" s="8">
        <v>3429860</v>
      </c>
      <c r="G129" s="8">
        <v>6629870</v>
      </c>
      <c r="H129" s="10">
        <f t="shared" si="43"/>
        <v>3057538</v>
      </c>
      <c r="I129" s="8">
        <v>82762</v>
      </c>
      <c r="J129" s="8">
        <v>19004</v>
      </c>
      <c r="K129" s="8">
        <v>706</v>
      </c>
      <c r="L129" s="9">
        <v>147</v>
      </c>
      <c r="M129" s="8">
        <v>38905</v>
      </c>
      <c r="N129" s="8">
        <v>948</v>
      </c>
      <c r="O129" s="18">
        <f t="shared" si="44"/>
        <v>-2</v>
      </c>
      <c r="P129" s="18">
        <f t="shared" si="45"/>
        <v>1</v>
      </c>
      <c r="Q129" s="18">
        <f t="shared" si="46"/>
        <v>1</v>
      </c>
      <c r="R129" s="18">
        <f t="shared" si="52"/>
        <v>2228</v>
      </c>
      <c r="S129" s="17">
        <f t="shared" si="53"/>
        <v>691.57142857142856</v>
      </c>
      <c r="T129" s="17">
        <f t="shared" si="54"/>
        <v>24</v>
      </c>
      <c r="U129" s="17">
        <f t="shared" si="55"/>
        <v>3.5714285714285716</v>
      </c>
      <c r="V129" s="17">
        <f t="shared" si="47"/>
        <v>2130.2914841113966</v>
      </c>
      <c r="W129" s="17">
        <f t="shared" si="56"/>
        <v>80.214785717882862</v>
      </c>
      <c r="X129" s="17">
        <f t="shared" si="48"/>
        <v>17.493730170720653</v>
      </c>
      <c r="Y129" s="17">
        <f t="shared" si="66"/>
        <v>1734.5145105966876</v>
      </c>
      <c r="Z129" s="17">
        <f t="shared" si="67"/>
        <v>65.453476307096551</v>
      </c>
      <c r="AA129" s="17">
        <f t="shared" si="68"/>
        <v>13.273400837346685</v>
      </c>
      <c r="AB129" s="11">
        <f t="shared" si="69"/>
        <v>2.1900435739857168E-2</v>
      </c>
      <c r="AC129" s="11">
        <f t="shared" si="70"/>
        <v>3.4438322796536119E-3</v>
      </c>
      <c r="AD129" s="11">
        <f t="shared" si="71"/>
        <v>1.882751891822225E-2</v>
      </c>
      <c r="AE129" s="11">
        <f t="shared" si="72"/>
        <v>2.2671928146272675E-2</v>
      </c>
      <c r="AF129" s="11">
        <f t="shared" si="73"/>
        <v>3.2800694570206254E-3</v>
      </c>
      <c r="AG129" s="11">
        <f t="shared" si="74"/>
        <v>1.7538102193536291E-2</v>
      </c>
      <c r="AH129" s="11">
        <f t="shared" si="80"/>
        <v>2.6897619748881271E-2</v>
      </c>
      <c r="AI129" s="11">
        <f t="shared" si="81"/>
        <v>4.2204980384027606E-3</v>
      </c>
      <c r="AJ129" s="11">
        <f t="shared" si="82"/>
        <v>2.4813801660596671E-2</v>
      </c>
      <c r="AK129" s="16">
        <f t="shared" si="83"/>
        <v>2.2784658779846336E-2</v>
      </c>
      <c r="AL129" s="37">
        <f t="shared" si="84"/>
        <v>3.4310452787950849E-3</v>
      </c>
      <c r="AM129" s="16">
        <f t="shared" si="85"/>
        <v>1.9550677929895708E-2</v>
      </c>
      <c r="AN129" s="15">
        <f t="shared" si="75"/>
        <v>2.0962998507652406E-2</v>
      </c>
      <c r="AO129" s="15">
        <f t="shared" si="76"/>
        <v>5.3695601710525322E-3</v>
      </c>
      <c r="AP129" s="15">
        <f t="shared" si="77"/>
        <v>5.3605081050336525E-2</v>
      </c>
      <c r="AQ129" s="15">
        <f t="shared" si="49"/>
        <v>2.1793549720052582E-2</v>
      </c>
      <c r="AR129" s="15">
        <f t="shared" si="50"/>
        <v>2.4962710041667056E-3</v>
      </c>
      <c r="AS129" s="15">
        <f t="shared" si="51"/>
        <v>1.4182206880214215E-2</v>
      </c>
      <c r="AT129" s="14">
        <f t="shared" si="78"/>
        <v>1.4723818114080668E-2</v>
      </c>
      <c r="AU129" s="11">
        <f t="shared" si="57"/>
        <v>1.3342041397493466E-2</v>
      </c>
      <c r="AV129" s="14">
        <f t="shared" si="79"/>
        <v>3.19266677961157E-2</v>
      </c>
      <c r="AW129" s="36">
        <f t="shared" si="58"/>
        <v>2.9015138928149348E-2</v>
      </c>
      <c r="AX129" s="13">
        <f t="shared" si="86"/>
        <v>2.1830905637085462E-2</v>
      </c>
      <c r="AY129" s="11">
        <f t="shared" si="91"/>
        <v>2.0085907841458608E-2</v>
      </c>
      <c r="AZ129" s="12">
        <f t="shared" si="89"/>
        <v>1.0312117733831885E-2</v>
      </c>
      <c r="BA129" s="11">
        <f t="shared" si="90"/>
        <v>9.425157873166657E-3</v>
      </c>
      <c r="BB129" s="117">
        <f t="shared" si="62"/>
        <v>97617</v>
      </c>
      <c r="BC129" s="289">
        <f t="shared" si="88"/>
        <v>68368</v>
      </c>
    </row>
    <row r="130" spans="1:55" ht="16">
      <c r="A130" s="20">
        <v>15</v>
      </c>
      <c r="B130" s="19">
        <v>44484</v>
      </c>
      <c r="C130" s="8">
        <v>8561187</v>
      </c>
      <c r="D130" s="8">
        <v>99326</v>
      </c>
      <c r="E130" s="8">
        <v>4953270</v>
      </c>
      <c r="F130" s="8">
        <v>3498847</v>
      </c>
      <c r="G130" s="8">
        <v>6629870</v>
      </c>
      <c r="H130" s="10">
        <f t="shared" si="43"/>
        <v>2995212</v>
      </c>
      <c r="I130" s="8">
        <v>73942</v>
      </c>
      <c r="J130" s="8">
        <v>20468</v>
      </c>
      <c r="K130" s="8">
        <v>695</v>
      </c>
      <c r="L130" s="9">
        <v>157</v>
      </c>
      <c r="M130" s="8">
        <v>39595</v>
      </c>
      <c r="N130" s="8">
        <v>954</v>
      </c>
      <c r="O130" s="18">
        <f t="shared" si="44"/>
        <v>1464</v>
      </c>
      <c r="P130" s="18">
        <f t="shared" si="45"/>
        <v>-11</v>
      </c>
      <c r="Q130" s="18">
        <f t="shared" si="46"/>
        <v>10</v>
      </c>
      <c r="R130" s="18">
        <f t="shared" si="52"/>
        <v>690</v>
      </c>
      <c r="S130" s="17">
        <f t="shared" si="53"/>
        <v>445.57142857142856</v>
      </c>
      <c r="T130" s="17">
        <f t="shared" si="54"/>
        <v>24.857142857142858</v>
      </c>
      <c r="U130" s="17">
        <f t="shared" si="55"/>
        <v>3.1428571428571428</v>
      </c>
      <c r="V130" s="17">
        <f t="shared" si="47"/>
        <v>2126.4258911819888</v>
      </c>
      <c r="W130" s="17">
        <f t="shared" si="56"/>
        <v>11.492964352720449</v>
      </c>
      <c r="X130" s="17">
        <f t="shared" si="48"/>
        <v>15.081144465290807</v>
      </c>
      <c r="Y130" s="17">
        <f t="shared" si="66"/>
        <v>1759.1249757653945</v>
      </c>
      <c r="Z130" s="17">
        <f t="shared" si="67"/>
        <v>77.451411648408126</v>
      </c>
      <c r="AA130" s="17">
        <f t="shared" si="68"/>
        <v>14.807857470185592</v>
      </c>
      <c r="AB130" s="11">
        <f t="shared" si="69"/>
        <v>2.1255225535455821E-2</v>
      </c>
      <c r="AC130" s="11">
        <f t="shared" si="70"/>
        <v>4.0755320800046372E-3</v>
      </c>
      <c r="AD130" s="11">
        <f t="shared" si="71"/>
        <v>2.0974302365701972E-2</v>
      </c>
      <c r="AE130" s="11">
        <f t="shared" si="72"/>
        <v>2.1237162298435166E-2</v>
      </c>
      <c r="AF130" s="11">
        <f t="shared" si="73"/>
        <v>3.7504472577056785E-3</v>
      </c>
      <c r="AG130" s="11">
        <f t="shared" si="74"/>
        <v>1.9379918439440001E-2</v>
      </c>
      <c r="AH130" s="11">
        <f t="shared" si="80"/>
        <v>2.5693263710180866E-2</v>
      </c>
      <c r="AI130" s="11">
        <f t="shared" si="81"/>
        <v>6.0476554160810618E-4</v>
      </c>
      <c r="AJ130" s="11">
        <f t="shared" si="82"/>
        <v>2.1361394426757517E-2</v>
      </c>
      <c r="AK130" s="16">
        <f t="shared" si="83"/>
        <v>2.3202358836363398E-2</v>
      </c>
      <c r="AL130" s="37">
        <f t="shared" si="84"/>
        <v>3.7899772823443956E-3</v>
      </c>
      <c r="AM130" s="16">
        <f t="shared" si="85"/>
        <v>2.0848254798993722E-2</v>
      </c>
      <c r="AN130" s="15">
        <f t="shared" si="75"/>
        <v>2.2786565715177003E-2</v>
      </c>
      <c r="AO130" s="15">
        <f t="shared" si="76"/>
        <v>4.0680669818158053E-3</v>
      </c>
      <c r="AP130" s="15">
        <f t="shared" si="77"/>
        <v>0</v>
      </c>
      <c r="AQ130" s="15">
        <f t="shared" si="49"/>
        <v>2.2266596794407754E-2</v>
      </c>
      <c r="AR130" s="15">
        <f t="shared" si="50"/>
        <v>2.4101021086798636E-3</v>
      </c>
      <c r="AS130" s="15">
        <f t="shared" si="51"/>
        <v>1.4879656183737473E-2</v>
      </c>
      <c r="AT130" s="14">
        <f t="shared" si="78"/>
        <v>1.4981590890922446E-2</v>
      </c>
      <c r="AU130" s="11">
        <f t="shared" si="57"/>
        <v>1.3306552660265479E-2</v>
      </c>
      <c r="AV130" s="14">
        <f t="shared" si="79"/>
        <v>3.316159256840584E-2</v>
      </c>
      <c r="AW130" s="36">
        <f t="shared" si="58"/>
        <v>2.9334001971780686E-2</v>
      </c>
      <c r="AX130" s="13">
        <f t="shared" si="86"/>
        <v>2.2562924810746423E-2</v>
      </c>
      <c r="AY130" s="11">
        <f t="shared" si="91"/>
        <v>2.0574636825838793E-2</v>
      </c>
      <c r="AZ130" s="12">
        <f t="shared" si="89"/>
        <v>1.040548306377048E-2</v>
      </c>
      <c r="BA130" s="11">
        <f t="shared" si="90"/>
        <v>9.5182646330708044E-3</v>
      </c>
      <c r="BB130" s="117">
        <f t="shared" si="62"/>
        <v>99326</v>
      </c>
      <c r="BC130" s="289">
        <f t="shared" si="88"/>
        <v>68987</v>
      </c>
    </row>
    <row r="131" spans="1:55" ht="16">
      <c r="A131" s="20">
        <v>16</v>
      </c>
      <c r="B131" s="19">
        <v>44485</v>
      </c>
      <c r="C131" s="8">
        <v>8660380</v>
      </c>
      <c r="D131" s="8">
        <v>99193</v>
      </c>
      <c r="E131" s="8">
        <v>4979489</v>
      </c>
      <c r="F131" s="8">
        <v>3570317</v>
      </c>
      <c r="G131" s="8">
        <v>6629870</v>
      </c>
      <c r="H131" s="10">
        <f t="shared" ref="H131:H194" si="92">G131-F131-SUM(I131:N131)</f>
        <v>2916503</v>
      </c>
      <c r="I131" s="8">
        <v>79214</v>
      </c>
      <c r="J131" s="8">
        <v>20682</v>
      </c>
      <c r="K131" s="8">
        <v>798</v>
      </c>
      <c r="L131" s="9">
        <v>163</v>
      </c>
      <c r="M131" s="8">
        <v>41232</v>
      </c>
      <c r="N131" s="8">
        <v>961</v>
      </c>
      <c r="O131" s="18">
        <f t="shared" ref="O131:O194" si="93">J131-J130</f>
        <v>214</v>
      </c>
      <c r="P131" s="18">
        <f t="shared" ref="P131:P194" si="94">K131-K130</f>
        <v>103</v>
      </c>
      <c r="Q131" s="18">
        <f t="shared" ref="Q131:Q194" si="95">L131-L130</f>
        <v>6</v>
      </c>
      <c r="R131" s="18">
        <f t="shared" si="52"/>
        <v>1637</v>
      </c>
      <c r="S131" s="17">
        <f t="shared" si="53"/>
        <v>390.71428571428572</v>
      </c>
      <c r="T131" s="17">
        <f t="shared" si="54"/>
        <v>15.571428571428571</v>
      </c>
      <c r="U131" s="17">
        <f t="shared" si="55"/>
        <v>0.7142857142857143</v>
      </c>
      <c r="V131" s="17">
        <f t="shared" ref="V131:V194" si="96">MAX(0,MIN(J131,O131+$R131*J131/SUM($J131:$L131)))</f>
        <v>1778.3133576676062</v>
      </c>
      <c r="W131" s="17">
        <f t="shared" si="56"/>
        <v>163.35789862773183</v>
      </c>
      <c r="X131" s="17">
        <f t="shared" ref="X131:X194" si="97">MAX(0,MIN(L131,Q131+$R131*L131/SUM($J131:$L131)))</f>
        <v>18.328743704662017</v>
      </c>
      <c r="Y131" s="17">
        <f t="shared" si="66"/>
        <v>1807.9458952076213</v>
      </c>
      <c r="Z131" s="17">
        <f t="shared" si="67"/>
        <v>73.781308780781941</v>
      </c>
      <c r="AA131" s="17">
        <f t="shared" si="68"/>
        <v>13.014921178349393</v>
      </c>
      <c r="AB131" s="11">
        <f t="shared" si="69"/>
        <v>2.4450865478450965E-2</v>
      </c>
      <c r="AC131" s="11">
        <f t="shared" si="70"/>
        <v>3.6047151055687873E-3</v>
      </c>
      <c r="AD131" s="11">
        <f t="shared" si="71"/>
        <v>1.8726505292589055E-2</v>
      </c>
      <c r="AE131" s="11">
        <f t="shared" si="72"/>
        <v>2.051058219963094E-2</v>
      </c>
      <c r="AF131" s="11">
        <f t="shared" si="73"/>
        <v>3.3842019676174882E-3</v>
      </c>
      <c r="AG131" s="11">
        <f t="shared" si="74"/>
        <v>2.0217569292400237E-2</v>
      </c>
      <c r="AH131" s="11">
        <f t="shared" si="80"/>
        <v>2.4050111677633903E-2</v>
      </c>
      <c r="AI131" s="11">
        <f t="shared" si="81"/>
        <v>7.9811363410070262E-3</v>
      </c>
      <c r="AJ131" s="11">
        <f t="shared" si="82"/>
        <v>2.6372293100233118E-2</v>
      </c>
      <c r="AK131" s="16">
        <f t="shared" si="83"/>
        <v>2.416700829824131E-2</v>
      </c>
      <c r="AL131" s="37">
        <f t="shared" si="84"/>
        <v>3.5883011164126351E-3</v>
      </c>
      <c r="AM131" s="16">
        <f t="shared" si="85"/>
        <v>1.8011924660441502E-2</v>
      </c>
      <c r="AN131" s="15">
        <f t="shared" si="75"/>
        <v>2.44303881673592E-2</v>
      </c>
      <c r="AO131" s="15">
        <f t="shared" si="76"/>
        <v>6.1134224143455666E-4</v>
      </c>
      <c r="AP131" s="15">
        <f t="shared" si="77"/>
        <v>2.1761671153467343E-2</v>
      </c>
      <c r="AQ131" s="15">
        <f t="shared" ref="AQ131:AQ194" si="98">AK145</f>
        <v>2.09366024701775E-2</v>
      </c>
      <c r="AR131" s="15">
        <f t="shared" ref="AR131:AR194" si="99">AL145</f>
        <v>2.5982091111826601E-3</v>
      </c>
      <c r="AS131" s="15">
        <f t="shared" ref="AS131:AS194" si="100">AM145</f>
        <v>1.6901323445724935E-2</v>
      </c>
      <c r="AT131" s="14">
        <f t="shared" si="78"/>
        <v>1.4961530165749855E-2</v>
      </c>
      <c r="AU131" s="11">
        <f t="shared" si="57"/>
        <v>1.3505910156824881E-2</v>
      </c>
      <c r="AV131" s="14">
        <f t="shared" si="79"/>
        <v>3.4010937070868774E-2</v>
      </c>
      <c r="AW131" s="36">
        <f t="shared" si="58"/>
        <v>3.050794418490705E-2</v>
      </c>
      <c r="AX131" s="13">
        <f t="shared" si="86"/>
        <v>2.3861416153514343E-2</v>
      </c>
      <c r="AY131" s="11">
        <f t="shared" si="91"/>
        <v>2.1674524322396777E-2</v>
      </c>
      <c r="AZ131" s="12">
        <f t="shared" si="89"/>
        <v>1.0780000211165527E-2</v>
      </c>
      <c r="BA131" s="11">
        <f t="shared" si="90"/>
        <v>9.8002137081334706E-3</v>
      </c>
      <c r="BB131" s="117">
        <f t="shared" si="62"/>
        <v>99193</v>
      </c>
      <c r="BC131" s="289">
        <f t="shared" si="88"/>
        <v>71470</v>
      </c>
    </row>
    <row r="132" spans="1:55" ht="16">
      <c r="A132" s="20">
        <v>17</v>
      </c>
      <c r="B132" s="19">
        <v>44486</v>
      </c>
      <c r="C132" s="8">
        <v>8737605</v>
      </c>
      <c r="D132" s="8">
        <v>77225</v>
      </c>
      <c r="E132" s="8">
        <v>4995340</v>
      </c>
      <c r="F132" s="8">
        <v>3629969</v>
      </c>
      <c r="G132" s="8">
        <v>6629870</v>
      </c>
      <c r="H132" s="10">
        <f t="shared" si="92"/>
        <v>2860795</v>
      </c>
      <c r="I132" s="8">
        <v>73501</v>
      </c>
      <c r="J132" s="8">
        <v>22444</v>
      </c>
      <c r="K132" s="8">
        <v>777</v>
      </c>
      <c r="L132" s="9">
        <v>151</v>
      </c>
      <c r="M132" s="8">
        <v>41265</v>
      </c>
      <c r="N132" s="8">
        <v>968</v>
      </c>
      <c r="O132" s="18">
        <f t="shared" si="93"/>
        <v>1762</v>
      </c>
      <c r="P132" s="18">
        <f t="shared" si="94"/>
        <v>-21</v>
      </c>
      <c r="Q132" s="18">
        <f t="shared" si="95"/>
        <v>-12</v>
      </c>
      <c r="R132" s="18">
        <f t="shared" ref="R132:R195" si="101">M132-M131</f>
        <v>33</v>
      </c>
      <c r="S132" s="17">
        <f t="shared" ref="S132:S195" si="102">AVERAGE(O129:O135)</f>
        <v>379.28571428571428</v>
      </c>
      <c r="T132" s="17">
        <f t="shared" ref="T132:T195" si="103">AVERAGE(P129:P135)</f>
        <v>11.571428571428571</v>
      </c>
      <c r="U132" s="17">
        <f t="shared" ref="U132:U195" si="104">AVERAGE(Q129:Q135)</f>
        <v>0.14285714285714285</v>
      </c>
      <c r="V132" s="17">
        <f t="shared" si="96"/>
        <v>1793.6897141879172</v>
      </c>
      <c r="W132" s="17">
        <f t="shared" ref="W132:W195" si="105">MAX(0,MIN(K132,P132+$R132*K132/SUM($J132:$L132)))</f>
        <v>0</v>
      </c>
      <c r="X132" s="17">
        <f t="shared" si="97"/>
        <v>0</v>
      </c>
      <c r="Y132" s="17">
        <f t="shared" si="66"/>
        <v>1845.9811775771591</v>
      </c>
      <c r="Z132" s="17">
        <f t="shared" si="67"/>
        <v>71.429832517186554</v>
      </c>
      <c r="AA132" s="17">
        <f t="shared" si="68"/>
        <v>12.61682935812126</v>
      </c>
      <c r="AB132" s="11">
        <f t="shared" si="69"/>
        <v>2.3303723806109514E-2</v>
      </c>
      <c r="AC132" s="11">
        <f t="shared" si="70"/>
        <v>3.4537197813164374E-3</v>
      </c>
      <c r="AD132" s="11">
        <f t="shared" si="71"/>
        <v>1.5810563105415114E-2</v>
      </c>
      <c r="AE132" s="11">
        <f t="shared" si="72"/>
        <v>2.190883306658897E-2</v>
      </c>
      <c r="AF132" s="11">
        <f t="shared" si="73"/>
        <v>3.4680488900757423E-3</v>
      </c>
      <c r="AG132" s="11">
        <f t="shared" si="74"/>
        <v>2.412745414581011E-2</v>
      </c>
      <c r="AH132" s="11"/>
      <c r="AI132" s="11">
        <f t="shared" ref="AI132:AI195" si="106">MIN(1,W132/J131)</f>
        <v>0</v>
      </c>
      <c r="AJ132" s="11">
        <f t="shared" ref="AJ132:AJ195" si="107">MIN(1,X132/K131)</f>
        <v>0</v>
      </c>
      <c r="AK132" s="16">
        <f t="shared" si="83"/>
        <v>2.48028521506449E-2</v>
      </c>
      <c r="AL132" s="37">
        <f t="shared" si="84"/>
        <v>3.4047724117798124E-3</v>
      </c>
      <c r="AM132" s="16">
        <f t="shared" si="85"/>
        <v>1.7158431427958854E-2</v>
      </c>
      <c r="AN132" s="15">
        <f t="shared" si="75"/>
        <v>2.4481319776262705E-2</v>
      </c>
      <c r="AO132" s="15">
        <f t="shared" si="76"/>
        <v>3.3359905082012181E-3</v>
      </c>
      <c r="AP132" s="15">
        <f t="shared" si="77"/>
        <v>2.4177488385152164E-2</v>
      </c>
      <c r="AQ132" s="15">
        <f t="shared" si="98"/>
        <v>1.9261898449940914E-2</v>
      </c>
      <c r="AR132" s="15">
        <f t="shared" si="99"/>
        <v>3.0568858179761574E-3</v>
      </c>
      <c r="AS132" s="15">
        <f t="shared" si="100"/>
        <v>1.7011250347019221E-2</v>
      </c>
      <c r="AT132" s="14">
        <f t="shared" si="78"/>
        <v>1.1648041364310311E-2</v>
      </c>
      <c r="AU132" s="11">
        <f t="shared" ref="AU132:AU195" si="108">AVERAGE(AT129:AT135)</f>
        <v>1.3598284301631427E-2</v>
      </c>
      <c r="AV132" s="14">
        <f t="shared" si="79"/>
        <v>2.6994244606831318E-2</v>
      </c>
      <c r="AW132" s="36">
        <f t="shared" ref="AW132:AW195" si="109">AVERAGE(AV129:AV135)</f>
        <v>3.1539824404495681E-2</v>
      </c>
      <c r="AX132" s="13">
        <f t="shared" si="86"/>
        <v>2.0453262005902275E-2</v>
      </c>
      <c r="AY132" s="11">
        <f t="shared" si="91"/>
        <v>2.2735848517223801E-2</v>
      </c>
      <c r="AZ132" s="12">
        <f t="shared" si="89"/>
        <v>8.9974614886868063E-3</v>
      </c>
      <c r="BA132" s="11">
        <f t="shared" si="90"/>
        <v>1.0030728893843857E-2</v>
      </c>
      <c r="BB132" s="117">
        <f t="shared" si="62"/>
        <v>77225</v>
      </c>
      <c r="BC132" s="289">
        <f t="shared" si="88"/>
        <v>59652</v>
      </c>
    </row>
    <row r="133" spans="1:55" ht="16">
      <c r="A133" s="20">
        <v>18</v>
      </c>
      <c r="B133" s="19">
        <v>44487</v>
      </c>
      <c r="C133" s="8">
        <v>8793444</v>
      </c>
      <c r="D133" s="8">
        <v>55839</v>
      </c>
      <c r="E133" s="8">
        <v>5005626</v>
      </c>
      <c r="F133" s="8">
        <v>3674542</v>
      </c>
      <c r="G133" s="8">
        <v>6629870</v>
      </c>
      <c r="H133" s="10">
        <f t="shared" si="92"/>
        <v>2818046</v>
      </c>
      <c r="I133" s="8">
        <v>69825</v>
      </c>
      <c r="J133" s="8">
        <v>21317</v>
      </c>
      <c r="K133" s="8">
        <v>851</v>
      </c>
      <c r="L133" s="9">
        <v>155</v>
      </c>
      <c r="M133" s="8">
        <v>44159</v>
      </c>
      <c r="N133" s="8">
        <v>975</v>
      </c>
      <c r="O133" s="18">
        <f t="shared" si="93"/>
        <v>-1127</v>
      </c>
      <c r="P133" s="18">
        <f t="shared" si="94"/>
        <v>74</v>
      </c>
      <c r="Q133" s="18">
        <f t="shared" si="95"/>
        <v>4</v>
      </c>
      <c r="R133" s="18">
        <f t="shared" si="101"/>
        <v>2894</v>
      </c>
      <c r="S133" s="17">
        <f t="shared" si="102"/>
        <v>423</v>
      </c>
      <c r="T133" s="17">
        <f t="shared" si="103"/>
        <v>10.428571428571429</v>
      </c>
      <c r="U133" s="17">
        <f t="shared" si="104"/>
        <v>-0.8571428571428571</v>
      </c>
      <c r="V133" s="17">
        <f t="shared" si="96"/>
        <v>1636.5800743627647</v>
      </c>
      <c r="W133" s="17">
        <f t="shared" si="105"/>
        <v>184.32540429153789</v>
      </c>
      <c r="X133" s="17">
        <f t="shared" si="97"/>
        <v>24.094521345697263</v>
      </c>
      <c r="Y133" s="17">
        <f t="shared" si="66"/>
        <v>1838.7435570903192</v>
      </c>
      <c r="Z133" s="17">
        <f t="shared" si="67"/>
        <v>67.966800767420651</v>
      </c>
      <c r="AA133" s="17">
        <f t="shared" si="68"/>
        <v>10.888910166155579</v>
      </c>
      <c r="AB133" s="11">
        <f t="shared" si="69"/>
        <v>2.5016578782469889E-2</v>
      </c>
      <c r="AC133" s="11">
        <f t="shared" si="70"/>
        <v>3.0282837625833473E-3</v>
      </c>
      <c r="AD133" s="11">
        <f t="shared" si="71"/>
        <v>1.4014041397883628E-2</v>
      </c>
      <c r="AE133" s="11">
        <f t="shared" si="72"/>
        <v>2.2932359039022968E-2</v>
      </c>
      <c r="AF133" s="11">
        <f t="shared" si="73"/>
        <v>3.3009333347670429E-3</v>
      </c>
      <c r="AG133" s="11">
        <f t="shared" si="74"/>
        <v>2.0401300045329973E-2</v>
      </c>
      <c r="AH133" s="11">
        <f t="shared" ref="AH133:AH139" si="110">MIN(1,V133/I132)</f>
        <v>2.2266092629525648E-2</v>
      </c>
      <c r="AI133" s="11">
        <f t="shared" si="106"/>
        <v>8.2126806403287241E-3</v>
      </c>
      <c r="AJ133" s="11">
        <f t="shared" si="107"/>
        <v>3.1009679981592358E-2</v>
      </c>
      <c r="AK133" s="16">
        <f t="shared" si="83"/>
        <v>2.4711318958291987E-2</v>
      </c>
      <c r="AL133" s="37">
        <f t="shared" si="84"/>
        <v>3.1709971307261691E-3</v>
      </c>
      <c r="AM133" s="16">
        <f t="shared" si="85"/>
        <v>1.4594754169095151E-2</v>
      </c>
      <c r="AN133" s="15">
        <f t="shared" si="75"/>
        <v>1.9759892290423291E-2</v>
      </c>
      <c r="AO133" s="15">
        <f t="shared" si="76"/>
        <v>5.7001566154835483E-3</v>
      </c>
      <c r="AP133" s="15">
        <f t="shared" si="77"/>
        <v>2.1926641897906267E-2</v>
      </c>
      <c r="AQ133" s="15">
        <f t="shared" si="98"/>
        <v>1.8789200221250933E-2</v>
      </c>
      <c r="AR133" s="15">
        <f t="shared" si="99"/>
        <v>2.8843159560885531E-3</v>
      </c>
      <c r="AS133" s="15">
        <f t="shared" si="100"/>
        <v>1.4728023268388972E-2</v>
      </c>
      <c r="AT133" s="14">
        <f t="shared" si="78"/>
        <v>8.4223370895658584E-3</v>
      </c>
      <c r="AU133" s="11">
        <f t="shared" si="108"/>
        <v>1.3618969904387265E-2</v>
      </c>
      <c r="AV133" s="14">
        <f t="shared" si="79"/>
        <v>1.9814793654894206E-2</v>
      </c>
      <c r="AW133" s="36">
        <f t="shared" si="109"/>
        <v>3.2446016059820136E-2</v>
      </c>
      <c r="AX133" s="13">
        <f t="shared" si="86"/>
        <v>1.558063405451981E-2</v>
      </c>
      <c r="AY133" s="11">
        <f t="shared" si="91"/>
        <v>2.3620099698526163E-2</v>
      </c>
      <c r="AZ133" s="12">
        <f t="shared" si="89"/>
        <v>6.7230579181793912E-3</v>
      </c>
      <c r="BA133" s="11">
        <f t="shared" si="90"/>
        <v>1.0159345938478864E-2</v>
      </c>
      <c r="BB133" s="117">
        <f t="shared" ref="BB133:BB196" si="111">D133</f>
        <v>55839</v>
      </c>
      <c r="BC133" s="289">
        <f t="shared" si="88"/>
        <v>44573</v>
      </c>
    </row>
    <row r="134" spans="1:55" ht="16">
      <c r="A134" s="20">
        <v>19</v>
      </c>
      <c r="B134" s="19">
        <v>44488</v>
      </c>
      <c r="C134" s="8">
        <v>8893738</v>
      </c>
      <c r="D134" s="8">
        <v>100294</v>
      </c>
      <c r="E134" s="8">
        <v>5028750</v>
      </c>
      <c r="F134" s="8">
        <v>3750000</v>
      </c>
      <c r="G134" s="8">
        <v>6629870</v>
      </c>
      <c r="H134" s="10">
        <f t="shared" si="92"/>
        <v>2741989</v>
      </c>
      <c r="I134" s="8">
        <v>68702</v>
      </c>
      <c r="J134" s="8">
        <v>21539</v>
      </c>
      <c r="K134" s="8">
        <v>784</v>
      </c>
      <c r="L134" s="9">
        <v>149</v>
      </c>
      <c r="M134" s="8">
        <v>45721</v>
      </c>
      <c r="N134" s="8">
        <v>986</v>
      </c>
      <c r="O134" s="18">
        <f t="shared" si="93"/>
        <v>222</v>
      </c>
      <c r="P134" s="18">
        <f t="shared" si="94"/>
        <v>-67</v>
      </c>
      <c r="Q134" s="18">
        <f t="shared" si="95"/>
        <v>-6</v>
      </c>
      <c r="R134" s="18">
        <f t="shared" si="101"/>
        <v>1562</v>
      </c>
      <c r="S134" s="17">
        <f t="shared" si="102"/>
        <v>261.28571428571428</v>
      </c>
      <c r="T134" s="17">
        <f t="shared" si="103"/>
        <v>12.714285714285714</v>
      </c>
      <c r="U134" s="17">
        <f t="shared" si="104"/>
        <v>-1.7142857142857142</v>
      </c>
      <c r="V134" s="17">
        <f t="shared" si="96"/>
        <v>1719.1483624065504</v>
      </c>
      <c r="W134" s="17">
        <f t="shared" si="105"/>
        <v>0</v>
      </c>
      <c r="X134" s="17">
        <f t="shared" si="97"/>
        <v>4.3567995728017088</v>
      </c>
      <c r="Y134" s="17">
        <f t="shared" si="66"/>
        <v>1833.6431662192954</v>
      </c>
      <c r="Z134" s="17">
        <f t="shared" si="67"/>
        <v>75.873471923783072</v>
      </c>
      <c r="AA134" s="17">
        <f t="shared" si="68"/>
        <v>10.939772737960302</v>
      </c>
      <c r="AB134" s="11">
        <f t="shared" si="69"/>
        <v>2.6260553758958759E-2</v>
      </c>
      <c r="AC134" s="11">
        <f t="shared" si="70"/>
        <v>3.5592940809580651E-3</v>
      </c>
      <c r="AD134" s="11">
        <f t="shared" si="71"/>
        <v>1.2855197106886372E-2</v>
      </c>
      <c r="AE134" s="11">
        <f t="shared" si="72"/>
        <v>2.3951306130838242E-2</v>
      </c>
      <c r="AF134" s="11">
        <f t="shared" si="73"/>
        <v>2.8236518837292867E-3</v>
      </c>
      <c r="AG134" s="11">
        <f t="shared" si="74"/>
        <v>2.1534477011718189E-2</v>
      </c>
      <c r="AH134" s="11">
        <f t="shared" si="110"/>
        <v>2.4620814355983536E-2</v>
      </c>
      <c r="AI134" s="11">
        <f t="shared" si="106"/>
        <v>0</v>
      </c>
      <c r="AJ134" s="11">
        <f t="shared" si="107"/>
        <v>5.1196234698022433E-3</v>
      </c>
      <c r="AK134" s="16">
        <f t="shared" ref="AK134:AK156" si="112">AVERAGE(AH131:AH137)</f>
        <v>2.4809751244243141E-2</v>
      </c>
      <c r="AL134" s="37">
        <f t="shared" ref="AL134:AL156" si="113">AVERAGE(AI131:AI137)</f>
        <v>3.5193174281203049E-3</v>
      </c>
      <c r="AM134" s="16">
        <f t="shared" ref="AM134:AM156" si="114">AVERAGE(AJ131:AJ137)</f>
        <v>1.4374078616093092E-2</v>
      </c>
      <c r="AN134" s="15">
        <f t="shared" si="75"/>
        <v>1.8832917584716041E-2</v>
      </c>
      <c r="AO134" s="15">
        <f t="shared" si="76"/>
        <v>1.4117331615223253E-3</v>
      </c>
      <c r="AP134" s="15">
        <f t="shared" si="77"/>
        <v>2.4973934439667795E-2</v>
      </c>
      <c r="AQ134" s="15">
        <f t="shared" si="98"/>
        <v>2.0139376269018665E-2</v>
      </c>
      <c r="AR134" s="15">
        <f t="shared" si="99"/>
        <v>2.8843159560885531E-3</v>
      </c>
      <c r="AS134" s="15">
        <f t="shared" si="100"/>
        <v>1.4728023268388972E-2</v>
      </c>
      <c r="AT134" s="14">
        <f t="shared" si="78"/>
        <v>1.5127596770374081E-2</v>
      </c>
      <c r="AU134" s="11">
        <f t="shared" si="108"/>
        <v>1.3677148162138065E-2</v>
      </c>
      <c r="AV134" s="14">
        <f t="shared" si="79"/>
        <v>3.6577097865819301E-2</v>
      </c>
      <c r="AW134" s="36">
        <f t="shared" si="109"/>
        <v>3.3544898601850295E-2</v>
      </c>
      <c r="AX134" s="13">
        <f t="shared" si="86"/>
        <v>2.6776709819499044E-2</v>
      </c>
      <c r="AY134" s="11">
        <f t="shared" si="91"/>
        <v>2.4767234629103567E-2</v>
      </c>
      <c r="AZ134" s="12">
        <f t="shared" si="89"/>
        <v>1.1381520301303042E-2</v>
      </c>
      <c r="BA134" s="11">
        <f t="shared" si="90"/>
        <v>1.037083467915445E-2</v>
      </c>
      <c r="BB134" s="117">
        <f t="shared" si="111"/>
        <v>100294</v>
      </c>
      <c r="BC134" s="289">
        <f t="shared" si="88"/>
        <v>75458</v>
      </c>
    </row>
    <row r="135" spans="1:55" ht="16">
      <c r="A135" s="20">
        <v>20</v>
      </c>
      <c r="B135" s="19">
        <v>44489</v>
      </c>
      <c r="C135" s="8">
        <v>8995328</v>
      </c>
      <c r="D135" s="8">
        <v>101590</v>
      </c>
      <c r="E135" s="8">
        <v>5053399</v>
      </c>
      <c r="F135" s="8">
        <v>3827009</v>
      </c>
      <c r="G135" s="8">
        <v>6629870</v>
      </c>
      <c r="H135" s="10">
        <f t="shared" si="92"/>
        <v>2652935</v>
      </c>
      <c r="I135" s="8">
        <v>78928</v>
      </c>
      <c r="J135" s="8">
        <v>21661</v>
      </c>
      <c r="K135" s="8">
        <v>786</v>
      </c>
      <c r="L135" s="9">
        <v>147</v>
      </c>
      <c r="M135" s="8">
        <v>47406</v>
      </c>
      <c r="N135" s="8">
        <v>998</v>
      </c>
      <c r="O135" s="18">
        <f t="shared" si="93"/>
        <v>122</v>
      </c>
      <c r="P135" s="18">
        <f t="shared" si="94"/>
        <v>2</v>
      </c>
      <c r="Q135" s="18">
        <f t="shared" si="95"/>
        <v>-2</v>
      </c>
      <c r="R135" s="18">
        <f t="shared" si="101"/>
        <v>1685</v>
      </c>
      <c r="S135" s="17">
        <f t="shared" si="102"/>
        <v>223.42857142857142</v>
      </c>
      <c r="T135" s="17">
        <f t="shared" si="103"/>
        <v>-4</v>
      </c>
      <c r="U135" s="17">
        <f t="shared" si="104"/>
        <v>-2.7142857142857144</v>
      </c>
      <c r="V135" s="17">
        <f t="shared" si="96"/>
        <v>1737.4193591218907</v>
      </c>
      <c r="W135" s="17">
        <f t="shared" si="105"/>
        <v>60.617774630432855</v>
      </c>
      <c r="X135" s="17">
        <f t="shared" si="97"/>
        <v>8.9628662476763736</v>
      </c>
      <c r="Y135" s="17">
        <f t="shared" ref="Y135:Y198" si="115">AVERAGE(V132:V138)</f>
        <v>1792.2752944972267</v>
      </c>
      <c r="Z135" s="17">
        <f t="shared" ref="Z135:Z198" si="116">AVERAGE(W132:W138)</f>
        <v>58.150187121055026</v>
      </c>
      <c r="AA135" s="17">
        <f t="shared" ref="AA135:AA198" si="117">AVERAGE(X132:X138)</f>
        <v>9.6023578341854954</v>
      </c>
      <c r="AB135" s="11">
        <f t="shared" ref="AB135:AB198" si="118">Y135/I134</f>
        <v>2.6087672767855764E-2</v>
      </c>
      <c r="AC135" s="11">
        <f t="shared" ref="AC135:AC198" si="119">Z135/J134</f>
        <v>2.6997626222691408E-3</v>
      </c>
      <c r="AD135" s="11">
        <f t="shared" ref="AD135:AD198" si="120">AA135/K134</f>
        <v>1.2247905400746805E-2</v>
      </c>
      <c r="AE135" s="11">
        <f t="shared" si="72"/>
        <v>2.5327002767763482E-2</v>
      </c>
      <c r="AF135" s="11">
        <f t="shared" si="73"/>
        <v>3.8990046003509588E-3</v>
      </c>
      <c r="AG135" s="11">
        <f t="shared" si="74"/>
        <v>2.262188235937455E-2</v>
      </c>
      <c r="AH135" s="11">
        <f t="shared" si="110"/>
        <v>2.5289210781664153E-2</v>
      </c>
      <c r="AI135" s="11">
        <f t="shared" si="106"/>
        <v>2.814326321112069E-3</v>
      </c>
      <c r="AJ135" s="11">
        <f t="shared" si="107"/>
        <v>1.1432227356730069E-2</v>
      </c>
      <c r="AK135" s="16">
        <f t="shared" si="112"/>
        <v>2.4022270612709225E-2</v>
      </c>
      <c r="AL135" s="37">
        <f t="shared" si="113"/>
        <v>2.630918015087174E-3</v>
      </c>
      <c r="AM135" s="16">
        <f t="shared" si="114"/>
        <v>1.2240507476817503E-2</v>
      </c>
      <c r="AN135" s="15">
        <f t="shared" si="75"/>
        <v>2.1474147667242642E-2</v>
      </c>
      <c r="AO135" s="15">
        <f t="shared" si="76"/>
        <v>4.0990272535418289E-3</v>
      </c>
      <c r="AP135" s="15">
        <f t="shared" si="77"/>
        <v>1.7406679984108598E-2</v>
      </c>
      <c r="AQ135" s="15">
        <f t="shared" si="98"/>
        <v>2.0117580251983392E-2</v>
      </c>
      <c r="AR135" s="15">
        <f t="shared" si="99"/>
        <v>3.1688618342258579E-3</v>
      </c>
      <c r="AS135" s="15">
        <f t="shared" si="100"/>
        <v>1.3246639375168363E-2</v>
      </c>
      <c r="AT135" s="14">
        <f t="shared" si="78"/>
        <v>1.5323075716416763E-2</v>
      </c>
      <c r="AU135" s="11">
        <f t="shared" si="108"/>
        <v>1.3685013000685859E-2</v>
      </c>
      <c r="AV135" s="14">
        <f t="shared" si="79"/>
        <v>3.8293437268534659E-2</v>
      </c>
      <c r="AW135" s="36">
        <f t="shared" si="109"/>
        <v>3.455975266658342E-2</v>
      </c>
      <c r="AX135" s="13">
        <f t="shared" si="86"/>
        <v>2.8085087139299247E-2</v>
      </c>
      <c r="AY135" s="11">
        <f t="shared" si="91"/>
        <v>2.585014354890915E-2</v>
      </c>
      <c r="AZ135" s="12">
        <f t="shared" si="89"/>
        <v>1.1615461539969864E-2</v>
      </c>
      <c r="BA135" s="11">
        <f t="shared" si="90"/>
        <v>1.0522766121895516E-2</v>
      </c>
      <c r="BB135" s="117">
        <f t="shared" si="111"/>
        <v>101590</v>
      </c>
      <c r="BC135" s="289">
        <f t="shared" si="88"/>
        <v>77009</v>
      </c>
    </row>
    <row r="136" spans="1:55" ht="16">
      <c r="A136" s="20">
        <v>21</v>
      </c>
      <c r="B136" s="19">
        <v>44490</v>
      </c>
      <c r="C136" s="8">
        <v>9093905</v>
      </c>
      <c r="D136" s="8">
        <v>98577</v>
      </c>
      <c r="E136" s="8">
        <v>5075958</v>
      </c>
      <c r="F136" s="8">
        <v>3901346</v>
      </c>
      <c r="G136" s="8">
        <v>6629870</v>
      </c>
      <c r="H136" s="10">
        <f t="shared" si="92"/>
        <v>2575829</v>
      </c>
      <c r="I136" s="8">
        <v>79544</v>
      </c>
      <c r="J136" s="8">
        <v>21965</v>
      </c>
      <c r="K136" s="8">
        <v>779</v>
      </c>
      <c r="L136" s="9">
        <v>141</v>
      </c>
      <c r="M136" s="8">
        <v>49256</v>
      </c>
      <c r="N136" s="8">
        <v>1010</v>
      </c>
      <c r="O136" s="18">
        <f t="shared" si="93"/>
        <v>304</v>
      </c>
      <c r="P136" s="18">
        <f t="shared" si="94"/>
        <v>-7</v>
      </c>
      <c r="Q136" s="18">
        <f t="shared" si="95"/>
        <v>-6</v>
      </c>
      <c r="R136" s="18">
        <f t="shared" si="101"/>
        <v>1850</v>
      </c>
      <c r="S136" s="17">
        <f t="shared" si="102"/>
        <v>230.28571428571428</v>
      </c>
      <c r="T136" s="17">
        <f t="shared" si="103"/>
        <v>1.4285714285714286</v>
      </c>
      <c r="U136" s="17">
        <f t="shared" si="104"/>
        <v>-0.7142857142857143</v>
      </c>
      <c r="V136" s="17">
        <f t="shared" si="96"/>
        <v>2079.6281407035176</v>
      </c>
      <c r="W136" s="17">
        <f t="shared" si="105"/>
        <v>55.973563469521523</v>
      </c>
      <c r="X136" s="17">
        <f t="shared" si="97"/>
        <v>5.3982958269608918</v>
      </c>
      <c r="Y136" s="17">
        <f t="shared" si="115"/>
        <v>1799.6936999222312</v>
      </c>
      <c r="Z136" s="17">
        <f t="shared" si="116"/>
        <v>60.745226081054568</v>
      </c>
      <c r="AA136" s="17">
        <f t="shared" si="117"/>
        <v>9.9189542794785677</v>
      </c>
      <c r="AB136" s="11">
        <f t="shared" si="118"/>
        <v>2.280171421957013E-2</v>
      </c>
      <c r="AC136" s="11">
        <f t="shared" si="119"/>
        <v>2.8043592669338706E-3</v>
      </c>
      <c r="AD136" s="11">
        <f t="shared" si="120"/>
        <v>1.2619534706715735E-2</v>
      </c>
      <c r="AE136" s="11">
        <f t="shared" si="72"/>
        <v>2.1900435739857168E-2</v>
      </c>
      <c r="AF136" s="11">
        <f t="shared" si="73"/>
        <v>3.4438322796536119E-3</v>
      </c>
      <c r="AG136" s="11">
        <f t="shared" si="74"/>
        <v>1.882751891822225E-2</v>
      </c>
      <c r="AH136" s="11">
        <f t="shared" si="110"/>
        <v>2.6348420594763805E-2</v>
      </c>
      <c r="AI136" s="11">
        <f t="shared" si="106"/>
        <v>2.584071071027262E-3</v>
      </c>
      <c r="AJ136" s="11">
        <f t="shared" si="107"/>
        <v>6.8680608485507527E-3</v>
      </c>
      <c r="AK136" s="16">
        <f t="shared" si="112"/>
        <v>2.4209334999916791E-2</v>
      </c>
      <c r="AL136" s="37">
        <f t="shared" si="113"/>
        <v>2.7475699507160307E-3</v>
      </c>
      <c r="AM136" s="16">
        <f t="shared" si="114"/>
        <v>1.2651671691483832E-2</v>
      </c>
      <c r="AN136" s="15">
        <f t="shared" si="75"/>
        <v>2.6897619748881271E-2</v>
      </c>
      <c r="AO136" s="15">
        <f t="shared" si="76"/>
        <v>4.2204980384027606E-3</v>
      </c>
      <c r="AP136" s="15">
        <f t="shared" si="77"/>
        <v>2.4813801660596671E-2</v>
      </c>
      <c r="AQ136" s="15">
        <f t="shared" si="98"/>
        <v>1.9765587478157799E-2</v>
      </c>
      <c r="AR136" s="15">
        <f t="shared" si="99"/>
        <v>3.1688618342258579E-3</v>
      </c>
      <c r="AS136" s="15">
        <f t="shared" si="100"/>
        <v>1.3246639375168363E-2</v>
      </c>
      <c r="AT136" s="14">
        <f t="shared" si="78"/>
        <v>1.4868617333371545E-2</v>
      </c>
      <c r="AU136" s="11">
        <f t="shared" si="108"/>
        <v>1.3689322501259992E-2</v>
      </c>
      <c r="AV136" s="14">
        <f t="shared" si="79"/>
        <v>3.8270009383386865E-2</v>
      </c>
      <c r="AW136" s="36">
        <f t="shared" si="109"/>
        <v>3.5390495102902153E-2</v>
      </c>
      <c r="AX136" s="13">
        <f t="shared" si="86"/>
        <v>2.8020663906202E-2</v>
      </c>
      <c r="AY136" s="11">
        <f t="shared" si="91"/>
        <v>2.6643544590570896E-2</v>
      </c>
      <c r="AZ136" s="12">
        <f t="shared" si="89"/>
        <v>1.1212437046276925E-2</v>
      </c>
      <c r="BA136" s="11">
        <f t="shared" si="90"/>
        <v>1.0594368473934742E-2</v>
      </c>
      <c r="BB136" s="117">
        <f t="shared" si="111"/>
        <v>98577</v>
      </c>
      <c r="BC136" s="289">
        <f t="shared" si="88"/>
        <v>74337</v>
      </c>
    </row>
    <row r="137" spans="1:55" ht="16">
      <c r="A137" s="20">
        <v>22</v>
      </c>
      <c r="B137" s="19">
        <v>44491</v>
      </c>
      <c r="C137" s="8">
        <v>9195931</v>
      </c>
      <c r="D137" s="8">
        <v>102026</v>
      </c>
      <c r="E137" s="8">
        <v>5097659</v>
      </c>
      <c r="F137" s="8">
        <v>3980148</v>
      </c>
      <c r="G137" s="8">
        <v>6629870</v>
      </c>
      <c r="H137" s="10">
        <f t="shared" si="92"/>
        <v>2497346</v>
      </c>
      <c r="I137" s="8">
        <v>77036</v>
      </c>
      <c r="J137" s="8">
        <v>22297</v>
      </c>
      <c r="K137" s="8">
        <v>784</v>
      </c>
      <c r="L137" s="9">
        <v>145</v>
      </c>
      <c r="M137" s="8">
        <v>51088</v>
      </c>
      <c r="N137" s="8">
        <v>1026</v>
      </c>
      <c r="O137" s="18">
        <f t="shared" si="93"/>
        <v>332</v>
      </c>
      <c r="P137" s="18">
        <f t="shared" si="94"/>
        <v>5</v>
      </c>
      <c r="Q137" s="18">
        <f t="shared" si="95"/>
        <v>4</v>
      </c>
      <c r="R137" s="18">
        <f t="shared" si="101"/>
        <v>1832</v>
      </c>
      <c r="S137" s="17">
        <f t="shared" si="102"/>
        <v>365.14285714285717</v>
      </c>
      <c r="T137" s="17">
        <f t="shared" si="103"/>
        <v>-7</v>
      </c>
      <c r="U137" s="17">
        <f t="shared" si="104"/>
        <v>-0.42857142857142855</v>
      </c>
      <c r="V137" s="17">
        <f t="shared" si="96"/>
        <v>2090.7231550848187</v>
      </c>
      <c r="W137" s="17">
        <f t="shared" si="105"/>
        <v>66.839662447257382</v>
      </c>
      <c r="X137" s="17">
        <f t="shared" si="97"/>
        <v>15.437182467923879</v>
      </c>
      <c r="Y137" s="17">
        <f t="shared" si="115"/>
        <v>1751.8494606078655</v>
      </c>
      <c r="Z137" s="17">
        <f t="shared" si="116"/>
        <v>43.681120686892633</v>
      </c>
      <c r="AA137" s="17">
        <f t="shared" si="117"/>
        <v>8.684441845149431</v>
      </c>
      <c r="AB137" s="11">
        <f t="shared" si="118"/>
        <v>2.2023653080155203E-2</v>
      </c>
      <c r="AC137" s="11">
        <f t="shared" si="119"/>
        <v>1.9886692778007119E-3</v>
      </c>
      <c r="AD137" s="11">
        <f t="shared" si="120"/>
        <v>1.1148192355775906E-2</v>
      </c>
      <c r="AE137" s="11">
        <f t="shared" si="72"/>
        <v>2.1255225535455821E-2</v>
      </c>
      <c r="AF137" s="11">
        <f t="shared" si="73"/>
        <v>4.0755320800046372E-3</v>
      </c>
      <c r="AG137" s="11">
        <f t="shared" si="74"/>
        <v>2.0974302365701972E-2</v>
      </c>
      <c r="AH137" s="11">
        <f t="shared" si="110"/>
        <v>2.6283857425887795E-2</v>
      </c>
      <c r="AI137" s="11">
        <f t="shared" si="106"/>
        <v>3.0430076233670558E-3</v>
      </c>
      <c r="AJ137" s="11">
        <f t="shared" si="107"/>
        <v>1.9816665555743105E-2</v>
      </c>
      <c r="AK137" s="16">
        <f t="shared" si="112"/>
        <v>2.4533208728315322E-2</v>
      </c>
      <c r="AL137" s="37">
        <f t="shared" si="113"/>
        <v>1.9596015261391887E-3</v>
      </c>
      <c r="AM137" s="16">
        <f t="shared" si="114"/>
        <v>1.1026751771331379E-2</v>
      </c>
      <c r="AN137" s="15">
        <f t="shared" si="75"/>
        <v>2.5693263710180866E-2</v>
      </c>
      <c r="AO137" s="15">
        <f t="shared" si="76"/>
        <v>6.0476554160810618E-4</v>
      </c>
      <c r="AP137" s="15">
        <f t="shared" si="77"/>
        <v>2.1361394426757517E-2</v>
      </c>
      <c r="AQ137" s="15">
        <f t="shared" si="98"/>
        <v>1.8952928387602038E-2</v>
      </c>
      <c r="AR137" s="15">
        <f t="shared" si="99"/>
        <v>3.1716544650360716E-3</v>
      </c>
      <c r="AS137" s="15">
        <f t="shared" si="100"/>
        <v>1.0350256142153196E-2</v>
      </c>
      <c r="AT137" s="14">
        <f t="shared" si="78"/>
        <v>1.5388838695178035E-2</v>
      </c>
      <c r="AU137" s="11">
        <f t="shared" si="108"/>
        <v>1.3522501734035294E-2</v>
      </c>
      <c r="AV137" s="14">
        <f t="shared" si="79"/>
        <v>4.0853770362616955E-2</v>
      </c>
      <c r="AW137" s="36">
        <f t="shared" si="109"/>
        <v>3.5506688431291587E-2</v>
      </c>
      <c r="AX137" s="13">
        <f t="shared" si="86"/>
        <v>3.0592869324788254E-2</v>
      </c>
      <c r="AY137" s="11">
        <f t="shared" si="91"/>
        <v>2.6811910320691589E-2</v>
      </c>
      <c r="AZ137" s="12">
        <f t="shared" si="89"/>
        <v>1.1885904248499593E-2</v>
      </c>
      <c r="BA137" s="11">
        <f t="shared" si="90"/>
        <v>1.0486113819512515E-2</v>
      </c>
      <c r="BB137" s="117">
        <f t="shared" si="111"/>
        <v>102026</v>
      </c>
      <c r="BC137" s="289">
        <f t="shared" si="88"/>
        <v>78802</v>
      </c>
    </row>
    <row r="138" spans="1:55" ht="16">
      <c r="A138" s="20">
        <v>23</v>
      </c>
      <c r="B138" s="19">
        <v>44492</v>
      </c>
      <c r="C138" s="8">
        <v>9295489</v>
      </c>
      <c r="D138" s="8">
        <v>99558</v>
      </c>
      <c r="E138" s="8">
        <v>5117146</v>
      </c>
      <c r="F138" s="8">
        <v>4058669</v>
      </c>
      <c r="G138" s="8">
        <v>6629870</v>
      </c>
      <c r="H138" s="10">
        <f t="shared" si="92"/>
        <v>2421457</v>
      </c>
      <c r="I138" s="8">
        <v>72858</v>
      </c>
      <c r="J138" s="8">
        <v>22246</v>
      </c>
      <c r="K138" s="8">
        <v>770</v>
      </c>
      <c r="L138" s="9">
        <v>144</v>
      </c>
      <c r="M138" s="8">
        <v>52691</v>
      </c>
      <c r="N138" s="8">
        <v>1035</v>
      </c>
      <c r="O138" s="18">
        <f t="shared" si="93"/>
        <v>-51</v>
      </c>
      <c r="P138" s="18">
        <f t="shared" si="94"/>
        <v>-14</v>
      </c>
      <c r="Q138" s="18">
        <f t="shared" si="95"/>
        <v>-1</v>
      </c>
      <c r="R138" s="18">
        <f t="shared" si="101"/>
        <v>1603</v>
      </c>
      <c r="S138" s="17">
        <f t="shared" si="102"/>
        <v>315.42857142857144</v>
      </c>
      <c r="T138" s="17">
        <f t="shared" si="103"/>
        <v>4.7142857142857144</v>
      </c>
      <c r="U138" s="17">
        <f t="shared" si="104"/>
        <v>-0.2857142857142857</v>
      </c>
      <c r="V138" s="17">
        <f t="shared" si="96"/>
        <v>1488.7382556131261</v>
      </c>
      <c r="W138" s="17">
        <f t="shared" si="105"/>
        <v>39.294905008635581</v>
      </c>
      <c r="X138" s="17">
        <f t="shared" si="97"/>
        <v>8.9668393782383422</v>
      </c>
      <c r="Y138" s="17">
        <f t="shared" si="115"/>
        <v>1709.4215991960693</v>
      </c>
      <c r="Z138" s="17">
        <f t="shared" si="116"/>
        <v>53.433006775794624</v>
      </c>
      <c r="AA138" s="17">
        <f t="shared" si="117"/>
        <v>8.7168225995647415</v>
      </c>
      <c r="AB138" s="11">
        <f t="shared" si="118"/>
        <v>2.2189906007529847E-2</v>
      </c>
      <c r="AC138" s="11">
        <f t="shared" si="119"/>
        <v>2.396421347077841E-3</v>
      </c>
      <c r="AD138" s="11">
        <f t="shared" si="120"/>
        <v>1.1118396172914212E-2</v>
      </c>
      <c r="AE138" s="11">
        <f t="shared" ref="AE138:AE201" si="121">AB131</f>
        <v>2.4450865478450965E-2</v>
      </c>
      <c r="AF138" s="11">
        <f t="shared" ref="AF138:AF201" si="122">AC131</f>
        <v>3.6047151055687873E-3</v>
      </c>
      <c r="AG138" s="11">
        <f t="shared" ref="AG138:AG201" si="123">AD131</f>
        <v>1.8726505292589055E-2</v>
      </c>
      <c r="AH138" s="11">
        <f t="shared" si="110"/>
        <v>1.9325227888430423E-2</v>
      </c>
      <c r="AI138" s="11">
        <f t="shared" si="106"/>
        <v>1.7623404497751078E-3</v>
      </c>
      <c r="AJ138" s="11">
        <f t="shared" si="107"/>
        <v>1.1437295125304009E-2</v>
      </c>
      <c r="AK138" s="16">
        <f t="shared" si="112"/>
        <v>2.4595024888572865E-2</v>
      </c>
      <c r="AL138" s="37">
        <f t="shared" si="113"/>
        <v>2.3680917070507618E-3</v>
      </c>
      <c r="AM138" s="16">
        <f t="shared" si="114"/>
        <v>1.1111811769715327E-2</v>
      </c>
      <c r="AN138" s="15">
        <f t="shared" ref="AN138:AN201" si="124">AH131</f>
        <v>2.4050111677633903E-2</v>
      </c>
      <c r="AO138" s="15">
        <f t="shared" ref="AO138:AO201" si="125">AI131</f>
        <v>7.9811363410070262E-3</v>
      </c>
      <c r="AP138" s="15">
        <f t="shared" ref="AP138:AP201" si="126">AJ131</f>
        <v>2.6372293100233118E-2</v>
      </c>
      <c r="AQ138" s="15">
        <f t="shared" si="98"/>
        <v>1.9389652295769437E-2</v>
      </c>
      <c r="AR138" s="15">
        <f t="shared" si="99"/>
        <v>3.3377169154376286E-3</v>
      </c>
      <c r="AS138" s="15">
        <f t="shared" si="100"/>
        <v>9.6472384080280495E-3</v>
      </c>
      <c r="AT138" s="14">
        <f t="shared" si="78"/>
        <v>1.5016584035584408E-2</v>
      </c>
      <c r="AU138" s="11">
        <f t="shared" si="108"/>
        <v>1.3247598692411336E-2</v>
      </c>
      <c r="AV138" s="14">
        <f t="shared" si="79"/>
        <v>4.1114915524000629E-2</v>
      </c>
      <c r="AW138" s="36">
        <f t="shared" si="109"/>
        <v>3.5810483627332801E-2</v>
      </c>
      <c r="AX138" s="13">
        <f t="shared" si="86"/>
        <v>3.1441778592153427E-2</v>
      </c>
      <c r="AY138" s="11">
        <f t="shared" si="91"/>
        <v>2.7254024010539338E-2</v>
      </c>
      <c r="AZ138" s="12">
        <f t="shared" si="89"/>
        <v>1.1843520310352993E-2</v>
      </c>
      <c r="BA138" s="11">
        <f t="shared" si="90"/>
        <v>1.0360944375336816E-2</v>
      </c>
      <c r="BB138" s="117">
        <f t="shared" si="111"/>
        <v>99558</v>
      </c>
      <c r="BC138" s="289">
        <f t="shared" si="88"/>
        <v>78521</v>
      </c>
    </row>
    <row r="139" spans="1:55" ht="16">
      <c r="A139" s="20">
        <v>24</v>
      </c>
      <c r="B139" s="19">
        <v>44493</v>
      </c>
      <c r="C139" s="8">
        <v>9372914</v>
      </c>
      <c r="D139" s="8">
        <v>77425</v>
      </c>
      <c r="E139" s="8">
        <v>5129874</v>
      </c>
      <c r="F139" s="8">
        <v>4121644</v>
      </c>
      <c r="G139" s="8">
        <v>6629870</v>
      </c>
      <c r="H139" s="10">
        <f t="shared" si="92"/>
        <v>2359839</v>
      </c>
      <c r="I139" s="8">
        <v>69624</v>
      </c>
      <c r="J139" s="8">
        <v>24056</v>
      </c>
      <c r="K139" s="8">
        <v>787</v>
      </c>
      <c r="L139" s="9">
        <v>146</v>
      </c>
      <c r="M139" s="8">
        <v>52728</v>
      </c>
      <c r="N139" s="8">
        <v>1046</v>
      </c>
      <c r="O139" s="18">
        <f t="shared" si="93"/>
        <v>1810</v>
      </c>
      <c r="P139" s="18">
        <f t="shared" si="94"/>
        <v>17</v>
      </c>
      <c r="Q139" s="18">
        <f t="shared" si="95"/>
        <v>2</v>
      </c>
      <c r="R139" s="18">
        <f t="shared" si="101"/>
        <v>37</v>
      </c>
      <c r="S139" s="17">
        <f t="shared" si="102"/>
        <v>230.42857142857142</v>
      </c>
      <c r="T139" s="17">
        <f t="shared" si="103"/>
        <v>-5.4285714285714288</v>
      </c>
      <c r="U139" s="17">
        <f t="shared" si="104"/>
        <v>-1.2857142857142858</v>
      </c>
      <c r="V139" s="17">
        <f t="shared" si="96"/>
        <v>1845.6185521629518</v>
      </c>
      <c r="W139" s="17">
        <f t="shared" si="105"/>
        <v>18.1652727199968</v>
      </c>
      <c r="X139" s="17">
        <f t="shared" si="97"/>
        <v>2.2161751170515025</v>
      </c>
      <c r="Y139" s="17">
        <f t="shared" si="115"/>
        <v>1666.8196495958746</v>
      </c>
      <c r="Z139" s="17">
        <f t="shared" si="116"/>
        <v>44.773324685732781</v>
      </c>
      <c r="AA139" s="17">
        <f t="shared" si="117"/>
        <v>7.7704363144189204</v>
      </c>
      <c r="AB139" s="11">
        <f t="shared" si="118"/>
        <v>2.2877647610363646E-2</v>
      </c>
      <c r="AC139" s="11">
        <f t="shared" si="119"/>
        <v>2.0126460795528538E-3</v>
      </c>
      <c r="AD139" s="11">
        <f t="shared" si="120"/>
        <v>1.0091475733011585E-2</v>
      </c>
      <c r="AE139" s="11">
        <f t="shared" si="121"/>
        <v>2.3303723806109514E-2</v>
      </c>
      <c r="AF139" s="11">
        <f t="shared" si="122"/>
        <v>3.4537197813164374E-3</v>
      </c>
      <c r="AG139" s="11">
        <f t="shared" si="123"/>
        <v>1.5810563105415114E-2</v>
      </c>
      <c r="AH139" s="11">
        <f t="shared" si="110"/>
        <v>2.5331721323162203E-2</v>
      </c>
      <c r="AI139" s="11">
        <f t="shared" si="106"/>
        <v>8.1656354940199587E-4</v>
      </c>
      <c r="AJ139" s="11">
        <f t="shared" si="107"/>
        <v>2.8781495026642891E-3</v>
      </c>
      <c r="AK139" s="16">
        <f t="shared" si="112"/>
        <v>2.4688201085488071E-2</v>
      </c>
      <c r="AL139" s="37">
        <f t="shared" si="113"/>
        <v>1.9660450897490381E-3</v>
      </c>
      <c r="AM139" s="16">
        <f t="shared" si="114"/>
        <v>9.8874775331717259E-3</v>
      </c>
      <c r="AN139" s="15">
        <f t="shared" si="124"/>
        <v>0</v>
      </c>
      <c r="AO139" s="15">
        <f t="shared" si="125"/>
        <v>0</v>
      </c>
      <c r="AP139" s="15">
        <f t="shared" si="126"/>
        <v>0</v>
      </c>
      <c r="AQ139" s="15">
        <f t="shared" si="98"/>
        <v>1.9948291894528791E-2</v>
      </c>
      <c r="AR139" s="15">
        <f t="shared" si="99"/>
        <v>2.8790402086441317E-3</v>
      </c>
      <c r="AS139" s="15">
        <f t="shared" si="100"/>
        <v>9.7734481094554765E-3</v>
      </c>
      <c r="AT139" s="14">
        <f t="shared" si="78"/>
        <v>1.1678207868329243E-2</v>
      </c>
      <c r="AU139" s="11">
        <f t="shared" si="108"/>
        <v>1.2736513471822008E-2</v>
      </c>
      <c r="AV139" s="14">
        <f t="shared" si="79"/>
        <v>3.280944166106247E-2</v>
      </c>
      <c r="AW139" s="36">
        <f t="shared" si="109"/>
        <v>3.5464426486793953E-2</v>
      </c>
      <c r="AX139" s="13">
        <f t="shared" si="86"/>
        <v>2.6007069297534501E-2</v>
      </c>
      <c r="AY139" s="11">
        <f t="shared" si="91"/>
        <v>2.7149173242110435E-2</v>
      </c>
      <c r="AZ139" s="12">
        <f t="shared" si="89"/>
        <v>9.49867795296137E-3</v>
      </c>
      <c r="BA139" s="11">
        <f t="shared" si="90"/>
        <v>1.0034521254349093E-2</v>
      </c>
      <c r="BB139" s="117">
        <f t="shared" si="111"/>
        <v>77425</v>
      </c>
      <c r="BC139" s="289">
        <f t="shared" si="88"/>
        <v>62975</v>
      </c>
    </row>
    <row r="140" spans="1:55" ht="16">
      <c r="A140" s="20">
        <v>25</v>
      </c>
      <c r="B140" s="19">
        <v>44494</v>
      </c>
      <c r="C140" s="8">
        <v>9421011</v>
      </c>
      <c r="D140" s="8">
        <v>48097</v>
      </c>
      <c r="E140" s="8">
        <v>5137304</v>
      </c>
      <c r="F140" s="8">
        <v>4161193</v>
      </c>
      <c r="G140" s="8">
        <v>6629870</v>
      </c>
      <c r="H140" s="10">
        <f t="shared" si="92"/>
        <v>2331620</v>
      </c>
      <c r="I140" s="8">
        <v>56905</v>
      </c>
      <c r="J140" s="8">
        <v>23873</v>
      </c>
      <c r="K140" s="8">
        <v>802</v>
      </c>
      <c r="L140" s="9">
        <v>152</v>
      </c>
      <c r="M140" s="8">
        <v>54272</v>
      </c>
      <c r="N140" s="8">
        <v>1053</v>
      </c>
      <c r="O140" s="18">
        <f t="shared" si="93"/>
        <v>-183</v>
      </c>
      <c r="P140" s="18">
        <f t="shared" si="94"/>
        <v>15</v>
      </c>
      <c r="Q140" s="18">
        <f t="shared" si="95"/>
        <v>6</v>
      </c>
      <c r="R140" s="18">
        <f t="shared" si="101"/>
        <v>1544</v>
      </c>
      <c r="S140" s="17">
        <f t="shared" si="102"/>
        <v>-94.714285714285708</v>
      </c>
      <c r="T140" s="17">
        <f t="shared" si="103"/>
        <v>-4.7142857142857144</v>
      </c>
      <c r="U140" s="17">
        <f t="shared" si="104"/>
        <v>-0.5714285714285714</v>
      </c>
      <c r="V140" s="17">
        <f t="shared" si="96"/>
        <v>1301.6703991622023</v>
      </c>
      <c r="W140" s="17">
        <f t="shared" si="105"/>
        <v>64.876666532404244</v>
      </c>
      <c r="X140" s="17">
        <f t="shared" si="97"/>
        <v>15.452934305393322</v>
      </c>
      <c r="Y140" s="17">
        <f t="shared" si="115"/>
        <v>1608.4431255512659</v>
      </c>
      <c r="Z140" s="17">
        <f t="shared" si="116"/>
        <v>54.716854705557402</v>
      </c>
      <c r="AA140" s="17">
        <f t="shared" si="117"/>
        <v>10.203430339203186</v>
      </c>
      <c r="AB140" s="11">
        <f t="shared" si="118"/>
        <v>2.3101848867506405E-2</v>
      </c>
      <c r="AC140" s="11">
        <f t="shared" si="119"/>
        <v>2.2745616355818675E-3</v>
      </c>
      <c r="AD140" s="11">
        <f t="shared" si="120"/>
        <v>1.2964968664807097E-2</v>
      </c>
      <c r="AE140" s="11">
        <f t="shared" si="121"/>
        <v>2.5016578782469889E-2</v>
      </c>
      <c r="AF140" s="11">
        <f t="shared" si="122"/>
        <v>3.0282837625833473E-3</v>
      </c>
      <c r="AG140" s="11">
        <f t="shared" si="123"/>
        <v>1.4014041397883628E-2</v>
      </c>
      <c r="AH140" s="11"/>
      <c r="AI140" s="11">
        <f t="shared" si="106"/>
        <v>2.6969016682908313E-3</v>
      </c>
      <c r="AJ140" s="11">
        <f t="shared" si="107"/>
        <v>1.9635240540525185E-2</v>
      </c>
      <c r="AK140" s="16">
        <f t="shared" si="112"/>
        <v>2.3643736066662133E-2</v>
      </c>
      <c r="AL140" s="37">
        <f t="shared" si="113"/>
        <v>2.3676987038445054E-3</v>
      </c>
      <c r="AM140" s="16">
        <f t="shared" si="114"/>
        <v>1.3189987939156217E-2</v>
      </c>
      <c r="AN140" s="15">
        <f t="shared" si="124"/>
        <v>2.2266092629525648E-2</v>
      </c>
      <c r="AO140" s="15">
        <f t="shared" si="125"/>
        <v>8.2126806403287241E-3</v>
      </c>
      <c r="AP140" s="15">
        <f t="shared" si="126"/>
        <v>3.1009679981592358E-2</v>
      </c>
      <c r="AQ140" s="15">
        <f t="shared" si="98"/>
        <v>1.9975105539247993E-2</v>
      </c>
      <c r="AR140" s="15">
        <f t="shared" si="99"/>
        <v>2.3271287246242958E-3</v>
      </c>
      <c r="AS140" s="15">
        <f t="shared" si="100"/>
        <v>7.7730132323082712E-3</v>
      </c>
      <c r="AT140" s="14">
        <f t="shared" si="78"/>
        <v>7.2545917189929818E-3</v>
      </c>
      <c r="AU140" s="11">
        <f t="shared" si="108"/>
        <v>1.2137406702006009E-2</v>
      </c>
      <c r="AV140" s="14">
        <f t="shared" si="79"/>
        <v>2.0628146953620231E-2</v>
      </c>
      <c r="AW140" s="36">
        <f t="shared" si="109"/>
        <v>3.4781291114569492E-2</v>
      </c>
      <c r="AX140" s="13">
        <f t="shared" si="86"/>
        <v>1.6759194165364671E-2</v>
      </c>
      <c r="AY140" s="11">
        <f t="shared" si="91"/>
        <v>2.6844426443447512E-2</v>
      </c>
      <c r="AZ140" s="12">
        <f t="shared" si="89"/>
        <v>5.965275337223807E-3</v>
      </c>
      <c r="BA140" s="11">
        <f t="shared" si="90"/>
        <v>9.6436710997780829E-3</v>
      </c>
      <c r="BB140" s="117">
        <f t="shared" si="111"/>
        <v>48097</v>
      </c>
      <c r="BC140" s="289">
        <f t="shared" si="88"/>
        <v>39549</v>
      </c>
    </row>
    <row r="141" spans="1:55" ht="16">
      <c r="A141" s="20">
        <v>26</v>
      </c>
      <c r="B141" s="19">
        <v>44495</v>
      </c>
      <c r="C141" s="8">
        <v>9508547</v>
      </c>
      <c r="D141" s="8">
        <v>87536</v>
      </c>
      <c r="E141" s="8">
        <v>5154553</v>
      </c>
      <c r="F141" s="8">
        <v>4230842</v>
      </c>
      <c r="G141" s="8">
        <v>6629870</v>
      </c>
      <c r="H141" s="10">
        <f t="shared" si="92"/>
        <v>2261698</v>
      </c>
      <c r="I141" s="8">
        <v>55679</v>
      </c>
      <c r="J141" s="8">
        <v>23747</v>
      </c>
      <c r="K141" s="8">
        <v>817</v>
      </c>
      <c r="L141" s="9">
        <v>147</v>
      </c>
      <c r="M141" s="8">
        <v>55883</v>
      </c>
      <c r="N141" s="8">
        <v>1057</v>
      </c>
      <c r="O141" s="18">
        <f t="shared" si="93"/>
        <v>-126</v>
      </c>
      <c r="P141" s="18">
        <f t="shared" si="94"/>
        <v>15</v>
      </c>
      <c r="Q141" s="18">
        <f t="shared" si="95"/>
        <v>-5</v>
      </c>
      <c r="R141" s="18">
        <f t="shared" si="101"/>
        <v>1611</v>
      </c>
      <c r="S141" s="17">
        <f t="shared" si="102"/>
        <v>80.142857142857139</v>
      </c>
      <c r="T141" s="17">
        <f t="shared" si="103"/>
        <v>-6.5714285714285712</v>
      </c>
      <c r="U141" s="17">
        <f t="shared" si="104"/>
        <v>-2.1428571428571428</v>
      </c>
      <c r="V141" s="17">
        <f t="shared" si="96"/>
        <v>1422.1533325239773</v>
      </c>
      <c r="W141" s="17">
        <f t="shared" si="105"/>
        <v>68.263202622313941</v>
      </c>
      <c r="X141" s="17">
        <f t="shared" si="97"/>
        <v>4.5834648537088754</v>
      </c>
      <c r="Y141" s="17">
        <f t="shared" si="115"/>
        <v>1541.6882600177198</v>
      </c>
      <c r="Z141" s="17">
        <f t="shared" si="116"/>
        <v>45.168331498806353</v>
      </c>
      <c r="AA141" s="17">
        <f t="shared" si="117"/>
        <v>7.9981185580712042</v>
      </c>
      <c r="AB141" s="11">
        <f t="shared" si="118"/>
        <v>2.7092316316979524E-2</v>
      </c>
      <c r="AC141" s="11">
        <f t="shared" si="119"/>
        <v>1.8920257822144829E-3</v>
      </c>
      <c r="AD141" s="11">
        <f t="shared" si="120"/>
        <v>9.9727164065725737E-3</v>
      </c>
      <c r="AE141" s="11">
        <f t="shared" si="121"/>
        <v>2.6260553758958759E-2</v>
      </c>
      <c r="AF141" s="11">
        <f t="shared" si="122"/>
        <v>3.5592940809580651E-3</v>
      </c>
      <c r="AG141" s="11">
        <f t="shared" si="123"/>
        <v>1.2855197106886372E-2</v>
      </c>
      <c r="AH141" s="11">
        <f>MIN(1,V141/I140)</f>
        <v>2.4991711317528816E-2</v>
      </c>
      <c r="AI141" s="11">
        <f t="shared" si="106"/>
        <v>2.8594312663810136E-3</v>
      </c>
      <c r="AJ141" s="11">
        <f t="shared" si="107"/>
        <v>5.7150434584898697E-3</v>
      </c>
      <c r="AK141" s="16">
        <f t="shared" si="112"/>
        <v>2.3115711794816998E-2</v>
      </c>
      <c r="AL141" s="37">
        <f t="shared" si="113"/>
        <v>1.9329833290777836E-3</v>
      </c>
      <c r="AM141" s="16">
        <f t="shared" si="114"/>
        <v>1.0359035716907203E-2</v>
      </c>
      <c r="AN141" s="15">
        <f t="shared" si="124"/>
        <v>2.4620814355983536E-2</v>
      </c>
      <c r="AO141" s="15">
        <f t="shared" si="125"/>
        <v>0</v>
      </c>
      <c r="AP141" s="15">
        <f t="shared" si="126"/>
        <v>5.1196234698022433E-3</v>
      </c>
      <c r="AQ141" s="15">
        <f t="shared" si="98"/>
        <v>1.8473008926457268E-2</v>
      </c>
      <c r="AR141" s="15">
        <f t="shared" si="99"/>
        <v>2.3271287246242958E-3</v>
      </c>
      <c r="AS141" s="15">
        <f t="shared" si="100"/>
        <v>9.7763266046328595E-3</v>
      </c>
      <c r="AT141" s="14">
        <f t="shared" ref="AT141:AT204" si="127">D141/G141</f>
        <v>1.3203275479006375E-2</v>
      </c>
      <c r="AU141" s="11">
        <f t="shared" si="108"/>
        <v>1.148268582728082E-2</v>
      </c>
      <c r="AV141" s="14">
        <f t="shared" ref="AV141:AV204" si="128">D141/H141</f>
        <v>3.8703664238107831E-2</v>
      </c>
      <c r="AW141" s="36">
        <f t="shared" si="109"/>
        <v>3.3896746590289448E-2</v>
      </c>
      <c r="AX141" s="13">
        <f t="shared" si="86"/>
        <v>2.9871505648433279E-2</v>
      </c>
      <c r="AY141" s="11">
        <f t="shared" si="91"/>
        <v>2.6352637516730192E-2</v>
      </c>
      <c r="AZ141" s="12">
        <f t="shared" si="89"/>
        <v>1.0505334192073147E-2</v>
      </c>
      <c r="BA141" s="11">
        <f t="shared" si="90"/>
        <v>9.1820589457798033E-3</v>
      </c>
      <c r="BB141" s="117">
        <f t="shared" si="111"/>
        <v>87536</v>
      </c>
      <c r="BC141" s="289">
        <f t="shared" si="88"/>
        <v>69649</v>
      </c>
    </row>
    <row r="142" spans="1:55" ht="16">
      <c r="A142" s="20">
        <v>27</v>
      </c>
      <c r="B142" s="19">
        <v>44496</v>
      </c>
      <c r="C142" s="8">
        <v>9586418</v>
      </c>
      <c r="D142" s="8">
        <v>77871</v>
      </c>
      <c r="E142" s="8">
        <v>5168956</v>
      </c>
      <c r="F142" s="8">
        <v>4292702</v>
      </c>
      <c r="G142" s="8">
        <v>6629870</v>
      </c>
      <c r="H142" s="10">
        <f t="shared" si="92"/>
        <v>2170860</v>
      </c>
      <c r="I142" s="8">
        <v>83210</v>
      </c>
      <c r="J142" s="8">
        <v>23274</v>
      </c>
      <c r="K142" s="8">
        <v>748</v>
      </c>
      <c r="L142" s="9">
        <v>138</v>
      </c>
      <c r="M142" s="8">
        <v>57868</v>
      </c>
      <c r="N142" s="8">
        <v>1070</v>
      </c>
      <c r="O142" s="18">
        <f t="shared" si="93"/>
        <v>-473</v>
      </c>
      <c r="P142" s="18">
        <f t="shared" si="94"/>
        <v>-69</v>
      </c>
      <c r="Q142" s="18">
        <f t="shared" si="95"/>
        <v>-9</v>
      </c>
      <c r="R142" s="18">
        <f t="shared" si="101"/>
        <v>1985</v>
      </c>
      <c r="S142" s="17">
        <f t="shared" si="102"/>
        <v>-291</v>
      </c>
      <c r="T142" s="17">
        <f t="shared" si="103"/>
        <v>-3.2857142857142856</v>
      </c>
      <c r="U142" s="17">
        <f t="shared" si="104"/>
        <v>-1.2857142857142858</v>
      </c>
      <c r="V142" s="17">
        <f t="shared" si="96"/>
        <v>1439.2057119205299</v>
      </c>
      <c r="W142" s="17">
        <f t="shared" si="105"/>
        <v>0</v>
      </c>
      <c r="X142" s="17">
        <f t="shared" si="97"/>
        <v>2.3381622516556284</v>
      </c>
      <c r="Y142" s="17">
        <f t="shared" si="115"/>
        <v>1491.9551812560512</v>
      </c>
      <c r="Z142" s="17">
        <f t="shared" si="116"/>
        <v>60.85163011949674</v>
      </c>
      <c r="AA142" s="17">
        <f t="shared" si="117"/>
        <v>11.047898699049243</v>
      </c>
      <c r="AB142" s="11">
        <f t="shared" si="118"/>
        <v>2.6795653320929817E-2</v>
      </c>
      <c r="AC142" s="11">
        <f t="shared" si="119"/>
        <v>2.5624975836735899E-3</v>
      </c>
      <c r="AD142" s="11">
        <f t="shared" si="120"/>
        <v>1.3522519827477654E-2</v>
      </c>
      <c r="AE142" s="11">
        <f t="shared" si="121"/>
        <v>2.6087672767855764E-2</v>
      </c>
      <c r="AF142" s="11">
        <f t="shared" si="122"/>
        <v>2.6997626222691408E-3</v>
      </c>
      <c r="AG142" s="11">
        <f t="shared" si="123"/>
        <v>1.2247905400746805E-2</v>
      </c>
      <c r="AH142" s="11">
        <f>MIN(1,V142/I141)</f>
        <v>2.5848267963155407E-2</v>
      </c>
      <c r="AI142" s="11">
        <f t="shared" si="106"/>
        <v>0</v>
      </c>
      <c r="AJ142" s="11">
        <f t="shared" si="107"/>
        <v>2.861887700924882E-3</v>
      </c>
      <c r="AK142" s="16">
        <f t="shared" si="112"/>
        <v>2.2501184040674506E-2</v>
      </c>
      <c r="AL142" s="37">
        <f t="shared" si="113"/>
        <v>2.6129229397955623E-3</v>
      </c>
      <c r="AM142" s="16">
        <f t="shared" si="114"/>
        <v>1.4593371094880542E-2</v>
      </c>
      <c r="AN142" s="15">
        <f t="shared" si="124"/>
        <v>2.5289210781664153E-2</v>
      </c>
      <c r="AO142" s="15">
        <f t="shared" si="125"/>
        <v>2.814326321112069E-3</v>
      </c>
      <c r="AP142" s="15">
        <f t="shared" si="126"/>
        <v>1.1432227356730069E-2</v>
      </c>
      <c r="AQ142" s="15">
        <f t="shared" si="98"/>
        <v>1.8718400789089019E-2</v>
      </c>
      <c r="AR142" s="15">
        <f t="shared" si="99"/>
        <v>1.1108803143727681E-3</v>
      </c>
      <c r="AS142" s="15">
        <f t="shared" si="100"/>
        <v>5.389475816265271E-3</v>
      </c>
      <c r="AT142" s="14">
        <f t="shared" si="127"/>
        <v>1.1745479172291462E-2</v>
      </c>
      <c r="AU142" s="11">
        <f t="shared" si="108"/>
        <v>1.0841841544404341E-2</v>
      </c>
      <c r="AV142" s="14">
        <f t="shared" si="128"/>
        <v>3.5871037284762722E-2</v>
      </c>
      <c r="AW142" s="36">
        <f t="shared" si="109"/>
        <v>3.2985033667404004E-2</v>
      </c>
      <c r="AX142" s="13">
        <f t="shared" si="86"/>
        <v>2.735113176029691E-2</v>
      </c>
      <c r="AY142" s="11">
        <f t="shared" si="91"/>
        <v>2.5807820536641594E-2</v>
      </c>
      <c r="AZ142" s="12">
        <f t="shared" si="89"/>
        <v>9.3304996930558218E-3</v>
      </c>
      <c r="BA142" s="11">
        <f t="shared" si="90"/>
        <v>8.7205545292958781E-3</v>
      </c>
      <c r="BB142" s="117">
        <f t="shared" si="111"/>
        <v>77871</v>
      </c>
      <c r="BC142" s="289">
        <f t="shared" si="88"/>
        <v>61860</v>
      </c>
    </row>
    <row r="143" spans="1:55" ht="16">
      <c r="A143" s="20">
        <v>28</v>
      </c>
      <c r="B143" s="19">
        <v>44497</v>
      </c>
      <c r="C143" s="8">
        <v>9657191</v>
      </c>
      <c r="D143" s="8">
        <v>70773</v>
      </c>
      <c r="E143" s="8">
        <v>5181563</v>
      </c>
      <c r="F143" s="8">
        <v>4348900</v>
      </c>
      <c r="G143" s="8">
        <v>6629870</v>
      </c>
      <c r="H143" s="10">
        <f t="shared" si="92"/>
        <v>2113380</v>
      </c>
      <c r="I143" s="8">
        <v>82648</v>
      </c>
      <c r="J143" s="8">
        <v>21302</v>
      </c>
      <c r="K143" s="8">
        <v>746</v>
      </c>
      <c r="L143" s="9">
        <v>137</v>
      </c>
      <c r="M143" s="8">
        <v>61662</v>
      </c>
      <c r="N143" s="8">
        <v>1095</v>
      </c>
      <c r="O143" s="18">
        <f t="shared" si="93"/>
        <v>-1972</v>
      </c>
      <c r="P143" s="18">
        <f t="shared" si="94"/>
        <v>-2</v>
      </c>
      <c r="Q143" s="18">
        <f t="shared" si="95"/>
        <v>-1</v>
      </c>
      <c r="R143" s="18">
        <f t="shared" si="101"/>
        <v>3794</v>
      </c>
      <c r="S143" s="17">
        <f t="shared" si="102"/>
        <v>-411</v>
      </c>
      <c r="T143" s="17">
        <f t="shared" si="103"/>
        <v>-12.142857142857142</v>
      </c>
      <c r="U143" s="17">
        <f t="shared" si="104"/>
        <v>-2.5714285714285716</v>
      </c>
      <c r="V143" s="17">
        <f t="shared" si="96"/>
        <v>1670.9924723912554</v>
      </c>
      <c r="W143" s="17">
        <f t="shared" si="105"/>
        <v>125.5782736082939</v>
      </c>
      <c r="X143" s="17">
        <f t="shared" si="97"/>
        <v>22.429254000450754</v>
      </c>
      <c r="Y143" s="17">
        <f t="shared" si="115"/>
        <v>1366.866816661344</v>
      </c>
      <c r="Z143" s="17">
        <f t="shared" si="116"/>
        <v>58.256591159497198</v>
      </c>
      <c r="AA143" s="17">
        <f t="shared" si="117"/>
        <v>10.731302253756171</v>
      </c>
      <c r="AB143" s="11">
        <f t="shared" si="118"/>
        <v>1.6426713335672926E-2</v>
      </c>
      <c r="AC143" s="11">
        <f t="shared" si="119"/>
        <v>2.503076014415107E-3</v>
      </c>
      <c r="AD143" s="11">
        <f t="shared" si="120"/>
        <v>1.4346660767053704E-2</v>
      </c>
      <c r="AE143" s="11">
        <f t="shared" si="121"/>
        <v>2.280171421957013E-2</v>
      </c>
      <c r="AF143" s="11">
        <f t="shared" si="122"/>
        <v>2.8043592669338706E-3</v>
      </c>
      <c r="AG143" s="11">
        <f t="shared" si="123"/>
        <v>1.2619534706715735E-2</v>
      </c>
      <c r="AH143" s="11">
        <f>MIN(1,V143/I142)</f>
        <v>2.0081630481808142E-2</v>
      </c>
      <c r="AI143" s="11">
        <f t="shared" si="106"/>
        <v>5.3956463696955359E-3</v>
      </c>
      <c r="AJ143" s="11">
        <f t="shared" si="107"/>
        <v>2.9985633690442184E-2</v>
      </c>
      <c r="AK143" s="16">
        <f t="shared" si="112"/>
        <v>2.1793549720052582E-2</v>
      </c>
      <c r="AL143" s="37">
        <f t="shared" si="113"/>
        <v>2.4962710041667056E-3</v>
      </c>
      <c r="AM143" s="16">
        <f t="shared" si="114"/>
        <v>1.4182206880214215E-2</v>
      </c>
      <c r="AN143" s="15">
        <f t="shared" si="124"/>
        <v>2.6348420594763805E-2</v>
      </c>
      <c r="AO143" s="15">
        <f t="shared" si="125"/>
        <v>2.584071071027262E-3</v>
      </c>
      <c r="AP143" s="15">
        <f t="shared" si="126"/>
        <v>6.8680608485507527E-3</v>
      </c>
      <c r="AQ143" s="15">
        <f t="shared" si="98"/>
        <v>1.889586244806982E-2</v>
      </c>
      <c r="AR143" s="15">
        <f t="shared" si="99"/>
        <v>1.1108803143727681E-3</v>
      </c>
      <c r="AS143" s="15">
        <f t="shared" si="100"/>
        <v>6.6967255359550145E-3</v>
      </c>
      <c r="AT143" s="14">
        <f t="shared" si="127"/>
        <v>1.0674869944659549E-2</v>
      </c>
      <c r="AU143" s="11">
        <f t="shared" si="108"/>
        <v>1.029125975105308E-2</v>
      </c>
      <c r="AV143" s="14">
        <f t="shared" si="128"/>
        <v>3.3488061777815631E-2</v>
      </c>
      <c r="AW143" s="36">
        <f t="shared" si="109"/>
        <v>3.2045177938017234E-2</v>
      </c>
      <c r="AX143" s="13">
        <f t="shared" si="86"/>
        <v>2.5887436315561573E-2</v>
      </c>
      <c r="AY143" s="11">
        <f t="shared" si="91"/>
        <v>2.5170465930911625E-2</v>
      </c>
      <c r="AZ143" s="12">
        <f t="shared" si="89"/>
        <v>8.4764859642798424E-3</v>
      </c>
      <c r="BA143" s="11">
        <f t="shared" si="90"/>
        <v>8.2968013378413568E-3</v>
      </c>
      <c r="BB143" s="117">
        <f t="shared" si="111"/>
        <v>70773</v>
      </c>
      <c r="BC143" s="289">
        <f t="shared" si="88"/>
        <v>56198</v>
      </c>
    </row>
    <row r="144" spans="1:55" ht="16">
      <c r="A144" s="20">
        <v>29</v>
      </c>
      <c r="B144" s="19">
        <v>44498</v>
      </c>
      <c r="C144" s="8">
        <v>9728832</v>
      </c>
      <c r="D144" s="8">
        <v>71641</v>
      </c>
      <c r="E144" s="8">
        <v>5193201</v>
      </c>
      <c r="F144" s="8">
        <v>4406279</v>
      </c>
      <c r="G144" s="8">
        <v>6629870</v>
      </c>
      <c r="H144" s="10">
        <f t="shared" si="92"/>
        <v>2066848</v>
      </c>
      <c r="I144" s="8">
        <v>70180</v>
      </c>
      <c r="J144" s="8">
        <v>22858</v>
      </c>
      <c r="K144" s="8">
        <v>738</v>
      </c>
      <c r="L144" s="9">
        <v>130</v>
      </c>
      <c r="M144" s="8">
        <v>61732</v>
      </c>
      <c r="N144" s="8">
        <v>1105</v>
      </c>
      <c r="O144" s="18">
        <f t="shared" si="93"/>
        <v>1556</v>
      </c>
      <c r="P144" s="18">
        <f t="shared" si="94"/>
        <v>-8</v>
      </c>
      <c r="Q144" s="18">
        <f t="shared" si="95"/>
        <v>-7</v>
      </c>
      <c r="R144" s="18">
        <f t="shared" si="101"/>
        <v>70</v>
      </c>
      <c r="S144" s="17">
        <f t="shared" si="102"/>
        <v>-393.28571428571428</v>
      </c>
      <c r="T144" s="17">
        <f t="shared" si="103"/>
        <v>-14.714285714285714</v>
      </c>
      <c r="U144" s="17">
        <f t="shared" si="104"/>
        <v>-2.2857142857142856</v>
      </c>
      <c r="V144" s="17">
        <f t="shared" si="96"/>
        <v>1623.4390963499957</v>
      </c>
      <c r="W144" s="17">
        <f t="shared" si="105"/>
        <v>0</v>
      </c>
      <c r="X144" s="17">
        <f t="shared" si="97"/>
        <v>0</v>
      </c>
      <c r="Y144" s="17">
        <f t="shared" si="115"/>
        <v>1376.8347470800175</v>
      </c>
      <c r="Z144" s="17">
        <f t="shared" si="116"/>
        <v>55.323193536313838</v>
      </c>
      <c r="AA144" s="17">
        <f t="shared" si="117"/>
        <v>10.982483743980266</v>
      </c>
      <c r="AB144" s="11">
        <f t="shared" si="118"/>
        <v>1.6659020751621546E-2</v>
      </c>
      <c r="AC144" s="11">
        <f t="shared" si="119"/>
        <v>2.5970891717356981E-3</v>
      </c>
      <c r="AD144" s="11">
        <f t="shared" si="120"/>
        <v>1.472182807504057E-2</v>
      </c>
      <c r="AE144" s="11">
        <f t="shared" si="121"/>
        <v>2.2023653080155203E-2</v>
      </c>
      <c r="AF144" s="11">
        <f t="shared" si="122"/>
        <v>1.9886692778007119E-3</v>
      </c>
      <c r="AG144" s="11">
        <f t="shared" si="123"/>
        <v>1.1148192355775906E-2</v>
      </c>
      <c r="AH144" s="11"/>
      <c r="AI144" s="11">
        <f t="shared" si="106"/>
        <v>0</v>
      </c>
      <c r="AJ144" s="11">
        <f t="shared" si="107"/>
        <v>0</v>
      </c>
      <c r="AK144" s="16">
        <f t="shared" si="112"/>
        <v>2.2266596794407754E-2</v>
      </c>
      <c r="AL144" s="37">
        <f t="shared" si="113"/>
        <v>2.4101021086798636E-3</v>
      </c>
      <c r="AM144" s="16">
        <f t="shared" si="114"/>
        <v>1.4879656183737473E-2</v>
      </c>
      <c r="AN144" s="15">
        <f t="shared" si="124"/>
        <v>2.6283857425887795E-2</v>
      </c>
      <c r="AO144" s="15">
        <f t="shared" si="125"/>
        <v>3.0430076233670558E-3</v>
      </c>
      <c r="AP144" s="15">
        <f t="shared" si="126"/>
        <v>1.9816665555743105E-2</v>
      </c>
      <c r="AQ144" s="15">
        <f t="shared" si="98"/>
        <v>1.7971454243972753E-2</v>
      </c>
      <c r="AR144" s="15">
        <f t="shared" si="99"/>
        <v>8.0898491215070632E-4</v>
      </c>
      <c r="AS144" s="15">
        <f t="shared" si="100"/>
        <v>3.7076075052497959E-3</v>
      </c>
      <c r="AT144" s="14">
        <f t="shared" si="127"/>
        <v>1.0805792572101715E-2</v>
      </c>
      <c r="AU144" s="11">
        <f t="shared" si="108"/>
        <v>9.8325780574452116E-3</v>
      </c>
      <c r="AV144" s="14">
        <f t="shared" si="128"/>
        <v>3.4661958692656647E-2</v>
      </c>
      <c r="AW144" s="36">
        <f t="shared" si="109"/>
        <v>3.1047919193321262E-2</v>
      </c>
      <c r="AX144" s="13">
        <f t="shared" si="86"/>
        <v>2.715034683776699E-2</v>
      </c>
      <c r="AY144" s="11">
        <f t="shared" si="91"/>
        <v>2.4392045092651877E-2</v>
      </c>
      <c r="AZ144" s="12">
        <f t="shared" si="89"/>
        <v>8.6546191705116383E-3</v>
      </c>
      <c r="BA144" s="11">
        <f t="shared" si="90"/>
        <v>7.9265721435175726E-3</v>
      </c>
      <c r="BB144" s="117">
        <f t="shared" si="111"/>
        <v>71641</v>
      </c>
      <c r="BC144" s="289">
        <f t="shared" si="88"/>
        <v>57379</v>
      </c>
    </row>
    <row r="145" spans="1:55" ht="16">
      <c r="A145" s="20">
        <v>30</v>
      </c>
      <c r="B145" s="19">
        <v>44499</v>
      </c>
      <c r="C145" s="8">
        <v>9798649</v>
      </c>
      <c r="D145" s="8">
        <v>69817</v>
      </c>
      <c r="E145" s="8">
        <v>5203109</v>
      </c>
      <c r="F145" s="8">
        <v>4463382</v>
      </c>
      <c r="G145" s="8">
        <v>6629870</v>
      </c>
      <c r="H145" s="10">
        <f t="shared" si="92"/>
        <v>2010110</v>
      </c>
      <c r="I145" s="8">
        <v>68484</v>
      </c>
      <c r="J145" s="8">
        <v>20209</v>
      </c>
      <c r="K145" s="8">
        <v>747</v>
      </c>
      <c r="L145" s="9">
        <v>135</v>
      </c>
      <c r="M145" s="8">
        <v>65687</v>
      </c>
      <c r="N145" s="8">
        <v>1116</v>
      </c>
      <c r="O145" s="18">
        <f t="shared" si="93"/>
        <v>-2649</v>
      </c>
      <c r="P145" s="18">
        <f t="shared" si="94"/>
        <v>9</v>
      </c>
      <c r="Q145" s="18">
        <f t="shared" si="95"/>
        <v>5</v>
      </c>
      <c r="R145" s="18">
        <f t="shared" si="101"/>
        <v>3955</v>
      </c>
      <c r="S145" s="17">
        <f t="shared" si="102"/>
        <v>-733.71428571428567</v>
      </c>
      <c r="T145" s="17">
        <f t="shared" si="103"/>
        <v>-21.428571428571427</v>
      </c>
      <c r="U145" s="17">
        <f t="shared" si="104"/>
        <v>-2.8571428571428572</v>
      </c>
      <c r="V145" s="17">
        <f t="shared" si="96"/>
        <v>1140.606704281447</v>
      </c>
      <c r="W145" s="17">
        <f t="shared" si="105"/>
        <v>149.07799535346831</v>
      </c>
      <c r="X145" s="17">
        <f t="shared" si="97"/>
        <v>30.315300365084632</v>
      </c>
      <c r="Y145" s="17">
        <f t="shared" si="115"/>
        <v>1294.3717337356825</v>
      </c>
      <c r="Z145" s="17">
        <f t="shared" si="116"/>
        <v>58.171439961123326</v>
      </c>
      <c r="AA145" s="17">
        <f t="shared" si="117"/>
        <v>12.311536377791723</v>
      </c>
      <c r="AB145" s="11">
        <f t="shared" si="118"/>
        <v>1.8443598371839304E-2</v>
      </c>
      <c r="AC145" s="11">
        <f t="shared" si="119"/>
        <v>2.544905064359232E-3</v>
      </c>
      <c r="AD145" s="11">
        <f t="shared" si="120"/>
        <v>1.6682298614893933E-2</v>
      </c>
      <c r="AE145" s="11">
        <f t="shared" si="121"/>
        <v>2.2189906007529847E-2</v>
      </c>
      <c r="AF145" s="11">
        <f t="shared" si="122"/>
        <v>2.396421347077841E-3</v>
      </c>
      <c r="AG145" s="11">
        <f t="shared" si="123"/>
        <v>1.1118396172914212E-2</v>
      </c>
      <c r="AH145" s="11">
        <f>MIN(1,V145/I144)</f>
        <v>1.6252589117717969E-2</v>
      </c>
      <c r="AI145" s="11">
        <f t="shared" si="106"/>
        <v>6.5219177247995584E-3</v>
      </c>
      <c r="AJ145" s="11">
        <f t="shared" si="107"/>
        <v>4.107764277111739E-2</v>
      </c>
      <c r="AK145" s="16">
        <f t="shared" si="112"/>
        <v>2.09366024701775E-2</v>
      </c>
      <c r="AL145" s="37">
        <f t="shared" si="113"/>
        <v>2.5982091111826601E-3</v>
      </c>
      <c r="AM145" s="16">
        <f t="shared" si="114"/>
        <v>1.6901323445724935E-2</v>
      </c>
      <c r="AN145" s="15">
        <f t="shared" si="124"/>
        <v>1.9325227888430423E-2</v>
      </c>
      <c r="AO145" s="15">
        <f t="shared" si="125"/>
        <v>1.7623404497751078E-3</v>
      </c>
      <c r="AP145" s="15">
        <f t="shared" si="126"/>
        <v>1.1437295125304009E-2</v>
      </c>
      <c r="AQ145" s="15">
        <f t="shared" si="98"/>
        <v>1.6563071673594235E-2</v>
      </c>
      <c r="AR145" s="15">
        <f t="shared" si="99"/>
        <v>1.1512792392227044E-3</v>
      </c>
      <c r="AS145" s="15">
        <f t="shared" si="100"/>
        <v>5.7223335719003765E-3</v>
      </c>
      <c r="AT145" s="14">
        <f t="shared" si="127"/>
        <v>1.0530674055449052E-2</v>
      </c>
      <c r="AU145" s="11">
        <f t="shared" si="108"/>
        <v>9.219249935734572E-3</v>
      </c>
      <c r="AV145" s="14">
        <f t="shared" si="128"/>
        <v>3.4732925063802475E-2</v>
      </c>
      <c r="AW145" s="36">
        <f t="shared" si="109"/>
        <v>2.9940370597860502E-2</v>
      </c>
      <c r="AX145" s="13">
        <f t="shared" si="86"/>
        <v>2.7628059731533233E-2</v>
      </c>
      <c r="AY145" s="11">
        <f t="shared" si="91"/>
        <v>2.3980075851605175E-2</v>
      </c>
      <c r="AZ145" s="12">
        <f t="shared" si="89"/>
        <v>8.6129893949655114E-3</v>
      </c>
      <c r="BA145" s="11">
        <f t="shared" si="90"/>
        <v>7.5681940757726541E-3</v>
      </c>
      <c r="BB145" s="117">
        <f t="shared" si="111"/>
        <v>69817</v>
      </c>
      <c r="BC145" s="289">
        <f t="shared" si="88"/>
        <v>57103</v>
      </c>
    </row>
    <row r="146" spans="1:55" ht="16">
      <c r="A146" s="20">
        <v>31</v>
      </c>
      <c r="B146" s="19">
        <v>44500</v>
      </c>
      <c r="C146" s="8">
        <v>9850522</v>
      </c>
      <c r="D146" s="8">
        <v>51873</v>
      </c>
      <c r="E146" s="8">
        <v>5209693</v>
      </c>
      <c r="F146" s="8">
        <v>4506691</v>
      </c>
      <c r="G146" s="8">
        <v>6629870</v>
      </c>
      <c r="H146" s="10">
        <f t="shared" si="92"/>
        <v>1977587</v>
      </c>
      <c r="I146" s="8">
        <v>56768</v>
      </c>
      <c r="J146" s="8">
        <v>21179</v>
      </c>
      <c r="K146" s="8">
        <v>702</v>
      </c>
      <c r="L146" s="9">
        <v>128</v>
      </c>
      <c r="M146" s="8">
        <v>65687</v>
      </c>
      <c r="N146" s="8">
        <v>1128</v>
      </c>
      <c r="O146" s="18">
        <f t="shared" si="93"/>
        <v>970</v>
      </c>
      <c r="P146" s="18">
        <f t="shared" si="94"/>
        <v>-45</v>
      </c>
      <c r="Q146" s="18">
        <f t="shared" si="95"/>
        <v>-7</v>
      </c>
      <c r="R146" s="18">
        <f t="shared" si="101"/>
        <v>0</v>
      </c>
      <c r="S146" s="17">
        <f t="shared" si="102"/>
        <v>-813</v>
      </c>
      <c r="T146" s="17">
        <f t="shared" si="103"/>
        <v>-13</v>
      </c>
      <c r="U146" s="17">
        <f t="shared" si="104"/>
        <v>-3</v>
      </c>
      <c r="V146" s="17">
        <f t="shared" si="96"/>
        <v>970</v>
      </c>
      <c r="W146" s="17">
        <f t="shared" si="105"/>
        <v>0</v>
      </c>
      <c r="X146" s="17">
        <f t="shared" si="97"/>
        <v>0</v>
      </c>
      <c r="Y146" s="17">
        <f t="shared" si="115"/>
        <v>1208.6027530142358</v>
      </c>
      <c r="Z146" s="17">
        <f t="shared" si="116"/>
        <v>66.707872151257106</v>
      </c>
      <c r="AA146" s="17">
        <f t="shared" si="117"/>
        <v>12.323531455935193</v>
      </c>
      <c r="AB146" s="11">
        <f t="shared" si="118"/>
        <v>1.7647957961191459E-2</v>
      </c>
      <c r="AC146" s="11">
        <f t="shared" si="119"/>
        <v>3.300899210809892E-3</v>
      </c>
      <c r="AD146" s="11">
        <f t="shared" si="120"/>
        <v>1.6497364733514316E-2</v>
      </c>
      <c r="AE146" s="11">
        <f t="shared" si="121"/>
        <v>2.2877647610363646E-2</v>
      </c>
      <c r="AF146" s="11">
        <f t="shared" si="122"/>
        <v>2.0126460795528538E-3</v>
      </c>
      <c r="AG146" s="11">
        <f t="shared" si="123"/>
        <v>1.0091475733011585E-2</v>
      </c>
      <c r="AH146" s="11"/>
      <c r="AI146" s="11">
        <f t="shared" si="106"/>
        <v>0</v>
      </c>
      <c r="AJ146" s="11">
        <f t="shared" si="107"/>
        <v>0</v>
      </c>
      <c r="AK146" s="16">
        <f t="shared" si="112"/>
        <v>1.9261898449940914E-2</v>
      </c>
      <c r="AL146" s="37">
        <f t="shared" si="113"/>
        <v>3.0568858179761574E-3</v>
      </c>
      <c r="AM146" s="16">
        <f t="shared" si="114"/>
        <v>1.7011250347019221E-2</v>
      </c>
      <c r="AN146" s="15">
        <f t="shared" si="124"/>
        <v>2.5331721323162203E-2</v>
      </c>
      <c r="AO146" s="15">
        <f t="shared" si="125"/>
        <v>8.1656354940199587E-4</v>
      </c>
      <c r="AP146" s="15">
        <f t="shared" si="126"/>
        <v>2.8781495026642891E-3</v>
      </c>
      <c r="AQ146" s="15">
        <f t="shared" si="98"/>
        <v>1.6113811312374892E-2</v>
      </c>
      <c r="AR146" s="15">
        <f t="shared" si="99"/>
        <v>1.5469355452430947E-3</v>
      </c>
      <c r="AS146" s="15">
        <f t="shared" si="100"/>
        <v>1.3757605442381421E-2</v>
      </c>
      <c r="AT146" s="14">
        <f t="shared" si="127"/>
        <v>7.8241353148704278E-3</v>
      </c>
      <c r="AU146" s="11">
        <f t="shared" si="108"/>
        <v>7.9080412910488024E-3</v>
      </c>
      <c r="AV146" s="14">
        <f t="shared" si="128"/>
        <v>2.6230451555355087E-2</v>
      </c>
      <c r="AW146" s="36">
        <f t="shared" si="109"/>
        <v>2.6110311868355846E-2</v>
      </c>
      <c r="AX146" s="13">
        <f t="shared" si="86"/>
        <v>2.1545587057424719E-2</v>
      </c>
      <c r="AY146" s="11">
        <f t="shared" si="91"/>
        <v>2.1123966401377779E-2</v>
      </c>
      <c r="AZ146" s="12">
        <f t="shared" si="89"/>
        <v>6.5324056127797374E-3</v>
      </c>
      <c r="BA146" s="11">
        <f t="shared" si="90"/>
        <v>6.5378786785088858E-3</v>
      </c>
      <c r="BB146" s="117">
        <f t="shared" si="111"/>
        <v>51873</v>
      </c>
      <c r="BC146" s="289">
        <f t="shared" si="88"/>
        <v>43309</v>
      </c>
    </row>
    <row r="147" spans="1:55" ht="16">
      <c r="A147" s="20">
        <v>32</v>
      </c>
      <c r="B147" s="19">
        <v>44501</v>
      </c>
      <c r="C147" s="8">
        <v>9877332</v>
      </c>
      <c r="D147" s="8">
        <v>26810</v>
      </c>
      <c r="E147" s="8">
        <v>5213079</v>
      </c>
      <c r="F147" s="8">
        <v>4529058</v>
      </c>
      <c r="G147" s="8">
        <v>6629870</v>
      </c>
      <c r="H147" s="10">
        <f t="shared" si="92"/>
        <v>1964486</v>
      </c>
      <c r="I147" s="8">
        <v>46065</v>
      </c>
      <c r="J147" s="8">
        <v>21120</v>
      </c>
      <c r="K147" s="8">
        <v>699</v>
      </c>
      <c r="L147" s="9">
        <v>136</v>
      </c>
      <c r="M147" s="8">
        <v>67174</v>
      </c>
      <c r="N147" s="8">
        <v>1132</v>
      </c>
      <c r="O147" s="18">
        <f t="shared" si="93"/>
        <v>-59</v>
      </c>
      <c r="P147" s="18">
        <f t="shared" si="94"/>
        <v>-3</v>
      </c>
      <c r="Q147" s="18">
        <f t="shared" si="95"/>
        <v>8</v>
      </c>
      <c r="R147" s="18">
        <f t="shared" si="101"/>
        <v>1487</v>
      </c>
      <c r="S147" s="17">
        <f t="shared" si="102"/>
        <v>-629.42857142857144</v>
      </c>
      <c r="T147" s="17">
        <f t="shared" si="103"/>
        <v>-12.285714285714286</v>
      </c>
      <c r="U147" s="17">
        <f t="shared" si="104"/>
        <v>-3.2857142857142856</v>
      </c>
      <c r="V147" s="17">
        <f t="shared" si="96"/>
        <v>1371.4459120929173</v>
      </c>
      <c r="W147" s="17">
        <f t="shared" si="105"/>
        <v>44.3428831701207</v>
      </c>
      <c r="X147" s="17">
        <f t="shared" si="97"/>
        <v>17.211204736961967</v>
      </c>
      <c r="Y147" s="17">
        <f t="shared" si="115"/>
        <v>1130.056459965861</v>
      </c>
      <c r="Z147" s="17">
        <f t="shared" si="116"/>
        <v>59.286915771124896</v>
      </c>
      <c r="AA147" s="17">
        <f t="shared" si="117"/>
        <v>10.43363802729937</v>
      </c>
      <c r="AB147" s="11">
        <f t="shared" si="118"/>
        <v>1.9906575182600427E-2</v>
      </c>
      <c r="AC147" s="11">
        <f t="shared" si="119"/>
        <v>2.7993255475293874E-3</v>
      </c>
      <c r="AD147" s="11">
        <f t="shared" si="120"/>
        <v>1.4862732232620185E-2</v>
      </c>
      <c r="AE147" s="11">
        <f t="shared" si="121"/>
        <v>2.3101848867506405E-2</v>
      </c>
      <c r="AF147" s="11">
        <f t="shared" si="122"/>
        <v>2.2745616355818675E-3</v>
      </c>
      <c r="AG147" s="11">
        <f t="shared" si="123"/>
        <v>1.2964968664807097E-2</v>
      </c>
      <c r="AH147" s="11">
        <f t="shared" ref="AH147:AH159" si="129">MIN(1,V147/I146)</f>
        <v>2.4158785091828446E-2</v>
      </c>
      <c r="AI147" s="11">
        <f t="shared" si="106"/>
        <v>2.0937193998829358E-3</v>
      </c>
      <c r="AJ147" s="11">
        <f t="shared" si="107"/>
        <v>2.4517385665187987E-2</v>
      </c>
      <c r="AK147" s="16">
        <f t="shared" si="112"/>
        <v>1.8789200221250933E-2</v>
      </c>
      <c r="AL147" s="37">
        <f t="shared" si="113"/>
        <v>2.8843159560885531E-3</v>
      </c>
      <c r="AM147" s="16">
        <f t="shared" si="114"/>
        <v>1.4728023268388972E-2</v>
      </c>
      <c r="AN147" s="15">
        <f t="shared" si="124"/>
        <v>0</v>
      </c>
      <c r="AO147" s="15">
        <f t="shared" si="125"/>
        <v>2.6969016682908313E-3</v>
      </c>
      <c r="AP147" s="15">
        <f t="shared" si="126"/>
        <v>1.9635240540525185E-2</v>
      </c>
      <c r="AQ147" s="15">
        <f t="shared" si="98"/>
        <v>1.5327840121091637E-2</v>
      </c>
      <c r="AR147" s="15">
        <f t="shared" si="99"/>
        <v>1.5469355452430947E-3</v>
      </c>
      <c r="AS147" s="15">
        <f t="shared" si="100"/>
        <v>1.0952966721126996E-2</v>
      </c>
      <c r="AT147" s="14">
        <f t="shared" si="127"/>
        <v>4.0438198637379012E-3</v>
      </c>
      <c r="AU147" s="11">
        <f t="shared" si="108"/>
        <v>7.65662502755387E-3</v>
      </c>
      <c r="AV147" s="14">
        <f t="shared" si="128"/>
        <v>1.3647335740748471E-2</v>
      </c>
      <c r="AW147" s="36">
        <f t="shared" si="109"/>
        <v>2.5908979077647502E-2</v>
      </c>
      <c r="AX147" s="13">
        <f t="shared" si="86"/>
        <v>1.1310248297546455E-2</v>
      </c>
      <c r="AY147" s="11">
        <f t="shared" si="91"/>
        <v>2.1056156905579753E-2</v>
      </c>
      <c r="AZ147" s="12">
        <f t="shared" si="89"/>
        <v>3.3736709769573159E-3</v>
      </c>
      <c r="BA147" s="11">
        <f t="shared" si="90"/>
        <v>6.3555006142115697E-3</v>
      </c>
      <c r="BB147" s="117">
        <f t="shared" si="111"/>
        <v>26810</v>
      </c>
      <c r="BC147" s="289">
        <f t="shared" si="88"/>
        <v>22367</v>
      </c>
    </row>
    <row r="148" spans="1:55" ht="16">
      <c r="A148" s="20">
        <v>33</v>
      </c>
      <c r="B148" s="19">
        <v>44502</v>
      </c>
      <c r="C148" s="8">
        <v>9936404</v>
      </c>
      <c r="D148" s="8">
        <v>59072</v>
      </c>
      <c r="E148" s="8">
        <v>5221316</v>
      </c>
      <c r="F148" s="8">
        <v>4582075</v>
      </c>
      <c r="G148" s="8">
        <v>6629870</v>
      </c>
      <c r="H148" s="10">
        <f t="shared" si="92"/>
        <v>1908576</v>
      </c>
      <c r="I148" s="8">
        <v>48002</v>
      </c>
      <c r="J148" s="8">
        <v>18611</v>
      </c>
      <c r="K148" s="8">
        <v>667</v>
      </c>
      <c r="L148" s="9">
        <v>127</v>
      </c>
      <c r="M148" s="8">
        <v>70671</v>
      </c>
      <c r="N148" s="8">
        <v>1141</v>
      </c>
      <c r="O148" s="18">
        <f t="shared" si="93"/>
        <v>-2509</v>
      </c>
      <c r="P148" s="18">
        <f t="shared" si="94"/>
        <v>-32</v>
      </c>
      <c r="Q148" s="18">
        <f t="shared" si="95"/>
        <v>-9</v>
      </c>
      <c r="R148" s="18">
        <f t="shared" si="101"/>
        <v>3497</v>
      </c>
      <c r="S148" s="17">
        <f t="shared" si="102"/>
        <v>-664.71428571428567</v>
      </c>
      <c r="T148" s="17">
        <f t="shared" si="103"/>
        <v>-14.857142857142858</v>
      </c>
      <c r="U148" s="17">
        <f t="shared" si="104"/>
        <v>-3</v>
      </c>
      <c r="V148" s="17">
        <f t="shared" si="96"/>
        <v>844.91223911363068</v>
      </c>
      <c r="W148" s="17">
        <f t="shared" si="105"/>
        <v>88.200927595980417</v>
      </c>
      <c r="X148" s="17">
        <f t="shared" si="97"/>
        <v>13.886833290389074</v>
      </c>
      <c r="Y148" s="17">
        <f t="shared" si="115"/>
        <v>1090.9013135679018</v>
      </c>
      <c r="Z148" s="17">
        <f t="shared" si="116"/>
        <v>59.286915771124896</v>
      </c>
      <c r="AA148" s="17">
        <f t="shared" si="117"/>
        <v>10.43363802729937</v>
      </c>
      <c r="AB148" s="11">
        <f t="shared" si="118"/>
        <v>2.3681782558730092E-2</v>
      </c>
      <c r="AC148" s="11">
        <f t="shared" si="119"/>
        <v>2.8071456331025045E-3</v>
      </c>
      <c r="AD148" s="11">
        <f t="shared" si="120"/>
        <v>1.4926520782974779E-2</v>
      </c>
      <c r="AE148" s="11">
        <f t="shared" si="121"/>
        <v>2.7092316316979524E-2</v>
      </c>
      <c r="AF148" s="11">
        <f t="shared" si="122"/>
        <v>1.8920257822144829E-3</v>
      </c>
      <c r="AG148" s="11">
        <f t="shared" si="123"/>
        <v>9.9727164065725737E-3</v>
      </c>
      <c r="AH148" s="11">
        <f t="shared" si="129"/>
        <v>1.8341739696377524E-2</v>
      </c>
      <c r="AI148" s="11">
        <f t="shared" si="106"/>
        <v>4.1761802839005878E-3</v>
      </c>
      <c r="AJ148" s="11">
        <f t="shared" si="107"/>
        <v>1.986671429240211E-2</v>
      </c>
      <c r="AK148" s="16">
        <f t="shared" si="112"/>
        <v>2.0139376269018665E-2</v>
      </c>
      <c r="AL148" s="37">
        <f t="shared" si="113"/>
        <v>2.8843159560885531E-3</v>
      </c>
      <c r="AM148" s="16">
        <f t="shared" si="114"/>
        <v>1.4728023268388972E-2</v>
      </c>
      <c r="AN148" s="15">
        <f t="shared" si="124"/>
        <v>2.4991711317528816E-2</v>
      </c>
      <c r="AO148" s="15">
        <f t="shared" si="125"/>
        <v>2.8594312663810136E-3</v>
      </c>
      <c r="AP148" s="15">
        <f t="shared" si="126"/>
        <v>5.7150434584898697E-3</v>
      </c>
      <c r="AQ148" s="15">
        <f t="shared" si="98"/>
        <v>1.5443861383995297E-2</v>
      </c>
      <c r="AR148" s="15">
        <f t="shared" si="99"/>
        <v>1.7593552675041039E-3</v>
      </c>
      <c r="AS148" s="15">
        <f t="shared" si="100"/>
        <v>1.7388282339046868E-2</v>
      </c>
      <c r="AT148" s="14">
        <f t="shared" si="127"/>
        <v>8.9099786270319028E-3</v>
      </c>
      <c r="AU148" s="11">
        <f t="shared" si="108"/>
        <v>7.3420530331450157E-3</v>
      </c>
      <c r="AV148" s="14">
        <f t="shared" si="128"/>
        <v>3.0950824069882466E-2</v>
      </c>
      <c r="AW148" s="36">
        <f t="shared" si="109"/>
        <v>2.5537186906898927E-2</v>
      </c>
      <c r="AX148" s="13">
        <f t="shared" si="86"/>
        <v>2.6987720961106364E-2</v>
      </c>
      <c r="AY148" s="11">
        <f t="shared" si="91"/>
        <v>2.0739005194936926E-2</v>
      </c>
      <c r="AZ148" s="12">
        <f t="shared" si="89"/>
        <v>7.996687717858721E-3</v>
      </c>
      <c r="BA148" s="11">
        <f t="shared" si="90"/>
        <v>6.1088894438567961E-3</v>
      </c>
      <c r="BB148" s="117">
        <f t="shared" si="111"/>
        <v>59072</v>
      </c>
      <c r="BC148" s="289">
        <f t="shared" si="88"/>
        <v>53017</v>
      </c>
    </row>
    <row r="149" spans="1:55" ht="16">
      <c r="A149" s="20">
        <v>34</v>
      </c>
      <c r="B149" s="19">
        <v>44503</v>
      </c>
      <c r="C149" s="8">
        <v>9953423</v>
      </c>
      <c r="D149" s="8">
        <v>17019</v>
      </c>
      <c r="E149" s="8">
        <v>5223027</v>
      </c>
      <c r="F149" s="8">
        <v>4596119</v>
      </c>
      <c r="G149" s="8">
        <v>6629870</v>
      </c>
      <c r="H149" s="10">
        <f t="shared" si="92"/>
        <v>1878347</v>
      </c>
      <c r="I149" s="8">
        <v>63278</v>
      </c>
      <c r="J149" s="8">
        <v>17583</v>
      </c>
      <c r="K149" s="8">
        <v>657</v>
      </c>
      <c r="L149" s="9">
        <v>117</v>
      </c>
      <c r="M149" s="8">
        <v>72620</v>
      </c>
      <c r="N149" s="8">
        <v>1149</v>
      </c>
      <c r="O149" s="18">
        <f t="shared" si="93"/>
        <v>-1028</v>
      </c>
      <c r="P149" s="18">
        <f t="shared" si="94"/>
        <v>-10</v>
      </c>
      <c r="Q149" s="18">
        <f t="shared" si="95"/>
        <v>-10</v>
      </c>
      <c r="R149" s="18">
        <f t="shared" si="101"/>
        <v>1949</v>
      </c>
      <c r="S149" s="17">
        <f t="shared" si="102"/>
        <v>-615.42857142857144</v>
      </c>
      <c r="T149" s="17">
        <f t="shared" si="103"/>
        <v>-13.714285714285714</v>
      </c>
      <c r="U149" s="17">
        <f t="shared" si="104"/>
        <v>-4.1428571428571432</v>
      </c>
      <c r="V149" s="17">
        <f t="shared" si="96"/>
        <v>838.82284687040374</v>
      </c>
      <c r="W149" s="17">
        <f t="shared" si="105"/>
        <v>59.755025330936434</v>
      </c>
      <c r="X149" s="17">
        <f t="shared" si="97"/>
        <v>2.4221277986599112</v>
      </c>
      <c r="Y149" s="17">
        <f t="shared" si="115"/>
        <v>1080.3201472478122</v>
      </c>
      <c r="Z149" s="17">
        <f t="shared" si="116"/>
        <v>60.131861600687053</v>
      </c>
      <c r="AA149" s="17">
        <f t="shared" si="117"/>
        <v>8.8841442321123321</v>
      </c>
      <c r="AB149" s="11">
        <f t="shared" si="118"/>
        <v>2.2505731995496277E-2</v>
      </c>
      <c r="AC149" s="11">
        <f t="shared" si="119"/>
        <v>3.2309849874099755E-3</v>
      </c>
      <c r="AD149" s="11">
        <f t="shared" si="120"/>
        <v>1.3319556569883557E-2</v>
      </c>
      <c r="AE149" s="11">
        <f t="shared" si="121"/>
        <v>2.6795653320929817E-2</v>
      </c>
      <c r="AF149" s="11">
        <f t="shared" si="122"/>
        <v>2.5624975836735899E-3</v>
      </c>
      <c r="AG149" s="11">
        <f t="shared" si="123"/>
        <v>1.3522519827477654E-2</v>
      </c>
      <c r="AH149" s="11">
        <f t="shared" si="129"/>
        <v>1.7474747861972496E-2</v>
      </c>
      <c r="AI149" s="11">
        <f t="shared" si="106"/>
        <v>3.2107369475544803E-3</v>
      </c>
      <c r="AJ149" s="11">
        <f t="shared" si="107"/>
        <v>3.6313760099848744E-3</v>
      </c>
      <c r="AK149" s="16">
        <f t="shared" si="112"/>
        <v>2.0117580251983392E-2</v>
      </c>
      <c r="AL149" s="37">
        <f t="shared" si="113"/>
        <v>3.1688618342258579E-3</v>
      </c>
      <c r="AM149" s="16">
        <f t="shared" si="114"/>
        <v>1.3246639375168363E-2</v>
      </c>
      <c r="AN149" s="15">
        <f t="shared" si="124"/>
        <v>2.5848267963155407E-2</v>
      </c>
      <c r="AO149" s="15">
        <f t="shared" si="125"/>
        <v>0</v>
      </c>
      <c r="AP149" s="15">
        <f t="shared" si="126"/>
        <v>2.861887700924882E-3</v>
      </c>
      <c r="AQ149" s="15">
        <f t="shared" si="98"/>
        <v>1.4696696828991704E-2</v>
      </c>
      <c r="AR149" s="15">
        <f t="shared" si="99"/>
        <v>2.1029660793097172E-3</v>
      </c>
      <c r="AS149" s="15">
        <f t="shared" si="100"/>
        <v>1.7388282339046868E-2</v>
      </c>
      <c r="AT149" s="14">
        <f t="shared" si="127"/>
        <v>2.5670186594910611E-3</v>
      </c>
      <c r="AU149" s="11">
        <f t="shared" si="108"/>
        <v>7.0123115967152122E-3</v>
      </c>
      <c r="AV149" s="14">
        <f t="shared" si="128"/>
        <v>9.0606261782301134E-3</v>
      </c>
      <c r="AW149" s="36">
        <f t="shared" si="109"/>
        <v>2.5064247071233912E-2</v>
      </c>
      <c r="AX149" s="13">
        <f t="shared" si="86"/>
        <v>7.3583656087051292E-3</v>
      </c>
      <c r="AY149" s="11">
        <f t="shared" si="91"/>
        <v>2.0314954353718502E-2</v>
      </c>
      <c r="AZ149" s="12">
        <f t="shared" si="89"/>
        <v>2.1182919122094399E-3</v>
      </c>
      <c r="BA149" s="11">
        <f t="shared" si="90"/>
        <v>5.823880623386497E-3</v>
      </c>
      <c r="BB149" s="117">
        <f t="shared" si="111"/>
        <v>17019</v>
      </c>
      <c r="BC149" s="289">
        <f t="shared" si="88"/>
        <v>14044</v>
      </c>
    </row>
    <row r="150" spans="1:55" ht="16">
      <c r="A150" s="20">
        <v>35</v>
      </c>
      <c r="B150" s="19">
        <v>44504</v>
      </c>
      <c r="C150" s="8">
        <v>10012528</v>
      </c>
      <c r="D150" s="8">
        <v>59105</v>
      </c>
      <c r="E150" s="8">
        <v>5229495</v>
      </c>
      <c r="F150" s="8">
        <v>4643853</v>
      </c>
      <c r="G150" s="8">
        <v>6629870</v>
      </c>
      <c r="H150" s="10">
        <f t="shared" si="92"/>
        <v>1842498</v>
      </c>
      <c r="I150" s="8">
        <v>50180</v>
      </c>
      <c r="J150" s="8">
        <v>16896</v>
      </c>
      <c r="K150" s="8">
        <v>660</v>
      </c>
      <c r="L150" s="9">
        <v>114</v>
      </c>
      <c r="M150" s="8">
        <v>74511</v>
      </c>
      <c r="N150" s="8">
        <v>1158</v>
      </c>
      <c r="O150" s="18">
        <f t="shared" si="93"/>
        <v>-687</v>
      </c>
      <c r="P150" s="18">
        <f t="shared" si="94"/>
        <v>3</v>
      </c>
      <c r="Q150" s="18">
        <f t="shared" si="95"/>
        <v>-3</v>
      </c>
      <c r="R150" s="18">
        <f t="shared" si="101"/>
        <v>1891</v>
      </c>
      <c r="S150" s="17">
        <f t="shared" si="102"/>
        <v>-776.28571428571433</v>
      </c>
      <c r="T150" s="17">
        <f t="shared" si="103"/>
        <v>-19.142857142857142</v>
      </c>
      <c r="U150" s="17">
        <f t="shared" si="104"/>
        <v>-4.5714285714285712</v>
      </c>
      <c r="V150" s="17">
        <f t="shared" si="96"/>
        <v>1121.1684210526316</v>
      </c>
      <c r="W150" s="17">
        <f t="shared" si="105"/>
        <v>73.631578947368425</v>
      </c>
      <c r="X150" s="17">
        <f t="shared" si="97"/>
        <v>9.1999999999999993</v>
      </c>
      <c r="Y150" s="17">
        <f t="shared" si="115"/>
        <v>1106.7092890950564</v>
      </c>
      <c r="Z150" s="17">
        <f t="shared" si="116"/>
        <v>60.131861600687053</v>
      </c>
      <c r="AA150" s="17">
        <f t="shared" si="117"/>
        <v>8.8841442321123321</v>
      </c>
      <c r="AB150" s="11">
        <f t="shared" si="118"/>
        <v>1.7489637616471071E-2</v>
      </c>
      <c r="AC150" s="11">
        <f t="shared" si="119"/>
        <v>3.4198863448039046E-3</v>
      </c>
      <c r="AD150" s="11">
        <f t="shared" si="120"/>
        <v>1.3522289546594114E-2</v>
      </c>
      <c r="AE150" s="11">
        <f t="shared" si="121"/>
        <v>1.6426713335672926E-2</v>
      </c>
      <c r="AF150" s="11">
        <f t="shared" si="122"/>
        <v>2.503076014415107E-3</v>
      </c>
      <c r="AG150" s="11">
        <f t="shared" si="123"/>
        <v>1.4346660767053704E-2</v>
      </c>
      <c r="AH150" s="11">
        <f t="shared" si="129"/>
        <v>1.7718139338358224E-2</v>
      </c>
      <c r="AI150" s="11">
        <f t="shared" si="106"/>
        <v>4.1876573364823082E-3</v>
      </c>
      <c r="AJ150" s="11">
        <f t="shared" si="107"/>
        <v>1.400304414003044E-2</v>
      </c>
      <c r="AK150" s="16">
        <f t="shared" si="112"/>
        <v>1.9765587478157799E-2</v>
      </c>
      <c r="AL150" s="37">
        <f t="shared" si="113"/>
        <v>3.1688618342258579E-3</v>
      </c>
      <c r="AM150" s="16">
        <f t="shared" si="114"/>
        <v>1.3246639375168363E-2</v>
      </c>
      <c r="AN150" s="15">
        <f t="shared" si="124"/>
        <v>2.0081630481808142E-2</v>
      </c>
      <c r="AO150" s="15">
        <f t="shared" si="125"/>
        <v>5.3956463696955359E-3</v>
      </c>
      <c r="AP150" s="15">
        <f t="shared" si="126"/>
        <v>2.9985633690442184E-2</v>
      </c>
      <c r="AQ150" s="15">
        <f t="shared" si="98"/>
        <v>1.5289623095656976E-2</v>
      </c>
      <c r="AR150" s="15">
        <f t="shared" si="99"/>
        <v>4.4532269976951967E-3</v>
      </c>
      <c r="AS150" s="15">
        <f t="shared" si="100"/>
        <v>3.2032612668678156E-2</v>
      </c>
      <c r="AT150" s="14">
        <f t="shared" si="127"/>
        <v>8.9149561001950258E-3</v>
      </c>
      <c r="AU150" s="11">
        <f t="shared" si="108"/>
        <v>6.5852616373214806E-3</v>
      </c>
      <c r="AV150" s="14">
        <f t="shared" si="128"/>
        <v>3.2078732242857254E-2</v>
      </c>
      <c r="AW150" s="36">
        <f t="shared" si="109"/>
        <v>2.3987008224477267E-2</v>
      </c>
      <c r="AX150" s="13">
        <f t="shared" si="86"/>
        <v>2.5412769844975397E-2</v>
      </c>
      <c r="AY150" s="11">
        <f t="shared" si="91"/>
        <v>1.9498182500071567E-2</v>
      </c>
      <c r="AZ150" s="12">
        <f t="shared" si="89"/>
        <v>7.199839514198619E-3</v>
      </c>
      <c r="BA150" s="11">
        <f t="shared" si="90"/>
        <v>5.4823742503893099E-3</v>
      </c>
      <c r="BB150" s="117">
        <f t="shared" si="111"/>
        <v>59105</v>
      </c>
      <c r="BC150" s="289">
        <f t="shared" si="88"/>
        <v>47734</v>
      </c>
    </row>
    <row r="151" spans="1:55" s="132" customFormat="1" ht="16">
      <c r="A151" s="120">
        <v>36</v>
      </c>
      <c r="B151" s="121">
        <v>44505</v>
      </c>
      <c r="C151" s="122">
        <v>10069570</v>
      </c>
      <c r="D151" s="122">
        <v>57042</v>
      </c>
      <c r="E151" s="122">
        <v>5236080</v>
      </c>
      <c r="F151" s="122">
        <v>4689787</v>
      </c>
      <c r="G151" s="122">
        <v>6629870</v>
      </c>
      <c r="H151" s="123">
        <f t="shared" si="92"/>
        <v>1779259</v>
      </c>
      <c r="I151" s="122">
        <v>66155</v>
      </c>
      <c r="J151" s="122">
        <v>18205</v>
      </c>
      <c r="K151" s="122">
        <v>634</v>
      </c>
      <c r="L151" s="124">
        <v>109</v>
      </c>
      <c r="M151" s="122">
        <v>74553</v>
      </c>
      <c r="N151" s="122">
        <v>1168</v>
      </c>
      <c r="O151" s="125">
        <f t="shared" si="93"/>
        <v>1309</v>
      </c>
      <c r="P151" s="125">
        <f t="shared" si="94"/>
        <v>-26</v>
      </c>
      <c r="Q151" s="125">
        <f t="shared" si="95"/>
        <v>-5</v>
      </c>
      <c r="R151" s="125">
        <f t="shared" si="101"/>
        <v>42</v>
      </c>
      <c r="S151" s="126">
        <f t="shared" si="102"/>
        <v>-799</v>
      </c>
      <c r="T151" s="126">
        <f t="shared" si="103"/>
        <v>-20.428571428571427</v>
      </c>
      <c r="U151" s="126">
        <f t="shared" si="104"/>
        <v>-6.4285714285714288</v>
      </c>
      <c r="V151" s="126">
        <f t="shared" si="96"/>
        <v>1349.3530715642812</v>
      </c>
      <c r="W151" s="126">
        <f t="shared" si="105"/>
        <v>0</v>
      </c>
      <c r="X151" s="126">
        <f t="shared" si="97"/>
        <v>0</v>
      </c>
      <c r="Y151" s="126">
        <f t="shared" si="115"/>
        <v>1060.262264927602</v>
      </c>
      <c r="Z151" s="126">
        <f t="shared" si="116"/>
        <v>58.550507112941894</v>
      </c>
      <c r="AA151" s="126">
        <f t="shared" si="117"/>
        <v>6.7696657444546897</v>
      </c>
      <c r="AB151" s="119">
        <f t="shared" si="118"/>
        <v>2.1129180249653289E-2</v>
      </c>
      <c r="AC151" s="119">
        <f t="shared" si="119"/>
        <v>3.4653472486352922E-3</v>
      </c>
      <c r="AD151" s="119">
        <f t="shared" si="120"/>
        <v>1.0257069309779833E-2</v>
      </c>
      <c r="AE151" s="119">
        <f t="shared" si="121"/>
        <v>1.6659020751621546E-2</v>
      </c>
      <c r="AF151" s="119">
        <f t="shared" si="122"/>
        <v>2.5970891717356981E-3</v>
      </c>
      <c r="AG151" s="119">
        <f t="shared" si="123"/>
        <v>1.472182807504057E-2</v>
      </c>
      <c r="AH151" s="119">
        <f t="shared" si="129"/>
        <v>2.6890256507857337E-2</v>
      </c>
      <c r="AI151" s="119">
        <f t="shared" si="106"/>
        <v>0</v>
      </c>
      <c r="AJ151" s="119">
        <f t="shared" si="107"/>
        <v>0</v>
      </c>
      <c r="AK151" s="127">
        <f t="shared" si="112"/>
        <v>1.8952928387602038E-2</v>
      </c>
      <c r="AL151" s="128">
        <f t="shared" si="113"/>
        <v>3.1716544650360716E-3</v>
      </c>
      <c r="AM151" s="127">
        <f t="shared" si="114"/>
        <v>1.0350256142153196E-2</v>
      </c>
      <c r="AN151" s="129">
        <f t="shared" si="124"/>
        <v>0</v>
      </c>
      <c r="AO151" s="129">
        <f t="shared" si="125"/>
        <v>0</v>
      </c>
      <c r="AP151" s="129">
        <f t="shared" si="126"/>
        <v>0</v>
      </c>
      <c r="AQ151" s="129">
        <f t="shared" si="98"/>
        <v>1.5724189009888874E-2</v>
      </c>
      <c r="AR151" s="129">
        <f t="shared" si="99"/>
        <v>3.8792792138988771E-3</v>
      </c>
      <c r="AS151" s="129">
        <f t="shared" si="100"/>
        <v>2.9146052355300857E-2</v>
      </c>
      <c r="AT151" s="130">
        <f t="shared" si="127"/>
        <v>8.603788611239737E-3</v>
      </c>
      <c r="AU151" s="119">
        <f t="shared" si="108"/>
        <v>6.3444251977360479E-3</v>
      </c>
      <c r="AV151" s="130">
        <f t="shared" si="128"/>
        <v>3.2059413497416624E-2</v>
      </c>
      <c r="AW151" s="131">
        <f t="shared" si="109"/>
        <v>2.3341434837329127E-2</v>
      </c>
      <c r="AX151" s="13">
        <f t="shared" si="86"/>
        <v>2.4930284863267153E-2</v>
      </c>
      <c r="AY151" s="119">
        <f t="shared" si="91"/>
        <v>1.9011592699415568E-2</v>
      </c>
      <c r="AZ151" s="119">
        <f t="shared" si="89"/>
        <v>6.9283409780282268E-3</v>
      </c>
      <c r="BA151" s="119">
        <f t="shared" si="90"/>
        <v>5.2925192025958714E-3</v>
      </c>
      <c r="BB151" s="117">
        <f t="shared" si="111"/>
        <v>57042</v>
      </c>
      <c r="BC151" s="289">
        <f t="shared" si="88"/>
        <v>45934</v>
      </c>
    </row>
    <row r="152" spans="1:55" ht="16">
      <c r="A152" s="20">
        <v>37</v>
      </c>
      <c r="B152" s="19">
        <v>44506</v>
      </c>
      <c r="C152" s="8">
        <v>10124084</v>
      </c>
      <c r="D152" s="8">
        <v>54514</v>
      </c>
      <c r="E152" s="8">
        <v>5241808</v>
      </c>
      <c r="F152" s="8">
        <v>4733663</v>
      </c>
      <c r="G152" s="8">
        <v>6629870</v>
      </c>
      <c r="H152" s="10">
        <f t="shared" si="92"/>
        <v>1734880</v>
      </c>
      <c r="I152" s="8">
        <v>65410</v>
      </c>
      <c r="J152" s="8">
        <v>15901</v>
      </c>
      <c r="K152" s="8">
        <v>651</v>
      </c>
      <c r="L152" s="9">
        <v>106</v>
      </c>
      <c r="M152" s="8">
        <v>78084</v>
      </c>
      <c r="N152" s="8">
        <v>1175</v>
      </c>
      <c r="O152" s="18">
        <f t="shared" si="93"/>
        <v>-2304</v>
      </c>
      <c r="P152" s="18">
        <f t="shared" si="94"/>
        <v>17</v>
      </c>
      <c r="Q152" s="18">
        <f t="shared" si="95"/>
        <v>-3</v>
      </c>
      <c r="R152" s="18">
        <f t="shared" si="101"/>
        <v>3531</v>
      </c>
      <c r="S152" s="17">
        <f t="shared" si="102"/>
        <v>-525.28571428571433</v>
      </c>
      <c r="T152" s="17">
        <f t="shared" si="103"/>
        <v>-12.571428571428571</v>
      </c>
      <c r="U152" s="17">
        <f t="shared" si="104"/>
        <v>-5.2857142857142856</v>
      </c>
      <c r="V152" s="17">
        <f t="shared" si="96"/>
        <v>1066.5385400408213</v>
      </c>
      <c r="W152" s="17">
        <f t="shared" si="105"/>
        <v>154.9926161604034</v>
      </c>
      <c r="X152" s="17">
        <f t="shared" si="97"/>
        <v>19.468843798775364</v>
      </c>
      <c r="Y152" s="17">
        <f t="shared" si="115"/>
        <v>1075.5315934734863</v>
      </c>
      <c r="Z152" s="17">
        <f t="shared" si="116"/>
        <v>57.792190733490294</v>
      </c>
      <c r="AA152" s="17">
        <f t="shared" si="117"/>
        <v>5.9729392923077507</v>
      </c>
      <c r="AB152" s="11">
        <f t="shared" si="118"/>
        <v>1.6257752149852412E-2</v>
      </c>
      <c r="AC152" s="11">
        <f t="shared" si="119"/>
        <v>3.1745229735506892E-3</v>
      </c>
      <c r="AD152" s="11">
        <f t="shared" si="120"/>
        <v>9.4210398932298902E-3</v>
      </c>
      <c r="AE152" s="11">
        <f t="shared" si="121"/>
        <v>1.8443598371839304E-2</v>
      </c>
      <c r="AF152" s="11">
        <f t="shared" si="122"/>
        <v>2.544905064359232E-3</v>
      </c>
      <c r="AG152" s="11">
        <f t="shared" si="123"/>
        <v>1.6682298614893933E-2</v>
      </c>
      <c r="AH152" s="11">
        <f t="shared" si="129"/>
        <v>1.6121813015506331E-2</v>
      </c>
      <c r="AI152" s="11">
        <f t="shared" si="106"/>
        <v>8.513738871760693E-3</v>
      </c>
      <c r="AJ152" s="11">
        <f t="shared" si="107"/>
        <v>3.0707955518573127E-2</v>
      </c>
      <c r="AK152" s="16">
        <f t="shared" si="112"/>
        <v>1.9389652295769437E-2</v>
      </c>
      <c r="AL152" s="37">
        <f t="shared" si="113"/>
        <v>3.3377169154376286E-3</v>
      </c>
      <c r="AM152" s="16">
        <f t="shared" si="114"/>
        <v>9.6472384080280495E-3</v>
      </c>
      <c r="AN152" s="15">
        <f t="shared" si="124"/>
        <v>1.6252589117717969E-2</v>
      </c>
      <c r="AO152" s="15">
        <f t="shared" si="125"/>
        <v>6.5219177247995584E-3</v>
      </c>
      <c r="AP152" s="15">
        <f t="shared" si="126"/>
        <v>4.107764277111739E-2</v>
      </c>
      <c r="AQ152" s="15">
        <f t="shared" si="98"/>
        <v>1.6091603084563959E-2</v>
      </c>
      <c r="AR152" s="15">
        <f t="shared" si="99"/>
        <v>4.6489611199246423E-3</v>
      </c>
      <c r="AS152" s="15">
        <f t="shared" si="100"/>
        <v>2.9146052355300857E-2</v>
      </c>
      <c r="AT152" s="14">
        <f t="shared" si="127"/>
        <v>8.2224840004404311E-3</v>
      </c>
      <c r="AU152" s="11">
        <f t="shared" si="108"/>
        <v>5.9761568261734932E-3</v>
      </c>
      <c r="AV152" s="14">
        <f t="shared" si="128"/>
        <v>3.1422346214147377E-2</v>
      </c>
      <c r="AW152" s="36">
        <f t="shared" si="109"/>
        <v>2.2500898517637393E-2</v>
      </c>
      <c r="AX152" s="13">
        <f t="shared" si="86"/>
        <v>2.4659703843004307E-2</v>
      </c>
      <c r="AY152" s="11">
        <f t="shared" si="91"/>
        <v>1.7947895133066421E-2</v>
      </c>
      <c r="AZ152" s="12">
        <f t="shared" si="89"/>
        <v>6.6179276516734114E-3</v>
      </c>
      <c r="BA152" s="11">
        <f t="shared" si="90"/>
        <v>4.8712655214743494E-3</v>
      </c>
      <c r="BB152" s="117">
        <f t="shared" si="111"/>
        <v>54514</v>
      </c>
      <c r="BC152" s="289">
        <f t="shared" si="88"/>
        <v>43876</v>
      </c>
    </row>
    <row r="153" spans="1:55" ht="16">
      <c r="A153" s="20">
        <v>38</v>
      </c>
      <c r="B153" s="19">
        <v>44507</v>
      </c>
      <c r="C153" s="8">
        <v>10156138</v>
      </c>
      <c r="D153" s="8">
        <v>32054</v>
      </c>
      <c r="E153" s="8">
        <v>5244786</v>
      </c>
      <c r="F153" s="8">
        <v>4761123</v>
      </c>
      <c r="G153" s="8">
        <v>6629870</v>
      </c>
      <c r="H153" s="10">
        <f t="shared" si="92"/>
        <v>1715055</v>
      </c>
      <c r="I153" s="8">
        <v>56649</v>
      </c>
      <c r="J153" s="8">
        <v>15745</v>
      </c>
      <c r="K153" s="8">
        <v>568</v>
      </c>
      <c r="L153" s="9">
        <v>96</v>
      </c>
      <c r="M153" s="8">
        <v>79450</v>
      </c>
      <c r="N153" s="8">
        <v>1184</v>
      </c>
      <c r="O153" s="18">
        <f t="shared" si="93"/>
        <v>-156</v>
      </c>
      <c r="P153" s="18">
        <f t="shared" si="94"/>
        <v>-83</v>
      </c>
      <c r="Q153" s="18">
        <f t="shared" si="95"/>
        <v>-10</v>
      </c>
      <c r="R153" s="18">
        <f t="shared" si="101"/>
        <v>1366</v>
      </c>
      <c r="S153" s="17">
        <f t="shared" si="102"/>
        <v>-444.42857142857144</v>
      </c>
      <c r="T153" s="17">
        <f t="shared" si="103"/>
        <v>-26.571428571428573</v>
      </c>
      <c r="U153" s="17">
        <f t="shared" si="104"/>
        <v>-4.7142857142857144</v>
      </c>
      <c r="V153" s="17">
        <f t="shared" si="96"/>
        <v>1154.7239929307088</v>
      </c>
      <c r="W153" s="17">
        <f t="shared" si="105"/>
        <v>0</v>
      </c>
      <c r="X153" s="17">
        <f t="shared" si="97"/>
        <v>0</v>
      </c>
      <c r="Y153" s="17">
        <f t="shared" si="115"/>
        <v>1101.7119648058351</v>
      </c>
      <c r="Z153" s="17">
        <f t="shared" si="116"/>
        <v>49.255758543356521</v>
      </c>
      <c r="AA153" s="17">
        <f t="shared" si="117"/>
        <v>6.0003631253087075</v>
      </c>
      <c r="AB153" s="11">
        <f t="shared" si="118"/>
        <v>1.6843173288577207E-2</v>
      </c>
      <c r="AC153" s="11">
        <f t="shared" si="119"/>
        <v>3.097651628410573E-3</v>
      </c>
      <c r="AD153" s="11">
        <f t="shared" si="120"/>
        <v>9.2171476579242812E-3</v>
      </c>
      <c r="AE153" s="11">
        <f t="shared" si="121"/>
        <v>1.7647957961191459E-2</v>
      </c>
      <c r="AF153" s="11">
        <f t="shared" si="122"/>
        <v>3.300899210809892E-3</v>
      </c>
      <c r="AG153" s="11">
        <f t="shared" si="123"/>
        <v>1.6497364733514316E-2</v>
      </c>
      <c r="AH153" s="11">
        <f t="shared" si="129"/>
        <v>1.7653630835204232E-2</v>
      </c>
      <c r="AI153" s="11">
        <f t="shared" si="106"/>
        <v>0</v>
      </c>
      <c r="AJ153" s="11">
        <f t="shared" si="107"/>
        <v>0</v>
      </c>
      <c r="AK153" s="16">
        <f t="shared" si="112"/>
        <v>1.9948291894528791E-2</v>
      </c>
      <c r="AL153" s="37">
        <f t="shared" si="113"/>
        <v>2.8790402086441317E-3</v>
      </c>
      <c r="AM153" s="16">
        <f t="shared" si="114"/>
        <v>9.7734481094554765E-3</v>
      </c>
      <c r="AN153" s="15">
        <f t="shared" si="124"/>
        <v>0</v>
      </c>
      <c r="AO153" s="15">
        <f t="shared" si="125"/>
        <v>0</v>
      </c>
      <c r="AP153" s="15">
        <f t="shared" si="126"/>
        <v>0</v>
      </c>
      <c r="AQ153" s="15">
        <f t="shared" si="98"/>
        <v>1.6865457109822148E-2</v>
      </c>
      <c r="AR153" s="15">
        <f t="shared" si="99"/>
        <v>4.7965630746354447E-3</v>
      </c>
      <c r="AS153" s="15">
        <f t="shared" si="100"/>
        <v>2.5423655983185672E-2</v>
      </c>
      <c r="AT153" s="14">
        <f t="shared" si="127"/>
        <v>4.8347855991143114E-3</v>
      </c>
      <c r="AU153" s="11">
        <f t="shared" si="108"/>
        <v>6.4385446902751166E-3</v>
      </c>
      <c r="AV153" s="14">
        <f t="shared" si="128"/>
        <v>1.8689779628058574E-2</v>
      </c>
      <c r="AW153" s="36">
        <f t="shared" si="109"/>
        <v>2.4598639970848938E-2</v>
      </c>
      <c r="AX153" s="13">
        <f t="shared" si="86"/>
        <v>1.5828184081896155E-2</v>
      </c>
      <c r="AY153" s="11">
        <f t="shared" si="91"/>
        <v>1.9411450888218683E-2</v>
      </c>
      <c r="AZ153" s="12">
        <f t="shared" si="89"/>
        <v>4.1418610017994323E-3</v>
      </c>
      <c r="BA153" s="11">
        <f t="shared" si="90"/>
        <v>5.2038943232888208E-3</v>
      </c>
      <c r="BB153" s="117">
        <f t="shared" si="111"/>
        <v>32054</v>
      </c>
      <c r="BC153" s="289">
        <f t="shared" si="88"/>
        <v>27460</v>
      </c>
    </row>
    <row r="154" spans="1:55" ht="16">
      <c r="A154" s="20">
        <v>39</v>
      </c>
      <c r="B154" s="19">
        <v>44508</v>
      </c>
      <c r="C154" s="8">
        <v>10171771</v>
      </c>
      <c r="D154" s="8">
        <v>15633</v>
      </c>
      <c r="E154" s="8">
        <v>5246113</v>
      </c>
      <c r="F154" s="8">
        <v>4774679</v>
      </c>
      <c r="G154" s="8">
        <v>6629870</v>
      </c>
      <c r="H154" s="10">
        <f t="shared" si="92"/>
        <v>1712582</v>
      </c>
      <c r="I154" s="8">
        <v>44479</v>
      </c>
      <c r="J154" s="8">
        <v>15527</v>
      </c>
      <c r="K154" s="8">
        <v>556</v>
      </c>
      <c r="L154" s="9">
        <v>91</v>
      </c>
      <c r="M154" s="8">
        <v>80767</v>
      </c>
      <c r="N154" s="8">
        <v>1189</v>
      </c>
      <c r="O154" s="18">
        <f t="shared" si="93"/>
        <v>-218</v>
      </c>
      <c r="P154" s="18">
        <f t="shared" si="94"/>
        <v>-12</v>
      </c>
      <c r="Q154" s="18">
        <f t="shared" si="95"/>
        <v>-5</v>
      </c>
      <c r="R154" s="18">
        <f t="shared" si="101"/>
        <v>1317</v>
      </c>
      <c r="S154" s="17">
        <f t="shared" si="102"/>
        <v>-251.57142857142858</v>
      </c>
      <c r="T154" s="17">
        <f t="shared" si="103"/>
        <v>-29</v>
      </c>
      <c r="U154" s="17">
        <f t="shared" si="104"/>
        <v>-5</v>
      </c>
      <c r="V154" s="17">
        <f t="shared" si="96"/>
        <v>1046.3167429207369</v>
      </c>
      <c r="W154" s="17">
        <f t="shared" si="105"/>
        <v>33.273401755904537</v>
      </c>
      <c r="X154" s="17">
        <f t="shared" si="97"/>
        <v>2.4098553233584763</v>
      </c>
      <c r="Y154" s="17">
        <f t="shared" si="115"/>
        <v>1124.6987162546825</v>
      </c>
      <c r="Z154" s="17">
        <f t="shared" si="116"/>
        <v>39.407380978936246</v>
      </c>
      <c r="AA154" s="17">
        <f t="shared" si="117"/>
        <v>4.6860774110229926</v>
      </c>
      <c r="AB154" s="11">
        <f t="shared" si="118"/>
        <v>1.9853814123015102E-2</v>
      </c>
      <c r="AC154" s="11">
        <f t="shared" si="119"/>
        <v>2.5028504908819462E-3</v>
      </c>
      <c r="AD154" s="11">
        <f t="shared" si="120"/>
        <v>8.2501362870123114E-3</v>
      </c>
      <c r="AE154" s="11">
        <f t="shared" si="121"/>
        <v>1.9906575182600427E-2</v>
      </c>
      <c r="AF154" s="11">
        <f t="shared" si="122"/>
        <v>2.7993255475293874E-3</v>
      </c>
      <c r="AG154" s="11">
        <f t="shared" si="123"/>
        <v>1.4862732232620185E-2</v>
      </c>
      <c r="AH154" s="11">
        <f t="shared" si="129"/>
        <v>1.8470171457938125E-2</v>
      </c>
      <c r="AI154" s="11">
        <f t="shared" si="106"/>
        <v>2.1132678155544324E-3</v>
      </c>
      <c r="AJ154" s="11">
        <f t="shared" si="107"/>
        <v>4.2427030340818246E-3</v>
      </c>
      <c r="AK154" s="16">
        <f t="shared" si="112"/>
        <v>1.9975105539247993E-2</v>
      </c>
      <c r="AL154" s="37">
        <f t="shared" si="113"/>
        <v>2.3271287246242958E-3</v>
      </c>
      <c r="AM154" s="16">
        <f t="shared" si="114"/>
        <v>7.7730132323082712E-3</v>
      </c>
      <c r="AN154" s="15">
        <f t="shared" si="124"/>
        <v>2.4158785091828446E-2</v>
      </c>
      <c r="AO154" s="15">
        <f t="shared" si="125"/>
        <v>2.0937193998829358E-3</v>
      </c>
      <c r="AP154" s="15">
        <f t="shared" si="126"/>
        <v>2.4517385665187987E-2</v>
      </c>
      <c r="AQ154" s="15">
        <f t="shared" si="98"/>
        <v>1.7324167301147036E-2</v>
      </c>
      <c r="AR154" s="15">
        <f t="shared" si="99"/>
        <v>4.5668593308254013E-3</v>
      </c>
      <c r="AS154" s="15">
        <f t="shared" si="100"/>
        <v>3.3624504736024505E-2</v>
      </c>
      <c r="AT154" s="14">
        <f t="shared" si="127"/>
        <v>2.3579647866398589E-3</v>
      </c>
      <c r="AU154" s="11">
        <f t="shared" si="108"/>
        <v>5.9666543774075298E-3</v>
      </c>
      <c r="AV154" s="14">
        <f t="shared" si="128"/>
        <v>9.1283220307115213E-3</v>
      </c>
      <c r="AW154" s="36">
        <f t="shared" si="109"/>
        <v>2.3346788445257942E-2</v>
      </c>
      <c r="AX154" s="13">
        <f t="shared" si="86"/>
        <v>7.9041196929544536E-3</v>
      </c>
      <c r="AY154" s="11">
        <f t="shared" si="91"/>
        <v>1.8248225417248378E-2</v>
      </c>
      <c r="AZ154" s="12">
        <f t="shared" si="89"/>
        <v>2.0446856424032448E-3</v>
      </c>
      <c r="BA154" s="11">
        <f t="shared" si="90"/>
        <v>4.7783742365989082E-3</v>
      </c>
      <c r="BB154" s="117">
        <f t="shared" si="111"/>
        <v>15633</v>
      </c>
      <c r="BC154" s="289">
        <f t="shared" si="88"/>
        <v>13556</v>
      </c>
    </row>
    <row r="155" spans="1:55" ht="16">
      <c r="A155" s="20">
        <v>40</v>
      </c>
      <c r="B155" s="19">
        <v>44509</v>
      </c>
      <c r="C155" s="8">
        <v>10213752</v>
      </c>
      <c r="D155" s="8">
        <v>41981</v>
      </c>
      <c r="E155" s="8">
        <v>5250806</v>
      </c>
      <c r="F155" s="8">
        <v>4808146</v>
      </c>
      <c r="G155" s="8">
        <v>6629870</v>
      </c>
      <c r="H155" s="10">
        <f t="shared" si="92"/>
        <v>1674747</v>
      </c>
      <c r="I155" s="8">
        <v>47794</v>
      </c>
      <c r="J155" s="8">
        <v>14934</v>
      </c>
      <c r="K155" s="8">
        <v>579</v>
      </c>
      <c r="L155" s="9">
        <v>90</v>
      </c>
      <c r="M155" s="8">
        <v>82381</v>
      </c>
      <c r="N155" s="8">
        <v>1199</v>
      </c>
      <c r="O155" s="18">
        <f t="shared" si="93"/>
        <v>-593</v>
      </c>
      <c r="P155" s="18">
        <f t="shared" si="94"/>
        <v>23</v>
      </c>
      <c r="Q155" s="18">
        <f t="shared" si="95"/>
        <v>-1</v>
      </c>
      <c r="R155" s="18">
        <f t="shared" si="101"/>
        <v>1614</v>
      </c>
      <c r="S155" s="17">
        <f t="shared" si="102"/>
        <v>-374.14285714285717</v>
      </c>
      <c r="T155" s="17">
        <f t="shared" si="103"/>
        <v>-29.714285714285715</v>
      </c>
      <c r="U155" s="17">
        <f t="shared" si="104"/>
        <v>-3.8571428571428572</v>
      </c>
      <c r="V155" s="17">
        <f t="shared" si="96"/>
        <v>951.7975389348203</v>
      </c>
      <c r="W155" s="17">
        <f t="shared" si="105"/>
        <v>82.892712939819262</v>
      </c>
      <c r="X155" s="17">
        <f t="shared" si="97"/>
        <v>8.3097481253605068</v>
      </c>
      <c r="Y155" s="17">
        <f t="shared" si="115"/>
        <v>1088.9173218241444</v>
      </c>
      <c r="Z155" s="17">
        <f t="shared" si="116"/>
        <v>39.407380978936246</v>
      </c>
      <c r="AA155" s="17">
        <f t="shared" si="117"/>
        <v>5.6015916221753299</v>
      </c>
      <c r="AB155" s="11">
        <f t="shared" si="118"/>
        <v>2.4481605292927998E-2</v>
      </c>
      <c r="AC155" s="11">
        <f t="shared" si="119"/>
        <v>2.5379906600718908E-3</v>
      </c>
      <c r="AD155" s="11">
        <f t="shared" si="120"/>
        <v>1.007480507585491E-2</v>
      </c>
      <c r="AE155" s="11">
        <f t="shared" si="121"/>
        <v>2.3681782558730092E-2</v>
      </c>
      <c r="AF155" s="11">
        <f t="shared" si="122"/>
        <v>2.8071456331025045E-3</v>
      </c>
      <c r="AG155" s="11">
        <f t="shared" si="123"/>
        <v>1.4926520782974779E-2</v>
      </c>
      <c r="AH155" s="11">
        <f t="shared" si="129"/>
        <v>2.1398807053549324E-2</v>
      </c>
      <c r="AI155" s="11">
        <f t="shared" si="106"/>
        <v>5.3386174367114868E-3</v>
      </c>
      <c r="AJ155" s="11">
        <f t="shared" si="107"/>
        <v>1.4945590153526091E-2</v>
      </c>
      <c r="AK155" s="16">
        <f t="shared" si="112"/>
        <v>1.8473008926457268E-2</v>
      </c>
      <c r="AL155" s="37">
        <f t="shared" si="113"/>
        <v>2.3271287246242958E-3</v>
      </c>
      <c r="AM155" s="16">
        <f t="shared" si="114"/>
        <v>9.7763266046328595E-3</v>
      </c>
      <c r="AN155" s="15">
        <f t="shared" si="124"/>
        <v>1.8341739696377524E-2</v>
      </c>
      <c r="AO155" s="15">
        <f t="shared" si="125"/>
        <v>4.1761802839005878E-3</v>
      </c>
      <c r="AP155" s="15">
        <f t="shared" si="126"/>
        <v>1.986671429240211E-2</v>
      </c>
      <c r="AQ155" s="15">
        <f t="shared" si="98"/>
        <v>1.7403231614955782E-2</v>
      </c>
      <c r="AR155" s="15">
        <f t="shared" si="99"/>
        <v>3.2410685818068641E-3</v>
      </c>
      <c r="AS155" s="15">
        <f t="shared" si="100"/>
        <v>1.6062479555747265E-2</v>
      </c>
      <c r="AT155" s="14">
        <f t="shared" si="127"/>
        <v>6.3321000260940256E-3</v>
      </c>
      <c r="AU155" s="11">
        <f t="shared" si="108"/>
        <v>5.5424486883927258E-3</v>
      </c>
      <c r="AV155" s="14">
        <f t="shared" si="128"/>
        <v>2.5067069832040302E-2</v>
      </c>
      <c r="AW155" s="36">
        <f t="shared" si="109"/>
        <v>2.2177587236085965E-2</v>
      </c>
      <c r="AX155" s="13">
        <f t="shared" si="86"/>
        <v>1.9541837996662349E-2</v>
      </c>
      <c r="AY155" s="11">
        <f t="shared" si="91"/>
        <v>1.7298505738597491E-2</v>
      </c>
      <c r="AZ155" s="12">
        <f t="shared" si="89"/>
        <v>5.0479119500080692E-3</v>
      </c>
      <c r="BA155" s="11">
        <f t="shared" si="90"/>
        <v>4.4172165409836735E-3</v>
      </c>
      <c r="BB155" s="117">
        <f t="shared" si="111"/>
        <v>41981</v>
      </c>
      <c r="BC155" s="289">
        <f t="shared" si="88"/>
        <v>33467</v>
      </c>
    </row>
    <row r="156" spans="1:55" ht="16">
      <c r="A156" s="20">
        <v>41</v>
      </c>
      <c r="B156" s="19">
        <v>44510</v>
      </c>
      <c r="C156" s="8">
        <v>10252230</v>
      </c>
      <c r="D156" s="8">
        <v>38478</v>
      </c>
      <c r="E156" s="8">
        <v>5255100</v>
      </c>
      <c r="F156" s="8">
        <v>4837627</v>
      </c>
      <c r="G156" s="8">
        <v>6629870</v>
      </c>
      <c r="H156" s="10">
        <f t="shared" si="92"/>
        <v>1620480</v>
      </c>
      <c r="I156" s="8">
        <v>71601</v>
      </c>
      <c r="J156" s="8">
        <v>14472</v>
      </c>
      <c r="K156" s="8">
        <v>471</v>
      </c>
      <c r="L156" s="9">
        <v>84</v>
      </c>
      <c r="M156" s="8">
        <v>83922</v>
      </c>
      <c r="N156" s="8">
        <v>1213</v>
      </c>
      <c r="O156" s="18">
        <f t="shared" si="93"/>
        <v>-462</v>
      </c>
      <c r="P156" s="18">
        <f t="shared" si="94"/>
        <v>-108</v>
      </c>
      <c r="Q156" s="18">
        <f t="shared" si="95"/>
        <v>-6</v>
      </c>
      <c r="R156" s="18">
        <f t="shared" si="101"/>
        <v>1541</v>
      </c>
      <c r="S156" s="17">
        <f t="shared" si="102"/>
        <v>40.571428571428569</v>
      </c>
      <c r="T156" s="17">
        <f t="shared" si="103"/>
        <v>-35.142857142857146</v>
      </c>
      <c r="U156" s="17">
        <f t="shared" si="104"/>
        <v>-4.1428571428571432</v>
      </c>
      <c r="V156" s="17">
        <f t="shared" si="96"/>
        <v>1022.0854461968456</v>
      </c>
      <c r="W156" s="17">
        <f t="shared" si="105"/>
        <v>0</v>
      </c>
      <c r="X156" s="17">
        <f t="shared" si="97"/>
        <v>2.6140946296665994</v>
      </c>
      <c r="Y156" s="17">
        <f t="shared" si="115"/>
        <v>1109.6620796701843</v>
      </c>
      <c r="Z156" s="17">
        <f t="shared" si="116"/>
        <v>17.265578670307185</v>
      </c>
      <c r="AA156" s="17">
        <f t="shared" si="117"/>
        <v>2.8203282223502777</v>
      </c>
      <c r="AB156" s="11">
        <f t="shared" si="118"/>
        <v>2.3217602202581587E-2</v>
      </c>
      <c r="AC156" s="11">
        <f t="shared" si="119"/>
        <v>1.1561255303540368E-3</v>
      </c>
      <c r="AD156" s="11">
        <f t="shared" si="120"/>
        <v>4.8710331992232779E-3</v>
      </c>
      <c r="AE156" s="11">
        <f t="shared" si="121"/>
        <v>2.2505731995496277E-2</v>
      </c>
      <c r="AF156" s="11">
        <f t="shared" si="122"/>
        <v>3.2309849874099755E-3</v>
      </c>
      <c r="AG156" s="11">
        <f t="shared" si="123"/>
        <v>1.3319556569883557E-2</v>
      </c>
      <c r="AH156" s="11">
        <f t="shared" si="129"/>
        <v>2.1385225053287979E-2</v>
      </c>
      <c r="AI156" s="11">
        <f t="shared" si="106"/>
        <v>0</v>
      </c>
      <c r="AJ156" s="11">
        <f t="shared" si="107"/>
        <v>4.5148439199768553E-3</v>
      </c>
      <c r="AK156" s="16">
        <f t="shared" si="112"/>
        <v>1.8718400789089019E-2</v>
      </c>
      <c r="AL156" s="37">
        <f t="shared" si="113"/>
        <v>1.1108803143727681E-3</v>
      </c>
      <c r="AM156" s="16">
        <f t="shared" si="114"/>
        <v>5.389475816265271E-3</v>
      </c>
      <c r="AN156" s="15">
        <f t="shared" si="124"/>
        <v>1.7474747861972496E-2</v>
      </c>
      <c r="AO156" s="15">
        <f t="shared" si="125"/>
        <v>3.2107369475544803E-3</v>
      </c>
      <c r="AP156" s="15">
        <f t="shared" si="126"/>
        <v>3.6313760099848744E-3</v>
      </c>
      <c r="AQ156" s="15">
        <f t="shared" si="98"/>
        <v>1.7859258271205009E-2</v>
      </c>
      <c r="AR156" s="15">
        <f t="shared" si="99"/>
        <v>2.6487407525803792E-3</v>
      </c>
      <c r="AS156" s="15">
        <f t="shared" si="100"/>
        <v>1.1633763254810503E-2</v>
      </c>
      <c r="AT156" s="14">
        <f t="shared" si="127"/>
        <v>5.8037337082024231E-3</v>
      </c>
      <c r="AU156" s="11">
        <f t="shared" si="108"/>
        <v>5.1946935395630464E-3</v>
      </c>
      <c r="AV156" s="14">
        <f t="shared" si="128"/>
        <v>2.37448163507109E-2</v>
      </c>
      <c r="AW156" s="36">
        <f t="shared" si="109"/>
        <v>2.1245511138926303E-2</v>
      </c>
      <c r="AX156" s="13">
        <f t="shared" si="86"/>
        <v>1.7603255894770971E-2</v>
      </c>
      <c r="AY156" s="11">
        <f t="shared" si="91"/>
        <v>1.6442357814030452E-2</v>
      </c>
      <c r="AZ156" s="12">
        <f t="shared" si="89"/>
        <v>4.4466935249107449E-3</v>
      </c>
      <c r="BA156" s="11">
        <f t="shared" si="90"/>
        <v>4.1011146738710019E-3</v>
      </c>
      <c r="BB156" s="117">
        <f t="shared" si="111"/>
        <v>38478</v>
      </c>
      <c r="BC156" s="289">
        <f t="shared" si="88"/>
        <v>29481</v>
      </c>
    </row>
    <row r="157" spans="1:55" ht="16">
      <c r="A157" s="20">
        <v>42</v>
      </c>
      <c r="B157" s="19">
        <v>44511</v>
      </c>
      <c r="C157" s="8">
        <v>10289435</v>
      </c>
      <c r="D157" s="8">
        <v>37205</v>
      </c>
      <c r="E157" s="8">
        <v>5259172</v>
      </c>
      <c r="F157" s="8">
        <v>4865613</v>
      </c>
      <c r="G157" s="8">
        <v>6629870</v>
      </c>
      <c r="H157" s="10">
        <f t="shared" si="92"/>
        <v>1595701</v>
      </c>
      <c r="I157" s="8">
        <v>67105</v>
      </c>
      <c r="J157" s="8">
        <v>15135</v>
      </c>
      <c r="K157" s="8">
        <v>457</v>
      </c>
      <c r="L157" s="9">
        <v>79</v>
      </c>
      <c r="M157" s="8">
        <v>84563</v>
      </c>
      <c r="N157" s="8">
        <v>1217</v>
      </c>
      <c r="O157" s="18">
        <f t="shared" si="93"/>
        <v>663</v>
      </c>
      <c r="P157" s="18">
        <f t="shared" si="94"/>
        <v>-14</v>
      </c>
      <c r="Q157" s="18">
        <f t="shared" si="95"/>
        <v>-5</v>
      </c>
      <c r="R157" s="18">
        <f t="shared" si="101"/>
        <v>641</v>
      </c>
      <c r="S157" s="17">
        <f t="shared" si="102"/>
        <v>154.85714285714286</v>
      </c>
      <c r="T157" s="17">
        <f t="shared" si="103"/>
        <v>-24.857142857142858</v>
      </c>
      <c r="U157" s="17">
        <f t="shared" si="104"/>
        <v>-3</v>
      </c>
      <c r="V157" s="17">
        <f t="shared" si="96"/>
        <v>1282.0756811945632</v>
      </c>
      <c r="W157" s="17">
        <f t="shared" si="105"/>
        <v>4.6929359964265203</v>
      </c>
      <c r="X157" s="17">
        <f t="shared" si="97"/>
        <v>0</v>
      </c>
      <c r="Y157" s="17">
        <f t="shared" si="115"/>
        <v>1071.586458791508</v>
      </c>
      <c r="Z157" s="17">
        <f t="shared" si="116"/>
        <v>17.265578670307185</v>
      </c>
      <c r="AA157" s="17">
        <f t="shared" si="117"/>
        <v>2.8203282223502777</v>
      </c>
      <c r="AB157" s="11">
        <f t="shared" si="118"/>
        <v>1.4966082300407926E-2</v>
      </c>
      <c r="AC157" s="11">
        <f t="shared" si="119"/>
        <v>1.1930333520112758E-3</v>
      </c>
      <c r="AD157" s="11">
        <f t="shared" si="120"/>
        <v>5.9879580092362583E-3</v>
      </c>
      <c r="AE157" s="11">
        <f t="shared" si="121"/>
        <v>1.7489637616471071E-2</v>
      </c>
      <c r="AF157" s="11">
        <f t="shared" si="122"/>
        <v>3.4198863448039046E-3</v>
      </c>
      <c r="AG157" s="11">
        <f t="shared" si="123"/>
        <v>1.3522289546594114E-2</v>
      </c>
      <c r="AH157" s="11">
        <f t="shared" si="129"/>
        <v>1.7905834851392622E-2</v>
      </c>
      <c r="AI157" s="11">
        <f t="shared" si="106"/>
        <v>3.2427694834345771E-4</v>
      </c>
      <c r="AJ157" s="11">
        <f t="shared" si="107"/>
        <v>0</v>
      </c>
      <c r="AK157" s="16">
        <f t="shared" ref="AK157:AL159" si="130">AVERAGE(AH154:AH160)</f>
        <v>1.889586244806982E-2</v>
      </c>
      <c r="AL157" s="37">
        <f t="shared" si="130"/>
        <v>1.1108803143727681E-3</v>
      </c>
      <c r="AM157" s="16">
        <f t="shared" ref="AM157:AM220" si="131">AVERAGE(AJ155:AJ159)</f>
        <v>6.6967255359550145E-3</v>
      </c>
      <c r="AN157" s="15">
        <f t="shared" si="124"/>
        <v>1.7718139338358224E-2</v>
      </c>
      <c r="AO157" s="15">
        <f t="shared" si="125"/>
        <v>4.1876573364823082E-3</v>
      </c>
      <c r="AP157" s="15">
        <f t="shared" si="126"/>
        <v>1.400304414003044E-2</v>
      </c>
      <c r="AQ157" s="15">
        <f t="shared" si="98"/>
        <v>1.7710859767446806E-2</v>
      </c>
      <c r="AR157" s="15">
        <f t="shared" si="99"/>
        <v>2.1413376482519982E-3</v>
      </c>
      <c r="AS157" s="15">
        <f t="shared" si="100"/>
        <v>1.1633763254810503E-2</v>
      </c>
      <c r="AT157" s="14">
        <f t="shared" si="127"/>
        <v>5.6117239101219178E-3</v>
      </c>
      <c r="AU157" s="11">
        <f t="shared" si="108"/>
        <v>4.9598042107699154E-3</v>
      </c>
      <c r="AV157" s="14">
        <f t="shared" si="128"/>
        <v>2.3315771563720271E-2</v>
      </c>
      <c r="AW157" s="36">
        <f t="shared" si="109"/>
        <v>2.0563573832524881E-2</v>
      </c>
      <c r="AX157" s="13">
        <f t="shared" si="86"/>
        <v>1.7270191548183253E-2</v>
      </c>
      <c r="AY157" s="11">
        <f t="shared" si="91"/>
        <v>1.575583343985406E-2</v>
      </c>
      <c r="AZ157" s="12">
        <f t="shared" si="89"/>
        <v>4.2211989073692247E-3</v>
      </c>
      <c r="BA157" s="11">
        <f t="shared" si="90"/>
        <v>3.8754907713122572E-3</v>
      </c>
      <c r="BB157" s="117">
        <f t="shared" si="111"/>
        <v>37205</v>
      </c>
      <c r="BC157" s="289">
        <f t="shared" si="88"/>
        <v>27986</v>
      </c>
    </row>
    <row r="158" spans="1:55" ht="16">
      <c r="A158" s="20">
        <v>43</v>
      </c>
      <c r="B158" s="19">
        <v>44512</v>
      </c>
      <c r="C158" s="8">
        <v>10326790</v>
      </c>
      <c r="D158" s="8">
        <v>37355</v>
      </c>
      <c r="E158" s="8">
        <v>5263760</v>
      </c>
      <c r="F158" s="8">
        <v>4894786</v>
      </c>
      <c r="G158" s="8">
        <v>6629870</v>
      </c>
      <c r="H158" s="10">
        <f t="shared" si="92"/>
        <v>1564607</v>
      </c>
      <c r="I158" s="8">
        <v>67925</v>
      </c>
      <c r="J158" s="8">
        <v>15586</v>
      </c>
      <c r="K158" s="8">
        <v>426</v>
      </c>
      <c r="L158" s="9">
        <v>82</v>
      </c>
      <c r="M158" s="8">
        <v>85232</v>
      </c>
      <c r="N158" s="8">
        <v>1226</v>
      </c>
      <c r="O158" s="18">
        <f t="shared" si="93"/>
        <v>451</v>
      </c>
      <c r="P158" s="18">
        <f t="shared" si="94"/>
        <v>-31</v>
      </c>
      <c r="Q158" s="18">
        <f t="shared" si="95"/>
        <v>3</v>
      </c>
      <c r="R158" s="18">
        <f t="shared" si="101"/>
        <v>669</v>
      </c>
      <c r="S158" s="17">
        <f t="shared" si="102"/>
        <v>218.71428571428572</v>
      </c>
      <c r="T158" s="17">
        <f t="shared" si="103"/>
        <v>-25.428571428571427</v>
      </c>
      <c r="U158" s="17">
        <f t="shared" si="104"/>
        <v>-1.8571428571428572</v>
      </c>
      <c r="V158" s="17">
        <f t="shared" si="96"/>
        <v>1098.8833105505157</v>
      </c>
      <c r="W158" s="17">
        <f t="shared" si="105"/>
        <v>0</v>
      </c>
      <c r="X158" s="17">
        <f t="shared" si="97"/>
        <v>6.4085994780663604</v>
      </c>
      <c r="Y158" s="17">
        <f t="shared" si="115"/>
        <v>1040.6748661430652</v>
      </c>
      <c r="Z158" s="17">
        <f t="shared" si="116"/>
        <v>12.512235562320825</v>
      </c>
      <c r="AA158" s="17">
        <f t="shared" si="117"/>
        <v>3.2971858698379988</v>
      </c>
      <c r="AB158" s="11">
        <f t="shared" si="118"/>
        <v>1.5508156860786307E-2</v>
      </c>
      <c r="AC158" s="11">
        <f t="shared" si="119"/>
        <v>8.2670865955208623E-4</v>
      </c>
      <c r="AD158" s="11">
        <f t="shared" si="120"/>
        <v>7.214848730498903E-3</v>
      </c>
      <c r="AE158" s="11">
        <f t="shared" si="121"/>
        <v>2.1129180249653289E-2</v>
      </c>
      <c r="AF158" s="11">
        <f t="shared" si="122"/>
        <v>3.4653472486352922E-3</v>
      </c>
      <c r="AG158" s="11">
        <f t="shared" si="123"/>
        <v>1.0257069309779833E-2</v>
      </c>
      <c r="AH158" s="11">
        <f t="shared" si="129"/>
        <v>1.6375580218322267E-2</v>
      </c>
      <c r="AI158" s="11">
        <f t="shared" si="106"/>
        <v>0</v>
      </c>
      <c r="AJ158" s="11">
        <f t="shared" si="107"/>
        <v>1.4023193606272124E-2</v>
      </c>
      <c r="AK158" s="16">
        <f t="shared" si="130"/>
        <v>1.7971454243972753E-2</v>
      </c>
      <c r="AL158" s="37">
        <f t="shared" si="130"/>
        <v>8.0898491215070632E-4</v>
      </c>
      <c r="AM158" s="16">
        <f t="shared" si="131"/>
        <v>3.7076075052497959E-3</v>
      </c>
      <c r="AN158" s="15">
        <f t="shared" si="124"/>
        <v>2.6890256507857337E-2</v>
      </c>
      <c r="AO158" s="15">
        <f t="shared" si="125"/>
        <v>0</v>
      </c>
      <c r="AP158" s="15">
        <f t="shared" si="126"/>
        <v>0</v>
      </c>
      <c r="AQ158" s="15">
        <f t="shared" si="98"/>
        <v>1.800273699036074E-2</v>
      </c>
      <c r="AR158" s="15">
        <f t="shared" si="99"/>
        <v>1.9278284367717381E-3</v>
      </c>
      <c r="AS158" s="15">
        <f t="shared" si="100"/>
        <v>1.2753707350722999E-2</v>
      </c>
      <c r="AT158" s="14">
        <f t="shared" si="127"/>
        <v>5.6343487881361171E-3</v>
      </c>
      <c r="AU158" s="11">
        <f t="shared" si="108"/>
        <v>4.830907048597591E-3</v>
      </c>
      <c r="AV158" s="14">
        <f t="shared" si="128"/>
        <v>2.3875005033212812E-2</v>
      </c>
      <c r="AW158" s="36">
        <f t="shared" si="109"/>
        <v>2.0162316369916538E-2</v>
      </c>
      <c r="AX158" s="13">
        <f t="shared" si="86"/>
        <v>1.8282247112710964E-2</v>
      </c>
      <c r="AY158" s="11">
        <f t="shared" si="91"/>
        <v>1.5390570694054943E-2</v>
      </c>
      <c r="AZ158" s="12">
        <f t="shared" si="89"/>
        <v>4.4002371087215886E-3</v>
      </c>
      <c r="BA158" s="11">
        <f t="shared" si="90"/>
        <v>3.7585309257302827E-3</v>
      </c>
      <c r="BB158" s="117">
        <f t="shared" si="111"/>
        <v>37355</v>
      </c>
      <c r="BC158" s="289">
        <f t="shared" si="88"/>
        <v>29173</v>
      </c>
    </row>
    <row r="159" spans="1:55" ht="16">
      <c r="A159" s="20">
        <v>44</v>
      </c>
      <c r="B159" s="19">
        <v>44513</v>
      </c>
      <c r="C159" s="8">
        <v>10365165</v>
      </c>
      <c r="D159" s="8">
        <v>38375</v>
      </c>
      <c r="E159" s="8">
        <v>5268287</v>
      </c>
      <c r="F159" s="8">
        <v>4923992</v>
      </c>
      <c r="G159" s="8">
        <v>6629870</v>
      </c>
      <c r="H159" s="10">
        <f t="shared" si="92"/>
        <v>1541300</v>
      </c>
      <c r="I159" s="8">
        <v>60818</v>
      </c>
      <c r="J159" s="8">
        <v>16185</v>
      </c>
      <c r="K159" s="8">
        <v>405</v>
      </c>
      <c r="L159" s="9">
        <v>77</v>
      </c>
      <c r="M159" s="8">
        <v>85863</v>
      </c>
      <c r="N159" s="8">
        <v>1230</v>
      </c>
      <c r="O159" s="18">
        <f t="shared" si="93"/>
        <v>599</v>
      </c>
      <c r="P159" s="18">
        <f t="shared" si="94"/>
        <v>-21</v>
      </c>
      <c r="Q159" s="18">
        <f t="shared" si="95"/>
        <v>-5</v>
      </c>
      <c r="R159" s="18">
        <f t="shared" si="101"/>
        <v>631</v>
      </c>
      <c r="S159" s="17">
        <f t="shared" si="102"/>
        <v>-181.85714285714286</v>
      </c>
      <c r="T159" s="17">
        <f t="shared" si="103"/>
        <v>-26.428571428571427</v>
      </c>
      <c r="U159" s="17">
        <f t="shared" si="104"/>
        <v>-2.5714285714285716</v>
      </c>
      <c r="V159" s="17">
        <f t="shared" si="96"/>
        <v>1211.7518449631007</v>
      </c>
      <c r="W159" s="17">
        <f t="shared" si="105"/>
        <v>0</v>
      </c>
      <c r="X159" s="17">
        <f t="shared" si="97"/>
        <v>0</v>
      </c>
      <c r="Y159" s="17">
        <f t="shared" si="115"/>
        <v>993.68596108252052</v>
      </c>
      <c r="Z159" s="17">
        <f t="shared" si="116"/>
        <v>19.518724092887151</v>
      </c>
      <c r="AA159" s="17">
        <f t="shared" si="117"/>
        <v>4.2796023998163797</v>
      </c>
      <c r="AB159" s="11">
        <f t="shared" si="118"/>
        <v>1.4629163946743034E-2</v>
      </c>
      <c r="AC159" s="11">
        <f t="shared" si="119"/>
        <v>1.2523241430057199E-3</v>
      </c>
      <c r="AD159" s="11">
        <f t="shared" si="120"/>
        <v>1.0046015023043146E-2</v>
      </c>
      <c r="AE159" s="11">
        <f t="shared" si="121"/>
        <v>1.6257752149852412E-2</v>
      </c>
      <c r="AF159" s="11">
        <f t="shared" si="122"/>
        <v>3.1745229735506892E-3</v>
      </c>
      <c r="AG159" s="11">
        <f t="shared" si="123"/>
        <v>9.4210398932298902E-3</v>
      </c>
      <c r="AH159" s="11">
        <f t="shared" si="129"/>
        <v>1.7839556053928608E-2</v>
      </c>
      <c r="AI159" s="11">
        <f t="shared" si="106"/>
        <v>0</v>
      </c>
      <c r="AJ159" s="11">
        <f t="shared" si="107"/>
        <v>0</v>
      </c>
      <c r="AK159" s="16">
        <f t="shared" si="130"/>
        <v>1.6563071673594235E-2</v>
      </c>
      <c r="AL159" s="37">
        <f t="shared" si="130"/>
        <v>1.1512792392227044E-3</v>
      </c>
      <c r="AM159" s="16">
        <f t="shared" si="131"/>
        <v>5.7223335719003765E-3</v>
      </c>
      <c r="AN159" s="15">
        <f t="shared" si="124"/>
        <v>1.6121813015506331E-2</v>
      </c>
      <c r="AO159" s="15">
        <f t="shared" si="125"/>
        <v>8.513738871760693E-3</v>
      </c>
      <c r="AP159" s="15">
        <f t="shared" si="126"/>
        <v>3.0707955518573127E-2</v>
      </c>
      <c r="AQ159" s="15">
        <f t="shared" si="98"/>
        <v>1.8371140437207167E-2</v>
      </c>
      <c r="AR159" s="15">
        <f t="shared" si="99"/>
        <v>2.5151867011328948E-3</v>
      </c>
      <c r="AS159" s="15">
        <f t="shared" si="100"/>
        <v>7.5449866155132732E-3</v>
      </c>
      <c r="AT159" s="14">
        <f t="shared" si="127"/>
        <v>5.7881979586326734E-3</v>
      </c>
      <c r="AU159" s="11">
        <f t="shared" si="108"/>
        <v>4.5688247711816801E-3</v>
      </c>
      <c r="AV159" s="14">
        <f t="shared" si="128"/>
        <v>2.4897813534029714E-2</v>
      </c>
      <c r="AW159" s="36">
        <f t="shared" si="109"/>
        <v>1.9425055458090545E-2</v>
      </c>
      <c r="AX159" s="13">
        <f t="shared" si="86"/>
        <v>1.8666668371035026E-2</v>
      </c>
      <c r="AY159" s="11">
        <f t="shared" si="91"/>
        <v>1.4755057759943836E-2</v>
      </c>
      <c r="AZ159" s="12">
        <f t="shared" si="89"/>
        <v>4.4052145818847125E-3</v>
      </c>
      <c r="BA159" s="11">
        <f t="shared" si="90"/>
        <v>3.5340705883265535E-3</v>
      </c>
      <c r="BB159" s="117">
        <f t="shared" si="111"/>
        <v>38375</v>
      </c>
      <c r="BC159" s="289">
        <f t="shared" si="88"/>
        <v>29206</v>
      </c>
    </row>
    <row r="160" spans="1:55" ht="16">
      <c r="A160" s="20">
        <v>45</v>
      </c>
      <c r="B160" s="19">
        <v>44514</v>
      </c>
      <c r="C160" s="8">
        <v>10386318</v>
      </c>
      <c r="D160" s="8">
        <v>21153</v>
      </c>
      <c r="E160" s="8">
        <v>5270814</v>
      </c>
      <c r="F160" s="8">
        <v>4940981</v>
      </c>
      <c r="G160" s="8">
        <v>6629870</v>
      </c>
      <c r="H160" s="10">
        <f t="shared" si="92"/>
        <v>1520025</v>
      </c>
      <c r="I160" s="8">
        <v>64218</v>
      </c>
      <c r="J160" s="8">
        <v>16829</v>
      </c>
      <c r="K160" s="8">
        <v>394</v>
      </c>
      <c r="L160" s="9">
        <v>75</v>
      </c>
      <c r="M160" s="8">
        <v>86114</v>
      </c>
      <c r="N160" s="8">
        <v>1234</v>
      </c>
      <c r="O160" s="18">
        <f t="shared" si="93"/>
        <v>644</v>
      </c>
      <c r="P160" s="18">
        <f t="shared" si="94"/>
        <v>-11</v>
      </c>
      <c r="Q160" s="18">
        <f t="shared" si="95"/>
        <v>-2</v>
      </c>
      <c r="R160" s="18">
        <f t="shared" si="101"/>
        <v>251</v>
      </c>
      <c r="S160" s="17">
        <f t="shared" si="102"/>
        <v>-90.142857142857139</v>
      </c>
      <c r="T160" s="17">
        <f t="shared" si="103"/>
        <v>-16.285714285714285</v>
      </c>
      <c r="U160" s="17">
        <f t="shared" si="104"/>
        <v>-3.7142857142857144</v>
      </c>
      <c r="V160" s="17">
        <f t="shared" si="96"/>
        <v>888.19464677997462</v>
      </c>
      <c r="W160" s="17">
        <f t="shared" si="105"/>
        <v>0</v>
      </c>
      <c r="X160" s="17">
        <f t="shared" si="97"/>
        <v>0</v>
      </c>
      <c r="Y160" s="17">
        <f t="shared" si="115"/>
        <v>990.58826666831681</v>
      </c>
      <c r="Z160" s="17">
        <f t="shared" si="116"/>
        <v>19.518724092887151</v>
      </c>
      <c r="AA160" s="17">
        <f t="shared" si="117"/>
        <v>3.9061603098640085</v>
      </c>
      <c r="AB160" s="11">
        <f t="shared" si="118"/>
        <v>1.6287748144764982E-2</v>
      </c>
      <c r="AC160" s="11">
        <f t="shared" si="119"/>
        <v>1.2059761564959623E-3</v>
      </c>
      <c r="AD160" s="11">
        <f t="shared" si="120"/>
        <v>9.6448402712691565E-3</v>
      </c>
      <c r="AE160" s="11">
        <f t="shared" si="121"/>
        <v>1.6843173288577207E-2</v>
      </c>
      <c r="AF160" s="11">
        <f t="shared" si="122"/>
        <v>3.097651628410573E-3</v>
      </c>
      <c r="AG160" s="11">
        <f t="shared" si="123"/>
        <v>9.2171476579242812E-3</v>
      </c>
      <c r="AH160" s="11"/>
      <c r="AI160" s="11">
        <f t="shared" si="106"/>
        <v>0</v>
      </c>
      <c r="AJ160" s="11">
        <f t="shared" si="107"/>
        <v>0</v>
      </c>
      <c r="AK160" s="16">
        <f t="shared" ref="AK160:AK223" si="132">AVERAGE(AH157:AH163)</f>
        <v>1.6113811312374892E-2</v>
      </c>
      <c r="AL160" s="37">
        <f t="shared" ref="AL160:AL223" si="133">AVERAGE(AI158:AI162)</f>
        <v>1.5469355452430947E-3</v>
      </c>
      <c r="AM160" s="16">
        <f t="shared" si="131"/>
        <v>1.3757605442381421E-2</v>
      </c>
      <c r="AN160" s="15">
        <f t="shared" si="124"/>
        <v>1.7653630835204232E-2</v>
      </c>
      <c r="AO160" s="15">
        <f t="shared" si="125"/>
        <v>0</v>
      </c>
      <c r="AP160" s="15">
        <f t="shared" si="126"/>
        <v>0</v>
      </c>
      <c r="AQ160" s="15">
        <f t="shared" si="98"/>
        <v>1.8504776856528227E-2</v>
      </c>
      <c r="AR160" s="15">
        <f t="shared" si="99"/>
        <v>2.0556166902360859E-3</v>
      </c>
      <c r="AS160" s="15">
        <f t="shared" si="100"/>
        <v>7.5449866155132732E-3</v>
      </c>
      <c r="AT160" s="14">
        <f t="shared" si="127"/>
        <v>3.1905602975623956E-3</v>
      </c>
      <c r="AU160" s="11">
        <f t="shared" si="108"/>
        <v>4.322493718364225E-3</v>
      </c>
      <c r="AV160" s="14">
        <f t="shared" si="128"/>
        <v>1.3916218483248631E-2</v>
      </c>
      <c r="AW160" s="36">
        <f t="shared" si="109"/>
        <v>1.8681814959340712E-2</v>
      </c>
      <c r="AX160" s="13">
        <f t="shared" si="86"/>
        <v>1.102251346266139E-2</v>
      </c>
      <c r="AY160" s="11">
        <f t="shared" si="91"/>
        <v>1.4131689017264012E-2</v>
      </c>
      <c r="AZ160" s="12">
        <f t="shared" si="89"/>
        <v>2.5624936838882211E-3</v>
      </c>
      <c r="BA160" s="11">
        <f t="shared" si="90"/>
        <v>3.3261587331274967E-3</v>
      </c>
      <c r="BB160" s="117">
        <f t="shared" si="111"/>
        <v>21153</v>
      </c>
      <c r="BC160" s="289">
        <f t="shared" si="88"/>
        <v>16989</v>
      </c>
    </row>
    <row r="161" spans="1:55" ht="16">
      <c r="A161" s="20">
        <v>46</v>
      </c>
      <c r="B161" s="19">
        <v>44515</v>
      </c>
      <c r="C161" s="8">
        <v>10395969</v>
      </c>
      <c r="D161" s="8">
        <v>9651</v>
      </c>
      <c r="E161" s="8">
        <v>5272058</v>
      </c>
      <c r="F161" s="8">
        <v>4949109</v>
      </c>
      <c r="G161" s="8">
        <v>6629870</v>
      </c>
      <c r="H161" s="10">
        <f t="shared" si="92"/>
        <v>1527173</v>
      </c>
      <c r="I161" s="8">
        <v>48104</v>
      </c>
      <c r="J161" s="8">
        <v>17058</v>
      </c>
      <c r="K161" s="8">
        <v>378</v>
      </c>
      <c r="L161" s="9">
        <v>78</v>
      </c>
      <c r="M161" s="8">
        <v>86731</v>
      </c>
      <c r="N161" s="8">
        <v>1239</v>
      </c>
      <c r="O161" s="18">
        <f t="shared" si="93"/>
        <v>229</v>
      </c>
      <c r="P161" s="18">
        <f t="shared" si="94"/>
        <v>-16</v>
      </c>
      <c r="Q161" s="18">
        <f t="shared" si="95"/>
        <v>3</v>
      </c>
      <c r="R161" s="18">
        <f t="shared" si="101"/>
        <v>617</v>
      </c>
      <c r="S161" s="17">
        <f t="shared" si="102"/>
        <v>-246.42857142857142</v>
      </c>
      <c r="T161" s="17">
        <f t="shared" si="103"/>
        <v>-17.142857142857142</v>
      </c>
      <c r="U161" s="17">
        <f t="shared" si="104"/>
        <v>-2.2857142857142856</v>
      </c>
      <c r="V161" s="17">
        <f t="shared" si="96"/>
        <v>829.93559438163754</v>
      </c>
      <c r="W161" s="17">
        <f t="shared" si="105"/>
        <v>0</v>
      </c>
      <c r="X161" s="17">
        <f t="shared" si="97"/>
        <v>5.7478588557725248</v>
      </c>
      <c r="Y161" s="17">
        <f t="shared" si="115"/>
        <v>943.1220914609421</v>
      </c>
      <c r="Z161" s="17">
        <f t="shared" si="116"/>
        <v>20.948377076122387</v>
      </c>
      <c r="AA161" s="17">
        <f t="shared" si="117"/>
        <v>5.5471657924335744</v>
      </c>
      <c r="AB161" s="11">
        <f t="shared" si="118"/>
        <v>1.4686257614079263E-2</v>
      </c>
      <c r="AC161" s="11">
        <f t="shared" si="119"/>
        <v>1.2447784821511907E-3</v>
      </c>
      <c r="AD161" s="11">
        <f t="shared" si="120"/>
        <v>1.40791009960243E-2</v>
      </c>
      <c r="AE161" s="11">
        <f t="shared" si="121"/>
        <v>1.9853814123015102E-2</v>
      </c>
      <c r="AF161" s="11">
        <f t="shared" si="122"/>
        <v>2.5028504908819462E-3</v>
      </c>
      <c r="AG161" s="11">
        <f t="shared" si="123"/>
        <v>8.2501362870123114E-3</v>
      </c>
      <c r="AH161" s="11">
        <f t="shared" ref="AH161:AH180" si="134">MIN(1,V161/I160)</f>
        <v>1.2923722233355719E-2</v>
      </c>
      <c r="AI161" s="11">
        <f t="shared" si="106"/>
        <v>0</v>
      </c>
      <c r="AJ161" s="11">
        <f t="shared" si="107"/>
        <v>1.4588474253229759E-2</v>
      </c>
      <c r="AK161" s="16">
        <f t="shared" si="132"/>
        <v>1.5327840121091637E-2</v>
      </c>
      <c r="AL161" s="37">
        <f t="shared" si="133"/>
        <v>1.5469355452430947E-3</v>
      </c>
      <c r="AM161" s="16">
        <f t="shared" si="131"/>
        <v>1.0952966721126996E-2</v>
      </c>
      <c r="AN161" s="15">
        <f t="shared" si="124"/>
        <v>1.8470171457938125E-2</v>
      </c>
      <c r="AO161" s="15">
        <f t="shared" si="125"/>
        <v>2.1132678155544324E-3</v>
      </c>
      <c r="AP161" s="15">
        <f t="shared" si="126"/>
        <v>4.2427030340818246E-3</v>
      </c>
      <c r="AQ161" s="15">
        <f t="shared" si="98"/>
        <v>1.8847046988320411E-2</v>
      </c>
      <c r="AR161" s="15">
        <f t="shared" si="99"/>
        <v>1.8450868620626104E-3</v>
      </c>
      <c r="AS161" s="15">
        <f t="shared" si="100"/>
        <v>9.5898330421192533E-3</v>
      </c>
      <c r="AT161" s="14">
        <f t="shared" si="127"/>
        <v>1.4556846514335877E-3</v>
      </c>
      <c r="AU161" s="11">
        <f t="shared" si="108"/>
        <v>4.0728658976075596E-3</v>
      </c>
      <c r="AV161" s="14">
        <f t="shared" si="128"/>
        <v>6.3195197924531144E-3</v>
      </c>
      <c r="AW161" s="36">
        <f t="shared" si="109"/>
        <v>1.7894354459135422E-2</v>
      </c>
      <c r="AX161" s="13">
        <f t="shared" si="86"/>
        <v>5.3472804723606517E-3</v>
      </c>
      <c r="AY161" s="11">
        <f t="shared" si="91"/>
        <v>1.3460634274009193E-2</v>
      </c>
      <c r="AZ161" s="12">
        <f t="shared" si="89"/>
        <v>1.2259667233294168E-3</v>
      </c>
      <c r="BA161" s="11">
        <f t="shared" si="90"/>
        <v>3.1182899729341814E-3</v>
      </c>
      <c r="BB161" s="117">
        <f t="shared" si="111"/>
        <v>9651</v>
      </c>
      <c r="BC161" s="289">
        <f t="shared" si="88"/>
        <v>8128</v>
      </c>
    </row>
    <row r="162" spans="1:55" ht="16">
      <c r="A162" s="20">
        <v>47</v>
      </c>
      <c r="B162" s="19">
        <v>44516</v>
      </c>
      <c r="C162" s="8">
        <v>10425787</v>
      </c>
      <c r="D162" s="8">
        <v>29818</v>
      </c>
      <c r="E162" s="8">
        <v>5275956</v>
      </c>
      <c r="F162" s="8">
        <v>4972159</v>
      </c>
      <c r="G162" s="8">
        <v>6629870</v>
      </c>
      <c r="H162" s="10">
        <f t="shared" si="92"/>
        <v>1497922</v>
      </c>
      <c r="I162" s="8">
        <v>53527</v>
      </c>
      <c r="J162" s="8">
        <v>13661</v>
      </c>
      <c r="K162" s="8">
        <v>394</v>
      </c>
      <c r="L162" s="9">
        <v>72</v>
      </c>
      <c r="M162" s="8">
        <v>90888</v>
      </c>
      <c r="N162" s="8">
        <v>1247</v>
      </c>
      <c r="O162" s="18">
        <f t="shared" si="93"/>
        <v>-3397</v>
      </c>
      <c r="P162" s="18">
        <f t="shared" si="94"/>
        <v>16</v>
      </c>
      <c r="Q162" s="18">
        <f t="shared" si="95"/>
        <v>-6</v>
      </c>
      <c r="R162" s="18">
        <f t="shared" si="101"/>
        <v>4157</v>
      </c>
      <c r="S162" s="17">
        <f t="shared" si="102"/>
        <v>-309.14285714285717</v>
      </c>
      <c r="T162" s="17">
        <f t="shared" si="103"/>
        <v>-13.714285714285714</v>
      </c>
      <c r="U162" s="17">
        <f t="shared" si="104"/>
        <v>-3.5714285714285716</v>
      </c>
      <c r="V162" s="17">
        <f t="shared" si="96"/>
        <v>622.87520351100738</v>
      </c>
      <c r="W162" s="17">
        <f t="shared" si="105"/>
        <v>131.93813265378355</v>
      </c>
      <c r="X162" s="17">
        <f t="shared" si="97"/>
        <v>15.186663835209174</v>
      </c>
      <c r="Y162" s="17">
        <f t="shared" si="115"/>
        <v>962.39195029635914</v>
      </c>
      <c r="Z162" s="17">
        <f t="shared" si="116"/>
        <v>24.239677780631869</v>
      </c>
      <c r="AA162" s="17">
        <f t="shared" si="117"/>
        <v>4.631651581281238</v>
      </c>
      <c r="AB162" s="11">
        <f t="shared" si="118"/>
        <v>2.0006484913860784E-2</v>
      </c>
      <c r="AC162" s="11">
        <f t="shared" si="119"/>
        <v>1.4210152292550046E-3</v>
      </c>
      <c r="AD162" s="11">
        <f t="shared" si="120"/>
        <v>1.2253046511326027E-2</v>
      </c>
      <c r="AE162" s="11">
        <f t="shared" si="121"/>
        <v>2.4481605292927998E-2</v>
      </c>
      <c r="AF162" s="11">
        <f t="shared" si="122"/>
        <v>2.5379906600718908E-3</v>
      </c>
      <c r="AG162" s="11">
        <f t="shared" si="123"/>
        <v>1.007480507585491E-2</v>
      </c>
      <c r="AH162" s="11">
        <f t="shared" si="134"/>
        <v>1.2948511631278218E-2</v>
      </c>
      <c r="AI162" s="11">
        <f t="shared" si="106"/>
        <v>7.7346777262154737E-3</v>
      </c>
      <c r="AJ162" s="11">
        <f t="shared" si="107"/>
        <v>4.0176359352405225E-2</v>
      </c>
      <c r="AK162" s="16">
        <f t="shared" si="132"/>
        <v>1.5443861383995297E-2</v>
      </c>
      <c r="AL162" s="37">
        <f t="shared" si="133"/>
        <v>1.7593552675041039E-3</v>
      </c>
      <c r="AM162" s="16">
        <f t="shared" si="131"/>
        <v>1.7388282339046868E-2</v>
      </c>
      <c r="AN162" s="15">
        <f t="shared" si="124"/>
        <v>2.1398807053549324E-2</v>
      </c>
      <c r="AO162" s="15">
        <f t="shared" si="125"/>
        <v>5.3386174367114868E-3</v>
      </c>
      <c r="AP162" s="15">
        <f t="shared" si="126"/>
        <v>1.4945590153526091E-2</v>
      </c>
      <c r="AQ162" s="15">
        <f t="shared" si="98"/>
        <v>1.8635851853549514E-2</v>
      </c>
      <c r="AR162" s="15">
        <f t="shared" si="99"/>
        <v>1.6390428944318333E-3</v>
      </c>
      <c r="AS162" s="15">
        <f t="shared" si="100"/>
        <v>9.6103416557369713E-3</v>
      </c>
      <c r="AT162" s="14">
        <f t="shared" si="127"/>
        <v>4.4975240841826462E-3</v>
      </c>
      <c r="AU162" s="11">
        <f t="shared" si="108"/>
        <v>3.8129383704787146E-3</v>
      </c>
      <c r="AV162" s="14">
        <f t="shared" si="128"/>
        <v>1.9906243449258374E-2</v>
      </c>
      <c r="AW162" s="36">
        <f t="shared" si="109"/>
        <v>1.7030904659223405E-2</v>
      </c>
      <c r="AX162" s="13">
        <f t="shared" si="86"/>
        <v>1.5093247457884601E-2</v>
      </c>
      <c r="AY162" s="11">
        <f t="shared" si="91"/>
        <v>1.2693865955228548E-2</v>
      </c>
      <c r="AZ162" s="12">
        <f t="shared" si="89"/>
        <v>3.4766895881819704E-3</v>
      </c>
      <c r="BA162" s="11">
        <f t="shared" si="90"/>
        <v>2.8901450125395694E-3</v>
      </c>
      <c r="BB162" s="117">
        <f t="shared" si="111"/>
        <v>29818</v>
      </c>
      <c r="BC162" s="289">
        <f t="shared" si="88"/>
        <v>23050</v>
      </c>
    </row>
    <row r="163" spans="1:55" ht="16">
      <c r="A163" s="20">
        <v>48</v>
      </c>
      <c r="B163" s="19">
        <v>44517</v>
      </c>
      <c r="C163" s="8">
        <v>10452833</v>
      </c>
      <c r="D163" s="8">
        <v>27046</v>
      </c>
      <c r="E163" s="8">
        <v>5278448</v>
      </c>
      <c r="F163" s="8">
        <v>4991991</v>
      </c>
      <c r="G163" s="8">
        <v>6629870</v>
      </c>
      <c r="H163" s="10">
        <f t="shared" si="92"/>
        <v>1458624</v>
      </c>
      <c r="I163" s="8">
        <v>72010</v>
      </c>
      <c r="J163" s="8">
        <v>13841</v>
      </c>
      <c r="K163" s="8">
        <v>357</v>
      </c>
      <c r="L163" s="9">
        <v>58</v>
      </c>
      <c r="M163" s="8">
        <v>91733</v>
      </c>
      <c r="N163" s="8">
        <v>1256</v>
      </c>
      <c r="O163" s="18">
        <f t="shared" si="93"/>
        <v>180</v>
      </c>
      <c r="P163" s="18">
        <f t="shared" si="94"/>
        <v>-37</v>
      </c>
      <c r="Q163" s="18">
        <f t="shared" si="95"/>
        <v>-14</v>
      </c>
      <c r="R163" s="18">
        <f t="shared" si="101"/>
        <v>845</v>
      </c>
      <c r="S163" s="17">
        <f t="shared" si="102"/>
        <v>-996.42857142857144</v>
      </c>
      <c r="T163" s="17">
        <f t="shared" si="103"/>
        <v>-13.285714285714286</v>
      </c>
      <c r="U163" s="17">
        <f t="shared" si="104"/>
        <v>-3.1428571428571428</v>
      </c>
      <c r="V163" s="17">
        <f t="shared" si="96"/>
        <v>1000.4015852974186</v>
      </c>
      <c r="W163" s="17">
        <f t="shared" si="105"/>
        <v>0</v>
      </c>
      <c r="X163" s="17">
        <f t="shared" si="97"/>
        <v>0</v>
      </c>
      <c r="Y163" s="17">
        <f t="shared" si="115"/>
        <v>928.61263647587236</v>
      </c>
      <c r="Z163" s="17">
        <f t="shared" si="116"/>
        <v>46.77196495675323</v>
      </c>
      <c r="AA163" s="17">
        <f t="shared" si="117"/>
        <v>8.7712718023465879</v>
      </c>
      <c r="AB163" s="11">
        <f t="shared" si="118"/>
        <v>1.7348490228779351E-2</v>
      </c>
      <c r="AC163" s="11">
        <f t="shared" si="119"/>
        <v>3.4237585064602321E-3</v>
      </c>
      <c r="AD163" s="11">
        <f t="shared" si="120"/>
        <v>2.2262111173468498E-2</v>
      </c>
      <c r="AE163" s="11">
        <f t="shared" si="121"/>
        <v>2.3217602202581587E-2</v>
      </c>
      <c r="AF163" s="11">
        <f t="shared" si="122"/>
        <v>1.1561255303540368E-3</v>
      </c>
      <c r="AG163" s="11">
        <f t="shared" si="123"/>
        <v>4.8710331992232779E-3</v>
      </c>
      <c r="AH163" s="11">
        <f t="shared" si="134"/>
        <v>1.8689662885971913E-2</v>
      </c>
      <c r="AI163" s="11">
        <f t="shared" si="106"/>
        <v>0</v>
      </c>
      <c r="AJ163" s="11">
        <f t="shared" si="107"/>
        <v>0</v>
      </c>
      <c r="AK163" s="16">
        <f t="shared" si="132"/>
        <v>1.4696696828991704E-2</v>
      </c>
      <c r="AL163" s="37">
        <f t="shared" si="133"/>
        <v>2.1029660793097172E-3</v>
      </c>
      <c r="AM163" s="16">
        <f t="shared" si="131"/>
        <v>1.7388282339046868E-2</v>
      </c>
      <c r="AN163" s="15">
        <f t="shared" si="124"/>
        <v>2.1385225053287979E-2</v>
      </c>
      <c r="AO163" s="15">
        <f t="shared" si="125"/>
        <v>0</v>
      </c>
      <c r="AP163" s="15">
        <f t="shared" si="126"/>
        <v>4.5148439199768553E-3</v>
      </c>
      <c r="AQ163" s="15">
        <f t="shared" si="98"/>
        <v>1.9306791419677671E-2</v>
      </c>
      <c r="AR163" s="15">
        <f t="shared" si="99"/>
        <v>1.8625431467360128E-3</v>
      </c>
      <c r="AS163" s="15">
        <f t="shared" si="100"/>
        <v>9.4316928734067638E-3</v>
      </c>
      <c r="AT163" s="14">
        <f t="shared" si="127"/>
        <v>4.0794163384802419E-3</v>
      </c>
      <c r="AU163" s="11">
        <f t="shared" si="108"/>
        <v>3.4192654930316453E-3</v>
      </c>
      <c r="AV163" s="14">
        <f t="shared" si="128"/>
        <v>1.8542132859462067E-2</v>
      </c>
      <c r="AW163" s="36">
        <f t="shared" si="109"/>
        <v>1.5510073003954314E-2</v>
      </c>
      <c r="AX163" s="13">
        <f t="shared" si="86"/>
        <v>1.323967469601221E-2</v>
      </c>
      <c r="AY163" s="11">
        <f t="shared" si="91"/>
        <v>1.1594615160168889E-2</v>
      </c>
      <c r="AZ163" s="12">
        <f t="shared" si="89"/>
        <v>2.9913105385173467E-3</v>
      </c>
      <c r="BA163" s="11">
        <f t="shared" si="90"/>
        <v>2.5961724308750725E-3</v>
      </c>
      <c r="BB163" s="117">
        <f t="shared" si="111"/>
        <v>27046</v>
      </c>
      <c r="BC163" s="289">
        <f t="shared" si="88"/>
        <v>19832</v>
      </c>
    </row>
    <row r="164" spans="1:55" ht="16">
      <c r="A164" s="20">
        <v>49</v>
      </c>
      <c r="B164" s="19">
        <v>44518</v>
      </c>
      <c r="C164" s="8">
        <v>10478453</v>
      </c>
      <c r="D164" s="8">
        <v>25620</v>
      </c>
      <c r="E164" s="8">
        <v>5281493</v>
      </c>
      <c r="F164" s="8">
        <v>5010330</v>
      </c>
      <c r="G164" s="8">
        <v>6629870</v>
      </c>
      <c r="H164" s="10">
        <f t="shared" si="92"/>
        <v>1439039</v>
      </c>
      <c r="I164" s="8">
        <v>72270</v>
      </c>
      <c r="J164" s="8">
        <v>13410</v>
      </c>
      <c r="K164" s="8">
        <v>337</v>
      </c>
      <c r="L164" s="9">
        <v>63</v>
      </c>
      <c r="M164" s="8">
        <v>93155</v>
      </c>
      <c r="N164" s="8">
        <v>1266</v>
      </c>
      <c r="O164" s="18">
        <f t="shared" si="93"/>
        <v>-431</v>
      </c>
      <c r="P164" s="18">
        <f t="shared" si="94"/>
        <v>-20</v>
      </c>
      <c r="Q164" s="18">
        <f t="shared" si="95"/>
        <v>5</v>
      </c>
      <c r="R164" s="18">
        <f t="shared" si="101"/>
        <v>1422</v>
      </c>
      <c r="S164" s="17">
        <f t="shared" si="102"/>
        <v>-1082</v>
      </c>
      <c r="T164" s="17">
        <f t="shared" si="103"/>
        <v>-11</v>
      </c>
      <c r="U164" s="17">
        <f t="shared" si="104"/>
        <v>-2.7142857142857144</v>
      </c>
      <c r="V164" s="17">
        <f t="shared" si="96"/>
        <v>949.81245474293996</v>
      </c>
      <c r="W164" s="17">
        <f t="shared" si="105"/>
        <v>14.700506879073139</v>
      </c>
      <c r="X164" s="17">
        <f t="shared" si="97"/>
        <v>11.487038377986966</v>
      </c>
      <c r="Y164" s="17">
        <f t="shared" si="115"/>
        <v>974.17939030106095</v>
      </c>
      <c r="Z164" s="17">
        <f t="shared" si="116"/>
        <v>53.172834444556663</v>
      </c>
      <c r="AA164" s="17">
        <f t="shared" si="117"/>
        <v>9.9186989493582782</v>
      </c>
      <c r="AB164" s="11">
        <f t="shared" si="118"/>
        <v>1.3528390366630481E-2</v>
      </c>
      <c r="AC164" s="11">
        <f t="shared" si="119"/>
        <v>3.8416902279139269E-3</v>
      </c>
      <c r="AD164" s="11">
        <f t="shared" si="120"/>
        <v>2.7783470446381731E-2</v>
      </c>
      <c r="AE164" s="11">
        <f t="shared" si="121"/>
        <v>1.4966082300407926E-2</v>
      </c>
      <c r="AF164" s="11">
        <f t="shared" si="122"/>
        <v>1.1930333520112758E-3</v>
      </c>
      <c r="AG164" s="11">
        <f t="shared" si="123"/>
        <v>5.9879580092362583E-3</v>
      </c>
      <c r="AH164" s="11">
        <f t="shared" si="134"/>
        <v>1.3190007703693097E-2</v>
      </c>
      <c r="AI164" s="11">
        <f t="shared" si="106"/>
        <v>1.0620986113050457E-3</v>
      </c>
      <c r="AJ164" s="11">
        <f t="shared" si="107"/>
        <v>3.2176578089599346E-2</v>
      </c>
      <c r="AK164" s="16">
        <f t="shared" si="132"/>
        <v>1.5289623095656976E-2</v>
      </c>
      <c r="AL164" s="37">
        <f t="shared" si="133"/>
        <v>4.4532269976951967E-3</v>
      </c>
      <c r="AM164" s="16">
        <f t="shared" si="131"/>
        <v>3.2032612668678156E-2</v>
      </c>
      <c r="AN164" s="15">
        <f t="shared" si="124"/>
        <v>1.7905834851392622E-2</v>
      </c>
      <c r="AO164" s="15">
        <f t="shared" si="125"/>
        <v>3.2427694834345771E-4</v>
      </c>
      <c r="AP164" s="15">
        <f t="shared" si="126"/>
        <v>0</v>
      </c>
      <c r="AQ164" s="15">
        <f t="shared" si="98"/>
        <v>1.9556524794733746E-2</v>
      </c>
      <c r="AR164" s="15">
        <f t="shared" si="99"/>
        <v>1.1612778143792867E-3</v>
      </c>
      <c r="AS164" s="15">
        <f t="shared" si="100"/>
        <v>6.8562340298411418E-3</v>
      </c>
      <c r="AT164" s="14">
        <f t="shared" si="127"/>
        <v>3.864329164825253E-3</v>
      </c>
      <c r="AU164" s="11">
        <f t="shared" si="108"/>
        <v>3.3122605937759178E-3</v>
      </c>
      <c r="AV164" s="14">
        <f t="shared" si="128"/>
        <v>1.7803548062283233E-2</v>
      </c>
      <c r="AW164" s="36">
        <f t="shared" si="109"/>
        <v>1.5172986391023987E-2</v>
      </c>
      <c r="AX164" s="13">
        <f t="shared" si="86"/>
        <v>1.25728083453995E-2</v>
      </c>
      <c r="AY164" s="11">
        <f t="shared" si="91"/>
        <v>1.1148706673126453E-2</v>
      </c>
      <c r="AZ164" s="12">
        <f t="shared" si="89"/>
        <v>2.7661175860160155E-3</v>
      </c>
      <c r="BA164" s="11">
        <f t="shared" si="90"/>
        <v>2.4702703716017703E-3</v>
      </c>
      <c r="BB164" s="117">
        <f t="shared" si="111"/>
        <v>25620</v>
      </c>
      <c r="BC164" s="289">
        <f t="shared" si="88"/>
        <v>18339</v>
      </c>
    </row>
    <row r="165" spans="1:55" ht="16">
      <c r="A165" s="20">
        <v>50</v>
      </c>
      <c r="B165" s="19">
        <v>44519</v>
      </c>
      <c r="C165" s="8">
        <v>10503745</v>
      </c>
      <c r="D165" s="8">
        <v>25292</v>
      </c>
      <c r="E165" s="8">
        <v>5284646</v>
      </c>
      <c r="F165" s="8">
        <v>5028915</v>
      </c>
      <c r="G165" s="8">
        <v>6629870</v>
      </c>
      <c r="H165" s="10">
        <f t="shared" si="92"/>
        <v>1418440</v>
      </c>
      <c r="I165" s="8">
        <v>73020</v>
      </c>
      <c r="J165" s="8">
        <v>13422</v>
      </c>
      <c r="K165" s="8">
        <v>330</v>
      </c>
      <c r="L165" s="9">
        <v>57</v>
      </c>
      <c r="M165" s="8">
        <v>94412</v>
      </c>
      <c r="N165" s="8">
        <v>1274</v>
      </c>
      <c r="O165" s="18">
        <f t="shared" si="93"/>
        <v>12</v>
      </c>
      <c r="P165" s="18">
        <f t="shared" si="94"/>
        <v>-7</v>
      </c>
      <c r="Q165" s="18">
        <f t="shared" si="95"/>
        <v>-6</v>
      </c>
      <c r="R165" s="18">
        <f t="shared" si="101"/>
        <v>1257</v>
      </c>
      <c r="S165" s="17">
        <f t="shared" si="102"/>
        <v>-1126</v>
      </c>
      <c r="T165" s="17">
        <f t="shared" si="103"/>
        <v>-8.8571428571428577</v>
      </c>
      <c r="U165" s="17">
        <f t="shared" si="104"/>
        <v>-4.8571428571428568</v>
      </c>
      <c r="V165" s="17">
        <f t="shared" si="96"/>
        <v>1233.7723223984358</v>
      </c>
      <c r="W165" s="17">
        <f t="shared" si="105"/>
        <v>23.039104931566371</v>
      </c>
      <c r="X165" s="17">
        <f t="shared" si="97"/>
        <v>0</v>
      </c>
      <c r="Y165" s="17">
        <f t="shared" si="115"/>
        <v>996.22921909984905</v>
      </c>
      <c r="Z165" s="17">
        <f t="shared" si="116"/>
        <v>58.260981616176991</v>
      </c>
      <c r="AA165" s="17">
        <f t="shared" si="117"/>
        <v>9.0975762556764916</v>
      </c>
      <c r="AB165" s="11">
        <f t="shared" si="118"/>
        <v>1.3784823842532849E-2</v>
      </c>
      <c r="AC165" s="11">
        <f t="shared" si="119"/>
        <v>4.3445922159714382E-3</v>
      </c>
      <c r="AD165" s="11">
        <f t="shared" si="120"/>
        <v>2.6995775239396117E-2</v>
      </c>
      <c r="AE165" s="11">
        <f t="shared" si="121"/>
        <v>1.5508156860786307E-2</v>
      </c>
      <c r="AF165" s="11">
        <f t="shared" si="122"/>
        <v>8.2670865955208623E-4</v>
      </c>
      <c r="AG165" s="11">
        <f t="shared" si="123"/>
        <v>7.214848730498903E-3</v>
      </c>
      <c r="AH165" s="11">
        <f t="shared" si="134"/>
        <v>1.7071707795744233E-2</v>
      </c>
      <c r="AI165" s="11">
        <f t="shared" si="106"/>
        <v>1.7180540590280664E-3</v>
      </c>
      <c r="AJ165" s="11">
        <f t="shared" si="107"/>
        <v>0</v>
      </c>
      <c r="AK165" s="16">
        <f t="shared" si="132"/>
        <v>1.5724189009888874E-2</v>
      </c>
      <c r="AL165" s="37">
        <f t="shared" si="133"/>
        <v>3.8792792138988771E-3</v>
      </c>
      <c r="AM165" s="16">
        <f t="shared" si="131"/>
        <v>2.9146052355300857E-2</v>
      </c>
      <c r="AN165" s="15">
        <f t="shared" si="124"/>
        <v>1.6375580218322267E-2</v>
      </c>
      <c r="AO165" s="15">
        <f t="shared" si="125"/>
        <v>0</v>
      </c>
      <c r="AP165" s="15">
        <f t="shared" si="126"/>
        <v>1.4023193606272124E-2</v>
      </c>
      <c r="AQ165" s="15">
        <f t="shared" si="98"/>
        <v>1.9199155723748421E-2</v>
      </c>
      <c r="AR165" s="15">
        <f t="shared" si="99"/>
        <v>7.2791714719841016E-4</v>
      </c>
      <c r="AS165" s="15">
        <f t="shared" si="100"/>
        <v>6.8562340298411418E-3</v>
      </c>
      <c r="AT165" s="14">
        <f t="shared" si="127"/>
        <v>3.8148560982342035E-3</v>
      </c>
      <c r="AU165" s="11">
        <f t="shared" si="108"/>
        <v>3.1612125986525486E-3</v>
      </c>
      <c r="AV165" s="14">
        <f t="shared" si="128"/>
        <v>1.7830856433828712E-2</v>
      </c>
      <c r="AW165" s="36">
        <f t="shared" si="109"/>
        <v>1.4537909276397254E-2</v>
      </c>
      <c r="AX165" s="13">
        <f t="shared" si="86"/>
        <v>1.2914868881246443E-2</v>
      </c>
      <c r="AY165" s="11">
        <f t="shared" si="91"/>
        <v>1.0607763987613561E-2</v>
      </c>
      <c r="AZ165" s="12">
        <f t="shared" si="89"/>
        <v>2.8032223859593025E-3</v>
      </c>
      <c r="BA165" s="11">
        <f t="shared" si="90"/>
        <v>2.3422351095442723E-3</v>
      </c>
      <c r="BB165" s="117">
        <f t="shared" si="111"/>
        <v>25292</v>
      </c>
      <c r="BC165" s="289">
        <f t="shared" si="88"/>
        <v>18585</v>
      </c>
    </row>
    <row r="166" spans="1:55" ht="16">
      <c r="A166" s="20">
        <v>51</v>
      </c>
      <c r="B166" s="19">
        <v>44520</v>
      </c>
      <c r="C166" s="8">
        <v>10523850</v>
      </c>
      <c r="D166" s="8">
        <v>20105</v>
      </c>
      <c r="E166" s="8">
        <v>5287504</v>
      </c>
      <c r="F166" s="8">
        <v>5044478</v>
      </c>
      <c r="G166" s="8">
        <v>6629870</v>
      </c>
      <c r="H166" s="10">
        <f t="shared" si="92"/>
        <v>1410680</v>
      </c>
      <c r="I166" s="8">
        <v>64050</v>
      </c>
      <c r="J166" s="8">
        <v>9210</v>
      </c>
      <c r="K166" s="8">
        <v>312</v>
      </c>
      <c r="L166" s="9">
        <v>55</v>
      </c>
      <c r="M166" s="8">
        <v>99806</v>
      </c>
      <c r="N166" s="8">
        <v>1279</v>
      </c>
      <c r="O166" s="18">
        <f t="shared" si="93"/>
        <v>-4212</v>
      </c>
      <c r="P166" s="18">
        <f t="shared" si="94"/>
        <v>-18</v>
      </c>
      <c r="Q166" s="18">
        <f t="shared" si="95"/>
        <v>-2</v>
      </c>
      <c r="R166" s="18">
        <f t="shared" si="101"/>
        <v>5394</v>
      </c>
      <c r="S166" s="17">
        <f t="shared" si="102"/>
        <v>-656.42857142857144</v>
      </c>
      <c r="T166" s="17">
        <f t="shared" si="103"/>
        <v>-13</v>
      </c>
      <c r="U166" s="17">
        <f t="shared" si="104"/>
        <v>-4</v>
      </c>
      <c r="V166" s="17">
        <f t="shared" si="96"/>
        <v>975.29664821969345</v>
      </c>
      <c r="W166" s="17">
        <f t="shared" si="105"/>
        <v>157.72601023284955</v>
      </c>
      <c r="X166" s="17">
        <f t="shared" si="97"/>
        <v>28.977341547457449</v>
      </c>
      <c r="Y166" s="17">
        <f t="shared" si="115"/>
        <v>1017.7035890342997</v>
      </c>
      <c r="Z166" s="17">
        <f t="shared" si="116"/>
        <v>41.772361885560294</v>
      </c>
      <c r="AA166" s="17">
        <f t="shared" si="117"/>
        <v>7.5403974804139517</v>
      </c>
      <c r="AB166" s="11">
        <f t="shared" si="118"/>
        <v>1.393732660961791E-2</v>
      </c>
      <c r="AC166" s="11">
        <f t="shared" si="119"/>
        <v>3.1122308065534418E-3</v>
      </c>
      <c r="AD166" s="11">
        <f t="shared" si="120"/>
        <v>2.2849689334587732E-2</v>
      </c>
      <c r="AE166" s="11">
        <f t="shared" si="121"/>
        <v>1.4629163946743034E-2</v>
      </c>
      <c r="AF166" s="11">
        <f t="shared" si="122"/>
        <v>1.2523241430057199E-3</v>
      </c>
      <c r="AG166" s="11">
        <f t="shared" si="123"/>
        <v>1.0046015023043146E-2</v>
      </c>
      <c r="AH166" s="11">
        <f t="shared" si="134"/>
        <v>1.3356568723907059E-2</v>
      </c>
      <c r="AI166" s="11">
        <f t="shared" si="106"/>
        <v>1.1751304591927398E-2</v>
      </c>
      <c r="AJ166" s="11">
        <f t="shared" si="107"/>
        <v>8.7810125901386205E-2</v>
      </c>
      <c r="AK166" s="16">
        <f t="shared" si="132"/>
        <v>1.6091603084563959E-2</v>
      </c>
      <c r="AL166" s="37">
        <f t="shared" si="133"/>
        <v>4.6489611199246423E-3</v>
      </c>
      <c r="AM166" s="16">
        <f t="shared" si="131"/>
        <v>2.9146052355300857E-2</v>
      </c>
      <c r="AN166" s="15">
        <f t="shared" si="124"/>
        <v>1.7839556053928608E-2</v>
      </c>
      <c r="AO166" s="15">
        <f t="shared" si="125"/>
        <v>0</v>
      </c>
      <c r="AP166" s="15">
        <f t="shared" si="126"/>
        <v>0</v>
      </c>
      <c r="AQ166" s="15">
        <f t="shared" si="98"/>
        <v>1.9324346431087686E-2</v>
      </c>
      <c r="AR166" s="15">
        <f t="shared" si="99"/>
        <v>6.9988010031140171E-4</v>
      </c>
      <c r="AS166" s="15">
        <f t="shared" si="100"/>
        <v>7.4085000578684584E-3</v>
      </c>
      <c r="AT166" s="14">
        <f t="shared" si="127"/>
        <v>3.0324878165031892E-3</v>
      </c>
      <c r="AU166" s="11">
        <f t="shared" si="108"/>
        <v>3.2143056457258697E-3</v>
      </c>
      <c r="AV166" s="14">
        <f t="shared" si="128"/>
        <v>1.4251991947146058E-2</v>
      </c>
      <c r="AW166" s="36">
        <f t="shared" si="109"/>
        <v>1.5018986993088514E-2</v>
      </c>
      <c r="AX166" s="13">
        <f t="shared" si="86"/>
        <v>1.0971912805617439E-2</v>
      </c>
      <c r="AY166" s="11">
        <f t="shared" si="91"/>
        <v>1.0765196386433973E-2</v>
      </c>
      <c r="AZ166" s="12">
        <f t="shared" si="89"/>
        <v>2.3474065102332322E-3</v>
      </c>
      <c r="BA166" s="11">
        <f t="shared" si="90"/>
        <v>2.3373653738955019E-3</v>
      </c>
      <c r="BB166" s="117">
        <f t="shared" si="111"/>
        <v>20105</v>
      </c>
      <c r="BC166" s="289">
        <f t="shared" si="88"/>
        <v>15563</v>
      </c>
    </row>
    <row r="167" spans="1:55" ht="16">
      <c r="A167" s="20">
        <v>52</v>
      </c>
      <c r="B167" s="19">
        <v>44521</v>
      </c>
      <c r="C167" s="8">
        <v>10540037</v>
      </c>
      <c r="D167" s="8">
        <v>16187</v>
      </c>
      <c r="E167" s="8">
        <v>5289934</v>
      </c>
      <c r="F167" s="8">
        <v>5055624</v>
      </c>
      <c r="G167" s="8">
        <v>6629870</v>
      </c>
      <c r="H167" s="10">
        <f t="shared" si="92"/>
        <v>1400670</v>
      </c>
      <c r="I167" s="8">
        <v>61650</v>
      </c>
      <c r="J167" s="8">
        <v>9255</v>
      </c>
      <c r="K167" s="8">
        <v>317</v>
      </c>
      <c r="L167" s="9">
        <v>56</v>
      </c>
      <c r="M167" s="8">
        <v>101015</v>
      </c>
      <c r="N167" s="8">
        <v>1283</v>
      </c>
      <c r="O167" s="18">
        <f t="shared" si="93"/>
        <v>45</v>
      </c>
      <c r="P167" s="18">
        <f t="shared" si="94"/>
        <v>5</v>
      </c>
      <c r="Q167" s="18">
        <f t="shared" si="95"/>
        <v>1</v>
      </c>
      <c r="R167" s="18">
        <f t="shared" si="101"/>
        <v>1209</v>
      </c>
      <c r="S167" s="17">
        <f t="shared" si="102"/>
        <v>-630</v>
      </c>
      <c r="T167" s="17">
        <f t="shared" si="103"/>
        <v>-10.428571428571429</v>
      </c>
      <c r="U167" s="17">
        <f t="shared" si="104"/>
        <v>-0.8571428571428571</v>
      </c>
      <c r="V167" s="17">
        <f t="shared" si="96"/>
        <v>1207.1619235562941</v>
      </c>
      <c r="W167" s="17">
        <f t="shared" si="105"/>
        <v>44.806086414624012</v>
      </c>
      <c r="X167" s="17">
        <f t="shared" si="97"/>
        <v>8.0319900290818449</v>
      </c>
      <c r="Y167" s="17">
        <f t="shared" si="115"/>
        <v>1041.562263527127</v>
      </c>
      <c r="Z167" s="17">
        <f t="shared" si="116"/>
        <v>42.509991513023024</v>
      </c>
      <c r="AA167" s="17">
        <f t="shared" si="117"/>
        <v>9.3152954604926439</v>
      </c>
      <c r="AB167" s="11">
        <f t="shared" si="118"/>
        <v>1.6261705909869275E-2</v>
      </c>
      <c r="AC167" s="11">
        <f t="shared" si="119"/>
        <v>4.6156342576572232E-3</v>
      </c>
      <c r="AD167" s="11">
        <f t="shared" si="120"/>
        <v>2.9856716219527703E-2</v>
      </c>
      <c r="AE167" s="11">
        <f t="shared" si="121"/>
        <v>1.6287748144764982E-2</v>
      </c>
      <c r="AF167" s="11">
        <f t="shared" si="122"/>
        <v>1.2059761564959623E-3</v>
      </c>
      <c r="AG167" s="11">
        <f t="shared" si="123"/>
        <v>9.6448402712691565E-3</v>
      </c>
      <c r="AH167" s="11">
        <f t="shared" si="134"/>
        <v>1.884718069564862E-2</v>
      </c>
      <c r="AI167" s="11">
        <f t="shared" si="106"/>
        <v>4.8649388072338779E-3</v>
      </c>
      <c r="AJ167" s="11">
        <f t="shared" si="107"/>
        <v>2.5743557785518734E-2</v>
      </c>
      <c r="AK167" s="16">
        <f t="shared" si="132"/>
        <v>1.6865457109822148E-2</v>
      </c>
      <c r="AL167" s="37">
        <f t="shared" si="133"/>
        <v>4.7965630746354447E-3</v>
      </c>
      <c r="AM167" s="16">
        <f t="shared" si="131"/>
        <v>2.5423655983185672E-2</v>
      </c>
      <c r="AN167" s="15">
        <f t="shared" si="124"/>
        <v>0</v>
      </c>
      <c r="AO167" s="15">
        <f t="shared" si="125"/>
        <v>0</v>
      </c>
      <c r="AP167" s="15">
        <f t="shared" si="126"/>
        <v>0</v>
      </c>
      <c r="AQ167" s="15">
        <f t="shared" si="98"/>
        <v>1.8936082153221758E-2</v>
      </c>
      <c r="AR167" s="15">
        <f t="shared" si="99"/>
        <v>1.7881280380036483E-3</v>
      </c>
      <c r="AS167" s="15">
        <f t="shared" si="100"/>
        <v>1.9434564164035238E-2</v>
      </c>
      <c r="AT167" s="14">
        <f t="shared" si="127"/>
        <v>2.4415260027723018E-3</v>
      </c>
      <c r="AU167" s="11">
        <f t="shared" si="108"/>
        <v>3.0127072088679181E-3</v>
      </c>
      <c r="AV167" s="14">
        <f t="shared" si="128"/>
        <v>1.1556612192736333E-2</v>
      </c>
      <c r="AW167" s="36">
        <f t="shared" si="109"/>
        <v>1.4242440234317411E-2</v>
      </c>
      <c r="AX167" s="13">
        <f t="shared" si="86"/>
        <v>7.9011540533643343E-3</v>
      </c>
      <c r="AY167" s="11">
        <f t="shared" si="91"/>
        <v>1.008985510856813E-2</v>
      </c>
      <c r="AZ167" s="12">
        <f t="shared" si="89"/>
        <v>1.6811792689751081E-3</v>
      </c>
      <c r="BA167" s="11">
        <f t="shared" si="90"/>
        <v>2.1644466633584068E-3</v>
      </c>
      <c r="BB167" s="117">
        <f t="shared" si="111"/>
        <v>16187</v>
      </c>
      <c r="BC167" s="289">
        <f t="shared" si="88"/>
        <v>11146</v>
      </c>
    </row>
    <row r="168" spans="1:55" ht="16">
      <c r="A168" s="20">
        <v>53</v>
      </c>
      <c r="B168" s="19">
        <v>44522</v>
      </c>
      <c r="C168" s="8">
        <v>10542678</v>
      </c>
      <c r="D168" s="8">
        <v>2641</v>
      </c>
      <c r="E168" s="8">
        <v>5290368</v>
      </c>
      <c r="F168" s="8">
        <v>5057810</v>
      </c>
      <c r="G168" s="8">
        <v>6629870</v>
      </c>
      <c r="H168" s="10">
        <f t="shared" si="92"/>
        <v>1409300</v>
      </c>
      <c r="I168" s="8">
        <v>49818</v>
      </c>
      <c r="J168" s="8">
        <v>9176</v>
      </c>
      <c r="K168" s="8">
        <v>316</v>
      </c>
      <c r="L168" s="9">
        <v>44</v>
      </c>
      <c r="M168" s="8">
        <v>102120</v>
      </c>
      <c r="N168" s="8">
        <v>1286</v>
      </c>
      <c r="O168" s="18">
        <f t="shared" si="93"/>
        <v>-79</v>
      </c>
      <c r="P168" s="18">
        <f t="shared" si="94"/>
        <v>-1</v>
      </c>
      <c r="Q168" s="18">
        <f t="shared" si="95"/>
        <v>-12</v>
      </c>
      <c r="R168" s="18">
        <f t="shared" si="101"/>
        <v>1105</v>
      </c>
      <c r="S168" s="17">
        <f t="shared" si="102"/>
        <v>-499.85714285714283</v>
      </c>
      <c r="T168" s="17">
        <f t="shared" si="103"/>
        <v>-3.8571428571428572</v>
      </c>
      <c r="U168" s="17">
        <f t="shared" si="104"/>
        <v>-2.1428571428571428</v>
      </c>
      <c r="V168" s="17">
        <f t="shared" si="96"/>
        <v>984.28439597315446</v>
      </c>
      <c r="W168" s="17">
        <f t="shared" si="105"/>
        <v>35.617030201342281</v>
      </c>
      <c r="X168" s="17">
        <f t="shared" si="97"/>
        <v>0</v>
      </c>
      <c r="Y168" s="17">
        <f t="shared" si="115"/>
        <v>1076.337174176999</v>
      </c>
      <c r="Z168" s="17">
        <f t="shared" si="116"/>
        <v>47.311189221226606</v>
      </c>
      <c r="AA168" s="17">
        <f t="shared" si="117"/>
        <v>7.6742899779230767</v>
      </c>
      <c r="AB168" s="11">
        <f t="shared" si="118"/>
        <v>1.7458834942043779E-2</v>
      </c>
      <c r="AC168" s="11">
        <f t="shared" si="119"/>
        <v>5.1119599374637066E-3</v>
      </c>
      <c r="AD168" s="11">
        <f t="shared" si="120"/>
        <v>2.4209116649599609E-2</v>
      </c>
      <c r="AE168" s="11">
        <f t="shared" si="121"/>
        <v>1.4686257614079263E-2</v>
      </c>
      <c r="AF168" s="11">
        <f t="shared" si="122"/>
        <v>1.2447784821511907E-3</v>
      </c>
      <c r="AG168" s="11">
        <f t="shared" si="123"/>
        <v>1.40791009960243E-2</v>
      </c>
      <c r="AH168" s="11">
        <f t="shared" si="134"/>
        <v>1.5965683632978987E-2</v>
      </c>
      <c r="AI168" s="11">
        <f t="shared" si="106"/>
        <v>3.8484095301288255E-3</v>
      </c>
      <c r="AJ168" s="11">
        <f t="shared" si="107"/>
        <v>0</v>
      </c>
      <c r="AK168" s="16">
        <f t="shared" si="132"/>
        <v>1.7324167301147036E-2</v>
      </c>
      <c r="AL168" s="37">
        <f t="shared" si="133"/>
        <v>4.5668593308254013E-3</v>
      </c>
      <c r="AM168" s="16">
        <f t="shared" si="131"/>
        <v>3.3624504736024505E-2</v>
      </c>
      <c r="AN168" s="15">
        <f t="shared" si="124"/>
        <v>1.2923722233355719E-2</v>
      </c>
      <c r="AO168" s="15">
        <f t="shared" si="125"/>
        <v>0</v>
      </c>
      <c r="AP168" s="15">
        <f t="shared" si="126"/>
        <v>1.4588474253229759E-2</v>
      </c>
      <c r="AQ168" s="15">
        <f t="shared" si="98"/>
        <v>1.8218601351810994E-2</v>
      </c>
      <c r="AR168" s="15">
        <f t="shared" si="99"/>
        <v>2.7814891736095224E-3</v>
      </c>
      <c r="AS168" s="15">
        <f t="shared" si="100"/>
        <v>2.7604294761926756E-2</v>
      </c>
      <c r="AT168" s="14">
        <f t="shared" si="127"/>
        <v>3.9834868557000363E-4</v>
      </c>
      <c r="AU168" s="11">
        <f t="shared" si="108"/>
        <v>2.8811597038425015E-3</v>
      </c>
      <c r="AV168" s="14">
        <f t="shared" si="128"/>
        <v>1.8739799900659901E-3</v>
      </c>
      <c r="AW168" s="36">
        <f t="shared" si="109"/>
        <v>1.3790771247603672E-2</v>
      </c>
      <c r="AX168" s="13">
        <f t="shared" si="86"/>
        <v>1.5606816737704099E-3</v>
      </c>
      <c r="AY168" s="11">
        <f t="shared" si="91"/>
        <v>9.6770830330055336E-3</v>
      </c>
      <c r="AZ168" s="12">
        <f t="shared" si="89"/>
        <v>3.2971988892693219E-4</v>
      </c>
      <c r="BA168" s="11">
        <f t="shared" si="90"/>
        <v>2.0509128707328671E-3</v>
      </c>
      <c r="BB168" s="117">
        <f t="shared" si="111"/>
        <v>2641</v>
      </c>
      <c r="BC168" s="289">
        <f t="shared" si="88"/>
        <v>2186</v>
      </c>
    </row>
    <row r="169" spans="1:55" ht="16">
      <c r="A169" s="20">
        <v>54</v>
      </c>
      <c r="B169" s="19">
        <v>44523</v>
      </c>
      <c r="C169" s="8">
        <v>10574960</v>
      </c>
      <c r="D169" s="8">
        <v>32282</v>
      </c>
      <c r="E169" s="8">
        <v>5295767</v>
      </c>
      <c r="F169" s="8">
        <v>5080634</v>
      </c>
      <c r="G169" s="8">
        <v>6629870</v>
      </c>
      <c r="H169" s="10">
        <f t="shared" si="92"/>
        <v>1387054</v>
      </c>
      <c r="I169" s="8">
        <v>48427</v>
      </c>
      <c r="J169" s="8">
        <v>9066</v>
      </c>
      <c r="K169" s="8">
        <v>303</v>
      </c>
      <c r="L169" s="9">
        <v>44</v>
      </c>
      <c r="M169" s="8">
        <v>103037</v>
      </c>
      <c r="N169" s="8">
        <v>1305</v>
      </c>
      <c r="O169" s="18">
        <f t="shared" si="93"/>
        <v>-110</v>
      </c>
      <c r="P169" s="18">
        <f t="shared" si="94"/>
        <v>-13</v>
      </c>
      <c r="Q169" s="18">
        <f t="shared" si="95"/>
        <v>0</v>
      </c>
      <c r="R169" s="18">
        <f t="shared" si="101"/>
        <v>917</v>
      </c>
      <c r="S169" s="17">
        <f t="shared" si="102"/>
        <v>-413.71428571428572</v>
      </c>
      <c r="T169" s="17">
        <f t="shared" si="103"/>
        <v>-3.1428571428571428</v>
      </c>
      <c r="U169" s="17">
        <f t="shared" si="104"/>
        <v>-1.5714285714285714</v>
      </c>
      <c r="V169" s="17">
        <f t="shared" si="96"/>
        <v>773.19579305216189</v>
      </c>
      <c r="W169" s="17">
        <f t="shared" si="105"/>
        <v>16.517794539466696</v>
      </c>
      <c r="X169" s="17">
        <f t="shared" si="97"/>
        <v>4.286412408371401</v>
      </c>
      <c r="Y169" s="17">
        <f t="shared" si="115"/>
        <v>1089.8011858931889</v>
      </c>
      <c r="Z169" s="17">
        <f t="shared" si="116"/>
        <v>46.714688936885189</v>
      </c>
      <c r="AA169" s="17">
        <f t="shared" si="117"/>
        <v>7.8337174989314802</v>
      </c>
      <c r="AB169" s="11">
        <f t="shared" si="118"/>
        <v>2.1875651087823456E-2</v>
      </c>
      <c r="AC169" s="11">
        <f t="shared" si="119"/>
        <v>5.0909643566788565E-3</v>
      </c>
      <c r="AD169" s="11">
        <f t="shared" si="120"/>
        <v>2.4790245249783165E-2</v>
      </c>
      <c r="AE169" s="11">
        <f t="shared" si="121"/>
        <v>2.0006484913860784E-2</v>
      </c>
      <c r="AF169" s="11">
        <f t="shared" si="122"/>
        <v>1.4210152292550046E-3</v>
      </c>
      <c r="AG169" s="11">
        <f t="shared" si="123"/>
        <v>1.2253046511326027E-2</v>
      </c>
      <c r="AH169" s="11">
        <f t="shared" si="134"/>
        <v>1.5520410154003812E-2</v>
      </c>
      <c r="AI169" s="11">
        <f t="shared" si="106"/>
        <v>1.8001083848590558E-3</v>
      </c>
      <c r="AJ169" s="11">
        <f t="shared" si="107"/>
        <v>1.3564596229023422E-2</v>
      </c>
      <c r="AK169" s="16">
        <f t="shared" si="132"/>
        <v>1.7403231614955782E-2</v>
      </c>
      <c r="AL169" s="37">
        <f t="shared" si="133"/>
        <v>3.2410685818068641E-3</v>
      </c>
      <c r="AM169" s="16">
        <f t="shared" si="131"/>
        <v>1.6062479555747265E-2</v>
      </c>
      <c r="AN169" s="15">
        <f t="shared" si="124"/>
        <v>1.2948511631278218E-2</v>
      </c>
      <c r="AO169" s="15">
        <f t="shared" si="125"/>
        <v>7.7346777262154737E-3</v>
      </c>
      <c r="AP169" s="15">
        <f t="shared" si="126"/>
        <v>4.0176359352405225E-2</v>
      </c>
      <c r="AQ169" s="15">
        <f t="shared" si="98"/>
        <v>1.8197725431020315E-2</v>
      </c>
      <c r="AR169" s="15">
        <f t="shared" si="99"/>
        <v>3.673810628834677E-3</v>
      </c>
      <c r="AS169" s="15">
        <f t="shared" si="100"/>
        <v>3.1872240282056721E-2</v>
      </c>
      <c r="AT169" s="14">
        <f t="shared" si="127"/>
        <v>4.8691754136958943E-3</v>
      </c>
      <c r="AU169" s="11">
        <f t="shared" si="108"/>
        <v>2.7774300250231151E-3</v>
      </c>
      <c r="AV169" s="14">
        <f t="shared" si="128"/>
        <v>2.327378746609721E-2</v>
      </c>
      <c r="AW169" s="36">
        <f t="shared" si="109"/>
        <v>1.3459857342785828E-2</v>
      </c>
      <c r="AX169" s="13">
        <f t="shared" si="86"/>
        <v>1.6195274249627474E-2</v>
      </c>
      <c r="AY169" s="11">
        <f t="shared" si="91"/>
        <v>9.2754409991383339E-3</v>
      </c>
      <c r="AZ169" s="12">
        <f t="shared" si="89"/>
        <v>3.4426014386405765E-3</v>
      </c>
      <c r="BA169" s="11">
        <f t="shared" si="90"/>
        <v>1.9406112035379277E-3</v>
      </c>
      <c r="BB169" s="117">
        <f t="shared" si="111"/>
        <v>32282</v>
      </c>
      <c r="BC169" s="289">
        <f t="shared" si="88"/>
        <v>22824</v>
      </c>
    </row>
    <row r="170" spans="1:55" ht="16">
      <c r="A170" s="20">
        <v>55</v>
      </c>
      <c r="B170" s="19">
        <v>44524</v>
      </c>
      <c r="C170" s="8">
        <v>10592650</v>
      </c>
      <c r="D170" s="8">
        <v>17690</v>
      </c>
      <c r="E170" s="8">
        <v>5298898</v>
      </c>
      <c r="F170" s="8">
        <v>5092441</v>
      </c>
      <c r="G170" s="8">
        <v>6629870</v>
      </c>
      <c r="H170" s="10">
        <f t="shared" si="92"/>
        <v>1349732</v>
      </c>
      <c r="I170" s="8">
        <v>72754</v>
      </c>
      <c r="J170" s="8">
        <v>9431</v>
      </c>
      <c r="K170" s="8">
        <v>284</v>
      </c>
      <c r="L170" s="9">
        <v>52</v>
      </c>
      <c r="M170" s="8">
        <v>103868</v>
      </c>
      <c r="N170" s="8">
        <v>1308</v>
      </c>
      <c r="O170" s="18">
        <f t="shared" si="93"/>
        <v>365</v>
      </c>
      <c r="P170" s="18">
        <f t="shared" si="94"/>
        <v>-19</v>
      </c>
      <c r="Q170" s="18">
        <f t="shared" si="95"/>
        <v>8</v>
      </c>
      <c r="R170" s="18">
        <f t="shared" si="101"/>
        <v>831</v>
      </c>
      <c r="S170" s="17">
        <f t="shared" si="102"/>
        <v>242.71428571428572</v>
      </c>
      <c r="T170" s="17">
        <f t="shared" si="103"/>
        <v>-1.8571428571428572</v>
      </c>
      <c r="U170" s="17">
        <f t="shared" si="104"/>
        <v>-1.8571428571428572</v>
      </c>
      <c r="V170" s="17">
        <f t="shared" si="96"/>
        <v>1167.4123067472101</v>
      </c>
      <c r="W170" s="17">
        <f t="shared" si="105"/>
        <v>5.1634073922391721</v>
      </c>
      <c r="X170" s="17">
        <f t="shared" si="97"/>
        <v>12.424285860550835</v>
      </c>
      <c r="Y170" s="17">
        <f t="shared" si="115"/>
        <v>1124.0435313856137</v>
      </c>
      <c r="Z170" s="17">
        <f t="shared" si="116"/>
        <v>26.154363665525739</v>
      </c>
      <c r="AA170" s="17">
        <f t="shared" si="117"/>
        <v>3.6940972778661298</v>
      </c>
      <c r="AB170" s="11">
        <f t="shared" si="118"/>
        <v>2.3211091568455897E-2</v>
      </c>
      <c r="AC170" s="11">
        <f t="shared" si="119"/>
        <v>2.884884586976146E-3</v>
      </c>
      <c r="AD170" s="11">
        <f t="shared" si="120"/>
        <v>1.2191740190977325E-2</v>
      </c>
      <c r="AE170" s="11">
        <f t="shared" si="121"/>
        <v>1.7348490228779351E-2</v>
      </c>
      <c r="AF170" s="11">
        <f t="shared" si="122"/>
        <v>3.4237585064602321E-3</v>
      </c>
      <c r="AG170" s="11">
        <f t="shared" si="123"/>
        <v>2.2262111173468498E-2</v>
      </c>
      <c r="AH170" s="11">
        <f t="shared" si="134"/>
        <v>2.4106641062779238E-2</v>
      </c>
      <c r="AI170" s="11">
        <f t="shared" si="106"/>
        <v>5.695353399778482E-4</v>
      </c>
      <c r="AJ170" s="11">
        <f t="shared" si="107"/>
        <v>4.1004243764194176E-2</v>
      </c>
      <c r="AK170" s="16">
        <f t="shared" si="132"/>
        <v>1.7859258271205009E-2</v>
      </c>
      <c r="AL170" s="37">
        <f t="shared" si="133"/>
        <v>2.6487407525803792E-3</v>
      </c>
      <c r="AM170" s="16">
        <f t="shared" si="131"/>
        <v>1.1633763254810503E-2</v>
      </c>
      <c r="AN170" s="15">
        <f t="shared" si="124"/>
        <v>1.8689662885971913E-2</v>
      </c>
      <c r="AO170" s="15">
        <f t="shared" si="125"/>
        <v>0</v>
      </c>
      <c r="AP170" s="15">
        <f t="shared" si="126"/>
        <v>0</v>
      </c>
      <c r="AQ170" s="15">
        <f t="shared" si="98"/>
        <v>1.7446677645779948E-2</v>
      </c>
      <c r="AR170" s="15">
        <f t="shared" si="99"/>
        <v>4.1629907918913659E-3</v>
      </c>
      <c r="AS170" s="15">
        <f t="shared" si="100"/>
        <v>4.2000011218017316E-2</v>
      </c>
      <c r="AT170" s="14">
        <f t="shared" si="127"/>
        <v>2.6682272804745793E-3</v>
      </c>
      <c r="AU170" s="11">
        <f t="shared" si="108"/>
        <v>2.7815240505685416E-3</v>
      </c>
      <c r="AV170" s="14">
        <f t="shared" si="128"/>
        <v>1.3106305548064356E-2</v>
      </c>
      <c r="AW170" s="36">
        <f t="shared" si="109"/>
        <v>1.3617774034093439E-2</v>
      </c>
      <c r="AX170" s="13">
        <f t="shared" si="86"/>
        <v>8.5122857509512973E-3</v>
      </c>
      <c r="AY170" s="11">
        <f t="shared" si="91"/>
        <v>9.1487939291618279E-3</v>
      </c>
      <c r="AZ170" s="12">
        <f t="shared" si="89"/>
        <v>1.78087956475768E-3</v>
      </c>
      <c r="BA170" s="11">
        <f t="shared" si="90"/>
        <v>1.8921077745760583E-3</v>
      </c>
      <c r="BB170" s="117">
        <f t="shared" si="111"/>
        <v>17690</v>
      </c>
      <c r="BC170" s="289">
        <f t="shared" si="88"/>
        <v>11807</v>
      </c>
    </row>
    <row r="171" spans="1:55" ht="16">
      <c r="A171" s="20">
        <v>56</v>
      </c>
      <c r="B171" s="19">
        <v>44525</v>
      </c>
      <c r="C171" s="8">
        <v>10612165</v>
      </c>
      <c r="D171" s="8">
        <v>19515</v>
      </c>
      <c r="E171" s="8">
        <v>5302307</v>
      </c>
      <c r="F171" s="8">
        <v>5105511</v>
      </c>
      <c r="G171" s="8">
        <v>6629870</v>
      </c>
      <c r="H171" s="10">
        <f t="shared" si="92"/>
        <v>1332822</v>
      </c>
      <c r="I171" s="8">
        <v>75348</v>
      </c>
      <c r="J171" s="8">
        <v>9911</v>
      </c>
      <c r="K171" s="8">
        <v>310</v>
      </c>
      <c r="L171" s="9">
        <v>48</v>
      </c>
      <c r="M171" s="8">
        <v>104607</v>
      </c>
      <c r="N171" s="8">
        <v>1313</v>
      </c>
      <c r="O171" s="18">
        <f t="shared" si="93"/>
        <v>480</v>
      </c>
      <c r="P171" s="18">
        <f t="shared" si="94"/>
        <v>26</v>
      </c>
      <c r="Q171" s="18">
        <f t="shared" si="95"/>
        <v>-4</v>
      </c>
      <c r="R171" s="18">
        <f t="shared" si="101"/>
        <v>739</v>
      </c>
      <c r="S171" s="17">
        <f t="shared" si="102"/>
        <v>248.85714285714286</v>
      </c>
      <c r="T171" s="17">
        <f t="shared" si="103"/>
        <v>-4.8571428571428568</v>
      </c>
      <c r="U171" s="17">
        <f t="shared" si="104"/>
        <v>-1.7142857142857142</v>
      </c>
      <c r="V171" s="17">
        <f t="shared" si="96"/>
        <v>1193.2368292920441</v>
      </c>
      <c r="W171" s="17">
        <f t="shared" si="105"/>
        <v>48.308890836498193</v>
      </c>
      <c r="X171" s="17">
        <f t="shared" si="97"/>
        <v>0</v>
      </c>
      <c r="Y171" s="17">
        <f t="shared" si="115"/>
        <v>1097.3458775738425</v>
      </c>
      <c r="Z171" s="17">
        <f t="shared" si="116"/>
        <v>20.895140239184688</v>
      </c>
      <c r="AA171" s="17">
        <f t="shared" si="117"/>
        <v>3.3652602302640351</v>
      </c>
      <c r="AB171" s="11">
        <f t="shared" si="118"/>
        <v>1.5082962827801118E-2</v>
      </c>
      <c r="AC171" s="11">
        <f t="shared" si="119"/>
        <v>2.2155805576486785E-3</v>
      </c>
      <c r="AD171" s="11">
        <f t="shared" si="120"/>
        <v>1.1849507853042377E-2</v>
      </c>
      <c r="AE171" s="11">
        <f t="shared" si="121"/>
        <v>1.3528390366630481E-2</v>
      </c>
      <c r="AF171" s="11">
        <f t="shared" si="122"/>
        <v>3.8416902279139269E-3</v>
      </c>
      <c r="AG171" s="11">
        <f t="shared" si="123"/>
        <v>2.7783470446381731E-2</v>
      </c>
      <c r="AH171" s="11">
        <f t="shared" si="134"/>
        <v>1.6400979042967317E-2</v>
      </c>
      <c r="AI171" s="11">
        <f t="shared" si="106"/>
        <v>5.1223508468347147E-3</v>
      </c>
      <c r="AJ171" s="11">
        <f t="shared" si="107"/>
        <v>0</v>
      </c>
      <c r="AK171" s="16">
        <f t="shared" si="132"/>
        <v>1.7710859767446806E-2</v>
      </c>
      <c r="AL171" s="37">
        <f t="shared" si="133"/>
        <v>2.1413376482519982E-3</v>
      </c>
      <c r="AM171" s="16">
        <f t="shared" si="131"/>
        <v>1.1633763254810503E-2</v>
      </c>
      <c r="AN171" s="15">
        <f t="shared" si="124"/>
        <v>1.3190007703693097E-2</v>
      </c>
      <c r="AO171" s="15">
        <f t="shared" si="125"/>
        <v>1.0620986113050457E-3</v>
      </c>
      <c r="AP171" s="15">
        <f t="shared" si="126"/>
        <v>3.2176578089599346E-2</v>
      </c>
      <c r="AQ171" s="15">
        <f t="shared" si="98"/>
        <v>1.6704457509566128E-2</v>
      </c>
      <c r="AR171" s="15">
        <f t="shared" si="99"/>
        <v>4.6534713096634678E-3</v>
      </c>
      <c r="AS171" s="15">
        <f t="shared" si="100"/>
        <v>4.6389482833544382E-2</v>
      </c>
      <c r="AT171" s="14">
        <f t="shared" si="127"/>
        <v>2.9434966296473385E-3</v>
      </c>
      <c r="AU171" s="11">
        <f t="shared" si="108"/>
        <v>2.6089285525745061E-3</v>
      </c>
      <c r="AV171" s="14">
        <f t="shared" si="128"/>
        <v>1.4641865155287053E-2</v>
      </c>
      <c r="AW171" s="36">
        <f t="shared" si="109"/>
        <v>1.2852373824546246E-2</v>
      </c>
      <c r="AX171" s="13">
        <f t="shared" si="86"/>
        <v>9.6834038164613414E-3</v>
      </c>
      <c r="AY171" s="11">
        <f t="shared" si="91"/>
        <v>8.6375321649997377E-3</v>
      </c>
      <c r="AZ171" s="12">
        <f t="shared" si="89"/>
        <v>1.9713810376372387E-3</v>
      </c>
      <c r="BA171" s="11">
        <f t="shared" si="90"/>
        <v>1.7750186439768588E-3</v>
      </c>
      <c r="BB171" s="117">
        <f t="shared" si="111"/>
        <v>19515</v>
      </c>
      <c r="BC171" s="289">
        <f t="shared" si="88"/>
        <v>13070</v>
      </c>
    </row>
    <row r="172" spans="1:55" ht="16">
      <c r="A172" s="20">
        <v>57</v>
      </c>
      <c r="B172" s="19">
        <v>44526</v>
      </c>
      <c r="C172" s="8">
        <v>10632643</v>
      </c>
      <c r="D172" s="8">
        <v>20478</v>
      </c>
      <c r="E172" s="8">
        <v>5305354</v>
      </c>
      <c r="F172" s="8">
        <v>5118977</v>
      </c>
      <c r="G172" s="8">
        <v>6629870</v>
      </c>
      <c r="H172" s="10">
        <f t="shared" si="92"/>
        <v>1319930</v>
      </c>
      <c r="I172" s="8">
        <v>73419</v>
      </c>
      <c r="J172" s="8">
        <v>10526</v>
      </c>
      <c r="K172" s="8">
        <v>308</v>
      </c>
      <c r="L172" s="9">
        <v>46</v>
      </c>
      <c r="M172" s="8">
        <v>105344</v>
      </c>
      <c r="N172" s="8">
        <v>1320</v>
      </c>
      <c r="O172" s="18">
        <f t="shared" si="93"/>
        <v>615</v>
      </c>
      <c r="P172" s="18">
        <f t="shared" si="94"/>
        <v>-2</v>
      </c>
      <c r="Q172" s="18">
        <f t="shared" si="95"/>
        <v>-2</v>
      </c>
      <c r="R172" s="18">
        <f t="shared" si="101"/>
        <v>737</v>
      </c>
      <c r="S172" s="17">
        <f t="shared" si="102"/>
        <v>281.85714285714283</v>
      </c>
      <c r="T172" s="17">
        <f t="shared" si="103"/>
        <v>-2.2857142857142856</v>
      </c>
      <c r="U172" s="17">
        <f t="shared" si="104"/>
        <v>0.14285714285714285</v>
      </c>
      <c r="V172" s="17">
        <f t="shared" si="96"/>
        <v>1328.0204044117647</v>
      </c>
      <c r="W172" s="17">
        <f t="shared" si="105"/>
        <v>18.86360294117647</v>
      </c>
      <c r="X172" s="17">
        <f t="shared" si="97"/>
        <v>1.1159926470588237</v>
      </c>
      <c r="Y172" s="17">
        <f t="shared" si="115"/>
        <v>1092.9062587998806</v>
      </c>
      <c r="Z172" s="17">
        <f t="shared" si="116"/>
        <v>21.315432253226447</v>
      </c>
      <c r="AA172" s="17">
        <f t="shared" si="117"/>
        <v>3.9700975366847766</v>
      </c>
      <c r="AB172" s="11">
        <f t="shared" si="118"/>
        <v>1.4504781265592724E-2</v>
      </c>
      <c r="AC172" s="11">
        <f t="shared" si="119"/>
        <v>2.1506843157326656E-3</v>
      </c>
      <c r="AD172" s="11">
        <f t="shared" si="120"/>
        <v>1.2806766247370246E-2</v>
      </c>
      <c r="AE172" s="11">
        <f t="shared" si="121"/>
        <v>1.3784823842532849E-2</v>
      </c>
      <c r="AF172" s="11">
        <f t="shared" si="122"/>
        <v>4.3445922159714382E-3</v>
      </c>
      <c r="AG172" s="11">
        <f t="shared" si="123"/>
        <v>2.6995775239396117E-2</v>
      </c>
      <c r="AH172" s="11">
        <f t="shared" si="134"/>
        <v>1.7625157992405435E-2</v>
      </c>
      <c r="AI172" s="11">
        <f t="shared" si="106"/>
        <v>1.9032996611014498E-3</v>
      </c>
      <c r="AJ172" s="11">
        <f t="shared" si="107"/>
        <v>3.5999762808349152E-3</v>
      </c>
      <c r="AK172" s="16">
        <f t="shared" si="132"/>
        <v>1.800273699036074E-2</v>
      </c>
      <c r="AL172" s="37">
        <f t="shared" si="133"/>
        <v>1.9278284367717381E-3</v>
      </c>
      <c r="AM172" s="16">
        <f t="shared" si="131"/>
        <v>1.2753707350722999E-2</v>
      </c>
      <c r="AN172" s="15">
        <f t="shared" si="124"/>
        <v>1.7071707795744233E-2</v>
      </c>
      <c r="AO172" s="15">
        <f t="shared" si="125"/>
        <v>1.7180540590280664E-3</v>
      </c>
      <c r="AP172" s="15">
        <f t="shared" si="126"/>
        <v>0</v>
      </c>
      <c r="AQ172" s="15">
        <f t="shared" si="98"/>
        <v>1.7017315084425111E-2</v>
      </c>
      <c r="AR172" s="15">
        <f t="shared" si="99"/>
        <v>3.8205854244398618E-3</v>
      </c>
      <c r="AS172" s="15">
        <f t="shared" si="100"/>
        <v>4.2525814151581694E-2</v>
      </c>
      <c r="AT172" s="14">
        <f t="shared" si="127"/>
        <v>3.0887483464984984E-3</v>
      </c>
      <c r="AU172" s="11">
        <f t="shared" si="108"/>
        <v>2.6271361925002189E-3</v>
      </c>
      <c r="AV172" s="14">
        <f t="shared" si="128"/>
        <v>1.5514459100103793E-2</v>
      </c>
      <c r="AW172" s="36">
        <f t="shared" si="109"/>
        <v>1.2961857971026626E-2</v>
      </c>
      <c r="AX172" s="13">
        <f t="shared" si="86"/>
        <v>1.0103374644176041E-2</v>
      </c>
      <c r="AY172" s="11">
        <f t="shared" si="91"/>
        <v>8.6731908237296738E-3</v>
      </c>
      <c r="AZ172" s="12">
        <f t="shared" si="89"/>
        <v>2.031110715594725E-3</v>
      </c>
      <c r="BA172" s="11">
        <f t="shared" si="90"/>
        <v>1.7793712395567335E-3</v>
      </c>
      <c r="BB172" s="117">
        <f t="shared" si="111"/>
        <v>20478</v>
      </c>
      <c r="BC172" s="289">
        <f t="shared" si="88"/>
        <v>13466</v>
      </c>
    </row>
    <row r="173" spans="1:55" ht="16">
      <c r="A173" s="20">
        <v>58</v>
      </c>
      <c r="B173" s="19">
        <v>44527</v>
      </c>
      <c r="C173" s="8">
        <v>10652938</v>
      </c>
      <c r="D173" s="8">
        <v>20295</v>
      </c>
      <c r="E173" s="8">
        <v>5308336</v>
      </c>
      <c r="F173" s="8">
        <v>5132289</v>
      </c>
      <c r="G173" s="8">
        <v>6629870</v>
      </c>
      <c r="H173" s="10">
        <f t="shared" si="92"/>
        <v>1321512</v>
      </c>
      <c r="I173" s="8">
        <v>57292</v>
      </c>
      <c r="J173" s="8">
        <v>10909</v>
      </c>
      <c r="K173" s="8">
        <v>299</v>
      </c>
      <c r="L173" s="9">
        <v>42</v>
      </c>
      <c r="M173" s="8">
        <v>106202</v>
      </c>
      <c r="N173" s="8">
        <v>1325</v>
      </c>
      <c r="O173" s="18">
        <f t="shared" si="93"/>
        <v>383</v>
      </c>
      <c r="P173" s="18">
        <f t="shared" si="94"/>
        <v>-9</v>
      </c>
      <c r="Q173" s="18">
        <f t="shared" si="95"/>
        <v>-4</v>
      </c>
      <c r="R173" s="18">
        <f t="shared" si="101"/>
        <v>858</v>
      </c>
      <c r="S173" s="17">
        <f t="shared" si="102"/>
        <v>285.42857142857144</v>
      </c>
      <c r="T173" s="17">
        <f t="shared" si="103"/>
        <v>0.2857142857142857</v>
      </c>
      <c r="U173" s="17">
        <f t="shared" si="104"/>
        <v>-0.42857142857142855</v>
      </c>
      <c r="V173" s="17">
        <f t="shared" si="96"/>
        <v>1214.9930666666667</v>
      </c>
      <c r="W173" s="17">
        <f t="shared" si="105"/>
        <v>13.803733333333334</v>
      </c>
      <c r="X173" s="17">
        <f t="shared" si="97"/>
        <v>0</v>
      </c>
      <c r="Y173" s="17">
        <f t="shared" si="115"/>
        <v>1107.5852371556441</v>
      </c>
      <c r="Z173" s="17">
        <f t="shared" si="116"/>
        <v>23.454370081005148</v>
      </c>
      <c r="AA173" s="17">
        <f t="shared" si="117"/>
        <v>3.3577529069174332</v>
      </c>
      <c r="AB173" s="11">
        <f t="shared" si="118"/>
        <v>1.5085812080737195E-2</v>
      </c>
      <c r="AC173" s="11">
        <f t="shared" si="119"/>
        <v>2.2282320046556289E-3</v>
      </c>
      <c r="AD173" s="11">
        <f t="shared" si="120"/>
        <v>1.0901795152329329E-2</v>
      </c>
      <c r="AE173" s="11">
        <f t="shared" si="121"/>
        <v>1.393732660961791E-2</v>
      </c>
      <c r="AF173" s="11">
        <f t="shared" si="122"/>
        <v>3.1122308065534418E-3</v>
      </c>
      <c r="AG173" s="11">
        <f t="shared" si="123"/>
        <v>2.2849689334587732E-2</v>
      </c>
      <c r="AH173" s="11">
        <f t="shared" si="134"/>
        <v>1.6548755317651653E-2</v>
      </c>
      <c r="AI173" s="11">
        <f t="shared" si="106"/>
        <v>1.3113940084869212E-3</v>
      </c>
      <c r="AJ173" s="11">
        <f t="shared" si="107"/>
        <v>0</v>
      </c>
      <c r="AK173" s="16">
        <f t="shared" si="132"/>
        <v>1.8371140437207167E-2</v>
      </c>
      <c r="AL173" s="37">
        <f t="shared" si="133"/>
        <v>2.5151867011328948E-3</v>
      </c>
      <c r="AM173" s="16">
        <f t="shared" si="131"/>
        <v>7.5449866155132732E-3</v>
      </c>
      <c r="AN173" s="15">
        <f t="shared" si="124"/>
        <v>1.3356568723907059E-2</v>
      </c>
      <c r="AO173" s="15">
        <f t="shared" si="125"/>
        <v>1.1751304591927398E-2</v>
      </c>
      <c r="AP173" s="15">
        <f t="shared" si="126"/>
        <v>8.7810125901386205E-2</v>
      </c>
      <c r="AQ173" s="15">
        <f t="shared" si="98"/>
        <v>1.7086578441969948E-2</v>
      </c>
      <c r="AR173" s="15">
        <f t="shared" si="99"/>
        <v>3.203150340172903E-3</v>
      </c>
      <c r="AS173" s="15">
        <f t="shared" si="100"/>
        <v>3.6947850592795609E-2</v>
      </c>
      <c r="AT173" s="14">
        <f t="shared" si="127"/>
        <v>3.0611459953211752E-3</v>
      </c>
      <c r="AU173" s="11">
        <f t="shared" si="108"/>
        <v>2.2881939723446423E-3</v>
      </c>
      <c r="AV173" s="14">
        <f t="shared" si="128"/>
        <v>1.5357408786299331E-2</v>
      </c>
      <c r="AW173" s="36">
        <f t="shared" si="109"/>
        <v>1.1438790626968617E-2</v>
      </c>
      <c r="AX173" s="13">
        <f t="shared" si="86"/>
        <v>1.0085383315781897E-2</v>
      </c>
      <c r="AY173" s="11">
        <f t="shared" si="91"/>
        <v>7.4121787652053168E-3</v>
      </c>
      <c r="AZ173" s="12">
        <f t="shared" si="89"/>
        <v>2.0078825075001473E-3</v>
      </c>
      <c r="BA173" s="11">
        <f t="shared" si="90"/>
        <v>1.4971851419624904E-3</v>
      </c>
      <c r="BB173" s="117">
        <f t="shared" si="111"/>
        <v>20295</v>
      </c>
      <c r="BC173" s="289">
        <f t="shared" si="88"/>
        <v>13312</v>
      </c>
    </row>
    <row r="174" spans="1:55" ht="16">
      <c r="A174" s="20">
        <v>59</v>
      </c>
      <c r="B174" s="19">
        <v>44528</v>
      </c>
      <c r="C174" s="8">
        <v>10661115</v>
      </c>
      <c r="D174" s="8">
        <v>8177</v>
      </c>
      <c r="E174" s="8">
        <v>5309942</v>
      </c>
      <c r="F174" s="8">
        <v>5138001</v>
      </c>
      <c r="G174" s="8">
        <v>6629870</v>
      </c>
      <c r="H174" s="10">
        <f t="shared" si="92"/>
        <v>1319124</v>
      </c>
      <c r="I174" s="8">
        <v>52930</v>
      </c>
      <c r="J174" s="8">
        <v>10997</v>
      </c>
      <c r="K174" s="8">
        <v>283</v>
      </c>
      <c r="L174" s="9">
        <v>44</v>
      </c>
      <c r="M174" s="8">
        <v>107162</v>
      </c>
      <c r="N174" s="8">
        <v>1329</v>
      </c>
      <c r="O174" s="18">
        <f t="shared" si="93"/>
        <v>88</v>
      </c>
      <c r="P174" s="18">
        <f t="shared" si="94"/>
        <v>-16</v>
      </c>
      <c r="Q174" s="18">
        <f t="shared" si="95"/>
        <v>2</v>
      </c>
      <c r="R174" s="18">
        <f t="shared" si="101"/>
        <v>960</v>
      </c>
      <c r="S174" s="17">
        <f t="shared" si="102"/>
        <v>311.14285714285717</v>
      </c>
      <c r="T174" s="17">
        <f t="shared" si="103"/>
        <v>2.1428571428571428</v>
      </c>
      <c r="U174" s="17">
        <f t="shared" si="104"/>
        <v>-1.2857142857142858</v>
      </c>
      <c r="V174" s="17">
        <f t="shared" si="96"/>
        <v>1020.2783468738961</v>
      </c>
      <c r="W174" s="17">
        <f t="shared" si="105"/>
        <v>7.9915224302366639</v>
      </c>
      <c r="X174" s="17">
        <f t="shared" si="97"/>
        <v>5.7301306958671852</v>
      </c>
      <c r="Y174" s="17">
        <f t="shared" si="115"/>
        <v>1104.1509103457429</v>
      </c>
      <c r="Z174" s="17">
        <f t="shared" si="116"/>
        <v>24.061254361523815</v>
      </c>
      <c r="AA174" s="17">
        <f t="shared" si="117"/>
        <v>2.185195436299995</v>
      </c>
      <c r="AB174" s="11">
        <f t="shared" si="118"/>
        <v>1.9272340123328614E-2</v>
      </c>
      <c r="AC174" s="11">
        <f t="shared" si="119"/>
        <v>2.2056333634177115E-3</v>
      </c>
      <c r="AD174" s="11">
        <f t="shared" si="120"/>
        <v>7.3083459408026588E-3</v>
      </c>
      <c r="AE174" s="11">
        <f t="shared" si="121"/>
        <v>1.6261705909869275E-2</v>
      </c>
      <c r="AF174" s="11">
        <f t="shared" si="122"/>
        <v>4.6156342576572232E-3</v>
      </c>
      <c r="AG174" s="11">
        <f t="shared" si="123"/>
        <v>2.9856716219527703E-2</v>
      </c>
      <c r="AH174" s="11">
        <f t="shared" si="134"/>
        <v>1.7808391169341201E-2</v>
      </c>
      <c r="AI174" s="11">
        <f t="shared" si="106"/>
        <v>7.325623274577563E-4</v>
      </c>
      <c r="AJ174" s="11">
        <f t="shared" si="107"/>
        <v>1.9164316708585902E-2</v>
      </c>
      <c r="AK174" s="16">
        <f t="shared" si="132"/>
        <v>1.8504776856528227E-2</v>
      </c>
      <c r="AL174" s="37">
        <f t="shared" si="133"/>
        <v>2.0556166902360859E-3</v>
      </c>
      <c r="AM174" s="16">
        <f t="shared" si="131"/>
        <v>7.5449866155132732E-3</v>
      </c>
      <c r="AN174" s="15">
        <f t="shared" si="124"/>
        <v>1.884718069564862E-2</v>
      </c>
      <c r="AO174" s="15">
        <f t="shared" si="125"/>
        <v>4.8649388072338779E-3</v>
      </c>
      <c r="AP174" s="15">
        <f t="shared" si="126"/>
        <v>2.5743557785518734E-2</v>
      </c>
      <c r="AQ174" s="15">
        <f t="shared" si="98"/>
        <v>1.7373777997535204E-2</v>
      </c>
      <c r="AR174" s="15">
        <f t="shared" si="99"/>
        <v>4.0061182490273737E-3</v>
      </c>
      <c r="AS174" s="15">
        <f t="shared" si="100"/>
        <v>4.1506969067897567E-2</v>
      </c>
      <c r="AT174" s="14">
        <f t="shared" si="127"/>
        <v>1.2333575168140551E-3</v>
      </c>
      <c r="AU174" s="11">
        <f t="shared" si="108"/>
        <v>2.2075201215968686E-3</v>
      </c>
      <c r="AV174" s="14">
        <f t="shared" si="128"/>
        <v>6.1988107259059802E-3</v>
      </c>
      <c r="AW174" s="36">
        <f t="shared" si="109"/>
        <v>1.1128396369069316E-2</v>
      </c>
      <c r="AX174" s="13">
        <f t="shared" si="86"/>
        <v>4.3223217042297002E-3</v>
      </c>
      <c r="AY174" s="11">
        <f t="shared" si="91"/>
        <v>6.9675896793038386E-3</v>
      </c>
      <c r="AZ174" s="12">
        <f t="shared" si="89"/>
        <v>8.6155535478071215E-4</v>
      </c>
      <c r="BA174" s="11">
        <f t="shared" si="90"/>
        <v>1.3954809284129465E-3</v>
      </c>
      <c r="BB174" s="117">
        <f t="shared" si="111"/>
        <v>8177</v>
      </c>
      <c r="BC174" s="289">
        <f t="shared" si="88"/>
        <v>5712</v>
      </c>
    </row>
    <row r="175" spans="1:55" ht="16">
      <c r="A175" s="20">
        <v>60</v>
      </c>
      <c r="B175" s="19">
        <v>44529</v>
      </c>
      <c r="C175" s="8">
        <v>10664601</v>
      </c>
      <c r="D175" s="8">
        <v>3486</v>
      </c>
      <c r="E175" s="8">
        <v>5310643</v>
      </c>
      <c r="F175" s="8">
        <v>5140389</v>
      </c>
      <c r="G175" s="8">
        <v>6629870</v>
      </c>
      <c r="H175" s="10">
        <f t="shared" si="92"/>
        <v>1320270</v>
      </c>
      <c r="I175" s="8">
        <v>48397</v>
      </c>
      <c r="J175" s="8">
        <v>11149</v>
      </c>
      <c r="K175" s="8">
        <v>300</v>
      </c>
      <c r="L175" s="9">
        <v>45</v>
      </c>
      <c r="M175" s="8">
        <v>107988</v>
      </c>
      <c r="N175" s="8">
        <v>1332</v>
      </c>
      <c r="O175" s="18">
        <f t="shared" si="93"/>
        <v>152</v>
      </c>
      <c r="P175" s="18">
        <f t="shared" si="94"/>
        <v>17</v>
      </c>
      <c r="Q175" s="18">
        <f t="shared" si="95"/>
        <v>1</v>
      </c>
      <c r="R175" s="18">
        <f t="shared" si="101"/>
        <v>826</v>
      </c>
      <c r="S175" s="17">
        <f t="shared" si="102"/>
        <v>354.28571428571428</v>
      </c>
      <c r="T175" s="17">
        <f t="shared" si="103"/>
        <v>-3.1428571428571428</v>
      </c>
      <c r="U175" s="17">
        <f t="shared" si="104"/>
        <v>-1</v>
      </c>
      <c r="V175" s="17">
        <f t="shared" si="96"/>
        <v>953.20706455542017</v>
      </c>
      <c r="W175" s="17">
        <f t="shared" si="105"/>
        <v>38.559074299634588</v>
      </c>
      <c r="X175" s="17">
        <f t="shared" si="97"/>
        <v>4.2338611449451893</v>
      </c>
      <c r="Y175" s="17">
        <f t="shared" si="115"/>
        <v>1133.0749616867715</v>
      </c>
      <c r="Z175" s="17">
        <f t="shared" si="116"/>
        <v>17.626291519652099</v>
      </c>
      <c r="AA175" s="17">
        <f t="shared" si="117"/>
        <v>2.1895754902083508</v>
      </c>
      <c r="AB175" s="11">
        <f t="shared" si="118"/>
        <v>2.1407046319417561E-2</v>
      </c>
      <c r="AC175" s="11">
        <f t="shared" si="119"/>
        <v>1.602827272860971E-3</v>
      </c>
      <c r="AD175" s="11">
        <f t="shared" si="120"/>
        <v>7.7370158664606037E-3</v>
      </c>
      <c r="AE175" s="11">
        <f t="shared" si="121"/>
        <v>1.7458834942043779E-2</v>
      </c>
      <c r="AF175" s="11">
        <f t="shared" si="122"/>
        <v>5.1119599374637066E-3</v>
      </c>
      <c r="AG175" s="11">
        <f t="shared" si="123"/>
        <v>2.4209116649599609E-2</v>
      </c>
      <c r="AH175" s="11">
        <f t="shared" si="134"/>
        <v>1.8008824193376537E-2</v>
      </c>
      <c r="AI175" s="11">
        <f t="shared" si="106"/>
        <v>3.5063266617836306E-3</v>
      </c>
      <c r="AJ175" s="11">
        <f t="shared" si="107"/>
        <v>1.4960640088145545E-2</v>
      </c>
      <c r="AK175" s="16">
        <f t="shared" si="132"/>
        <v>1.8847046988320411E-2</v>
      </c>
      <c r="AL175" s="37">
        <f t="shared" si="133"/>
        <v>1.8450868620626104E-3</v>
      </c>
      <c r="AM175" s="16">
        <f t="shared" si="131"/>
        <v>9.5898330421192533E-3</v>
      </c>
      <c r="AN175" s="15">
        <f t="shared" si="124"/>
        <v>1.5965683632978987E-2</v>
      </c>
      <c r="AO175" s="15">
        <f t="shared" si="125"/>
        <v>3.8484095301288255E-3</v>
      </c>
      <c r="AP175" s="15">
        <f t="shared" si="126"/>
        <v>0</v>
      </c>
      <c r="AQ175" s="15">
        <f t="shared" si="98"/>
        <v>1.8170438144132318E-2</v>
      </c>
      <c r="AR175" s="15">
        <f t="shared" si="99"/>
        <v>4.0176896717008049E-3</v>
      </c>
      <c r="AS175" s="15">
        <f t="shared" si="100"/>
        <v>3.7731608429086169E-2</v>
      </c>
      <c r="AT175" s="14">
        <f t="shared" si="127"/>
        <v>5.2580216504999344E-4</v>
      </c>
      <c r="AU175" s="11">
        <f t="shared" si="108"/>
        <v>2.1063545956190909E-3</v>
      </c>
      <c r="AV175" s="14">
        <f t="shared" si="128"/>
        <v>2.6403690154286623E-3</v>
      </c>
      <c r="AW175" s="36">
        <f t="shared" si="109"/>
        <v>1.0702271494473845E-2</v>
      </c>
      <c r="AX175" s="13">
        <f t="shared" si="86"/>
        <v>1.8102922848799658E-3</v>
      </c>
      <c r="AY175" s="11">
        <f t="shared" si="91"/>
        <v>6.3572619160150671E-3</v>
      </c>
      <c r="AZ175" s="12">
        <f t="shared" si="89"/>
        <v>3.60188057986054E-4</v>
      </c>
      <c r="BA175" s="11">
        <f t="shared" si="90"/>
        <v>1.2625759307066783E-3</v>
      </c>
      <c r="BB175" s="117">
        <f t="shared" si="111"/>
        <v>3486</v>
      </c>
      <c r="BC175" s="289">
        <f t="shared" si="88"/>
        <v>2388</v>
      </c>
    </row>
    <row r="176" spans="1:55" ht="16">
      <c r="A176" s="20">
        <v>61</v>
      </c>
      <c r="B176" s="19">
        <v>44530</v>
      </c>
      <c r="C176" s="8">
        <v>10681153</v>
      </c>
      <c r="D176" s="8">
        <v>16552</v>
      </c>
      <c r="E176" s="8">
        <v>5313498</v>
      </c>
      <c r="F176" s="8">
        <v>5150117</v>
      </c>
      <c r="G176" s="8">
        <v>6629870</v>
      </c>
      <c r="H176" s="10">
        <f t="shared" si="92"/>
        <v>1312368</v>
      </c>
      <c r="I176" s="8">
        <v>45658</v>
      </c>
      <c r="J176" s="8">
        <v>11064</v>
      </c>
      <c r="K176" s="8">
        <v>305</v>
      </c>
      <c r="L176" s="9">
        <v>41</v>
      </c>
      <c r="M176" s="8">
        <v>108979</v>
      </c>
      <c r="N176" s="8">
        <v>1338</v>
      </c>
      <c r="O176" s="18">
        <f t="shared" si="93"/>
        <v>-85</v>
      </c>
      <c r="P176" s="18">
        <f t="shared" si="94"/>
        <v>5</v>
      </c>
      <c r="Q176" s="18">
        <f t="shared" si="95"/>
        <v>-4</v>
      </c>
      <c r="R176" s="18">
        <f t="shared" si="101"/>
        <v>991</v>
      </c>
      <c r="S176" s="17">
        <f t="shared" si="102"/>
        <v>292.42857142857144</v>
      </c>
      <c r="T176" s="17">
        <f t="shared" si="103"/>
        <v>-2.7142857142857144</v>
      </c>
      <c r="U176" s="17">
        <f t="shared" si="104"/>
        <v>-0.42857142857142855</v>
      </c>
      <c r="V176" s="17">
        <f t="shared" si="96"/>
        <v>875.94864154250661</v>
      </c>
      <c r="W176" s="17">
        <f t="shared" si="105"/>
        <v>31.490359333917617</v>
      </c>
      <c r="X176" s="17">
        <f t="shared" si="97"/>
        <v>0</v>
      </c>
      <c r="Y176" s="17">
        <f t="shared" si="115"/>
        <v>1105.616874357012</v>
      </c>
      <c r="Z176" s="17">
        <f t="shared" si="116"/>
        <v>18.206367946774673</v>
      </c>
      <c r="AA176" s="17">
        <f t="shared" si="117"/>
        <v>2.7818721071309822</v>
      </c>
      <c r="AB176" s="11">
        <f t="shared" si="118"/>
        <v>2.2844739846622972E-2</v>
      </c>
      <c r="AC176" s="11">
        <f t="shared" si="119"/>
        <v>1.6330045696272915E-3</v>
      </c>
      <c r="AD176" s="11">
        <f t="shared" si="120"/>
        <v>9.2729070237699412E-3</v>
      </c>
      <c r="AE176" s="11">
        <f t="shared" si="121"/>
        <v>2.1875651087823456E-2</v>
      </c>
      <c r="AF176" s="11">
        <f t="shared" si="122"/>
        <v>5.0909643566788565E-3</v>
      </c>
      <c r="AG176" s="11">
        <f t="shared" si="123"/>
        <v>2.4790245249783165E-2</v>
      </c>
      <c r="AH176" s="11">
        <f t="shared" si="134"/>
        <v>1.8099234281928767E-2</v>
      </c>
      <c r="AI176" s="11">
        <f t="shared" si="106"/>
        <v>2.8245007923506696E-3</v>
      </c>
      <c r="AJ176" s="11">
        <f t="shared" si="107"/>
        <v>0</v>
      </c>
      <c r="AK176" s="16">
        <f t="shared" si="132"/>
        <v>1.8635851853549514E-2</v>
      </c>
      <c r="AL176" s="37">
        <f t="shared" si="133"/>
        <v>1.6390428944318333E-3</v>
      </c>
      <c r="AM176" s="16">
        <f t="shared" si="131"/>
        <v>9.6103416557369713E-3</v>
      </c>
      <c r="AN176" s="15">
        <f t="shared" si="124"/>
        <v>1.5520410154003812E-2</v>
      </c>
      <c r="AO176" s="15">
        <f t="shared" si="125"/>
        <v>1.8001083848590558E-3</v>
      </c>
      <c r="AP176" s="15">
        <f t="shared" si="126"/>
        <v>1.3564596229023422E-2</v>
      </c>
      <c r="AQ176" s="15">
        <f t="shared" si="98"/>
        <v>1.8434887088954733E-2</v>
      </c>
      <c r="AR176" s="15">
        <f t="shared" si="99"/>
        <v>4.2210057862530452E-3</v>
      </c>
      <c r="AS176" s="15">
        <f t="shared" si="100"/>
        <v>3.5048643379410063E-2</v>
      </c>
      <c r="AT176" s="14">
        <f t="shared" si="127"/>
        <v>2.4965798726068536E-3</v>
      </c>
      <c r="AU176" s="11">
        <f t="shared" si="108"/>
        <v>1.9961822134413752E-3</v>
      </c>
      <c r="AV176" s="14">
        <f t="shared" si="128"/>
        <v>1.2612316057691135E-2</v>
      </c>
      <c r="AW176" s="36">
        <f t="shared" si="109"/>
        <v>1.0213965943978196E-2</v>
      </c>
      <c r="AX176" s="13">
        <f t="shared" si="86"/>
        <v>7.3681898399569788E-3</v>
      </c>
      <c r="AY176" s="11">
        <f t="shared" si="91"/>
        <v>5.6843331643796355E-3</v>
      </c>
      <c r="AZ176" s="12">
        <f t="shared" si="89"/>
        <v>1.4672987554808768E-3</v>
      </c>
      <c r="BA176" s="11">
        <f t="shared" si="90"/>
        <v>1.1201253892287048E-3</v>
      </c>
      <c r="BB176" s="117">
        <f t="shared" si="111"/>
        <v>16552</v>
      </c>
      <c r="BC176" s="289">
        <f t="shared" si="88"/>
        <v>9728</v>
      </c>
    </row>
    <row r="177" spans="1:55" ht="16">
      <c r="A177" s="20">
        <v>62</v>
      </c>
      <c r="B177" s="19">
        <v>44531</v>
      </c>
      <c r="C177" s="8">
        <v>10695099</v>
      </c>
      <c r="D177" s="8">
        <v>13946</v>
      </c>
      <c r="E177" s="8">
        <v>5315355</v>
      </c>
      <c r="F177" s="8">
        <v>5157204</v>
      </c>
      <c r="G177" s="8">
        <v>6629870</v>
      </c>
      <c r="H177" s="10">
        <f t="shared" si="92"/>
        <v>1275524</v>
      </c>
      <c r="I177" s="8">
        <v>74252</v>
      </c>
      <c r="J177" s="8">
        <v>11609</v>
      </c>
      <c r="K177" s="8">
        <v>299</v>
      </c>
      <c r="L177" s="9">
        <v>43</v>
      </c>
      <c r="M177" s="8">
        <v>109595</v>
      </c>
      <c r="N177" s="8">
        <v>1344</v>
      </c>
      <c r="O177" s="18">
        <f t="shared" si="93"/>
        <v>545</v>
      </c>
      <c r="P177" s="18">
        <f t="shared" si="94"/>
        <v>-6</v>
      </c>
      <c r="Q177" s="18">
        <f t="shared" si="95"/>
        <v>2</v>
      </c>
      <c r="R177" s="18">
        <f t="shared" si="101"/>
        <v>616</v>
      </c>
      <c r="S177" s="17">
        <f t="shared" si="102"/>
        <v>447.71428571428572</v>
      </c>
      <c r="T177" s="17">
        <f t="shared" si="103"/>
        <v>-1.5714285714285714</v>
      </c>
      <c r="U177" s="17">
        <f t="shared" si="104"/>
        <v>0.2857142857142857</v>
      </c>
      <c r="V177" s="17">
        <f t="shared" si="96"/>
        <v>1143.3720190779013</v>
      </c>
      <c r="W177" s="17">
        <f t="shared" si="105"/>
        <v>9.4115973558698016</v>
      </c>
      <c r="X177" s="17">
        <f t="shared" si="97"/>
        <v>4.2163835662287674</v>
      </c>
      <c r="Y177" s="17">
        <f t="shared" si="115"/>
        <v>1123.9039269450038</v>
      </c>
      <c r="Z177" s="17">
        <f t="shared" si="116"/>
        <v>16.234406042012768</v>
      </c>
      <c r="AA177" s="17">
        <f t="shared" si="117"/>
        <v>2.8678845294912305</v>
      </c>
      <c r="AB177" s="11">
        <f t="shared" si="118"/>
        <v>2.4615706490538434E-2</v>
      </c>
      <c r="AC177" s="11">
        <f t="shared" si="119"/>
        <v>1.4673179719823543E-3</v>
      </c>
      <c r="AD177" s="11">
        <f t="shared" si="120"/>
        <v>9.402900096692559E-3</v>
      </c>
      <c r="AE177" s="11">
        <f t="shared" si="121"/>
        <v>2.3211091568455897E-2</v>
      </c>
      <c r="AF177" s="11">
        <f t="shared" si="122"/>
        <v>2.884884586976146E-3</v>
      </c>
      <c r="AG177" s="11">
        <f t="shared" si="123"/>
        <v>1.2191740190977325E-2</v>
      </c>
      <c r="AH177" s="11">
        <f t="shared" si="134"/>
        <v>2.5042095998026662E-2</v>
      </c>
      <c r="AI177" s="11">
        <f t="shared" si="106"/>
        <v>8.5065052023407467E-4</v>
      </c>
      <c r="AJ177" s="11">
        <f t="shared" si="107"/>
        <v>1.3824208413864812E-2</v>
      </c>
      <c r="AK177" s="16">
        <f t="shared" si="132"/>
        <v>1.9306791419677671E-2</v>
      </c>
      <c r="AL177" s="37">
        <f t="shared" si="133"/>
        <v>1.8625431467360128E-3</v>
      </c>
      <c r="AM177" s="16">
        <f t="shared" si="131"/>
        <v>9.4316928734067638E-3</v>
      </c>
      <c r="AN177" s="15">
        <f t="shared" si="124"/>
        <v>2.4106641062779238E-2</v>
      </c>
      <c r="AO177" s="15">
        <f t="shared" si="125"/>
        <v>5.695353399778482E-4</v>
      </c>
      <c r="AP177" s="15">
        <f t="shared" si="126"/>
        <v>4.1004243764194176E-2</v>
      </c>
      <c r="AQ177" s="15">
        <f t="shared" si="98"/>
        <v>1.8488256672086645E-2</v>
      </c>
      <c r="AR177" s="15">
        <f t="shared" si="99"/>
        <v>4.5481014615268659E-3</v>
      </c>
      <c r="AS177" s="15">
        <f t="shared" si="100"/>
        <v>2.8199750599444885E-2</v>
      </c>
      <c r="AT177" s="14">
        <f t="shared" si="127"/>
        <v>2.1035103252401632E-3</v>
      </c>
      <c r="AU177" s="11">
        <f t="shared" si="108"/>
        <v>1.8932497922282039E-3</v>
      </c>
      <c r="AV177" s="14">
        <f t="shared" si="128"/>
        <v>1.0933545742769247E-2</v>
      </c>
      <c r="AW177" s="36">
        <f t="shared" si="109"/>
        <v>9.7823798669260647E-3</v>
      </c>
      <c r="AX177" s="13">
        <f t="shared" si="86"/>
        <v>5.4001621496409542E-3</v>
      </c>
      <c r="AY177" s="11">
        <f t="shared" si="91"/>
        <v>4.9889912086147053E-3</v>
      </c>
      <c r="AZ177" s="12">
        <f t="shared" si="89"/>
        <v>1.068950069910873E-3</v>
      </c>
      <c r="BA177" s="11">
        <f t="shared" si="90"/>
        <v>9.7610188004117291E-4</v>
      </c>
      <c r="BB177" s="117">
        <f t="shared" si="111"/>
        <v>13946</v>
      </c>
      <c r="BC177" s="289">
        <f t="shared" si="88"/>
        <v>7087</v>
      </c>
    </row>
    <row r="178" spans="1:55" s="22" customFormat="1" ht="16">
      <c r="A178" s="35">
        <v>63</v>
      </c>
      <c r="B178" s="34">
        <v>44532</v>
      </c>
      <c r="C178" s="31">
        <v>10709919</v>
      </c>
      <c r="D178" s="31">
        <v>14820</v>
      </c>
      <c r="E178" s="31">
        <v>5317198</v>
      </c>
      <c r="F178" s="31">
        <v>5164106</v>
      </c>
      <c r="G178" s="31">
        <v>6629870</v>
      </c>
      <c r="H178" s="33">
        <f t="shared" si="92"/>
        <v>1271122</v>
      </c>
      <c r="I178" s="31">
        <v>70343</v>
      </c>
      <c r="J178" s="31">
        <v>12391</v>
      </c>
      <c r="K178" s="31">
        <v>288</v>
      </c>
      <c r="L178" s="32">
        <v>41</v>
      </c>
      <c r="M178" s="31">
        <v>110225</v>
      </c>
      <c r="N178" s="31">
        <v>1354</v>
      </c>
      <c r="O178" s="30">
        <f t="shared" si="93"/>
        <v>782</v>
      </c>
      <c r="P178" s="30">
        <f t="shared" si="94"/>
        <v>-11</v>
      </c>
      <c r="Q178" s="30">
        <f t="shared" si="95"/>
        <v>-2</v>
      </c>
      <c r="R178" s="30">
        <f t="shared" si="101"/>
        <v>630</v>
      </c>
      <c r="S178" s="29">
        <f t="shared" si="102"/>
        <v>584.14285714285711</v>
      </c>
      <c r="T178" s="29">
        <f t="shared" si="103"/>
        <v>2.2857142857142856</v>
      </c>
      <c r="U178" s="29">
        <f t="shared" si="104"/>
        <v>-0.5714285714285714</v>
      </c>
      <c r="V178" s="29">
        <f t="shared" si="96"/>
        <v>1395.7051886792453</v>
      </c>
      <c r="W178" s="29">
        <f t="shared" si="105"/>
        <v>3.2641509433962259</v>
      </c>
      <c r="X178" s="29">
        <f t="shared" si="97"/>
        <v>3.0660377358490365E-2</v>
      </c>
      <c r="Y178" s="29">
        <f t="shared" si="115"/>
        <v>1114.4355824159013</v>
      </c>
      <c r="Z178" s="29">
        <f t="shared" si="116"/>
        <v>16.412195034961133</v>
      </c>
      <c r="AA178" s="29">
        <f t="shared" si="117"/>
        <v>2.0492944300816327</v>
      </c>
      <c r="AB178" s="23">
        <f t="shared" si="118"/>
        <v>1.5008829154984395E-2</v>
      </c>
      <c r="AC178" s="23">
        <f t="shared" si="119"/>
        <v>1.4137475264847216E-3</v>
      </c>
      <c r="AD178" s="23">
        <f t="shared" si="120"/>
        <v>6.8538275253566313E-3</v>
      </c>
      <c r="AE178" s="23">
        <f t="shared" si="121"/>
        <v>1.5082962827801118E-2</v>
      </c>
      <c r="AF178" s="23">
        <f t="shared" si="122"/>
        <v>2.2155805576486785E-3</v>
      </c>
      <c r="AG178" s="23">
        <f t="shared" si="123"/>
        <v>1.1849507853042377E-2</v>
      </c>
      <c r="AH178" s="23">
        <f t="shared" si="134"/>
        <v>1.879686996551265E-2</v>
      </c>
      <c r="AI178" s="23">
        <f t="shared" si="106"/>
        <v>2.8117417033303693E-4</v>
      </c>
      <c r="AJ178" s="23">
        <f t="shared" si="107"/>
        <v>1.0254306808859654E-4</v>
      </c>
      <c r="AK178" s="27">
        <f t="shared" si="132"/>
        <v>1.9556524794733746E-2</v>
      </c>
      <c r="AL178" s="28">
        <f t="shared" si="133"/>
        <v>1.1612778143792867E-3</v>
      </c>
      <c r="AM178" s="27">
        <f t="shared" si="131"/>
        <v>6.8562340298411418E-3</v>
      </c>
      <c r="AN178" s="26">
        <f t="shared" si="124"/>
        <v>1.6400979042967317E-2</v>
      </c>
      <c r="AO178" s="26">
        <f t="shared" si="125"/>
        <v>5.1223508468347147E-3</v>
      </c>
      <c r="AP178" s="26">
        <f t="shared" si="126"/>
        <v>0</v>
      </c>
      <c r="AQ178" s="26">
        <f t="shared" si="98"/>
        <v>1.8622839824533676E-2</v>
      </c>
      <c r="AR178" s="26">
        <f t="shared" si="99"/>
        <v>4.0350839156870445E-3</v>
      </c>
      <c r="AS178" s="26">
        <f t="shared" si="100"/>
        <v>2.4814039245579633E-2</v>
      </c>
      <c r="AT178" s="24">
        <f t="shared" si="127"/>
        <v>2.2353379478028982E-3</v>
      </c>
      <c r="AU178" s="23">
        <f t="shared" si="108"/>
        <v>1.8711420542829001E-3</v>
      </c>
      <c r="AV178" s="24">
        <f t="shared" si="128"/>
        <v>1.1658991033118772E-2</v>
      </c>
      <c r="AW178" s="25">
        <f t="shared" si="109"/>
        <v>9.7104424540286182E-3</v>
      </c>
      <c r="AX178" s="13">
        <f t="shared" si="86"/>
        <v>5.4111094734399356E-3</v>
      </c>
      <c r="AY178" s="23">
        <f t="shared" si="91"/>
        <v>4.7616186067696879E-3</v>
      </c>
      <c r="AZ178" s="23">
        <f t="shared" si="89"/>
        <v>1.0410460536933604E-3</v>
      </c>
      <c r="BA178" s="23">
        <f t="shared" si="90"/>
        <v>9.2703821600466634E-4</v>
      </c>
      <c r="BB178" s="117">
        <f t="shared" si="111"/>
        <v>14820</v>
      </c>
      <c r="BC178" s="289">
        <f t="shared" si="88"/>
        <v>6902</v>
      </c>
    </row>
    <row r="179" spans="1:55" ht="16">
      <c r="A179" s="20">
        <v>64</v>
      </c>
      <c r="B179" s="19">
        <v>44533</v>
      </c>
      <c r="C179" s="8">
        <v>10725284</v>
      </c>
      <c r="D179" s="8">
        <v>15365</v>
      </c>
      <c r="E179" s="8">
        <v>5319016</v>
      </c>
      <c r="F179" s="8">
        <v>5170961</v>
      </c>
      <c r="G179" s="8">
        <v>6629870</v>
      </c>
      <c r="H179" s="10">
        <f t="shared" si="92"/>
        <v>1270221</v>
      </c>
      <c r="I179" s="8">
        <v>63214</v>
      </c>
      <c r="J179" s="8">
        <v>12573</v>
      </c>
      <c r="K179" s="8">
        <v>289</v>
      </c>
      <c r="L179" s="9">
        <v>43</v>
      </c>
      <c r="M179" s="8">
        <v>111204</v>
      </c>
      <c r="N179" s="8">
        <v>1365</v>
      </c>
      <c r="O179" s="18">
        <f t="shared" si="93"/>
        <v>182</v>
      </c>
      <c r="P179" s="18">
        <f t="shared" si="94"/>
        <v>1</v>
      </c>
      <c r="Q179" s="18">
        <f t="shared" si="95"/>
        <v>2</v>
      </c>
      <c r="R179" s="18">
        <f t="shared" si="101"/>
        <v>979</v>
      </c>
      <c r="S179" s="17">
        <f t="shared" si="102"/>
        <v>712.85714285714289</v>
      </c>
      <c r="T179" s="17">
        <f t="shared" si="103"/>
        <v>1.4285714285714286</v>
      </c>
      <c r="U179" s="17">
        <f t="shared" si="104"/>
        <v>0</v>
      </c>
      <c r="V179" s="17">
        <f t="shared" si="96"/>
        <v>1135.8137931034482</v>
      </c>
      <c r="W179" s="17">
        <f t="shared" si="105"/>
        <v>22.924137931034483</v>
      </c>
      <c r="X179" s="17">
        <f t="shared" si="97"/>
        <v>5.2620689655172415</v>
      </c>
      <c r="Y179" s="17">
        <f t="shared" si="115"/>
        <v>1126.5949795752399</v>
      </c>
      <c r="Z179" s="17">
        <f t="shared" si="116"/>
        <v>12.434910035236788</v>
      </c>
      <c r="AA179" s="17">
        <f t="shared" si="117"/>
        <v>2.1528965561818079</v>
      </c>
      <c r="AB179" s="11">
        <f t="shared" si="118"/>
        <v>1.6015736883204297E-2</v>
      </c>
      <c r="AC179" s="11">
        <f t="shared" si="119"/>
        <v>1.0035437039171001E-3</v>
      </c>
      <c r="AD179" s="11">
        <f t="shared" si="120"/>
        <v>7.4753352645201658E-3</v>
      </c>
      <c r="AE179" s="11">
        <f t="shared" si="121"/>
        <v>1.4504781265592724E-2</v>
      </c>
      <c r="AF179" s="11">
        <f t="shared" si="122"/>
        <v>2.1506843157326656E-3</v>
      </c>
      <c r="AG179" s="11">
        <f t="shared" si="123"/>
        <v>1.2806766247370246E-2</v>
      </c>
      <c r="AH179" s="11">
        <f t="shared" si="134"/>
        <v>1.6146792049009116E-2</v>
      </c>
      <c r="AI179" s="11">
        <f t="shared" si="106"/>
        <v>1.8500635889786524E-3</v>
      </c>
      <c r="AJ179" s="11">
        <f t="shared" si="107"/>
        <v>1.8271072796934865E-2</v>
      </c>
      <c r="AK179" s="16">
        <f t="shared" si="132"/>
        <v>1.9199155723748421E-2</v>
      </c>
      <c r="AL179" s="16">
        <f t="shared" si="133"/>
        <v>7.2791714719841016E-4</v>
      </c>
      <c r="AM179" s="16">
        <f t="shared" si="131"/>
        <v>6.8562340298411418E-3</v>
      </c>
      <c r="AN179" s="15">
        <f t="shared" si="124"/>
        <v>1.7625157992405435E-2</v>
      </c>
      <c r="AO179" s="15">
        <f t="shared" si="125"/>
        <v>1.9032996611014498E-3</v>
      </c>
      <c r="AP179" s="15">
        <f t="shared" si="126"/>
        <v>3.5999762808349152E-3</v>
      </c>
      <c r="AQ179" s="15">
        <f t="shared" si="98"/>
        <v>1.8355301187270072E-2</v>
      </c>
      <c r="AR179" s="15">
        <f t="shared" si="99"/>
        <v>3.1905957887918175E-3</v>
      </c>
      <c r="AS179" s="15">
        <f t="shared" si="100"/>
        <v>1.9082945559622651E-2</v>
      </c>
      <c r="AT179" s="14">
        <f t="shared" si="127"/>
        <v>2.3175416712544893E-3</v>
      </c>
      <c r="AU179" s="11">
        <f t="shared" si="108"/>
        <v>1.8629540031920471E-3</v>
      </c>
      <c r="AV179" s="14">
        <f t="shared" si="128"/>
        <v>1.2096320246634247E-2</v>
      </c>
      <c r="AW179" s="11">
        <f t="shared" si="109"/>
        <v>9.6847847681104954E-3</v>
      </c>
      <c r="AX179" s="13">
        <f t="shared" si="86"/>
        <v>5.3928733827280154E-3</v>
      </c>
      <c r="AY179" s="11">
        <f t="shared" si="91"/>
        <v>4.6680933441952946E-3</v>
      </c>
      <c r="AZ179" s="12">
        <f t="shared" si="89"/>
        <v>1.0339569252489113E-3</v>
      </c>
      <c r="BA179" s="11">
        <f t="shared" si="90"/>
        <v>9.0684820581485217E-4</v>
      </c>
      <c r="BB179" s="117">
        <f t="shared" si="111"/>
        <v>15365</v>
      </c>
      <c r="BC179" s="289">
        <f t="shared" si="88"/>
        <v>6855</v>
      </c>
    </row>
    <row r="180" spans="1:55" ht="16">
      <c r="A180" s="20">
        <v>65</v>
      </c>
      <c r="B180" s="19">
        <v>44534</v>
      </c>
      <c r="C180" s="8">
        <v>10740802</v>
      </c>
      <c r="D180" s="8">
        <v>15518</v>
      </c>
      <c r="E180" s="8">
        <v>5320394</v>
      </c>
      <c r="F180" s="8">
        <v>5177589</v>
      </c>
      <c r="G180" s="8">
        <v>6629870</v>
      </c>
      <c r="H180" s="10">
        <f t="shared" si="92"/>
        <v>1257913</v>
      </c>
      <c r="I180" s="8">
        <v>67545</v>
      </c>
      <c r="J180" s="8">
        <v>14043</v>
      </c>
      <c r="K180" s="8">
        <v>288</v>
      </c>
      <c r="L180" s="9">
        <v>44</v>
      </c>
      <c r="M180" s="8">
        <v>111074</v>
      </c>
      <c r="N180" s="8">
        <v>1374</v>
      </c>
      <c r="O180" s="18">
        <f t="shared" si="93"/>
        <v>1470</v>
      </c>
      <c r="P180" s="18">
        <f t="shared" si="94"/>
        <v>-1</v>
      </c>
      <c r="Q180" s="18">
        <f t="shared" si="95"/>
        <v>1</v>
      </c>
      <c r="R180" s="18">
        <f t="shared" si="101"/>
        <v>-130</v>
      </c>
      <c r="S180" s="17">
        <f t="shared" si="102"/>
        <v>233.28571428571428</v>
      </c>
      <c r="T180" s="17">
        <f t="shared" si="103"/>
        <v>-1.1428571428571428</v>
      </c>
      <c r="U180" s="17">
        <f t="shared" si="104"/>
        <v>0.8571428571428571</v>
      </c>
      <c r="V180" s="17">
        <f t="shared" si="96"/>
        <v>1343.0024347826088</v>
      </c>
      <c r="W180" s="17">
        <f t="shared" si="105"/>
        <v>0</v>
      </c>
      <c r="X180" s="17">
        <f t="shared" si="97"/>
        <v>0.60208695652173905</v>
      </c>
      <c r="Y180" s="17">
        <f t="shared" si="115"/>
        <v>1153.1699986430608</v>
      </c>
      <c r="Z180" s="17">
        <f t="shared" si="116"/>
        <v>21.12972116854581</v>
      </c>
      <c r="AA180" s="17">
        <f t="shared" si="117"/>
        <v>4.8203519441340905</v>
      </c>
      <c r="AB180" s="11">
        <f t="shared" si="118"/>
        <v>1.8242319717832457E-2</v>
      </c>
      <c r="AC180" s="11">
        <f t="shared" si="119"/>
        <v>1.6805632043701431E-3</v>
      </c>
      <c r="AD180" s="11">
        <f t="shared" si="120"/>
        <v>1.6679418491813463E-2</v>
      </c>
      <c r="AE180" s="11">
        <f t="shared" si="121"/>
        <v>1.5085812080737195E-2</v>
      </c>
      <c r="AF180" s="11">
        <f t="shared" si="122"/>
        <v>2.2282320046556289E-3</v>
      </c>
      <c r="AG180" s="11">
        <f t="shared" si="123"/>
        <v>1.0901795152329329E-2</v>
      </c>
      <c r="AH180" s="11">
        <f t="shared" si="134"/>
        <v>2.1245332280548753E-2</v>
      </c>
      <c r="AI180" s="11">
        <f t="shared" si="106"/>
        <v>0</v>
      </c>
      <c r="AJ180" s="11">
        <f t="shared" si="107"/>
        <v>2.0833458703174361E-3</v>
      </c>
      <c r="AK180" s="16">
        <f t="shared" si="132"/>
        <v>1.9324346431087686E-2</v>
      </c>
      <c r="AL180" s="16">
        <f t="shared" si="133"/>
        <v>6.9988010031140171E-4</v>
      </c>
      <c r="AM180" s="16">
        <f t="shared" si="131"/>
        <v>7.4085000578684584E-3</v>
      </c>
      <c r="AN180" s="15">
        <f t="shared" si="124"/>
        <v>1.6548755317651653E-2</v>
      </c>
      <c r="AO180" s="15">
        <f t="shared" si="125"/>
        <v>1.3113940084869212E-3</v>
      </c>
      <c r="AP180" s="15">
        <f t="shared" si="126"/>
        <v>0</v>
      </c>
      <c r="AQ180" s="15">
        <f t="shared" si="98"/>
        <v>1.801852810086375E-2</v>
      </c>
      <c r="AR180" s="15">
        <f t="shared" si="99"/>
        <v>3.3706156199824261E-3</v>
      </c>
      <c r="AS180" s="15">
        <f t="shared" si="100"/>
        <v>1.651916677158629E-2</v>
      </c>
      <c r="AT180" s="14">
        <f t="shared" si="127"/>
        <v>2.3406190468289725E-3</v>
      </c>
      <c r="AU180" s="11">
        <f t="shared" si="108"/>
        <v>1.7908129635810569E-3</v>
      </c>
      <c r="AV180" s="14">
        <f t="shared" si="128"/>
        <v>1.2336306246934407E-2</v>
      </c>
      <c r="AW180" s="11">
        <f t="shared" si="109"/>
        <v>9.3808941806508249E-3</v>
      </c>
      <c r="AX180" s="13">
        <f t="shared" si="86"/>
        <v>5.2179896254273862E-3</v>
      </c>
      <c r="AY180" s="11">
        <f t="shared" si="91"/>
        <v>4.2714875828784001E-3</v>
      </c>
      <c r="AZ180" s="12">
        <f t="shared" si="89"/>
        <v>9.9971794318742292E-4</v>
      </c>
      <c r="BA180" s="11">
        <f t="shared" si="90"/>
        <v>8.2212342452739329E-4</v>
      </c>
      <c r="BB180" s="117">
        <f t="shared" si="111"/>
        <v>15518</v>
      </c>
      <c r="BC180" s="289">
        <f t="shared" si="88"/>
        <v>6628</v>
      </c>
    </row>
    <row r="181" spans="1:55" ht="16">
      <c r="A181" s="20">
        <v>66</v>
      </c>
      <c r="B181" s="19">
        <v>44535</v>
      </c>
      <c r="C181" s="8">
        <v>10747953</v>
      </c>
      <c r="D181" s="8">
        <v>7151</v>
      </c>
      <c r="E181" s="8">
        <v>5321495</v>
      </c>
      <c r="F181" s="8">
        <v>5181024</v>
      </c>
      <c r="G181" s="8">
        <v>6629870</v>
      </c>
      <c r="H181" s="10">
        <f t="shared" si="92"/>
        <v>1255608</v>
      </c>
      <c r="I181" s="8">
        <v>65449</v>
      </c>
      <c r="J181" s="8">
        <v>15086</v>
      </c>
      <c r="K181" s="8">
        <v>299</v>
      </c>
      <c r="L181" s="9">
        <v>40</v>
      </c>
      <c r="M181" s="8">
        <v>110983</v>
      </c>
      <c r="N181" s="8">
        <v>1381</v>
      </c>
      <c r="O181" s="18">
        <f t="shared" si="93"/>
        <v>1043</v>
      </c>
      <c r="P181" s="18">
        <f t="shared" si="94"/>
        <v>11</v>
      </c>
      <c r="Q181" s="18">
        <f t="shared" si="95"/>
        <v>-4</v>
      </c>
      <c r="R181" s="18">
        <f t="shared" si="101"/>
        <v>-91</v>
      </c>
      <c r="S181" s="17">
        <f t="shared" si="102"/>
        <v>-91.571428571428569</v>
      </c>
      <c r="T181" s="17">
        <f t="shared" si="103"/>
        <v>0.5714285714285714</v>
      </c>
      <c r="U181" s="17">
        <f t="shared" si="104"/>
        <v>1.1428571428571428</v>
      </c>
      <c r="V181" s="17">
        <f t="shared" si="96"/>
        <v>953.99993517017833</v>
      </c>
      <c r="W181" s="17">
        <f t="shared" si="105"/>
        <v>9.2360453808752023</v>
      </c>
      <c r="X181" s="17">
        <f t="shared" si="97"/>
        <v>0</v>
      </c>
      <c r="Y181" s="17">
        <f t="shared" si="115"/>
        <v>1159.3865176831091</v>
      </c>
      <c r="Z181" s="17">
        <f t="shared" si="116"/>
        <v>32.150034272450242</v>
      </c>
      <c r="AA181" s="17">
        <f t="shared" si="117"/>
        <v>6.7263769430383462</v>
      </c>
      <c r="AB181" s="11">
        <f t="shared" si="118"/>
        <v>1.7164653455964306E-2</v>
      </c>
      <c r="AC181" s="11">
        <f t="shared" si="119"/>
        <v>2.2893992930606167E-3</v>
      </c>
      <c r="AD181" s="11">
        <f t="shared" si="120"/>
        <v>2.3355475496660925E-2</v>
      </c>
      <c r="AE181" s="11">
        <f t="shared" si="121"/>
        <v>1.9272340123328614E-2</v>
      </c>
      <c r="AF181" s="11">
        <f t="shared" si="122"/>
        <v>2.2056333634177115E-3</v>
      </c>
      <c r="AG181" s="11">
        <f t="shared" si="123"/>
        <v>7.3083459408026588E-3</v>
      </c>
      <c r="AH181" s="11"/>
      <c r="AI181" s="11">
        <f t="shared" si="106"/>
        <v>6.5769745644628653E-4</v>
      </c>
      <c r="AJ181" s="11">
        <f t="shared" si="107"/>
        <v>0</v>
      </c>
      <c r="AK181" s="16">
        <f t="shared" si="132"/>
        <v>1.8936082153221758E-2</v>
      </c>
      <c r="AL181" s="16">
        <f t="shared" si="133"/>
        <v>1.7881280380036483E-3</v>
      </c>
      <c r="AM181" s="16">
        <f t="shared" si="131"/>
        <v>1.9434564164035238E-2</v>
      </c>
      <c r="AN181" s="15">
        <f t="shared" si="124"/>
        <v>1.7808391169341201E-2</v>
      </c>
      <c r="AO181" s="15">
        <f t="shared" si="125"/>
        <v>7.325623274577563E-4</v>
      </c>
      <c r="AP181" s="15">
        <f t="shared" si="126"/>
        <v>1.9164316708585902E-2</v>
      </c>
      <c r="AQ181" s="15">
        <f t="shared" si="98"/>
        <v>1.7615497657158582E-2</v>
      </c>
      <c r="AR181" s="15">
        <f t="shared" si="99"/>
        <v>2.7425991525190942E-3</v>
      </c>
      <c r="AS181" s="15">
        <f t="shared" si="100"/>
        <v>1.1495552494935052E-2</v>
      </c>
      <c r="AT181" s="14">
        <f t="shared" si="127"/>
        <v>1.0786033511969314E-3</v>
      </c>
      <c r="AU181" s="11">
        <f t="shared" si="108"/>
        <v>1.7510362732818076E-3</v>
      </c>
      <c r="AV181" s="14">
        <f t="shared" si="128"/>
        <v>5.6952488356238574E-3</v>
      </c>
      <c r="AW181" s="11">
        <f t="shared" si="109"/>
        <v>9.2292664399585642E-3</v>
      </c>
      <c r="AX181" s="13">
        <f t="shared" si="86"/>
        <v>2.730713491314582E-3</v>
      </c>
      <c r="AY181" s="11">
        <f t="shared" si="91"/>
        <v>4.0801707529707094E-3</v>
      </c>
      <c r="AZ181" s="12">
        <f t="shared" si="89"/>
        <v>5.1810970652516563E-4</v>
      </c>
      <c r="BA181" s="11">
        <f t="shared" si="90"/>
        <v>7.7961020136356907E-4</v>
      </c>
      <c r="BB181" s="117">
        <f t="shared" si="111"/>
        <v>7151</v>
      </c>
      <c r="BC181" s="289">
        <f t="shared" si="88"/>
        <v>3435</v>
      </c>
    </row>
    <row r="182" spans="1:55" ht="16">
      <c r="A182" s="20">
        <v>67</v>
      </c>
      <c r="B182" s="19">
        <v>44536</v>
      </c>
      <c r="C182" s="8">
        <v>10751059</v>
      </c>
      <c r="D182" s="8">
        <v>3106</v>
      </c>
      <c r="E182" s="8">
        <v>5321972</v>
      </c>
      <c r="F182" s="8">
        <v>5182475</v>
      </c>
      <c r="G182" s="8">
        <v>6629870</v>
      </c>
      <c r="H182" s="10">
        <f t="shared" si="92"/>
        <v>1262209</v>
      </c>
      <c r="I182" s="8">
        <v>56337</v>
      </c>
      <c r="J182" s="8">
        <v>16139</v>
      </c>
      <c r="K182" s="8">
        <v>310</v>
      </c>
      <c r="L182" s="9">
        <v>45</v>
      </c>
      <c r="M182" s="8">
        <v>110968</v>
      </c>
      <c r="N182" s="8">
        <v>1387</v>
      </c>
      <c r="O182" s="18">
        <f t="shared" si="93"/>
        <v>1053</v>
      </c>
      <c r="P182" s="18">
        <f t="shared" si="94"/>
        <v>11</v>
      </c>
      <c r="Q182" s="18">
        <f t="shared" si="95"/>
        <v>5</v>
      </c>
      <c r="R182" s="18">
        <f t="shared" si="101"/>
        <v>-15</v>
      </c>
      <c r="S182" s="17">
        <f t="shared" si="102"/>
        <v>-220.42857142857142</v>
      </c>
      <c r="T182" s="17">
        <f t="shared" si="103"/>
        <v>3.8571428571428572</v>
      </c>
      <c r="U182" s="17">
        <f t="shared" si="104"/>
        <v>1.5714285714285714</v>
      </c>
      <c r="V182" s="17">
        <f t="shared" si="96"/>
        <v>1038.3228446707894</v>
      </c>
      <c r="W182" s="17">
        <f t="shared" si="105"/>
        <v>10.718079301564206</v>
      </c>
      <c r="X182" s="17">
        <f t="shared" si="97"/>
        <v>4.9590760276464172</v>
      </c>
      <c r="Y182" s="17">
        <f t="shared" si="115"/>
        <v>1124.5669050337526</v>
      </c>
      <c r="Z182" s="17">
        <f t="shared" si="116"/>
        <v>38.67442822404329</v>
      </c>
      <c r="AA182" s="17">
        <f t="shared" si="117"/>
        <v>7.7358813550875727</v>
      </c>
      <c r="AB182" s="11">
        <f t="shared" si="118"/>
        <v>1.7182338997291824E-2</v>
      </c>
      <c r="AC182" s="11">
        <f t="shared" si="119"/>
        <v>2.5635972573275416E-3</v>
      </c>
      <c r="AD182" s="11">
        <f t="shared" si="120"/>
        <v>2.5872512893269473E-2</v>
      </c>
      <c r="AE182" s="11">
        <f t="shared" si="121"/>
        <v>2.1407046319417561E-2</v>
      </c>
      <c r="AF182" s="11">
        <f t="shared" si="122"/>
        <v>1.602827272860971E-3</v>
      </c>
      <c r="AG182" s="11">
        <f t="shared" si="123"/>
        <v>7.7370158664606037E-3</v>
      </c>
      <c r="AH182" s="11">
        <f t="shared" ref="AH182:AH245" si="135">MIN(1,V182/I181)</f>
        <v>1.5864609767464583E-2</v>
      </c>
      <c r="AI182" s="11">
        <f t="shared" si="106"/>
        <v>7.1046528579903263E-4</v>
      </c>
      <c r="AJ182" s="11">
        <f t="shared" si="107"/>
        <v>1.6585538554001394E-2</v>
      </c>
      <c r="AK182" s="16">
        <f t="shared" si="132"/>
        <v>1.8218601351810994E-2</v>
      </c>
      <c r="AL182" s="16">
        <f t="shared" si="133"/>
        <v>2.7814891736095224E-3</v>
      </c>
      <c r="AM182" s="16">
        <f t="shared" si="131"/>
        <v>2.7604294761926756E-2</v>
      </c>
      <c r="AN182" s="15">
        <f t="shared" si="124"/>
        <v>1.8008824193376537E-2</v>
      </c>
      <c r="AO182" s="15">
        <f t="shared" si="125"/>
        <v>3.5063266617836306E-3</v>
      </c>
      <c r="AP182" s="15">
        <f t="shared" si="126"/>
        <v>1.4960640088145545E-2</v>
      </c>
      <c r="AQ182" s="15">
        <f t="shared" si="98"/>
        <v>1.7740578811895752E-2</v>
      </c>
      <c r="AR182" s="15">
        <f t="shared" si="99"/>
        <v>2.6057922584285936E-3</v>
      </c>
      <c r="AS182" s="15">
        <f t="shared" si="100"/>
        <v>1.1404904062430481E-2</v>
      </c>
      <c r="AT182" s="14">
        <f t="shared" si="127"/>
        <v>4.6848580741402169E-4</v>
      </c>
      <c r="AU182" s="11">
        <f t="shared" si="108"/>
        <v>1.7183487114270073E-3</v>
      </c>
      <c r="AV182" s="14">
        <f t="shared" si="128"/>
        <v>2.4607652140018017E-3</v>
      </c>
      <c r="AW182" s="11">
        <f t="shared" si="109"/>
        <v>9.1117934350876655E-3</v>
      </c>
      <c r="AX182" s="13">
        <f t="shared" ref="AX182:AX245" si="136">(F182-F181)/H181</f>
        <v>1.1556154468592109E-3</v>
      </c>
      <c r="AY182" s="11">
        <f t="shared" si="91"/>
        <v>3.9103237598612705E-3</v>
      </c>
      <c r="AZ182" s="12">
        <f t="shared" si="89"/>
        <v>2.1885798665735527E-4</v>
      </c>
      <c r="BA182" s="11">
        <f t="shared" si="90"/>
        <v>7.4239766390592871E-4</v>
      </c>
      <c r="BB182" s="117">
        <f t="shared" si="111"/>
        <v>3106</v>
      </c>
      <c r="BC182" s="289">
        <f t="shared" ref="BC182:BC245" si="137">F182-F181</f>
        <v>1451</v>
      </c>
    </row>
    <row r="183" spans="1:55" ht="16">
      <c r="A183" s="20">
        <v>68</v>
      </c>
      <c r="B183" s="19">
        <v>44537</v>
      </c>
      <c r="C183" s="8">
        <v>10764263</v>
      </c>
      <c r="D183" s="8">
        <v>13204</v>
      </c>
      <c r="E183" s="8">
        <v>5323549</v>
      </c>
      <c r="F183" s="8">
        <v>5188271</v>
      </c>
      <c r="G183" s="8">
        <v>6629870</v>
      </c>
      <c r="H183" s="10">
        <f t="shared" si="92"/>
        <v>1259313</v>
      </c>
      <c r="I183" s="8">
        <v>52257</v>
      </c>
      <c r="J183" s="8">
        <v>12697</v>
      </c>
      <c r="K183" s="8">
        <v>297</v>
      </c>
      <c r="L183" s="9">
        <v>47</v>
      </c>
      <c r="M183" s="8">
        <v>115594</v>
      </c>
      <c r="N183" s="8">
        <v>1394</v>
      </c>
      <c r="O183" s="18">
        <f t="shared" si="93"/>
        <v>-3442</v>
      </c>
      <c r="P183" s="18">
        <f t="shared" si="94"/>
        <v>-13</v>
      </c>
      <c r="Q183" s="18">
        <f t="shared" si="95"/>
        <v>2</v>
      </c>
      <c r="R183" s="18">
        <f t="shared" si="101"/>
        <v>4626</v>
      </c>
      <c r="S183" s="17">
        <f t="shared" si="102"/>
        <v>-258.71428571428572</v>
      </c>
      <c r="T183" s="17">
        <f t="shared" si="103"/>
        <v>3.4285714285714284</v>
      </c>
      <c r="U183" s="17">
        <f t="shared" si="104"/>
        <v>2.5714285714285716</v>
      </c>
      <c r="V183" s="17">
        <f t="shared" si="96"/>
        <v>1061.9737750172535</v>
      </c>
      <c r="W183" s="17">
        <f t="shared" si="105"/>
        <v>92.354037267080741</v>
      </c>
      <c r="X183" s="17">
        <f t="shared" si="97"/>
        <v>18.672187715665977</v>
      </c>
      <c r="Y183" s="17">
        <f t="shared" si="115"/>
        <v>1125.2193526938513</v>
      </c>
      <c r="Z183" s="17">
        <f t="shared" si="116"/>
        <v>40.20924195557037</v>
      </c>
      <c r="AA183" s="17">
        <f t="shared" si="117"/>
        <v>9.2629056777476713</v>
      </c>
      <c r="AB183" s="11">
        <f t="shared" si="118"/>
        <v>1.9973008017712183E-2</v>
      </c>
      <c r="AC183" s="11">
        <f t="shared" si="119"/>
        <v>2.4914332954687631E-3</v>
      </c>
      <c r="AD183" s="11">
        <f t="shared" si="120"/>
        <v>2.9880340895960231E-2</v>
      </c>
      <c r="AE183" s="11">
        <f t="shared" si="121"/>
        <v>2.2844739846622972E-2</v>
      </c>
      <c r="AF183" s="11">
        <f t="shared" si="122"/>
        <v>1.6330045696272915E-3</v>
      </c>
      <c r="AG183" s="11">
        <f t="shared" si="123"/>
        <v>9.2729070237699412E-3</v>
      </c>
      <c r="AH183" s="11">
        <f t="shared" si="135"/>
        <v>1.8850378525964349E-2</v>
      </c>
      <c r="AI183" s="11">
        <f t="shared" si="106"/>
        <v>5.7224138587942709E-3</v>
      </c>
      <c r="AJ183" s="11">
        <f t="shared" si="107"/>
        <v>6.0232863598922506E-2</v>
      </c>
      <c r="AK183" s="16">
        <f t="shared" si="132"/>
        <v>1.8197725431020315E-2</v>
      </c>
      <c r="AL183" s="16">
        <f t="shared" si="133"/>
        <v>3.673810628834677E-3</v>
      </c>
      <c r="AM183" s="16">
        <f t="shared" si="131"/>
        <v>3.1872240282056721E-2</v>
      </c>
      <c r="AN183" s="15">
        <f t="shared" si="124"/>
        <v>1.8099234281928767E-2</v>
      </c>
      <c r="AO183" s="15">
        <f t="shared" si="125"/>
        <v>2.8245007923506696E-3</v>
      </c>
      <c r="AP183" s="15">
        <f t="shared" si="126"/>
        <v>0</v>
      </c>
      <c r="AQ183" s="15">
        <f t="shared" si="98"/>
        <v>1.8547609775006552E-2</v>
      </c>
      <c r="AR183" s="15">
        <f t="shared" si="99"/>
        <v>2.857312565213088E-3</v>
      </c>
      <c r="AS183" s="15">
        <f t="shared" si="100"/>
        <v>1.2176450165232172E-2</v>
      </c>
      <c r="AT183" s="14">
        <f t="shared" si="127"/>
        <v>1.9915925953299233E-3</v>
      </c>
      <c r="AU183" s="11">
        <f t="shared" si="108"/>
        <v>1.6800372513229628E-3</v>
      </c>
      <c r="AV183" s="14">
        <f t="shared" si="128"/>
        <v>1.0485081945473445E-2</v>
      </c>
      <c r="AW183" s="11">
        <f t="shared" si="109"/>
        <v>8.9671633440075362E-3</v>
      </c>
      <c r="AX183" s="13">
        <f t="shared" si="136"/>
        <v>4.5919495107387132E-3</v>
      </c>
      <c r="AY183" s="11">
        <f t="shared" si="91"/>
        <v>3.717234927747351E-3</v>
      </c>
      <c r="AZ183" s="12">
        <f t="shared" ref="AZ183:AZ246" si="138">(F183-F182)/G183</f>
        <v>8.7422528646866374E-4</v>
      </c>
      <c r="BA183" s="11">
        <f t="shared" ref="BA183:BA246" si="139">AVERAGE(AZ180:AZ186)</f>
        <v>7.0158669346888727E-4</v>
      </c>
      <c r="BB183" s="117">
        <f t="shared" si="111"/>
        <v>13204</v>
      </c>
      <c r="BC183" s="289">
        <f t="shared" si="137"/>
        <v>5796</v>
      </c>
    </row>
    <row r="184" spans="1:55" ht="16">
      <c r="A184" s="20">
        <v>69</v>
      </c>
      <c r="B184" s="19">
        <v>44538</v>
      </c>
      <c r="C184" s="8">
        <v>10776363</v>
      </c>
      <c r="D184" s="8">
        <v>12100</v>
      </c>
      <c r="E184" s="8">
        <v>5325153</v>
      </c>
      <c r="F184" s="8">
        <v>5193385</v>
      </c>
      <c r="G184" s="8">
        <v>6629870</v>
      </c>
      <c r="H184" s="10">
        <f t="shared" si="92"/>
        <v>1225670</v>
      </c>
      <c r="I184" s="8">
        <v>79490</v>
      </c>
      <c r="J184" s="8">
        <v>10968</v>
      </c>
      <c r="K184" s="8">
        <v>303</v>
      </c>
      <c r="L184" s="9">
        <v>51</v>
      </c>
      <c r="M184" s="8">
        <v>118604</v>
      </c>
      <c r="N184" s="8">
        <v>1399</v>
      </c>
      <c r="O184" s="18">
        <f t="shared" si="93"/>
        <v>-1729</v>
      </c>
      <c r="P184" s="18">
        <f t="shared" si="94"/>
        <v>6</v>
      </c>
      <c r="Q184" s="18">
        <f t="shared" si="95"/>
        <v>4</v>
      </c>
      <c r="R184" s="18">
        <f t="shared" si="101"/>
        <v>3010</v>
      </c>
      <c r="S184" s="17">
        <f t="shared" si="102"/>
        <v>-426.57142857142856</v>
      </c>
      <c r="T184" s="17">
        <f t="shared" si="103"/>
        <v>5</v>
      </c>
      <c r="U184" s="17">
        <f t="shared" si="104"/>
        <v>3.4285714285714284</v>
      </c>
      <c r="V184" s="17">
        <f t="shared" si="96"/>
        <v>1186.8876523582408</v>
      </c>
      <c r="W184" s="17">
        <f t="shared" si="105"/>
        <v>86.553789083200854</v>
      </c>
      <c r="X184" s="17">
        <f t="shared" si="97"/>
        <v>17.558558558558559</v>
      </c>
      <c r="Y184" s="17">
        <f t="shared" si="115"/>
        <v>1093.0619219087944</v>
      </c>
      <c r="Z184" s="17">
        <f t="shared" si="116"/>
        <v>45.071925393725508</v>
      </c>
      <c r="AA184" s="17">
        <f t="shared" si="117"/>
        <v>10.899864204773467</v>
      </c>
      <c r="AB184" s="11">
        <f t="shared" si="118"/>
        <v>2.0917043112095881E-2</v>
      </c>
      <c r="AC184" s="11">
        <f t="shared" si="119"/>
        <v>3.5498090410116963E-3</v>
      </c>
      <c r="AD184" s="11">
        <f t="shared" si="120"/>
        <v>3.6699879477351739E-2</v>
      </c>
      <c r="AE184" s="11">
        <f t="shared" si="121"/>
        <v>2.4615706490538434E-2</v>
      </c>
      <c r="AF184" s="11">
        <f t="shared" si="122"/>
        <v>1.4673179719823543E-3</v>
      </c>
      <c r="AG184" s="11">
        <f t="shared" si="123"/>
        <v>9.402900096692559E-3</v>
      </c>
      <c r="AH184" s="11">
        <f t="shared" si="135"/>
        <v>2.27125103308311E-2</v>
      </c>
      <c r="AI184" s="11">
        <f t="shared" si="106"/>
        <v>6.8168692670080222E-3</v>
      </c>
      <c r="AJ184" s="11">
        <f t="shared" si="107"/>
        <v>5.9119725786392456E-2</v>
      </c>
      <c r="AK184" s="16">
        <f t="shared" si="132"/>
        <v>1.7446677645779948E-2</v>
      </c>
      <c r="AL184" s="16">
        <f t="shared" si="133"/>
        <v>4.1629907918913659E-3</v>
      </c>
      <c r="AM184" s="16">
        <f t="shared" si="131"/>
        <v>4.2000011218017316E-2</v>
      </c>
      <c r="AN184" s="15">
        <f t="shared" si="124"/>
        <v>2.5042095998026662E-2</v>
      </c>
      <c r="AO184" s="15">
        <f t="shared" si="125"/>
        <v>8.5065052023407467E-4</v>
      </c>
      <c r="AP184" s="15">
        <f t="shared" si="126"/>
        <v>1.3824208413864812E-2</v>
      </c>
      <c r="AQ184" s="15">
        <f t="shared" si="98"/>
        <v>1.9854557113796373E-2</v>
      </c>
      <c r="AR184" s="15">
        <f t="shared" si="99"/>
        <v>2.4859132306909466E-3</v>
      </c>
      <c r="AS184" s="15">
        <f t="shared" si="100"/>
        <v>1.3525332103514847E-2</v>
      </c>
      <c r="AT184" s="14">
        <f t="shared" si="127"/>
        <v>1.8250734931454162E-3</v>
      </c>
      <c r="AU184" s="11">
        <f t="shared" si="108"/>
        <v>1.6523487101341567E-3</v>
      </c>
      <c r="AV184" s="14">
        <f t="shared" si="128"/>
        <v>9.8721515579234219E-3</v>
      </c>
      <c r="AW184" s="11">
        <f t="shared" si="109"/>
        <v>8.8949696408223873E-3</v>
      </c>
      <c r="AX184" s="13">
        <f t="shared" si="136"/>
        <v>4.0609443402871252E-3</v>
      </c>
      <c r="AY184" s="11">
        <f t="shared" ref="AY184:AY247" si="140">AVERAGE(AX181:AX187)</f>
        <v>3.6141709140844005E-3</v>
      </c>
      <c r="AZ184" s="12">
        <f t="shared" si="138"/>
        <v>7.7135750776410395E-4</v>
      </c>
      <c r="BA184" s="11">
        <f t="shared" si="139"/>
        <v>6.7753968026522382E-4</v>
      </c>
      <c r="BB184" s="117">
        <f t="shared" si="111"/>
        <v>12100</v>
      </c>
      <c r="BC184" s="289">
        <f t="shared" si="137"/>
        <v>5114</v>
      </c>
    </row>
    <row r="185" spans="1:55" ht="16">
      <c r="A185" s="20">
        <v>70</v>
      </c>
      <c r="B185" s="19">
        <v>44539</v>
      </c>
      <c r="C185" s="8">
        <v>10789666</v>
      </c>
      <c r="D185" s="8">
        <v>13303</v>
      </c>
      <c r="E185" s="8">
        <v>5326854</v>
      </c>
      <c r="F185" s="8">
        <v>5198560</v>
      </c>
      <c r="G185" s="8">
        <v>6629870</v>
      </c>
      <c r="H185" s="10">
        <f t="shared" si="92"/>
        <v>1227590</v>
      </c>
      <c r="I185" s="8">
        <v>71178</v>
      </c>
      <c r="J185" s="8">
        <v>10848</v>
      </c>
      <c r="K185" s="8">
        <v>315</v>
      </c>
      <c r="L185" s="9">
        <v>52</v>
      </c>
      <c r="M185" s="8">
        <v>119919</v>
      </c>
      <c r="N185" s="8">
        <v>1408</v>
      </c>
      <c r="O185" s="18">
        <f t="shared" si="93"/>
        <v>-120</v>
      </c>
      <c r="P185" s="18">
        <f t="shared" si="94"/>
        <v>12</v>
      </c>
      <c r="Q185" s="18">
        <f t="shared" si="95"/>
        <v>1</v>
      </c>
      <c r="R185" s="18">
        <f t="shared" si="101"/>
        <v>1315</v>
      </c>
      <c r="S185" s="21">
        <f t="shared" si="102"/>
        <v>-583.71428571428567</v>
      </c>
      <c r="T185" s="21">
        <f t="shared" si="103"/>
        <v>1.5714285714285714</v>
      </c>
      <c r="U185" s="21">
        <f t="shared" si="104"/>
        <v>4.8571428571428568</v>
      </c>
      <c r="V185" s="21">
        <f t="shared" si="96"/>
        <v>1151.9679001337495</v>
      </c>
      <c r="W185" s="21">
        <f t="shared" si="105"/>
        <v>48.934908604547481</v>
      </c>
      <c r="X185" s="21">
        <f t="shared" si="97"/>
        <v>7.0971912617030766</v>
      </c>
      <c r="Y185" s="21">
        <f t="shared" si="115"/>
        <v>1101.8559277568854</v>
      </c>
      <c r="Z185" s="21">
        <f t="shared" si="116"/>
        <v>46.213438035329226</v>
      </c>
      <c r="AA185" s="21">
        <f t="shared" si="117"/>
        <v>12.787777064928068</v>
      </c>
      <c r="AB185" s="12">
        <f t="shared" si="118"/>
        <v>1.3861566583933645E-2</v>
      </c>
      <c r="AC185" s="12">
        <f t="shared" si="119"/>
        <v>4.2134790331262969E-3</v>
      </c>
      <c r="AD185" s="12">
        <f t="shared" si="120"/>
        <v>4.2203884702732897E-2</v>
      </c>
      <c r="AE185" s="12">
        <f t="shared" si="121"/>
        <v>1.5008829154984395E-2</v>
      </c>
      <c r="AF185" s="12">
        <f t="shared" si="122"/>
        <v>1.4137475264847216E-3</v>
      </c>
      <c r="AG185" s="12">
        <f t="shared" si="123"/>
        <v>6.8538275253566313E-3</v>
      </c>
      <c r="AH185" s="12">
        <f t="shared" si="135"/>
        <v>1.4491985157048051E-2</v>
      </c>
      <c r="AI185" s="12">
        <f t="shared" si="106"/>
        <v>4.4616072761257735E-3</v>
      </c>
      <c r="AJ185" s="12">
        <f t="shared" si="107"/>
        <v>2.342307347096725E-2</v>
      </c>
      <c r="AK185" s="16">
        <f t="shared" si="132"/>
        <v>1.6704457509566128E-2</v>
      </c>
      <c r="AL185" s="16">
        <f t="shared" si="133"/>
        <v>4.6534713096634678E-3</v>
      </c>
      <c r="AM185" s="16">
        <f t="shared" si="131"/>
        <v>4.6389482833544382E-2</v>
      </c>
      <c r="AN185" s="15">
        <f t="shared" si="124"/>
        <v>1.879686996551265E-2</v>
      </c>
      <c r="AO185" s="15">
        <f t="shared" si="125"/>
        <v>2.8117417033303693E-4</v>
      </c>
      <c r="AP185" s="15">
        <f t="shared" si="126"/>
        <v>1.0254306808859654E-4</v>
      </c>
      <c r="AQ185" s="15">
        <f t="shared" si="98"/>
        <v>2.0306896925191824E-2</v>
      </c>
      <c r="AR185" s="15">
        <f t="shared" si="99"/>
        <v>1.6736023224809614E-3</v>
      </c>
      <c r="AS185" s="15">
        <f t="shared" si="100"/>
        <v>9.7367005944020112E-3</v>
      </c>
      <c r="AT185" s="14">
        <f t="shared" si="127"/>
        <v>2.006525014819295E-3</v>
      </c>
      <c r="AU185" s="12">
        <f t="shared" si="108"/>
        <v>1.6446131566035878E-3</v>
      </c>
      <c r="AV185" s="14">
        <f t="shared" si="128"/>
        <v>1.0836679999022474E-2</v>
      </c>
      <c r="AW185" s="12">
        <f t="shared" si="109"/>
        <v>8.8798807501750138E-3</v>
      </c>
      <c r="AX185" s="13">
        <f t="shared" si="136"/>
        <v>4.2221805216738602E-3</v>
      </c>
      <c r="AY185" s="12">
        <f t="shared" si="140"/>
        <v>3.5159507895858068E-3</v>
      </c>
      <c r="AZ185" s="12">
        <f t="shared" si="138"/>
        <v>7.8055829148987834E-4</v>
      </c>
      <c r="BA185" s="12">
        <f t="shared" si="139"/>
        <v>6.5648776996058312E-4</v>
      </c>
      <c r="BB185" s="117">
        <f t="shared" si="111"/>
        <v>13303</v>
      </c>
      <c r="BC185" s="289">
        <f t="shared" si="137"/>
        <v>5175</v>
      </c>
    </row>
    <row r="186" spans="1:55" ht="16">
      <c r="A186" s="20">
        <v>71</v>
      </c>
      <c r="B186" s="19">
        <v>44540</v>
      </c>
      <c r="C186" s="8">
        <v>10803253</v>
      </c>
      <c r="D186" s="8">
        <v>13587</v>
      </c>
      <c r="E186" s="8">
        <v>5328124</v>
      </c>
      <c r="F186" s="8">
        <v>5203521</v>
      </c>
      <c r="G186" s="8">
        <v>6629870</v>
      </c>
      <c r="H186" s="10">
        <f t="shared" si="92"/>
        <v>1225831</v>
      </c>
      <c r="I186" s="8">
        <v>66784</v>
      </c>
      <c r="J186" s="8">
        <v>10762</v>
      </c>
      <c r="K186" s="8">
        <v>313</v>
      </c>
      <c r="L186" s="9">
        <v>61</v>
      </c>
      <c r="M186" s="8">
        <v>121188</v>
      </c>
      <c r="N186" s="8">
        <v>1410</v>
      </c>
      <c r="O186" s="18">
        <f t="shared" si="93"/>
        <v>-86</v>
      </c>
      <c r="P186" s="18">
        <f t="shared" si="94"/>
        <v>-2</v>
      </c>
      <c r="Q186" s="18">
        <f t="shared" si="95"/>
        <v>9</v>
      </c>
      <c r="R186" s="18">
        <f t="shared" si="101"/>
        <v>1269</v>
      </c>
      <c r="S186" s="17">
        <f t="shared" si="102"/>
        <v>-699.85714285714289</v>
      </c>
      <c r="T186" s="17">
        <f t="shared" si="103"/>
        <v>1.8571428571428572</v>
      </c>
      <c r="U186" s="17">
        <f t="shared" si="104"/>
        <v>4.5714285714285712</v>
      </c>
      <c r="V186" s="17">
        <f t="shared" si="96"/>
        <v>1140.3809267241379</v>
      </c>
      <c r="W186" s="17">
        <f t="shared" si="105"/>
        <v>33.667834051724135</v>
      </c>
      <c r="X186" s="17">
        <f t="shared" si="97"/>
        <v>15.951239224137931</v>
      </c>
      <c r="Y186" s="17">
        <f t="shared" si="115"/>
        <v>1127.137249406763</v>
      </c>
      <c r="Z186" s="17">
        <f t="shared" si="116"/>
        <v>50.543231321163702</v>
      </c>
      <c r="AA186" s="17">
        <f t="shared" si="117"/>
        <v>13.462376414930473</v>
      </c>
      <c r="AB186" s="11">
        <f t="shared" si="118"/>
        <v>1.5835472328623493E-2</v>
      </c>
      <c r="AC186" s="11">
        <f t="shared" si="119"/>
        <v>4.6592211763609604E-3</v>
      </c>
      <c r="AD186" s="11">
        <f t="shared" si="120"/>
        <v>4.2737702904541187E-2</v>
      </c>
      <c r="AE186" s="11">
        <f t="shared" si="121"/>
        <v>1.6015736883204297E-2</v>
      </c>
      <c r="AF186" s="11">
        <f t="shared" si="122"/>
        <v>1.0035437039171001E-3</v>
      </c>
      <c r="AG186" s="11">
        <f t="shared" si="123"/>
        <v>7.4753352645201658E-3</v>
      </c>
      <c r="AH186" s="11">
        <f t="shared" si="135"/>
        <v>1.6021536524265051E-2</v>
      </c>
      <c r="AI186" s="11">
        <f t="shared" si="106"/>
        <v>3.1035982717297324E-3</v>
      </c>
      <c r="AJ186" s="11">
        <f t="shared" si="107"/>
        <v>5.0638854679802954E-2</v>
      </c>
      <c r="AK186" s="16">
        <f t="shared" si="132"/>
        <v>1.7017315084425111E-2</v>
      </c>
      <c r="AL186" s="16">
        <f t="shared" si="133"/>
        <v>3.8205854244398618E-3</v>
      </c>
      <c r="AM186" s="16">
        <f t="shared" si="131"/>
        <v>4.2525814151581694E-2</v>
      </c>
      <c r="AN186" s="15">
        <f t="shared" si="124"/>
        <v>1.6146792049009116E-2</v>
      </c>
      <c r="AO186" s="15">
        <f t="shared" si="125"/>
        <v>1.8500635889786524E-3</v>
      </c>
      <c r="AP186" s="15">
        <f t="shared" si="126"/>
        <v>1.8271072796934865E-2</v>
      </c>
      <c r="AQ186" s="15">
        <f t="shared" si="98"/>
        <v>2.1740046861163615E-2</v>
      </c>
      <c r="AR186" s="15">
        <f t="shared" si="99"/>
        <v>2.0211230367640064E-3</v>
      </c>
      <c r="AS186" s="15">
        <f t="shared" si="100"/>
        <v>1.7004507537314206E-2</v>
      </c>
      <c r="AT186" s="14">
        <f t="shared" si="127"/>
        <v>2.0493614505261793E-3</v>
      </c>
      <c r="AU186" s="11">
        <f t="shared" si="108"/>
        <v>1.687902089870756E-3</v>
      </c>
      <c r="AV186" s="14">
        <f t="shared" si="128"/>
        <v>1.1083909609073355E-2</v>
      </c>
      <c r="AW186" s="11">
        <f t="shared" si="109"/>
        <v>9.1247771300403558E-3</v>
      </c>
      <c r="AX186" s="13">
        <f t="shared" si="136"/>
        <v>4.0412515579305794E-3</v>
      </c>
      <c r="AY186" s="11">
        <f t="shared" si="140"/>
        <v>3.455733029471103E-3</v>
      </c>
      <c r="AZ186" s="12">
        <f t="shared" si="138"/>
        <v>7.4828013218962062E-4</v>
      </c>
      <c r="BA186" s="11">
        <f t="shared" si="139"/>
        <v>6.4444271585588071E-4</v>
      </c>
      <c r="BB186" s="117">
        <f t="shared" si="111"/>
        <v>13587</v>
      </c>
      <c r="BC186" s="289">
        <f t="shared" si="137"/>
        <v>4961</v>
      </c>
    </row>
    <row r="187" spans="1:55" ht="16">
      <c r="A187" s="20">
        <v>72</v>
      </c>
      <c r="B187" s="19">
        <v>44541</v>
      </c>
      <c r="C187" s="8">
        <v>10817486</v>
      </c>
      <c r="D187" s="8">
        <v>14233</v>
      </c>
      <c r="E187" s="8">
        <v>5329736</v>
      </c>
      <c r="F187" s="8">
        <v>5209033</v>
      </c>
      <c r="G187" s="8">
        <v>6629870</v>
      </c>
      <c r="H187" s="10">
        <f t="shared" si="92"/>
        <v>1203031</v>
      </c>
      <c r="I187" s="8">
        <v>82895</v>
      </c>
      <c r="J187" s="8">
        <v>11057</v>
      </c>
      <c r="K187" s="8">
        <v>323</v>
      </c>
      <c r="L187" s="9">
        <v>68</v>
      </c>
      <c r="M187" s="8">
        <v>122040</v>
      </c>
      <c r="N187" s="8">
        <v>1423</v>
      </c>
      <c r="O187" s="18">
        <f t="shared" si="93"/>
        <v>295</v>
      </c>
      <c r="P187" s="18">
        <f t="shared" si="94"/>
        <v>10</v>
      </c>
      <c r="Q187" s="18">
        <f t="shared" si="95"/>
        <v>7</v>
      </c>
      <c r="R187" s="18">
        <f t="shared" si="101"/>
        <v>852</v>
      </c>
      <c r="S187" s="17">
        <f t="shared" si="102"/>
        <v>-284</v>
      </c>
      <c r="T187" s="17">
        <f t="shared" si="103"/>
        <v>9.5714285714285712</v>
      </c>
      <c r="U187" s="17">
        <f t="shared" si="104"/>
        <v>4.7142857142857144</v>
      </c>
      <c r="V187" s="17">
        <f t="shared" si="96"/>
        <v>1117.9004192872117</v>
      </c>
      <c r="W187" s="17">
        <f t="shared" si="105"/>
        <v>34.038784067085956</v>
      </c>
      <c r="X187" s="17">
        <f t="shared" si="97"/>
        <v>12.060796645702306</v>
      </c>
      <c r="Y187" s="17">
        <f t="shared" si="115"/>
        <v>1127.6832970714856</v>
      </c>
      <c r="Z187" s="17">
        <f t="shared" si="116"/>
        <v>50.960549177477155</v>
      </c>
      <c r="AA187" s="17">
        <f t="shared" si="117"/>
        <v>12.92758232246563</v>
      </c>
      <c r="AB187" s="11">
        <f t="shared" si="118"/>
        <v>1.6885530921650179E-2</v>
      </c>
      <c r="AC187" s="11">
        <f t="shared" si="119"/>
        <v>4.7352303640101423E-3</v>
      </c>
      <c r="AD187" s="11">
        <f t="shared" si="120"/>
        <v>4.1302179943979653E-2</v>
      </c>
      <c r="AE187" s="11">
        <f t="shared" si="121"/>
        <v>1.8242319717832457E-2</v>
      </c>
      <c r="AF187" s="11">
        <f t="shared" si="122"/>
        <v>1.6805632043701431E-3</v>
      </c>
      <c r="AG187" s="11">
        <f t="shared" si="123"/>
        <v>1.6679418491813463E-2</v>
      </c>
      <c r="AH187" s="11">
        <f t="shared" si="135"/>
        <v>1.6739045569106548E-2</v>
      </c>
      <c r="AI187" s="11">
        <f t="shared" si="106"/>
        <v>3.1628678746595386E-3</v>
      </c>
      <c r="AJ187" s="11">
        <f t="shared" si="107"/>
        <v>3.8532896631636761E-2</v>
      </c>
      <c r="AK187" s="16">
        <f t="shared" si="132"/>
        <v>1.7086578441969948E-2</v>
      </c>
      <c r="AL187" s="16">
        <f t="shared" si="133"/>
        <v>3.203150340172903E-3</v>
      </c>
      <c r="AM187" s="16">
        <f t="shared" si="131"/>
        <v>3.6947850592795609E-2</v>
      </c>
      <c r="AN187" s="15">
        <f t="shared" si="124"/>
        <v>2.1245332280548753E-2</v>
      </c>
      <c r="AO187" s="15">
        <f t="shared" si="125"/>
        <v>0</v>
      </c>
      <c r="AP187" s="15">
        <f t="shared" si="126"/>
        <v>2.0833458703174361E-3</v>
      </c>
      <c r="AQ187" s="15">
        <f t="shared" si="98"/>
        <v>2.5935546974059885E-2</v>
      </c>
      <c r="AR187" s="15">
        <f t="shared" si="99"/>
        <v>2.214826370128509E-3</v>
      </c>
      <c r="AS187" s="15">
        <f t="shared" si="100"/>
        <v>2.4908850458496994E-2</v>
      </c>
      <c r="AT187" s="14">
        <f t="shared" si="127"/>
        <v>2.146799258507331E-3</v>
      </c>
      <c r="AU187" s="11">
        <f t="shared" si="108"/>
        <v>1.968967717315724E-3</v>
      </c>
      <c r="AV187" s="14">
        <f t="shared" si="128"/>
        <v>1.1830950324638351E-2</v>
      </c>
      <c r="AW187" s="11">
        <f t="shared" si="109"/>
        <v>1.0701283733752709E-2</v>
      </c>
      <c r="AX187" s="13">
        <f t="shared" si="136"/>
        <v>4.4965415297867324E-3</v>
      </c>
      <c r="AY187" s="11">
        <f t="shared" si="140"/>
        <v>3.3762350650799891E-3</v>
      </c>
      <c r="AZ187" s="12">
        <f t="shared" si="138"/>
        <v>8.3138885076177967E-4</v>
      </c>
      <c r="BA187" s="11">
        <f t="shared" si="139"/>
        <v>6.2608424341007341E-4</v>
      </c>
      <c r="BB187" s="117">
        <f t="shared" si="111"/>
        <v>14233</v>
      </c>
      <c r="BC187" s="289">
        <f t="shared" si="137"/>
        <v>5512</v>
      </c>
    </row>
    <row r="188" spans="1:55" ht="16">
      <c r="A188" s="20">
        <v>73</v>
      </c>
      <c r="B188" s="19">
        <v>44542</v>
      </c>
      <c r="C188" s="8">
        <v>10824278</v>
      </c>
      <c r="D188" s="8">
        <v>6792</v>
      </c>
      <c r="E188" s="8">
        <v>5330409</v>
      </c>
      <c r="F188" s="8">
        <v>5211491</v>
      </c>
      <c r="G188" s="8">
        <v>6629870</v>
      </c>
      <c r="H188" s="10">
        <f t="shared" si="92"/>
        <v>1215108</v>
      </c>
      <c r="I188" s="8">
        <v>67312</v>
      </c>
      <c r="J188" s="8">
        <v>11000</v>
      </c>
      <c r="K188" s="8">
        <v>310</v>
      </c>
      <c r="L188" s="9">
        <v>74</v>
      </c>
      <c r="M188" s="8">
        <v>123150</v>
      </c>
      <c r="N188" s="8">
        <v>1425</v>
      </c>
      <c r="O188" s="18">
        <f t="shared" si="93"/>
        <v>-57</v>
      </c>
      <c r="P188" s="18">
        <f t="shared" si="94"/>
        <v>-13</v>
      </c>
      <c r="Q188" s="18">
        <f t="shared" si="95"/>
        <v>6</v>
      </c>
      <c r="R188" s="18">
        <f t="shared" si="101"/>
        <v>1110</v>
      </c>
      <c r="S188" s="17">
        <f t="shared" si="102"/>
        <v>13.142857142857142</v>
      </c>
      <c r="T188" s="17">
        <f t="shared" si="103"/>
        <v>8.8571428571428577</v>
      </c>
      <c r="U188" s="17">
        <f t="shared" si="104"/>
        <v>4.7142857142857144</v>
      </c>
      <c r="V188" s="17">
        <f t="shared" si="96"/>
        <v>1015.5579761068166</v>
      </c>
      <c r="W188" s="17">
        <f t="shared" si="105"/>
        <v>17.226633872101196</v>
      </c>
      <c r="X188" s="17">
        <f t="shared" si="97"/>
        <v>13.215390021082221</v>
      </c>
      <c r="Y188" s="17">
        <f t="shared" si="115"/>
        <v>1150.4968592403352</v>
      </c>
      <c r="Z188" s="17">
        <f t="shared" si="116"/>
        <v>43.432297268305959</v>
      </c>
      <c r="AA188" s="17">
        <f t="shared" si="117"/>
        <v>12.070843491358914</v>
      </c>
      <c r="AB188" s="11">
        <f t="shared" si="118"/>
        <v>1.3878965670309853E-2</v>
      </c>
      <c r="AC188" s="11">
        <f t="shared" si="119"/>
        <v>3.9280362908841425E-3</v>
      </c>
      <c r="AD188" s="11">
        <f t="shared" si="120"/>
        <v>3.7371032480987353E-2</v>
      </c>
      <c r="AE188" s="11">
        <f t="shared" si="121"/>
        <v>1.7164653455964306E-2</v>
      </c>
      <c r="AF188" s="11">
        <f t="shared" si="122"/>
        <v>2.2893992930606167E-3</v>
      </c>
      <c r="AG188" s="11">
        <f t="shared" si="123"/>
        <v>2.3355475496660925E-2</v>
      </c>
      <c r="AH188" s="11">
        <f t="shared" si="135"/>
        <v>1.2251136692283209E-2</v>
      </c>
      <c r="AI188" s="11">
        <f t="shared" si="106"/>
        <v>1.5579844326762409E-3</v>
      </c>
      <c r="AJ188" s="11">
        <f t="shared" si="107"/>
        <v>4.0914520189109044E-2</v>
      </c>
      <c r="AK188" s="16">
        <f t="shared" si="132"/>
        <v>1.7373777997535204E-2</v>
      </c>
      <c r="AL188" s="16">
        <f t="shared" si="133"/>
        <v>4.0061182490273737E-3</v>
      </c>
      <c r="AM188" s="16">
        <f t="shared" si="131"/>
        <v>4.1506969067897567E-2</v>
      </c>
      <c r="AN188" s="15">
        <f t="shared" si="124"/>
        <v>0</v>
      </c>
      <c r="AO188" s="15">
        <f t="shared" si="125"/>
        <v>6.5769745644628653E-4</v>
      </c>
      <c r="AP188" s="15">
        <f t="shared" si="126"/>
        <v>0</v>
      </c>
      <c r="AQ188" s="15">
        <f t="shared" si="98"/>
        <v>3.0690292460802616E-2</v>
      </c>
      <c r="AR188" s="15">
        <f t="shared" si="99"/>
        <v>1.9822036491165635E-3</v>
      </c>
      <c r="AS188" s="15">
        <f t="shared" si="100"/>
        <v>2.1277034111068148E-2</v>
      </c>
      <c r="AT188" s="14">
        <f t="shared" si="127"/>
        <v>1.0244544764829477E-3</v>
      </c>
      <c r="AU188" s="11">
        <f t="shared" si="108"/>
        <v>2.373500536209609E-3</v>
      </c>
      <c r="AV188" s="14">
        <f t="shared" si="128"/>
        <v>5.5896266010922483E-3</v>
      </c>
      <c r="AW188" s="11">
        <f t="shared" si="109"/>
        <v>1.2993524355510834E-2</v>
      </c>
      <c r="AX188" s="13">
        <f t="shared" si="136"/>
        <v>2.0431726198244268E-3</v>
      </c>
      <c r="AY188" s="11">
        <f t="shared" si="140"/>
        <v>3.3169683260338887E-3</v>
      </c>
      <c r="AZ188" s="12">
        <f t="shared" si="138"/>
        <v>3.7074633439268041E-4</v>
      </c>
      <c r="BA188" s="11">
        <f t="shared" si="139"/>
        <v>6.1171205899533904E-4</v>
      </c>
      <c r="BB188" s="117">
        <f t="shared" si="111"/>
        <v>6792</v>
      </c>
      <c r="BC188" s="289">
        <f t="shared" si="137"/>
        <v>2458</v>
      </c>
    </row>
    <row r="189" spans="1:55" ht="16">
      <c r="A189" s="20">
        <v>74</v>
      </c>
      <c r="B189" s="19">
        <v>44543</v>
      </c>
      <c r="C189" s="8">
        <v>10829393</v>
      </c>
      <c r="D189" s="8">
        <v>5115</v>
      </c>
      <c r="E189" s="8">
        <v>5330544</v>
      </c>
      <c r="F189" s="8">
        <v>5212383</v>
      </c>
      <c r="G189" s="8">
        <v>6629870</v>
      </c>
      <c r="H189" s="10">
        <f t="shared" si="92"/>
        <v>1225138</v>
      </c>
      <c r="I189" s="8">
        <v>55122</v>
      </c>
      <c r="J189" s="8">
        <v>11240</v>
      </c>
      <c r="K189" s="8">
        <v>323</v>
      </c>
      <c r="L189" s="9">
        <v>77</v>
      </c>
      <c r="M189" s="8">
        <v>124160</v>
      </c>
      <c r="N189" s="8">
        <v>1427</v>
      </c>
      <c r="O189" s="18">
        <f t="shared" si="93"/>
        <v>240</v>
      </c>
      <c r="P189" s="18">
        <f t="shared" si="94"/>
        <v>13</v>
      </c>
      <c r="Q189" s="18">
        <f t="shared" si="95"/>
        <v>3</v>
      </c>
      <c r="R189" s="18">
        <f t="shared" si="101"/>
        <v>1010</v>
      </c>
      <c r="S189" s="17">
        <f t="shared" si="102"/>
        <v>132</v>
      </c>
      <c r="T189" s="17">
        <f t="shared" si="103"/>
        <v>9.8571428571428577</v>
      </c>
      <c r="U189" s="17">
        <f t="shared" si="104"/>
        <v>5</v>
      </c>
      <c r="V189" s="17">
        <f t="shared" si="96"/>
        <v>1215.2920962199314</v>
      </c>
      <c r="W189" s="17">
        <f t="shared" si="105"/>
        <v>41.026632302405503</v>
      </c>
      <c r="X189" s="17">
        <f t="shared" si="97"/>
        <v>9.6812714776632305</v>
      </c>
      <c r="Y189" s="17">
        <f t="shared" si="115"/>
        <v>1206.8739026664621</v>
      </c>
      <c r="Z189" s="17">
        <f t="shared" si="116"/>
        <v>43.045124586009671</v>
      </c>
      <c r="AA189" s="17">
        <f t="shared" si="117"/>
        <v>12.366687033242547</v>
      </c>
      <c r="AB189" s="11">
        <f t="shared" si="118"/>
        <v>1.7929550491241713E-2</v>
      </c>
      <c r="AC189" s="11">
        <f t="shared" si="119"/>
        <v>3.9131931441826976E-3</v>
      </c>
      <c r="AD189" s="11">
        <f t="shared" si="120"/>
        <v>3.9892538816911439E-2</v>
      </c>
      <c r="AE189" s="11">
        <f t="shared" si="121"/>
        <v>1.7182338997291824E-2</v>
      </c>
      <c r="AF189" s="11">
        <f t="shared" si="122"/>
        <v>2.5635972573275416E-3</v>
      </c>
      <c r="AG189" s="11">
        <f t="shared" si="123"/>
        <v>2.5872512893269473E-2</v>
      </c>
      <c r="AH189" s="11">
        <f t="shared" si="135"/>
        <v>1.8054612791477468E-2</v>
      </c>
      <c r="AI189" s="11">
        <f t="shared" si="106"/>
        <v>3.7296938456732277E-3</v>
      </c>
      <c r="AJ189" s="11">
        <f t="shared" si="107"/>
        <v>3.1229907992462034E-2</v>
      </c>
      <c r="AK189" s="16">
        <f t="shared" si="132"/>
        <v>1.8170438144132318E-2</v>
      </c>
      <c r="AL189" s="16">
        <f t="shared" si="133"/>
        <v>4.0176896717008049E-3</v>
      </c>
      <c r="AM189" s="16">
        <f t="shared" si="131"/>
        <v>3.7731608429086169E-2</v>
      </c>
      <c r="AN189" s="15">
        <f t="shared" si="124"/>
        <v>1.5864609767464583E-2</v>
      </c>
      <c r="AO189" s="15">
        <f t="shared" si="125"/>
        <v>7.1046528579903263E-4</v>
      </c>
      <c r="AP189" s="15">
        <f t="shared" si="126"/>
        <v>1.6585538554001394E-2</v>
      </c>
      <c r="AQ189" s="15">
        <f t="shared" si="98"/>
        <v>3.7343096494202102E-2</v>
      </c>
      <c r="AR189" s="15">
        <f t="shared" si="99"/>
        <v>2.2763332240234766E-3</v>
      </c>
      <c r="AS189" s="15">
        <f t="shared" si="100"/>
        <v>1.6415512689447045E-2</v>
      </c>
      <c r="AT189" s="14">
        <f t="shared" si="127"/>
        <v>7.7150834028419867E-4</v>
      </c>
      <c r="AU189" s="11">
        <f t="shared" si="108"/>
        <v>2.8667228769191553E-3</v>
      </c>
      <c r="AV189" s="14">
        <f t="shared" si="128"/>
        <v>4.175039873059198E-3</v>
      </c>
      <c r="AW189" s="11">
        <f t="shared" si="109"/>
        <v>1.5822139086013442E-2</v>
      </c>
      <c r="AX189" s="13">
        <f t="shared" si="136"/>
        <v>7.3409112605628474E-4</v>
      </c>
      <c r="AY189" s="11">
        <f t="shared" si="140"/>
        <v>3.2522605358950543E-3</v>
      </c>
      <c r="AZ189" s="12">
        <f t="shared" si="138"/>
        <v>1.3454260792443895E-4</v>
      </c>
      <c r="BA189" s="11">
        <f t="shared" si="139"/>
        <v>5.9695201952893282E-4</v>
      </c>
      <c r="BB189" s="117">
        <f t="shared" si="111"/>
        <v>5115</v>
      </c>
      <c r="BC189" s="289">
        <f t="shared" si="137"/>
        <v>892</v>
      </c>
    </row>
    <row r="190" spans="1:55" ht="16">
      <c r="A190" s="20">
        <v>75</v>
      </c>
      <c r="B190" s="19">
        <v>44544</v>
      </c>
      <c r="C190" s="8">
        <v>10855641</v>
      </c>
      <c r="D190" s="8">
        <v>26248</v>
      </c>
      <c r="E190" s="8">
        <v>5332089</v>
      </c>
      <c r="F190" s="8">
        <v>5217327</v>
      </c>
      <c r="G190" s="8">
        <v>6629870</v>
      </c>
      <c r="H190" s="10">
        <f t="shared" si="92"/>
        <v>1219667</v>
      </c>
      <c r="I190" s="8">
        <v>54467</v>
      </c>
      <c r="J190" s="8">
        <v>10709</v>
      </c>
      <c r="K190" s="8">
        <v>364</v>
      </c>
      <c r="L190" s="9">
        <v>80</v>
      </c>
      <c r="M190" s="8">
        <v>125823</v>
      </c>
      <c r="N190" s="8">
        <v>1433</v>
      </c>
      <c r="O190" s="18">
        <f t="shared" si="93"/>
        <v>-531</v>
      </c>
      <c r="P190" s="18">
        <f t="shared" si="94"/>
        <v>41</v>
      </c>
      <c r="Q190" s="18">
        <f t="shared" si="95"/>
        <v>3</v>
      </c>
      <c r="R190" s="18">
        <f t="shared" si="101"/>
        <v>1663</v>
      </c>
      <c r="S190" s="17">
        <f t="shared" si="102"/>
        <v>191.28571428571428</v>
      </c>
      <c r="T190" s="17">
        <f t="shared" si="103"/>
        <v>10.428571428571429</v>
      </c>
      <c r="U190" s="17">
        <f t="shared" si="104"/>
        <v>3</v>
      </c>
      <c r="V190" s="17">
        <f t="shared" si="96"/>
        <v>1065.7961086703128</v>
      </c>
      <c r="W190" s="17">
        <f t="shared" si="105"/>
        <v>95.275262261275003</v>
      </c>
      <c r="X190" s="17">
        <f t="shared" si="97"/>
        <v>14.928629068412086</v>
      </c>
      <c r="Y190" s="17">
        <f t="shared" si="115"/>
        <v>1250.3688065911326</v>
      </c>
      <c r="Z190" s="17">
        <f t="shared" si="116"/>
        <v>43.605926034060765</v>
      </c>
      <c r="AA190" s="17">
        <f t="shared" si="117"/>
        <v>10.453838803377803</v>
      </c>
      <c r="AB190" s="11">
        <f t="shared" si="118"/>
        <v>2.2683661815448144E-2</v>
      </c>
      <c r="AC190" s="11">
        <f t="shared" si="119"/>
        <v>3.8795307859484669E-3</v>
      </c>
      <c r="AD190" s="11">
        <f t="shared" si="120"/>
        <v>3.2364826016649542E-2</v>
      </c>
      <c r="AE190" s="11">
        <f t="shared" si="121"/>
        <v>1.9973008017712183E-2</v>
      </c>
      <c r="AF190" s="11">
        <f t="shared" si="122"/>
        <v>2.4914332954687631E-3</v>
      </c>
      <c r="AG190" s="11">
        <f t="shared" si="123"/>
        <v>2.9880340895960231E-2</v>
      </c>
      <c r="AH190" s="11">
        <f t="shared" si="135"/>
        <v>1.9335222028778215E-2</v>
      </c>
      <c r="AI190" s="11">
        <f t="shared" si="106"/>
        <v>8.4764468203981317E-3</v>
      </c>
      <c r="AJ190" s="11">
        <f t="shared" si="107"/>
        <v>4.6218665846477047E-2</v>
      </c>
      <c r="AK190" s="16">
        <f t="shared" si="132"/>
        <v>1.8434887088954733E-2</v>
      </c>
      <c r="AL190" s="16">
        <f t="shared" si="133"/>
        <v>4.2210057862530452E-3</v>
      </c>
      <c r="AM190" s="16">
        <f t="shared" si="131"/>
        <v>3.5048643379410063E-2</v>
      </c>
      <c r="AN190" s="15">
        <f t="shared" si="124"/>
        <v>1.8850378525964349E-2</v>
      </c>
      <c r="AO190" s="15">
        <f t="shared" si="125"/>
        <v>5.7224138587942709E-3</v>
      </c>
      <c r="AP190" s="15">
        <f t="shared" si="126"/>
        <v>6.0232863598922506E-2</v>
      </c>
      <c r="AQ190" s="15">
        <f t="shared" si="98"/>
        <v>4.4151276821972077E-2</v>
      </c>
      <c r="AR190" s="15">
        <f t="shared" si="99"/>
        <v>2.4676093861702372E-3</v>
      </c>
      <c r="AS190" s="15">
        <f t="shared" si="100"/>
        <v>1.6415512689447045E-2</v>
      </c>
      <c r="AT190" s="14">
        <f t="shared" si="127"/>
        <v>3.9590519874447014E-3</v>
      </c>
      <c r="AU190" s="11">
        <f t="shared" si="108"/>
        <v>3.4280999692086179E-3</v>
      </c>
      <c r="AV190" s="14">
        <f t="shared" si="128"/>
        <v>2.1520628171459916E-2</v>
      </c>
      <c r="AW190" s="11">
        <f t="shared" si="109"/>
        <v>1.9061484524000659E-2</v>
      </c>
      <c r="AX190" s="13">
        <f t="shared" si="136"/>
        <v>4.0354637600009142E-3</v>
      </c>
      <c r="AY190" s="11">
        <f t="shared" si="140"/>
        <v>3.1833161045288464E-3</v>
      </c>
      <c r="AZ190" s="12">
        <f t="shared" si="138"/>
        <v>7.4571597934801131E-4</v>
      </c>
      <c r="BA190" s="11">
        <f t="shared" si="139"/>
        <v>5.8064055985583855E-4</v>
      </c>
      <c r="BB190" s="117">
        <f t="shared" si="111"/>
        <v>26248</v>
      </c>
      <c r="BC190" s="289">
        <f t="shared" si="137"/>
        <v>4944</v>
      </c>
    </row>
    <row r="191" spans="1:55" ht="16">
      <c r="A191" s="20">
        <v>76</v>
      </c>
      <c r="B191" s="19">
        <v>44545</v>
      </c>
      <c r="C191" s="8">
        <v>10886515</v>
      </c>
      <c r="D191" s="8">
        <v>30874</v>
      </c>
      <c r="E191" s="8">
        <v>5333697</v>
      </c>
      <c r="F191" s="8">
        <v>5221774</v>
      </c>
      <c r="G191" s="8">
        <v>6629870</v>
      </c>
      <c r="H191" s="10">
        <f t="shared" si="92"/>
        <v>1191226</v>
      </c>
      <c r="I191" s="8">
        <v>77066</v>
      </c>
      <c r="J191" s="8">
        <v>11060</v>
      </c>
      <c r="K191" s="8">
        <v>365</v>
      </c>
      <c r="L191" s="9">
        <v>84</v>
      </c>
      <c r="M191" s="8">
        <v>126859</v>
      </c>
      <c r="N191" s="8">
        <v>1436</v>
      </c>
      <c r="O191" s="18">
        <f t="shared" si="93"/>
        <v>351</v>
      </c>
      <c r="P191" s="18">
        <f t="shared" si="94"/>
        <v>1</v>
      </c>
      <c r="Q191" s="18">
        <f t="shared" si="95"/>
        <v>4</v>
      </c>
      <c r="R191" s="18">
        <f t="shared" si="101"/>
        <v>1036</v>
      </c>
      <c r="S191" s="17">
        <f t="shared" si="102"/>
        <v>272.71428571428572</v>
      </c>
      <c r="T191" s="17">
        <f t="shared" si="103"/>
        <v>8.7142857142857135</v>
      </c>
      <c r="U191" s="17">
        <f t="shared" si="104"/>
        <v>2.2857142857142856</v>
      </c>
      <c r="V191" s="17">
        <f t="shared" si="96"/>
        <v>1346.5825875401861</v>
      </c>
      <c r="W191" s="17">
        <f t="shared" si="105"/>
        <v>33.856025719002517</v>
      </c>
      <c r="X191" s="17">
        <f t="shared" si="97"/>
        <v>11.561386740811539</v>
      </c>
      <c r="Y191" s="17">
        <f t="shared" si="115"/>
        <v>1291.8668580947335</v>
      </c>
      <c r="Z191" s="17">
        <f t="shared" si="116"/>
        <v>40.756513826684682</v>
      </c>
      <c r="AA191" s="17">
        <f t="shared" si="117"/>
        <v>9.5194852214389609</v>
      </c>
      <c r="AB191" s="11">
        <f t="shared" si="118"/>
        <v>2.3718340611649871E-2</v>
      </c>
      <c r="AC191" s="11">
        <f t="shared" si="119"/>
        <v>3.8058188277789412E-3</v>
      </c>
      <c r="AD191" s="11">
        <f t="shared" si="120"/>
        <v>2.6152431927030113E-2</v>
      </c>
      <c r="AE191" s="11">
        <f t="shared" si="121"/>
        <v>2.0917043112095881E-2</v>
      </c>
      <c r="AF191" s="11">
        <f t="shared" si="122"/>
        <v>3.5498090410116963E-3</v>
      </c>
      <c r="AG191" s="11">
        <f t="shared" si="123"/>
        <v>3.6699879477351739E-2</v>
      </c>
      <c r="AH191" s="11">
        <f t="shared" si="135"/>
        <v>2.4722907219787874E-2</v>
      </c>
      <c r="AI191" s="11">
        <f t="shared" si="106"/>
        <v>3.1614553850968828E-3</v>
      </c>
      <c r="AJ191" s="11">
        <f t="shared" si="107"/>
        <v>3.1762051485745985E-2</v>
      </c>
      <c r="AK191" s="16">
        <f t="shared" si="132"/>
        <v>1.8488256672086645E-2</v>
      </c>
      <c r="AL191" s="16">
        <f t="shared" si="133"/>
        <v>4.5481014615268659E-3</v>
      </c>
      <c r="AM191" s="16">
        <f t="shared" si="131"/>
        <v>2.8199750599444885E-2</v>
      </c>
      <c r="AN191" s="15">
        <f t="shared" si="124"/>
        <v>2.27125103308311E-2</v>
      </c>
      <c r="AO191" s="15">
        <f t="shared" si="125"/>
        <v>6.8168692670080222E-3</v>
      </c>
      <c r="AP191" s="15">
        <f t="shared" si="126"/>
        <v>5.9119725786392456E-2</v>
      </c>
      <c r="AQ191" s="15">
        <f t="shared" si="98"/>
        <v>5.609867798358259E-2</v>
      </c>
      <c r="AR191" s="15">
        <f t="shared" si="99"/>
        <v>2.4063016629323883E-3</v>
      </c>
      <c r="AS191" s="15">
        <f t="shared" si="100"/>
        <v>1.0222237406552443E-2</v>
      </c>
      <c r="AT191" s="14">
        <f t="shared" si="127"/>
        <v>4.6568032254026099E-3</v>
      </c>
      <c r="AU191" s="11">
        <f t="shared" si="108"/>
        <v>4.0231127134791904E-3</v>
      </c>
      <c r="AV191" s="14">
        <f t="shared" si="128"/>
        <v>2.5917835910230301E-2</v>
      </c>
      <c r="AW191" s="11">
        <f t="shared" si="109"/>
        <v>2.2512691773491352E-2</v>
      </c>
      <c r="AX191" s="13">
        <f t="shared" si="136"/>
        <v>3.6460771669644255E-3</v>
      </c>
      <c r="AY191" s="11">
        <f t="shared" si="140"/>
        <v>3.0541317953618279E-3</v>
      </c>
      <c r="AZ191" s="12">
        <f t="shared" si="138"/>
        <v>6.7075221686096413E-4</v>
      </c>
      <c r="BA191" s="11">
        <f t="shared" si="139"/>
        <v>5.5275809114119668E-4</v>
      </c>
      <c r="BB191" s="117">
        <f t="shared" si="111"/>
        <v>30874</v>
      </c>
      <c r="BC191" s="289">
        <f t="shared" si="137"/>
        <v>4447</v>
      </c>
    </row>
    <row r="192" spans="1:55" ht="16">
      <c r="A192" s="20">
        <v>77</v>
      </c>
      <c r="B192" s="19">
        <v>44546</v>
      </c>
      <c r="C192" s="8">
        <v>10922708</v>
      </c>
      <c r="D192" s="8">
        <v>36193</v>
      </c>
      <c r="E192" s="8">
        <v>5335112</v>
      </c>
      <c r="F192" s="8">
        <v>5226264</v>
      </c>
      <c r="G192" s="8">
        <v>6629870</v>
      </c>
      <c r="H192" s="10">
        <f t="shared" si="92"/>
        <v>1181350</v>
      </c>
      <c r="I192" s="8">
        <v>80841</v>
      </c>
      <c r="J192" s="8">
        <v>11772</v>
      </c>
      <c r="K192" s="8">
        <v>384</v>
      </c>
      <c r="L192" s="9">
        <v>87</v>
      </c>
      <c r="M192" s="8">
        <v>127727</v>
      </c>
      <c r="N192" s="8">
        <v>1445</v>
      </c>
      <c r="O192" s="18">
        <f t="shared" si="93"/>
        <v>712</v>
      </c>
      <c r="P192" s="18">
        <f t="shared" si="94"/>
        <v>19</v>
      </c>
      <c r="Q192" s="18">
        <f t="shared" si="95"/>
        <v>3</v>
      </c>
      <c r="R192" s="18">
        <f t="shared" si="101"/>
        <v>868</v>
      </c>
      <c r="S192" s="17">
        <f t="shared" si="102"/>
        <v>230.14285714285714</v>
      </c>
      <c r="T192" s="17">
        <f t="shared" si="103"/>
        <v>11.714285714285714</v>
      </c>
      <c r="U192" s="17">
        <f t="shared" si="104"/>
        <v>1</v>
      </c>
      <c r="V192" s="17">
        <f t="shared" si="96"/>
        <v>1546.6072041166381</v>
      </c>
      <c r="W192" s="17">
        <f t="shared" si="105"/>
        <v>46.224699828473412</v>
      </c>
      <c r="X192" s="17">
        <f t="shared" si="97"/>
        <v>9.1680960548885082</v>
      </c>
      <c r="Y192" s="17">
        <f t="shared" si="115"/>
        <v>1312.801188363092</v>
      </c>
      <c r="Z192" s="17">
        <f t="shared" si="116"/>
        <v>46.175201017336597</v>
      </c>
      <c r="AA192" s="17">
        <f t="shared" si="117"/>
        <v>8.5950391910000405</v>
      </c>
      <c r="AB192" s="11">
        <f t="shared" si="118"/>
        <v>1.7034764855618459E-2</v>
      </c>
      <c r="AC192" s="11">
        <f t="shared" si="119"/>
        <v>4.1749729672094574E-3</v>
      </c>
      <c r="AD192" s="11">
        <f t="shared" si="120"/>
        <v>2.3548052578082304E-2</v>
      </c>
      <c r="AE192" s="11">
        <f t="shared" si="121"/>
        <v>1.3861566583933645E-2</v>
      </c>
      <c r="AF192" s="11">
        <f t="shared" si="122"/>
        <v>4.2134790331262969E-3</v>
      </c>
      <c r="AG192" s="11">
        <f t="shared" si="123"/>
        <v>4.2203884702732897E-2</v>
      </c>
      <c r="AH192" s="11">
        <f t="shared" si="135"/>
        <v>2.0068606183227856E-2</v>
      </c>
      <c r="AI192" s="11">
        <f t="shared" si="106"/>
        <v>4.1794484474207425E-3</v>
      </c>
      <c r="AJ192" s="11">
        <f t="shared" si="107"/>
        <v>2.5118071383256186E-2</v>
      </c>
      <c r="AK192" s="16">
        <f t="shared" si="132"/>
        <v>1.8622839824533676E-2</v>
      </c>
      <c r="AL192" s="16">
        <f t="shared" si="133"/>
        <v>4.0350839156870445E-3</v>
      </c>
      <c r="AM192" s="16">
        <f t="shared" si="131"/>
        <v>2.4814039245579633E-2</v>
      </c>
      <c r="AN192" s="15">
        <f t="shared" si="124"/>
        <v>1.4491985157048051E-2</v>
      </c>
      <c r="AO192" s="15">
        <f t="shared" si="125"/>
        <v>4.4616072761257735E-3</v>
      </c>
      <c r="AP192" s="15">
        <f t="shared" si="126"/>
        <v>2.342307347096725E-2</v>
      </c>
      <c r="AQ192" s="15">
        <f t="shared" si="98"/>
        <v>6.9376838029582374E-2</v>
      </c>
      <c r="AR192" s="15">
        <f t="shared" si="99"/>
        <v>1.8776575700296179E-3</v>
      </c>
      <c r="AS192" s="15">
        <f t="shared" si="100"/>
        <v>1.0745316600175906E-3</v>
      </c>
      <c r="AT192" s="14">
        <f t="shared" si="127"/>
        <v>5.4590813997861193E-3</v>
      </c>
      <c r="AU192" s="11">
        <f t="shared" si="108"/>
        <v>4.272589701715763E-3</v>
      </c>
      <c r="AV192" s="14">
        <f t="shared" si="128"/>
        <v>3.0636983112540737E-2</v>
      </c>
      <c r="AW192" s="11">
        <f t="shared" si="109"/>
        <v>2.3953652070802973E-2</v>
      </c>
      <c r="AX192" s="13">
        <f t="shared" si="136"/>
        <v>3.7692259907020163E-3</v>
      </c>
      <c r="AY192" s="11">
        <f t="shared" si="140"/>
        <v>2.9775015745736079E-3</v>
      </c>
      <c r="AZ192" s="12">
        <f t="shared" si="138"/>
        <v>6.7723801522503459E-4</v>
      </c>
      <c r="BA192" s="11">
        <f t="shared" si="139"/>
        <v>5.3754555411450651E-4</v>
      </c>
      <c r="BB192" s="117">
        <f t="shared" si="111"/>
        <v>36193</v>
      </c>
      <c r="BC192" s="289">
        <f t="shared" si="137"/>
        <v>4490</v>
      </c>
    </row>
    <row r="193" spans="1:55" ht="16">
      <c r="A193" s="20">
        <v>78</v>
      </c>
      <c r="B193" s="19">
        <v>44547</v>
      </c>
      <c r="C193" s="8">
        <v>10962348</v>
      </c>
      <c r="D193" s="8">
        <v>39640</v>
      </c>
      <c r="E193" s="8">
        <v>5336573</v>
      </c>
      <c r="F193" s="8">
        <v>5230468</v>
      </c>
      <c r="G193" s="8">
        <v>6629870</v>
      </c>
      <c r="H193" s="10">
        <f t="shared" si="92"/>
        <v>1174194</v>
      </c>
      <c r="I193" s="8">
        <v>82301</v>
      </c>
      <c r="J193" s="8">
        <v>12101</v>
      </c>
      <c r="K193" s="8">
        <v>386</v>
      </c>
      <c r="L193" s="9">
        <v>82</v>
      </c>
      <c r="M193" s="8">
        <v>128886</v>
      </c>
      <c r="N193" s="8">
        <v>1452</v>
      </c>
      <c r="O193" s="18">
        <f t="shared" si="93"/>
        <v>329</v>
      </c>
      <c r="P193" s="18">
        <f t="shared" si="94"/>
        <v>2</v>
      </c>
      <c r="Q193" s="18">
        <f t="shared" si="95"/>
        <v>-5</v>
      </c>
      <c r="R193" s="18">
        <f t="shared" si="101"/>
        <v>1159</v>
      </c>
      <c r="S193" s="17">
        <f t="shared" si="102"/>
        <v>205.57142857142858</v>
      </c>
      <c r="T193" s="17">
        <f t="shared" si="103"/>
        <v>11.857142857142858</v>
      </c>
      <c r="U193" s="17">
        <f t="shared" si="104"/>
        <v>0.5714285714285714</v>
      </c>
      <c r="V193" s="17">
        <f t="shared" si="96"/>
        <v>1444.8452541968334</v>
      </c>
      <c r="W193" s="17">
        <f t="shared" si="105"/>
        <v>37.59344418808179</v>
      </c>
      <c r="X193" s="17">
        <f t="shared" si="97"/>
        <v>2.5613016150847319</v>
      </c>
      <c r="Y193" s="17">
        <f t="shared" si="115"/>
        <v>1314.9528914638101</v>
      </c>
      <c r="Z193" s="17">
        <f t="shared" si="116"/>
        <v>47.631434162304473</v>
      </c>
      <c r="AA193" s="17">
        <f t="shared" si="117"/>
        <v>8.2728172310283163</v>
      </c>
      <c r="AB193" s="11">
        <f t="shared" si="118"/>
        <v>1.6265915704454549E-2</v>
      </c>
      <c r="AC193" s="11">
        <f t="shared" si="119"/>
        <v>4.0461632825606929E-3</v>
      </c>
      <c r="AD193" s="11">
        <f t="shared" si="120"/>
        <v>2.1543794872469574E-2</v>
      </c>
      <c r="AE193" s="11">
        <f t="shared" si="121"/>
        <v>1.5835472328623493E-2</v>
      </c>
      <c r="AF193" s="11">
        <f t="shared" si="122"/>
        <v>4.6592211763609604E-3</v>
      </c>
      <c r="AG193" s="11">
        <f t="shared" si="123"/>
        <v>4.2737702904541187E-2</v>
      </c>
      <c r="AH193" s="11">
        <f t="shared" si="135"/>
        <v>1.7872679138021961E-2</v>
      </c>
      <c r="AI193" s="11">
        <f t="shared" si="106"/>
        <v>3.193462809045344E-3</v>
      </c>
      <c r="AJ193" s="11">
        <f t="shared" si="107"/>
        <v>6.6700562892831562E-3</v>
      </c>
      <c r="AK193" s="16">
        <f t="shared" si="132"/>
        <v>1.8355301187270072E-2</v>
      </c>
      <c r="AL193" s="16">
        <f t="shared" si="133"/>
        <v>3.1905957887918175E-3</v>
      </c>
      <c r="AM193" s="16">
        <f t="shared" si="131"/>
        <v>1.9082945559622651E-2</v>
      </c>
      <c r="AN193" s="15">
        <f t="shared" si="124"/>
        <v>1.6021536524265051E-2</v>
      </c>
      <c r="AO193" s="15">
        <f t="shared" si="125"/>
        <v>3.1035982717297324E-3</v>
      </c>
      <c r="AP193" s="15">
        <f t="shared" si="126"/>
        <v>5.0638854679802954E-2</v>
      </c>
      <c r="AQ193" s="15">
        <f t="shared" si="98"/>
        <v>9.0726913310156143E-2</v>
      </c>
      <c r="AR193" s="15">
        <f t="shared" si="99"/>
        <v>2.6953770944415714E-3</v>
      </c>
      <c r="AS193" s="15">
        <f t="shared" si="100"/>
        <v>9.6080787665020258E-3</v>
      </c>
      <c r="AT193" s="14">
        <f t="shared" si="127"/>
        <v>5.9790010965524209E-3</v>
      </c>
      <c r="AU193" s="11">
        <f t="shared" si="108"/>
        <v>4.3738198702021518E-3</v>
      </c>
      <c r="AV193" s="14">
        <f t="shared" si="128"/>
        <v>3.3759327674983859E-2</v>
      </c>
      <c r="AW193" s="11">
        <f t="shared" si="109"/>
        <v>2.4551080233480741E-2</v>
      </c>
      <c r="AX193" s="13">
        <f t="shared" si="136"/>
        <v>3.5586405383671222E-3</v>
      </c>
      <c r="AY193" s="11">
        <f t="shared" si="140"/>
        <v>2.9777174434472836E-3</v>
      </c>
      <c r="AZ193" s="12">
        <f t="shared" si="138"/>
        <v>6.3409991447796108E-4</v>
      </c>
      <c r="BA193" s="11">
        <f t="shared" si="139"/>
        <v>5.3689912902838647E-4</v>
      </c>
      <c r="BB193" s="117">
        <f t="shared" si="111"/>
        <v>39640</v>
      </c>
      <c r="BC193" s="289">
        <f t="shared" si="137"/>
        <v>4204</v>
      </c>
    </row>
    <row r="194" spans="1:55" ht="16">
      <c r="A194" s="20">
        <v>79</v>
      </c>
      <c r="B194" s="19">
        <v>44548</v>
      </c>
      <c r="C194" s="8">
        <v>11004195</v>
      </c>
      <c r="D194" s="8">
        <v>41847</v>
      </c>
      <c r="E194" s="8">
        <v>5337875</v>
      </c>
      <c r="F194" s="8">
        <v>5234686</v>
      </c>
      <c r="G194" s="8">
        <v>6629870</v>
      </c>
      <c r="H194" s="10">
        <f t="shared" si="92"/>
        <v>1162759</v>
      </c>
      <c r="I194" s="8">
        <v>88083</v>
      </c>
      <c r="J194" s="8">
        <v>12966</v>
      </c>
      <c r="K194" s="8">
        <v>384</v>
      </c>
      <c r="L194" s="9">
        <v>84</v>
      </c>
      <c r="M194" s="8">
        <v>129449</v>
      </c>
      <c r="N194" s="8">
        <v>1459</v>
      </c>
      <c r="O194" s="18">
        <f t="shared" si="93"/>
        <v>865</v>
      </c>
      <c r="P194" s="18">
        <f t="shared" si="94"/>
        <v>-2</v>
      </c>
      <c r="Q194" s="18">
        <f t="shared" si="95"/>
        <v>2</v>
      </c>
      <c r="R194" s="18">
        <f t="shared" si="101"/>
        <v>563</v>
      </c>
      <c r="S194" s="17">
        <f t="shared" si="102"/>
        <v>326.14285714285717</v>
      </c>
      <c r="T194" s="17">
        <f t="shared" si="103"/>
        <v>4</v>
      </c>
      <c r="U194" s="17">
        <f t="shared" si="104"/>
        <v>-1</v>
      </c>
      <c r="V194" s="17">
        <f t="shared" si="96"/>
        <v>1408.3867798124163</v>
      </c>
      <c r="W194" s="17">
        <f t="shared" si="105"/>
        <v>14.092898615453329</v>
      </c>
      <c r="X194" s="17">
        <f t="shared" si="97"/>
        <v>5.5203215721304151</v>
      </c>
      <c r="Y194" s="17">
        <f t="shared" si="115"/>
        <v>1336.0906823705459</v>
      </c>
      <c r="Z194" s="17">
        <f t="shared" si="116"/>
        <v>35.90327139783799</v>
      </c>
      <c r="AA194" s="17">
        <f t="shared" si="117"/>
        <v>6.1401559355408759</v>
      </c>
      <c r="AB194" s="11">
        <f t="shared" si="118"/>
        <v>1.6234197426161844E-2</v>
      </c>
      <c r="AC194" s="11">
        <f t="shared" si="119"/>
        <v>2.9669673083082384E-3</v>
      </c>
      <c r="AD194" s="11">
        <f t="shared" si="120"/>
        <v>1.5907139729380508E-2</v>
      </c>
      <c r="AE194" s="11">
        <f t="shared" si="121"/>
        <v>1.6885530921650179E-2</v>
      </c>
      <c r="AF194" s="11">
        <f t="shared" si="122"/>
        <v>4.7352303640101423E-3</v>
      </c>
      <c r="AG194" s="11">
        <f t="shared" si="123"/>
        <v>4.1302179943979653E-2</v>
      </c>
      <c r="AH194" s="11">
        <f t="shared" si="135"/>
        <v>1.7112632651029955E-2</v>
      </c>
      <c r="AI194" s="11">
        <f t="shared" si="106"/>
        <v>1.1646061164741202E-3</v>
      </c>
      <c r="AJ194" s="11">
        <f t="shared" si="107"/>
        <v>1.430135122313579E-2</v>
      </c>
      <c r="AK194" s="16">
        <f t="shared" si="132"/>
        <v>1.801852810086375E-2</v>
      </c>
      <c r="AL194" s="16">
        <f t="shared" si="133"/>
        <v>3.3706156199824261E-3</v>
      </c>
      <c r="AM194" s="16">
        <f t="shared" si="131"/>
        <v>1.651916677158629E-2</v>
      </c>
      <c r="AN194" s="15">
        <f t="shared" si="124"/>
        <v>1.6739045569106548E-2</v>
      </c>
      <c r="AO194" s="15">
        <f t="shared" si="125"/>
        <v>3.1628678746595386E-3</v>
      </c>
      <c r="AP194" s="15">
        <f t="shared" si="126"/>
        <v>3.8532896631636761E-2</v>
      </c>
      <c r="AQ194" s="15">
        <f t="shared" si="98"/>
        <v>0.12903256726211992</v>
      </c>
      <c r="AR194" s="15">
        <f t="shared" si="99"/>
        <v>2.2004917637019486E-3</v>
      </c>
      <c r="AS194" s="15">
        <f t="shared" si="100"/>
        <v>1.2467330975762464E-2</v>
      </c>
      <c r="AT194" s="14">
        <f t="shared" si="127"/>
        <v>6.311888468401341E-3</v>
      </c>
      <c r="AU194" s="11">
        <f t="shared" si="108"/>
        <v>4.7692811903874864E-3</v>
      </c>
      <c r="AV194" s="14">
        <f t="shared" si="128"/>
        <v>3.59894010710732E-2</v>
      </c>
      <c r="AW194" s="11">
        <f t="shared" si="109"/>
        <v>2.6904908657234085E-2</v>
      </c>
      <c r="AX194" s="13">
        <f t="shared" si="136"/>
        <v>3.5922513656176068E-3</v>
      </c>
      <c r="AY194" s="11">
        <f t="shared" si="140"/>
        <v>2.8639005806705008E-3</v>
      </c>
      <c r="AZ194" s="12">
        <f t="shared" si="138"/>
        <v>6.3621156975928643E-4</v>
      </c>
      <c r="BA194" s="11">
        <f t="shared" si="139"/>
        <v>5.1231342825295656E-4</v>
      </c>
      <c r="BB194" s="117">
        <f t="shared" si="111"/>
        <v>41847</v>
      </c>
      <c r="BC194" s="289">
        <f t="shared" si="137"/>
        <v>4218</v>
      </c>
    </row>
    <row r="195" spans="1:55" ht="16">
      <c r="A195" s="20">
        <v>80</v>
      </c>
      <c r="B195" s="19">
        <v>44549</v>
      </c>
      <c r="C195" s="8">
        <v>11022565</v>
      </c>
      <c r="D195" s="8">
        <v>18370</v>
      </c>
      <c r="E195" s="8">
        <v>5338431</v>
      </c>
      <c r="F195" s="8">
        <v>5236438</v>
      </c>
      <c r="G195" s="8">
        <v>6629870</v>
      </c>
      <c r="H195" s="10">
        <f t="shared" ref="H195:H258" si="141">G195-F195-SUM(I195:N195)</f>
        <v>1171829</v>
      </c>
      <c r="I195" s="8">
        <v>76033</v>
      </c>
      <c r="J195" s="8">
        <v>12611</v>
      </c>
      <c r="K195" s="8">
        <v>392</v>
      </c>
      <c r="L195" s="9">
        <v>81</v>
      </c>
      <c r="M195" s="8">
        <v>131023</v>
      </c>
      <c r="N195" s="8">
        <v>1463</v>
      </c>
      <c r="O195" s="18">
        <f t="shared" ref="O195:O258" si="142">J195-J194</f>
        <v>-355</v>
      </c>
      <c r="P195" s="18">
        <f t="shared" ref="P195:P258" si="143">K195-K194</f>
        <v>8</v>
      </c>
      <c r="Q195" s="18">
        <f t="shared" ref="Q195:Q258" si="144">L195-L194</f>
        <v>-3</v>
      </c>
      <c r="R195" s="18">
        <f t="shared" si="101"/>
        <v>1574</v>
      </c>
      <c r="S195" s="17">
        <f t="shared" si="102"/>
        <v>336.42857142857144</v>
      </c>
      <c r="T195" s="17">
        <f t="shared" si="103"/>
        <v>4.1428571428571432</v>
      </c>
      <c r="U195" s="17">
        <f t="shared" si="104"/>
        <v>-2</v>
      </c>
      <c r="V195" s="17">
        <f t="shared" ref="V195:V258" si="145">MAX(0,MIN(J195,O195+$R195*J195/SUM($J195:$L195)))</f>
        <v>1162.0982879853257</v>
      </c>
      <c r="W195" s="17">
        <f t="shared" si="105"/>
        <v>55.157444206664628</v>
      </c>
      <c r="X195" s="17">
        <f t="shared" ref="X195:X258" si="146">MAX(0,MIN(L195,Q195+$R195*L195/SUM($J195:$L195)))</f>
        <v>6.7442678080097824</v>
      </c>
      <c r="Y195" s="17">
        <f t="shared" si="115"/>
        <v>1353.0018149915636</v>
      </c>
      <c r="Z195" s="17">
        <f t="shared" si="116"/>
        <v>35.724195291551659</v>
      </c>
      <c r="AA195" s="17">
        <f t="shared" si="117"/>
        <v>4.8366708493806616</v>
      </c>
      <c r="AB195" s="11">
        <f t="shared" si="118"/>
        <v>1.5360532849602803E-2</v>
      </c>
      <c r="AC195" s="11">
        <f t="shared" si="119"/>
        <v>2.7552209850032127E-3</v>
      </c>
      <c r="AD195" s="11">
        <f t="shared" si="120"/>
        <v>1.2595497003595474E-2</v>
      </c>
      <c r="AE195" s="11">
        <f t="shared" si="121"/>
        <v>1.3878965670309853E-2</v>
      </c>
      <c r="AF195" s="11">
        <f t="shared" si="122"/>
        <v>3.9280362908841425E-3</v>
      </c>
      <c r="AG195" s="11">
        <f t="shared" si="123"/>
        <v>3.7371032480987353E-2</v>
      </c>
      <c r="AH195" s="11">
        <f t="shared" si="135"/>
        <v>1.3193218759412437E-2</v>
      </c>
      <c r="AI195" s="11">
        <f t="shared" si="106"/>
        <v>4.2540061859219986E-3</v>
      </c>
      <c r="AJ195" s="11">
        <f t="shared" si="107"/>
        <v>1.7563197416692142E-2</v>
      </c>
      <c r="AK195" s="16">
        <f t="shared" si="132"/>
        <v>1.7615497657158582E-2</v>
      </c>
      <c r="AL195" s="16">
        <f t="shared" si="133"/>
        <v>2.7425991525190942E-3</v>
      </c>
      <c r="AM195" s="16">
        <f t="shared" si="131"/>
        <v>1.1495552494935052E-2</v>
      </c>
      <c r="AN195" s="15">
        <f t="shared" si="124"/>
        <v>1.2251136692283209E-2</v>
      </c>
      <c r="AO195" s="15">
        <f t="shared" si="125"/>
        <v>1.5579844326762409E-3</v>
      </c>
      <c r="AP195" s="15">
        <f t="shared" si="126"/>
        <v>4.0914520189109044E-2</v>
      </c>
      <c r="AQ195" s="15">
        <f t="shared" ref="AQ195:AQ258" si="147">AK209</f>
        <v>0.16167092115450371</v>
      </c>
      <c r="AR195" s="15">
        <f t="shared" ref="AR195:AR258" si="148">AL209</f>
        <v>2.3574438757689642E-3</v>
      </c>
      <c r="AS195" s="15">
        <f t="shared" ref="AS195:AS258" si="149">AM209</f>
        <v>1.4253386664991676E-2</v>
      </c>
      <c r="AT195" s="14">
        <f t="shared" si="127"/>
        <v>2.7707933941389499E-3</v>
      </c>
      <c r="AU195" s="11">
        <f t="shared" si="108"/>
        <v>5.1292322258419632E-3</v>
      </c>
      <c r="AV195" s="14">
        <f t="shared" si="128"/>
        <v>1.5676348682273609E-2</v>
      </c>
      <c r="AW195" s="11">
        <f t="shared" si="109"/>
        <v>2.9147244763623126E-2</v>
      </c>
      <c r="AX195" s="13">
        <f t="shared" si="136"/>
        <v>1.5067610743068856E-3</v>
      </c>
      <c r="AY195" s="11">
        <f t="shared" si="140"/>
        <v>2.7780092229061923E-3</v>
      </c>
      <c r="AZ195" s="12">
        <f t="shared" si="138"/>
        <v>2.6425857520584868E-4</v>
      </c>
      <c r="BA195" s="11">
        <f t="shared" si="139"/>
        <v>4.9350245824686498E-4</v>
      </c>
      <c r="BB195" s="117">
        <f t="shared" si="111"/>
        <v>18370</v>
      </c>
      <c r="BC195" s="289">
        <f t="shared" si="137"/>
        <v>1752</v>
      </c>
    </row>
    <row r="196" spans="1:55" ht="16">
      <c r="A196" s="20">
        <v>81</v>
      </c>
      <c r="B196" s="19">
        <v>44550</v>
      </c>
      <c r="C196" s="8">
        <v>11032378</v>
      </c>
      <c r="D196" s="8">
        <v>9813</v>
      </c>
      <c r="E196" s="8">
        <v>5338860</v>
      </c>
      <c r="F196" s="8">
        <v>5237300</v>
      </c>
      <c r="G196" s="8">
        <v>6629870</v>
      </c>
      <c r="H196" s="10">
        <f t="shared" si="141"/>
        <v>1174220</v>
      </c>
      <c r="I196" s="8">
        <v>71491</v>
      </c>
      <c r="J196" s="8">
        <v>12679</v>
      </c>
      <c r="K196" s="8">
        <v>406</v>
      </c>
      <c r="L196" s="9">
        <v>81</v>
      </c>
      <c r="M196" s="8">
        <v>132230</v>
      </c>
      <c r="N196" s="8">
        <v>1463</v>
      </c>
      <c r="O196" s="18">
        <f t="shared" si="142"/>
        <v>68</v>
      </c>
      <c r="P196" s="18">
        <f t="shared" si="143"/>
        <v>14</v>
      </c>
      <c r="Q196" s="18">
        <f t="shared" si="144"/>
        <v>0</v>
      </c>
      <c r="R196" s="18">
        <f t="shared" ref="R196:R259" si="150">M196-M195</f>
        <v>1207</v>
      </c>
      <c r="S196" s="17">
        <f t="shared" ref="S196:S259" si="151">AVERAGE(O193:O199)</f>
        <v>364.28571428571428</v>
      </c>
      <c r="T196" s="17">
        <f t="shared" ref="T196:T259" si="152">AVERAGE(P193:P199)</f>
        <v>2</v>
      </c>
      <c r="U196" s="17">
        <f t="shared" ref="U196:U259" si="153">AVERAGE(Q193:Q199)</f>
        <v>-2.1428571428571428</v>
      </c>
      <c r="V196" s="17">
        <f t="shared" si="145"/>
        <v>1230.3540179249583</v>
      </c>
      <c r="W196" s="17">
        <f t="shared" ref="W196:W259" si="154">MAX(0,MIN(K196,P196+$R196*K196/SUM($J196:$L196)))</f>
        <v>51.220264317180614</v>
      </c>
      <c r="X196" s="17">
        <f t="shared" si="146"/>
        <v>7.4257177578611575</v>
      </c>
      <c r="Y196" s="17">
        <f t="shared" si="115"/>
        <v>1408.1081295699719</v>
      </c>
      <c r="Z196" s="17">
        <f t="shared" si="116"/>
        <v>33.762654691779787</v>
      </c>
      <c r="AA196" s="17">
        <f t="shared" si="117"/>
        <v>4.5490397278872789</v>
      </c>
      <c r="AB196" s="11">
        <f t="shared" si="118"/>
        <v>1.851969709954851E-2</v>
      </c>
      <c r="AC196" s="11">
        <f t="shared" si="119"/>
        <v>2.6772384974847185E-3</v>
      </c>
      <c r="AD196" s="11">
        <f t="shared" si="120"/>
        <v>1.1604693183385915E-2</v>
      </c>
      <c r="AE196" s="11">
        <f t="shared" si="121"/>
        <v>1.7929550491241713E-2</v>
      </c>
      <c r="AF196" s="11">
        <f t="shared" si="122"/>
        <v>3.9131931441826976E-3</v>
      </c>
      <c r="AG196" s="11">
        <f t="shared" si="123"/>
        <v>3.9892538816911439E-2</v>
      </c>
      <c r="AH196" s="11">
        <f t="shared" si="135"/>
        <v>1.6181842330632204E-2</v>
      </c>
      <c r="AI196" s="11">
        <f t="shared" ref="AI196:AI259" si="155">MIN(1,W196/J195)</f>
        <v>4.0615545410499256E-3</v>
      </c>
      <c r="AJ196" s="11">
        <f t="shared" ref="AJ196:AJ259" si="156">MIN(1,X196/K195)</f>
        <v>1.8943157545564176E-2</v>
      </c>
      <c r="AK196" s="16">
        <f t="shared" si="132"/>
        <v>1.7740578811895752E-2</v>
      </c>
      <c r="AL196" s="16">
        <f t="shared" si="133"/>
        <v>2.6057922584285936E-3</v>
      </c>
      <c r="AM196" s="16">
        <f t="shared" si="131"/>
        <v>1.1404904062430481E-2</v>
      </c>
      <c r="AN196" s="15">
        <f t="shared" si="124"/>
        <v>1.8054612791477468E-2</v>
      </c>
      <c r="AO196" s="15">
        <f t="shared" si="125"/>
        <v>3.7296938456732277E-3</v>
      </c>
      <c r="AP196" s="15">
        <f t="shared" si="126"/>
        <v>3.1229907992462034E-2</v>
      </c>
      <c r="AQ196" s="15">
        <f t="shared" si="147"/>
        <v>0.20364686924215272</v>
      </c>
      <c r="AR196" s="15">
        <f t="shared" si="148"/>
        <v>2.8728201214213342E-3</v>
      </c>
      <c r="AS196" s="15">
        <f t="shared" si="149"/>
        <v>1.7780605970888007E-2</v>
      </c>
      <c r="AT196" s="14">
        <f t="shared" si="127"/>
        <v>1.480119519688923E-3</v>
      </c>
      <c r="AU196" s="11">
        <f t="shared" ref="AU196:AU259" si="157">AVERAGE(AT193:AT199)</f>
        <v>5.4179903118117588E-3</v>
      </c>
      <c r="AV196" s="14">
        <f t="shared" si="128"/>
        <v>8.3570370118035801E-3</v>
      </c>
      <c r="AW196" s="11">
        <f t="shared" ref="AW196:AW259" si="158">AVERAGE(AV193:AV199)</f>
        <v>3.0957408366092211E-2</v>
      </c>
      <c r="AX196" s="13">
        <f t="shared" si="136"/>
        <v>7.3560220817201144E-4</v>
      </c>
      <c r="AY196" s="11">
        <f t="shared" si="140"/>
        <v>2.659497408443292E-3</v>
      </c>
      <c r="AZ196" s="12">
        <f t="shared" si="138"/>
        <v>1.3001763232159906E-4</v>
      </c>
      <c r="BA196" s="11">
        <f t="shared" si="139"/>
        <v>4.6917532750588304E-4</v>
      </c>
      <c r="BB196" s="117">
        <f t="shared" si="111"/>
        <v>9813</v>
      </c>
      <c r="BC196" s="289">
        <f t="shared" si="137"/>
        <v>862</v>
      </c>
    </row>
    <row r="197" spans="1:55" ht="16">
      <c r="A197" s="20">
        <v>82</v>
      </c>
      <c r="B197" s="19">
        <v>44551</v>
      </c>
      <c r="C197" s="8">
        <v>11076979</v>
      </c>
      <c r="D197" s="8">
        <v>44601</v>
      </c>
      <c r="E197" s="8">
        <v>5340337</v>
      </c>
      <c r="F197" s="8">
        <v>5241103</v>
      </c>
      <c r="G197" s="8">
        <v>6629870</v>
      </c>
      <c r="H197" s="10">
        <f t="shared" si="141"/>
        <v>1173790</v>
      </c>
      <c r="I197" s="8">
        <v>66888</v>
      </c>
      <c r="J197" s="8">
        <v>12992</v>
      </c>
      <c r="K197" s="8">
        <v>392</v>
      </c>
      <c r="L197" s="9">
        <v>73</v>
      </c>
      <c r="M197" s="8">
        <v>133163</v>
      </c>
      <c r="N197" s="8">
        <v>1469</v>
      </c>
      <c r="O197" s="18">
        <f t="shared" si="142"/>
        <v>313</v>
      </c>
      <c r="P197" s="18">
        <f t="shared" si="143"/>
        <v>-14</v>
      </c>
      <c r="Q197" s="18">
        <f t="shared" si="144"/>
        <v>-8</v>
      </c>
      <c r="R197" s="18">
        <f t="shared" si="150"/>
        <v>933</v>
      </c>
      <c r="S197" s="17">
        <f t="shared" si="151"/>
        <v>412.71428571428572</v>
      </c>
      <c r="T197" s="17">
        <f t="shared" si="152"/>
        <v>1.5714285714285714</v>
      </c>
      <c r="U197" s="17">
        <f t="shared" si="153"/>
        <v>-1</v>
      </c>
      <c r="V197" s="17">
        <f t="shared" si="145"/>
        <v>1213.760645017463</v>
      </c>
      <c r="W197" s="17">
        <f t="shared" si="154"/>
        <v>13.178122910009659</v>
      </c>
      <c r="X197" s="17">
        <f t="shared" si="146"/>
        <v>0</v>
      </c>
      <c r="Y197" s="17">
        <f t="shared" si="115"/>
        <v>1487.7010364163284</v>
      </c>
      <c r="Z197" s="17">
        <f t="shared" si="116"/>
        <v>33.296444129145861</v>
      </c>
      <c r="AA197" s="17">
        <f t="shared" si="117"/>
        <v>5.5652005870217449</v>
      </c>
      <c r="AB197" s="11">
        <f t="shared" si="118"/>
        <v>2.0809626895921564E-2</v>
      </c>
      <c r="AC197" s="11">
        <f t="shared" si="119"/>
        <v>2.6261096402828191E-3</v>
      </c>
      <c r="AD197" s="11">
        <f t="shared" si="120"/>
        <v>1.3707390608427943E-2</v>
      </c>
      <c r="AE197" s="11">
        <f t="shared" si="121"/>
        <v>2.2683661815448144E-2</v>
      </c>
      <c r="AF197" s="11">
        <f t="shared" si="122"/>
        <v>3.8795307859484669E-3</v>
      </c>
      <c r="AG197" s="11">
        <f t="shared" si="123"/>
        <v>3.2364826016649542E-2</v>
      </c>
      <c r="AH197" s="11">
        <f t="shared" si="135"/>
        <v>1.6977810423933964E-2</v>
      </c>
      <c r="AI197" s="11">
        <f t="shared" si="155"/>
        <v>1.0393661101040822E-3</v>
      </c>
      <c r="AJ197" s="11">
        <f t="shared" si="156"/>
        <v>0</v>
      </c>
      <c r="AK197" s="16">
        <f t="shared" si="132"/>
        <v>1.8547609775006552E-2</v>
      </c>
      <c r="AL197" s="16">
        <f t="shared" si="133"/>
        <v>2.857312565213088E-3</v>
      </c>
      <c r="AM197" s="16">
        <f t="shared" si="131"/>
        <v>1.2176450165232172E-2</v>
      </c>
      <c r="AN197" s="15">
        <f t="shared" si="124"/>
        <v>1.9335222028778215E-2</v>
      </c>
      <c r="AO197" s="15">
        <f t="shared" si="125"/>
        <v>8.4764468203981317E-3</v>
      </c>
      <c r="AP197" s="15">
        <f t="shared" si="126"/>
        <v>4.6218665846477047E-2</v>
      </c>
      <c r="AQ197" s="15">
        <f t="shared" si="147"/>
        <v>0.24040310046014809</v>
      </c>
      <c r="AR197" s="15">
        <f t="shared" si="148"/>
        <v>3.3501944956758666E-3</v>
      </c>
      <c r="AS197" s="15">
        <f t="shared" si="149"/>
        <v>2.0474115477385636E-2</v>
      </c>
      <c r="AT197" s="14">
        <f t="shared" si="127"/>
        <v>6.7272812287420417E-3</v>
      </c>
      <c r="AU197" s="11">
        <f t="shared" si="157"/>
        <v>5.4911871790634115E-3</v>
      </c>
      <c r="AV197" s="14">
        <f t="shared" si="128"/>
        <v>3.7997427137733325E-2</v>
      </c>
      <c r="AW197" s="11">
        <f t="shared" si="158"/>
        <v>3.1505011077279717E-2</v>
      </c>
      <c r="AX197" s="13">
        <f t="shared" si="136"/>
        <v>3.2387457205634378E-3</v>
      </c>
      <c r="AY197" s="11">
        <f t="shared" si="140"/>
        <v>2.3766690627348352E-3</v>
      </c>
      <c r="AZ197" s="12">
        <f t="shared" si="138"/>
        <v>5.736160739200014E-4</v>
      </c>
      <c r="BA197" s="11">
        <f t="shared" si="139"/>
        <v>4.1754751062776711E-4</v>
      </c>
      <c r="BB197" s="117">
        <f t="shared" ref="BB197:BB260" si="159">D197</f>
        <v>44601</v>
      </c>
      <c r="BC197" s="289">
        <f t="shared" si="137"/>
        <v>3803</v>
      </c>
    </row>
    <row r="198" spans="1:55" ht="16">
      <c r="A198" s="20">
        <v>83</v>
      </c>
      <c r="B198" s="19">
        <v>44552</v>
      </c>
      <c r="C198" s="8">
        <v>11124558</v>
      </c>
      <c r="D198" s="8">
        <v>47579</v>
      </c>
      <c r="E198" s="8">
        <v>5341834</v>
      </c>
      <c r="F198" s="8">
        <v>5244677</v>
      </c>
      <c r="G198" s="8">
        <v>6629870</v>
      </c>
      <c r="H198" s="10">
        <f t="shared" si="141"/>
        <v>1143336</v>
      </c>
      <c r="I198" s="8">
        <v>92262</v>
      </c>
      <c r="J198" s="8">
        <v>13415</v>
      </c>
      <c r="K198" s="8">
        <v>394</v>
      </c>
      <c r="L198" s="9">
        <v>70</v>
      </c>
      <c r="M198" s="8">
        <v>134241</v>
      </c>
      <c r="N198" s="8">
        <v>1475</v>
      </c>
      <c r="O198" s="18">
        <f t="shared" si="142"/>
        <v>423</v>
      </c>
      <c r="P198" s="18">
        <f t="shared" si="143"/>
        <v>2</v>
      </c>
      <c r="Q198" s="18">
        <f t="shared" si="144"/>
        <v>-3</v>
      </c>
      <c r="R198" s="18">
        <f t="shared" si="150"/>
        <v>1078</v>
      </c>
      <c r="S198" s="17">
        <f t="shared" si="151"/>
        <v>595.14285714285711</v>
      </c>
      <c r="T198" s="17">
        <f t="shared" si="152"/>
        <v>-3.2857142857142856</v>
      </c>
      <c r="U198" s="17">
        <f t="shared" si="153"/>
        <v>-1.8571428571428572</v>
      </c>
      <c r="V198" s="17">
        <f t="shared" si="145"/>
        <v>1464.9605158873117</v>
      </c>
      <c r="W198" s="17">
        <f t="shared" si="154"/>
        <v>32.602492974998199</v>
      </c>
      <c r="X198" s="17">
        <f t="shared" si="146"/>
        <v>2.4369911376900353</v>
      </c>
      <c r="Y198" s="17">
        <f t="shared" si="115"/>
        <v>1592.5029250145546</v>
      </c>
      <c r="Z198" s="17">
        <f t="shared" si="116"/>
        <v>31.283172898366818</v>
      </c>
      <c r="AA198" s="17">
        <f t="shared" si="117"/>
        <v>4.776583219574543</v>
      </c>
      <c r="AB198" s="11">
        <f t="shared" si="118"/>
        <v>2.3808499656359207E-2</v>
      </c>
      <c r="AC198" s="11">
        <f t="shared" si="119"/>
        <v>2.4078796873742933E-3</v>
      </c>
      <c r="AD198" s="11">
        <f t="shared" si="120"/>
        <v>1.2185161274424854E-2</v>
      </c>
      <c r="AE198" s="11">
        <f t="shared" si="121"/>
        <v>2.3718340611649871E-2</v>
      </c>
      <c r="AF198" s="11">
        <f t="shared" si="122"/>
        <v>3.8058188277789412E-3</v>
      </c>
      <c r="AG198" s="11">
        <f t="shared" si="123"/>
        <v>2.6152431927030113E-2</v>
      </c>
      <c r="AH198" s="11">
        <f t="shared" si="135"/>
        <v>2.1901694113851688E-2</v>
      </c>
      <c r="AI198" s="11">
        <f t="shared" si="155"/>
        <v>2.5094283385928419E-3</v>
      </c>
      <c r="AJ198" s="11">
        <f t="shared" si="156"/>
        <v>6.2168141267602943E-3</v>
      </c>
      <c r="AK198" s="16">
        <f t="shared" si="132"/>
        <v>1.9854557113796373E-2</v>
      </c>
      <c r="AL198" s="16">
        <f t="shared" si="133"/>
        <v>2.4859132306909466E-3</v>
      </c>
      <c r="AM198" s="16">
        <f t="shared" si="131"/>
        <v>1.3525332103514847E-2</v>
      </c>
      <c r="AN198" s="15">
        <f t="shared" si="124"/>
        <v>2.4722907219787874E-2</v>
      </c>
      <c r="AO198" s="15">
        <f t="shared" si="125"/>
        <v>3.1614553850968828E-3</v>
      </c>
      <c r="AP198" s="15">
        <f t="shared" si="126"/>
        <v>3.1762051485745985E-2</v>
      </c>
      <c r="AQ198" s="15">
        <f t="shared" si="147"/>
        <v>0.27581029857005518</v>
      </c>
      <c r="AR198" s="15">
        <f t="shared" si="148"/>
        <v>2.7181623743739868E-3</v>
      </c>
      <c r="AS198" s="15">
        <f t="shared" si="149"/>
        <v>1.7561718431706834E-2</v>
      </c>
      <c r="AT198" s="14">
        <f t="shared" si="127"/>
        <v>7.1764604735839463E-3</v>
      </c>
      <c r="AU198" s="11">
        <f t="shared" si="157"/>
        <v>4.5894888264346482E-3</v>
      </c>
      <c r="AV198" s="14">
        <f t="shared" si="128"/>
        <v>4.1614188654953574E-2</v>
      </c>
      <c r="AW198" s="11">
        <f t="shared" si="158"/>
        <v>2.6363668067126398E-2</v>
      </c>
      <c r="AX198" s="13">
        <f t="shared" si="136"/>
        <v>3.0448376626142667E-3</v>
      </c>
      <c r="AY198" s="11">
        <f t="shared" si="140"/>
        <v>1.9322467257552969E-3</v>
      </c>
      <c r="AZ198" s="12">
        <f t="shared" si="138"/>
        <v>5.3907542681832371E-4</v>
      </c>
      <c r="BA198" s="11">
        <f t="shared" si="139"/>
        <v>3.3853281760103462E-4</v>
      </c>
      <c r="BB198" s="117">
        <f t="shared" si="159"/>
        <v>47579</v>
      </c>
      <c r="BC198" s="289">
        <f t="shared" si="137"/>
        <v>3574</v>
      </c>
    </row>
    <row r="199" spans="1:55" ht="16">
      <c r="A199" s="20">
        <v>84</v>
      </c>
      <c r="B199" s="19">
        <v>44553</v>
      </c>
      <c r="C199" s="8">
        <v>11174152</v>
      </c>
      <c r="D199" s="8">
        <v>49594</v>
      </c>
      <c r="E199" s="8">
        <v>5343243</v>
      </c>
      <c r="F199" s="8">
        <v>5248038</v>
      </c>
      <c r="G199" s="8">
        <v>6629870</v>
      </c>
      <c r="H199" s="10">
        <f t="shared" si="141"/>
        <v>1145143</v>
      </c>
      <c r="I199" s="8">
        <v>85112</v>
      </c>
      <c r="J199" s="8">
        <v>14322</v>
      </c>
      <c r="K199" s="8">
        <v>398</v>
      </c>
      <c r="L199" s="9">
        <v>72</v>
      </c>
      <c r="M199" s="8">
        <v>135300</v>
      </c>
      <c r="N199" s="8">
        <v>1485</v>
      </c>
      <c r="O199" s="18">
        <f t="shared" si="142"/>
        <v>907</v>
      </c>
      <c r="P199" s="18">
        <f t="shared" si="143"/>
        <v>4</v>
      </c>
      <c r="Q199" s="18">
        <f t="shared" si="144"/>
        <v>2</v>
      </c>
      <c r="R199" s="18">
        <f t="shared" si="150"/>
        <v>1059</v>
      </c>
      <c r="S199" s="17">
        <f t="shared" si="151"/>
        <v>617.28571428571433</v>
      </c>
      <c r="T199" s="17">
        <f t="shared" si="152"/>
        <v>-2.5714285714285716</v>
      </c>
      <c r="U199" s="17">
        <f t="shared" si="153"/>
        <v>-0.5714285714285714</v>
      </c>
      <c r="V199" s="17">
        <f t="shared" si="145"/>
        <v>1932.3514061654948</v>
      </c>
      <c r="W199" s="17">
        <f t="shared" si="154"/>
        <v>32.493915630070305</v>
      </c>
      <c r="X199" s="17">
        <f t="shared" si="146"/>
        <v>7.1546782044348296</v>
      </c>
      <c r="Y199" s="17">
        <f t="shared" ref="Y199:Y262" si="160">AVERAGE(V196:V202)</f>
        <v>1621.5326787144018</v>
      </c>
      <c r="Z199" s="17">
        <f t="shared" ref="Z199:Z262" si="161">AVERAGE(W196:W202)</f>
        <v>30.199972952241691</v>
      </c>
      <c r="AA199" s="17">
        <f t="shared" ref="AA199:AA262" si="162">AVERAGE(X196:X202)</f>
        <v>5.6871723229955036</v>
      </c>
      <c r="AB199" s="11">
        <f t="shared" ref="AB199:AB262" si="163">Y199/I198</f>
        <v>1.7575303794784437E-2</v>
      </c>
      <c r="AC199" s="11">
        <f t="shared" ref="AC199:AC262" si="164">Z199/J198</f>
        <v>2.2512093143676249E-3</v>
      </c>
      <c r="AD199" s="11">
        <f t="shared" ref="AD199:AD262" si="165">AA199/K198</f>
        <v>1.4434447520293157E-2</v>
      </c>
      <c r="AE199" s="11">
        <f t="shared" si="121"/>
        <v>1.7034764855618459E-2</v>
      </c>
      <c r="AF199" s="11">
        <f t="shared" si="122"/>
        <v>4.1749729672094574E-3</v>
      </c>
      <c r="AG199" s="11">
        <f t="shared" si="123"/>
        <v>2.3548052578082304E-2</v>
      </c>
      <c r="AH199" s="11">
        <f t="shared" si="135"/>
        <v>2.0944174266388057E-2</v>
      </c>
      <c r="AI199" s="11">
        <f t="shared" si="155"/>
        <v>2.4222076503965938E-3</v>
      </c>
      <c r="AJ199" s="11">
        <f t="shared" si="156"/>
        <v>1.8159081737144239E-2</v>
      </c>
      <c r="AK199" s="16">
        <f t="shared" si="132"/>
        <v>2.0306896925191824E-2</v>
      </c>
      <c r="AL199" s="16">
        <f t="shared" si="133"/>
        <v>1.6736023224809614E-3</v>
      </c>
      <c r="AM199" s="16">
        <f t="shared" si="131"/>
        <v>9.7367005944020112E-3</v>
      </c>
      <c r="AN199" s="15">
        <f t="shared" si="124"/>
        <v>2.0068606183227856E-2</v>
      </c>
      <c r="AO199" s="15">
        <f t="shared" si="125"/>
        <v>4.1794484474207425E-3</v>
      </c>
      <c r="AP199" s="15">
        <f t="shared" si="126"/>
        <v>2.5118071383256186E-2</v>
      </c>
      <c r="AQ199" s="15">
        <f t="shared" si="147"/>
        <v>0.2962797069631864</v>
      </c>
      <c r="AR199" s="15">
        <f t="shared" si="148"/>
        <v>2.9698435237979449E-3</v>
      </c>
      <c r="AS199" s="15">
        <f t="shared" si="149"/>
        <v>3.4981114175271756E-2</v>
      </c>
      <c r="AT199" s="14">
        <f t="shared" si="127"/>
        <v>7.4803880015746919E-3</v>
      </c>
      <c r="AU199" s="11">
        <f t="shared" si="157"/>
        <v>4.1936611987005139E-3</v>
      </c>
      <c r="AV199" s="14">
        <f t="shared" si="128"/>
        <v>4.3308128329824308E-2</v>
      </c>
      <c r="AW199" s="11">
        <f t="shared" si="158"/>
        <v>2.4124189683944454E-2</v>
      </c>
      <c r="AX199" s="13">
        <f t="shared" si="136"/>
        <v>2.9396432894617155E-3</v>
      </c>
      <c r="AY199" s="11">
        <f t="shared" si="140"/>
        <v>1.7860259289360116E-3</v>
      </c>
      <c r="AZ199" s="12">
        <f t="shared" si="138"/>
        <v>5.069481000381606E-4</v>
      </c>
      <c r="BA199" s="11">
        <f t="shared" si="139"/>
        <v>3.1265426665336464E-4</v>
      </c>
      <c r="BB199" s="117">
        <f t="shared" si="159"/>
        <v>49594</v>
      </c>
      <c r="BC199" s="289">
        <f t="shared" si="137"/>
        <v>3361</v>
      </c>
    </row>
    <row r="200" spans="1:55" ht="16">
      <c r="A200" s="20">
        <v>85</v>
      </c>
      <c r="B200" s="19">
        <v>44554</v>
      </c>
      <c r="C200" s="8">
        <v>11217189</v>
      </c>
      <c r="D200" s="8">
        <v>43037</v>
      </c>
      <c r="E200" s="8">
        <v>5343444</v>
      </c>
      <c r="F200" s="8">
        <v>5249846</v>
      </c>
      <c r="G200" s="8">
        <v>6629870</v>
      </c>
      <c r="H200" s="10">
        <f t="shared" si="141"/>
        <v>1144828</v>
      </c>
      <c r="I200" s="8">
        <v>81565</v>
      </c>
      <c r="J200" s="8">
        <v>14990</v>
      </c>
      <c r="K200" s="8">
        <v>397</v>
      </c>
      <c r="L200" s="9">
        <v>75</v>
      </c>
      <c r="M200" s="8">
        <v>136676</v>
      </c>
      <c r="N200" s="8">
        <v>1493</v>
      </c>
      <c r="O200" s="18">
        <f t="shared" si="142"/>
        <v>668</v>
      </c>
      <c r="P200" s="18">
        <f t="shared" si="143"/>
        <v>-1</v>
      </c>
      <c r="Q200" s="18">
        <f t="shared" si="144"/>
        <v>3</v>
      </c>
      <c r="R200" s="18">
        <f t="shared" si="150"/>
        <v>1376</v>
      </c>
      <c r="S200" s="17">
        <f t="shared" si="151"/>
        <v>475.85714285714283</v>
      </c>
      <c r="T200" s="17">
        <f t="shared" si="152"/>
        <v>-5.4285714285714288</v>
      </c>
      <c r="U200" s="17">
        <f t="shared" si="153"/>
        <v>-0.14285714285714285</v>
      </c>
      <c r="V200" s="17">
        <f t="shared" si="145"/>
        <v>2001.9956021213297</v>
      </c>
      <c r="W200" s="17">
        <f t="shared" si="154"/>
        <v>34.32997024964429</v>
      </c>
      <c r="X200" s="17">
        <f t="shared" si="146"/>
        <v>9.674427629025999</v>
      </c>
      <c r="Y200" s="17">
        <f t="shared" si="160"/>
        <v>1717.3399940711629</v>
      </c>
      <c r="Z200" s="17">
        <f t="shared" si="161"/>
        <v>31.295444454314861</v>
      </c>
      <c r="AA200" s="17">
        <f t="shared" si="162"/>
        <v>7.0700997498753635</v>
      </c>
      <c r="AB200" s="11">
        <f t="shared" si="163"/>
        <v>2.0177413221063575E-2</v>
      </c>
      <c r="AC200" s="11">
        <f t="shared" si="164"/>
        <v>2.1851308793684444E-3</v>
      </c>
      <c r="AD200" s="11">
        <f t="shared" si="165"/>
        <v>1.7764069723304934E-2</v>
      </c>
      <c r="AE200" s="11">
        <f t="shared" si="121"/>
        <v>1.6265915704454549E-2</v>
      </c>
      <c r="AF200" s="11">
        <f t="shared" si="122"/>
        <v>4.0461632825606929E-3</v>
      </c>
      <c r="AG200" s="11">
        <f t="shared" si="123"/>
        <v>2.1543794872469574E-2</v>
      </c>
      <c r="AH200" s="11">
        <f t="shared" si="135"/>
        <v>2.3521895879797559E-2</v>
      </c>
      <c r="AI200" s="11">
        <f t="shared" si="155"/>
        <v>2.3970095133112896E-3</v>
      </c>
      <c r="AJ200" s="11">
        <f t="shared" si="156"/>
        <v>2.4307607108105526E-2</v>
      </c>
      <c r="AK200" s="16">
        <f t="shared" si="132"/>
        <v>2.1740046861163615E-2</v>
      </c>
      <c r="AL200" s="16">
        <f t="shared" si="133"/>
        <v>2.0211230367640064E-3</v>
      </c>
      <c r="AM200" s="16">
        <f t="shared" si="131"/>
        <v>1.7004507537314206E-2</v>
      </c>
      <c r="AN200" s="15">
        <f t="shared" si="124"/>
        <v>1.7872679138021961E-2</v>
      </c>
      <c r="AO200" s="15">
        <f t="shared" si="125"/>
        <v>3.193462809045344E-3</v>
      </c>
      <c r="AP200" s="15">
        <f t="shared" si="126"/>
        <v>6.6700562892831562E-3</v>
      </c>
      <c r="AQ200" s="15">
        <f t="shared" si="147"/>
        <v>0.30277075548224669</v>
      </c>
      <c r="AR200" s="15">
        <f t="shared" si="148"/>
        <v>2.8011051168972236E-3</v>
      </c>
      <c r="AS200" s="15">
        <f t="shared" si="149"/>
        <v>3.3835406656150591E-2</v>
      </c>
      <c r="AT200" s="14">
        <f t="shared" si="127"/>
        <v>6.4913791673139893E-3</v>
      </c>
      <c r="AU200" s="11">
        <f t="shared" si="157"/>
        <v>4.0297277968604859E-3</v>
      </c>
      <c r="AV200" s="14">
        <f t="shared" si="128"/>
        <v>3.7592546653296394E-2</v>
      </c>
      <c r="AW200" s="11">
        <f t="shared" si="158"/>
        <v>2.3201550236864082E-2</v>
      </c>
      <c r="AX200" s="13">
        <f t="shared" si="136"/>
        <v>1.5788421184079193E-3</v>
      </c>
      <c r="AY200" s="11">
        <f t="shared" si="140"/>
        <v>1.7494326071477266E-3</v>
      </c>
      <c r="AZ200" s="12">
        <f t="shared" si="138"/>
        <v>2.7270519633114978E-4</v>
      </c>
      <c r="BA200" s="11">
        <f t="shared" si="139"/>
        <v>3.0595299326058751E-4</v>
      </c>
      <c r="BB200" s="117">
        <f t="shared" si="159"/>
        <v>43037</v>
      </c>
      <c r="BC200" s="289">
        <f t="shared" si="137"/>
        <v>1808</v>
      </c>
    </row>
    <row r="201" spans="1:55" ht="16">
      <c r="A201" s="20">
        <v>86</v>
      </c>
      <c r="B201" s="19">
        <v>44555</v>
      </c>
      <c r="C201" s="8">
        <v>0</v>
      </c>
      <c r="D201" s="8">
        <v>0</v>
      </c>
      <c r="E201" s="8">
        <v>0</v>
      </c>
      <c r="F201" s="8">
        <f>F200+(F203-F200)/3</f>
        <v>5250397</v>
      </c>
      <c r="G201" s="8">
        <v>6629870</v>
      </c>
      <c r="H201" s="10">
        <f t="shared" si="141"/>
        <v>1140278</v>
      </c>
      <c r="I201" s="8">
        <v>83456</v>
      </c>
      <c r="J201" s="8">
        <v>17132</v>
      </c>
      <c r="K201" s="8">
        <v>361</v>
      </c>
      <c r="L201" s="9">
        <v>71</v>
      </c>
      <c r="M201" s="8">
        <v>136676</v>
      </c>
      <c r="N201" s="8">
        <v>1499</v>
      </c>
      <c r="O201" s="18">
        <f t="shared" si="142"/>
        <v>2142</v>
      </c>
      <c r="P201" s="18">
        <f t="shared" si="143"/>
        <v>-36</v>
      </c>
      <c r="Q201" s="18">
        <f t="shared" si="144"/>
        <v>-4</v>
      </c>
      <c r="R201" s="18">
        <f t="shared" si="150"/>
        <v>0</v>
      </c>
      <c r="S201" s="17">
        <f t="shared" si="151"/>
        <v>627.14285714285711</v>
      </c>
      <c r="T201" s="17">
        <f t="shared" si="152"/>
        <v>-4.4285714285714288</v>
      </c>
      <c r="U201" s="17">
        <f t="shared" si="153"/>
        <v>-0.5714285714285714</v>
      </c>
      <c r="V201" s="17">
        <f t="shared" si="145"/>
        <v>2142</v>
      </c>
      <c r="W201" s="17">
        <f t="shared" si="154"/>
        <v>0</v>
      </c>
      <c r="X201" s="17">
        <f t="shared" si="146"/>
        <v>0</v>
      </c>
      <c r="Y201" s="17">
        <f t="shared" si="160"/>
        <v>1926.7529050376779</v>
      </c>
      <c r="Z201" s="17">
        <f t="shared" si="161"/>
        <v>32.292583419433946</v>
      </c>
      <c r="AA201" s="17">
        <f t="shared" si="162"/>
        <v>7.0700997498753635</v>
      </c>
      <c r="AB201" s="11">
        <f t="shared" si="163"/>
        <v>2.3622300067892822E-2</v>
      </c>
      <c r="AC201" s="11">
        <f t="shared" si="164"/>
        <v>2.1542750780142728E-3</v>
      </c>
      <c r="AD201" s="11">
        <f t="shared" si="165"/>
        <v>1.7808815490869934E-2</v>
      </c>
      <c r="AE201" s="11">
        <f t="shared" si="121"/>
        <v>1.6234197426161844E-2</v>
      </c>
      <c r="AF201" s="11">
        <f t="shared" si="122"/>
        <v>2.9669673083082384E-3</v>
      </c>
      <c r="AG201" s="11">
        <f t="shared" si="123"/>
        <v>1.5907139729380508E-2</v>
      </c>
      <c r="AH201" s="11">
        <f t="shared" si="135"/>
        <v>2.6261264022558694E-2</v>
      </c>
      <c r="AI201" s="11">
        <f t="shared" si="155"/>
        <v>0</v>
      </c>
      <c r="AJ201" s="11">
        <f t="shared" si="156"/>
        <v>0</v>
      </c>
      <c r="AK201" s="16">
        <f t="shared" si="132"/>
        <v>2.5935546974059885E-2</v>
      </c>
      <c r="AL201" s="16">
        <f t="shared" si="133"/>
        <v>2.214826370128509E-3</v>
      </c>
      <c r="AM201" s="16">
        <f t="shared" si="131"/>
        <v>2.4908850458496994E-2</v>
      </c>
      <c r="AN201" s="15">
        <f t="shared" si="124"/>
        <v>1.7112632651029955E-2</v>
      </c>
      <c r="AO201" s="15">
        <f t="shared" si="125"/>
        <v>1.1646061164741202E-3</v>
      </c>
      <c r="AP201" s="15">
        <f t="shared" si="126"/>
        <v>1.430135122313579E-2</v>
      </c>
      <c r="AQ201" s="15">
        <f t="shared" si="147"/>
        <v>0.29635505969069775</v>
      </c>
      <c r="AR201" s="15">
        <f t="shared" si="148"/>
        <v>1.9260334707342016E-3</v>
      </c>
      <c r="AS201" s="15">
        <f t="shared" si="149"/>
        <v>3.2957059945555811E-2</v>
      </c>
      <c r="AT201" s="14">
        <f t="shared" si="127"/>
        <v>0</v>
      </c>
      <c r="AU201" s="11">
        <f t="shared" si="157"/>
        <v>3.1903663700365596E-3</v>
      </c>
      <c r="AV201" s="14">
        <f t="shared" si="128"/>
        <v>0</v>
      </c>
      <c r="AW201" s="11">
        <f t="shared" si="158"/>
        <v>1.847516903591457E-2</v>
      </c>
      <c r="AX201" s="13">
        <f t="shared" si="136"/>
        <v>4.8129500676084093E-4</v>
      </c>
      <c r="AY201" s="11">
        <f t="shared" si="140"/>
        <v>1.3343570481963104E-3</v>
      </c>
      <c r="AZ201" s="12">
        <f t="shared" si="138"/>
        <v>8.3108718572159028E-5</v>
      </c>
      <c r="BA201" s="11">
        <f t="shared" si="139"/>
        <v>2.3234672345439218E-4</v>
      </c>
      <c r="BB201" s="117">
        <f t="shared" si="159"/>
        <v>0</v>
      </c>
      <c r="BC201" s="289">
        <f t="shared" si="137"/>
        <v>551</v>
      </c>
    </row>
    <row r="202" spans="1:55" ht="16">
      <c r="A202" s="20">
        <v>87</v>
      </c>
      <c r="B202" s="19">
        <v>44556</v>
      </c>
      <c r="C202" s="8">
        <v>0</v>
      </c>
      <c r="D202" s="8">
        <v>0</v>
      </c>
      <c r="E202" s="8">
        <v>0</v>
      </c>
      <c r="F202" s="8">
        <f>F201+(F203-F200)/3</f>
        <v>5250948</v>
      </c>
      <c r="G202" s="8">
        <v>6629870</v>
      </c>
      <c r="H202" s="10">
        <f t="shared" si="141"/>
        <v>1149236</v>
      </c>
      <c r="I202" s="8">
        <v>72519</v>
      </c>
      <c r="J202" s="8">
        <v>16932</v>
      </c>
      <c r="K202" s="8">
        <v>374</v>
      </c>
      <c r="L202" s="9">
        <v>77</v>
      </c>
      <c r="M202" s="8">
        <v>138283</v>
      </c>
      <c r="N202" s="8">
        <v>1501</v>
      </c>
      <c r="O202" s="18">
        <f t="shared" si="142"/>
        <v>-200</v>
      </c>
      <c r="P202" s="18">
        <f t="shared" si="143"/>
        <v>13</v>
      </c>
      <c r="Q202" s="18">
        <f t="shared" si="144"/>
        <v>6</v>
      </c>
      <c r="R202" s="18">
        <f t="shared" si="150"/>
        <v>1607</v>
      </c>
      <c r="S202" s="17">
        <f t="shared" si="151"/>
        <v>873</v>
      </c>
      <c r="T202" s="17">
        <f t="shared" si="152"/>
        <v>0.42857142857142855</v>
      </c>
      <c r="U202" s="17">
        <f t="shared" si="153"/>
        <v>-1.1428571428571428</v>
      </c>
      <c r="V202" s="17">
        <f t="shared" si="145"/>
        <v>1365.3065638842547</v>
      </c>
      <c r="W202" s="17">
        <f t="shared" si="154"/>
        <v>47.57504458378876</v>
      </c>
      <c r="X202" s="17">
        <f t="shared" si="146"/>
        <v>13.118391531956508</v>
      </c>
      <c r="Y202" s="17">
        <f t="shared" si="160"/>
        <v>2243.1721915739517</v>
      </c>
      <c r="Z202" s="17">
        <f t="shared" si="161"/>
        <v>37.239030239510875</v>
      </c>
      <c r="AA202" s="17">
        <f t="shared" si="162"/>
        <v>6.7219581587767872</v>
      </c>
      <c r="AB202" s="11">
        <f t="shared" si="163"/>
        <v>2.6878501145201683E-2</v>
      </c>
      <c r="AC202" s="11">
        <f t="shared" si="164"/>
        <v>2.173653411131851E-3</v>
      </c>
      <c r="AD202" s="11">
        <f t="shared" si="165"/>
        <v>1.862038271129304E-2</v>
      </c>
      <c r="AE202" s="11">
        <f t="shared" ref="AE202:AE265" si="166">AB195</f>
        <v>1.5360532849602803E-2</v>
      </c>
      <c r="AF202" s="11">
        <f t="shared" ref="AF202:AF265" si="167">AC195</f>
        <v>2.7552209850032127E-3</v>
      </c>
      <c r="AG202" s="11">
        <f t="shared" ref="AG202:AG265" si="168">AD195</f>
        <v>1.2595497003595474E-2</v>
      </c>
      <c r="AH202" s="11">
        <f t="shared" si="135"/>
        <v>1.6359597439180584E-2</v>
      </c>
      <c r="AI202" s="11">
        <f t="shared" si="155"/>
        <v>2.7769696815193065E-3</v>
      </c>
      <c r="AJ202" s="11">
        <f t="shared" si="156"/>
        <v>3.6339034714560965E-2</v>
      </c>
      <c r="AK202" s="16">
        <f t="shared" si="132"/>
        <v>3.0690292460802616E-2</v>
      </c>
      <c r="AL202" s="16">
        <f t="shared" si="133"/>
        <v>1.9822036491165635E-3</v>
      </c>
      <c r="AM202" s="16">
        <f t="shared" si="131"/>
        <v>2.1277034111068148E-2</v>
      </c>
      <c r="AN202" s="15">
        <f t="shared" ref="AN202:AN265" si="169">AH195</f>
        <v>1.3193218759412437E-2</v>
      </c>
      <c r="AO202" s="15">
        <f t="shared" ref="AO202:AO265" si="170">AI195</f>
        <v>4.2540061859219986E-3</v>
      </c>
      <c r="AP202" s="15">
        <f t="shared" ref="AP202:AP265" si="171">AJ195</f>
        <v>1.7563197416692142E-2</v>
      </c>
      <c r="AQ202" s="15">
        <f t="shared" si="147"/>
        <v>0.31052286137562973</v>
      </c>
      <c r="AR202" s="15">
        <f t="shared" si="148"/>
        <v>1.3553493687911834E-3</v>
      </c>
      <c r="AS202" s="15">
        <f t="shared" si="149"/>
        <v>3.0263550439058196E-2</v>
      </c>
      <c r="AT202" s="14">
        <f t="shared" si="127"/>
        <v>0</v>
      </c>
      <c r="AU202" s="11">
        <f t="shared" si="157"/>
        <v>2.2744682130160275E-3</v>
      </c>
      <c r="AV202" s="14">
        <f t="shared" si="128"/>
        <v>0</v>
      </c>
      <c r="AW202" s="11">
        <f t="shared" si="158"/>
        <v>1.3167742170326872E-2</v>
      </c>
      <c r="AX202" s="13">
        <f t="shared" si="136"/>
        <v>4.8321549657188859E-4</v>
      </c>
      <c r="AY202" s="11">
        <f t="shared" si="140"/>
        <v>9.4586185440551529E-4</v>
      </c>
      <c r="AZ202" s="12">
        <f t="shared" si="138"/>
        <v>8.3108718572159028E-5</v>
      </c>
      <c r="BA202" s="11">
        <f t="shared" si="139"/>
        <v>1.6339471426826078E-4</v>
      </c>
      <c r="BB202" s="117">
        <f t="shared" si="159"/>
        <v>0</v>
      </c>
      <c r="BC202" s="289">
        <f t="shared" si="137"/>
        <v>551</v>
      </c>
    </row>
    <row r="203" spans="1:55" ht="16">
      <c r="A203" s="20">
        <v>88</v>
      </c>
      <c r="B203" s="19">
        <v>44557</v>
      </c>
      <c r="C203" s="8">
        <v>11241408</v>
      </c>
      <c r="D203" s="8">
        <v>2205</v>
      </c>
      <c r="E203" s="8">
        <v>5344107</v>
      </c>
      <c r="F203" s="8">
        <v>5251499</v>
      </c>
      <c r="G203" s="8">
        <v>6629870</v>
      </c>
      <c r="H203" s="10">
        <f t="shared" si="141"/>
        <v>1161406</v>
      </c>
      <c r="I203" s="8">
        <v>57818</v>
      </c>
      <c r="J203" s="8">
        <v>16010</v>
      </c>
      <c r="K203" s="8">
        <v>368</v>
      </c>
      <c r="L203" s="9">
        <v>80</v>
      </c>
      <c r="M203" s="8">
        <v>141185</v>
      </c>
      <c r="N203" s="8">
        <v>1504</v>
      </c>
      <c r="O203" s="18">
        <f t="shared" si="142"/>
        <v>-922</v>
      </c>
      <c r="P203" s="18">
        <f t="shared" si="143"/>
        <v>-6</v>
      </c>
      <c r="Q203" s="18">
        <f t="shared" si="144"/>
        <v>3</v>
      </c>
      <c r="R203" s="18">
        <f t="shared" si="150"/>
        <v>2902</v>
      </c>
      <c r="S203" s="17">
        <f t="shared" si="151"/>
        <v>1293.2857142857142</v>
      </c>
      <c r="T203" s="17">
        <f t="shared" si="152"/>
        <v>-0.42857142857142855</v>
      </c>
      <c r="U203" s="17">
        <f t="shared" si="153"/>
        <v>-2.4285714285714284</v>
      </c>
      <c r="V203" s="17">
        <f t="shared" si="145"/>
        <v>1901.0052254222869</v>
      </c>
      <c r="W203" s="17">
        <f t="shared" si="154"/>
        <v>58.88856483169279</v>
      </c>
      <c r="X203" s="17">
        <f t="shared" si="146"/>
        <v>17.106209746020173</v>
      </c>
      <c r="Y203" s="17">
        <f t="shared" si="160"/>
        <v>2691.7572777565761</v>
      </c>
      <c r="Z203" s="17">
        <f t="shared" si="161"/>
        <v>35.26479825098486</v>
      </c>
      <c r="AA203" s="17">
        <f t="shared" si="162"/>
        <v>5.6998612724289544</v>
      </c>
      <c r="AB203" s="11">
        <f t="shared" si="163"/>
        <v>3.7117959124595985E-2</v>
      </c>
      <c r="AC203" s="11">
        <f t="shared" si="164"/>
        <v>2.08273082039835E-3</v>
      </c>
      <c r="AD203" s="11">
        <f t="shared" si="165"/>
        <v>1.5240270781895601E-2</v>
      </c>
      <c r="AE203" s="11">
        <f t="shared" si="166"/>
        <v>1.851969709954851E-2</v>
      </c>
      <c r="AF203" s="11">
        <f t="shared" si="167"/>
        <v>2.6772384974847185E-3</v>
      </c>
      <c r="AG203" s="11">
        <f t="shared" si="168"/>
        <v>1.1604693183385915E-2</v>
      </c>
      <c r="AH203" s="11">
        <f t="shared" si="135"/>
        <v>2.6213891882434767E-2</v>
      </c>
      <c r="AI203" s="11">
        <f t="shared" si="155"/>
        <v>3.4779450054153549E-3</v>
      </c>
      <c r="AJ203" s="11">
        <f t="shared" si="156"/>
        <v>4.5738528732674262E-2</v>
      </c>
      <c r="AK203" s="16">
        <f t="shared" si="132"/>
        <v>3.7343096494202102E-2</v>
      </c>
      <c r="AL203" s="16">
        <f t="shared" si="133"/>
        <v>2.2763332240234766E-3</v>
      </c>
      <c r="AM203" s="16">
        <f t="shared" si="131"/>
        <v>1.6415512689447045E-2</v>
      </c>
      <c r="AN203" s="15">
        <f t="shared" si="169"/>
        <v>1.6181842330632204E-2</v>
      </c>
      <c r="AO203" s="15">
        <f t="shared" si="170"/>
        <v>4.0615545410499256E-3</v>
      </c>
      <c r="AP203" s="15">
        <f t="shared" si="171"/>
        <v>1.8943157545564176E-2</v>
      </c>
      <c r="AQ203" s="15">
        <f t="shared" si="147"/>
        <v>0.31151258146811284</v>
      </c>
      <c r="AR203" s="15">
        <f t="shared" si="148"/>
        <v>1.6128397537556911E-3</v>
      </c>
      <c r="AS203" s="15">
        <f t="shared" si="149"/>
        <v>3.4316637799316103E-2</v>
      </c>
      <c r="AT203" s="14">
        <f t="shared" si="127"/>
        <v>3.3258570680873078E-4</v>
      </c>
      <c r="AU203" s="11">
        <f t="shared" si="157"/>
        <v>1.8436474406199302E-3</v>
      </c>
      <c r="AV203" s="14">
        <f t="shared" si="128"/>
        <v>1.898560882241008E-3</v>
      </c>
      <c r="AW203" s="11">
        <f t="shared" si="158"/>
        <v>1.0743121668249787E-2</v>
      </c>
      <c r="AX203" s="13">
        <f t="shared" si="136"/>
        <v>4.7944895565401712E-4</v>
      </c>
      <c r="AY203" s="11">
        <f t="shared" si="140"/>
        <v>7.6164507398130733E-4</v>
      </c>
      <c r="AZ203" s="12">
        <f t="shared" si="138"/>
        <v>8.3108718572159028E-5</v>
      </c>
      <c r="BA203" s="11">
        <f t="shared" si="139"/>
        <v>1.3139667250532171E-4</v>
      </c>
      <c r="BB203" s="117">
        <f t="shared" si="159"/>
        <v>2205</v>
      </c>
      <c r="BC203" s="289">
        <f t="shared" si="137"/>
        <v>551</v>
      </c>
    </row>
    <row r="204" spans="1:55" ht="16">
      <c r="A204" s="20">
        <v>89</v>
      </c>
      <c r="B204" s="19">
        <v>44558</v>
      </c>
      <c r="C204" s="8">
        <v>11247055</v>
      </c>
      <c r="D204" s="8">
        <v>5647</v>
      </c>
      <c r="E204" s="8">
        <v>5344262</v>
      </c>
      <c r="F204" s="8">
        <v>5251886</v>
      </c>
      <c r="G204" s="8">
        <v>6629870</v>
      </c>
      <c r="H204" s="10">
        <f t="shared" si="141"/>
        <v>1149456</v>
      </c>
      <c r="I204" s="8">
        <v>66683</v>
      </c>
      <c r="J204" s="8">
        <v>17382</v>
      </c>
      <c r="K204" s="8">
        <v>361</v>
      </c>
      <c r="L204" s="9">
        <v>69</v>
      </c>
      <c r="M204" s="8">
        <v>142525</v>
      </c>
      <c r="N204" s="8">
        <v>1508</v>
      </c>
      <c r="O204" s="18">
        <f t="shared" si="142"/>
        <v>1372</v>
      </c>
      <c r="P204" s="18">
        <f t="shared" si="143"/>
        <v>-7</v>
      </c>
      <c r="Q204" s="18">
        <f t="shared" si="144"/>
        <v>-11</v>
      </c>
      <c r="R204" s="18">
        <f t="shared" si="150"/>
        <v>1340</v>
      </c>
      <c r="S204" s="17">
        <f t="shared" si="151"/>
        <v>1794.8571428571429</v>
      </c>
      <c r="T204" s="17">
        <f t="shared" si="152"/>
        <v>4.4285714285714288</v>
      </c>
      <c r="U204" s="17">
        <f t="shared" si="153"/>
        <v>-3</v>
      </c>
      <c r="V204" s="17">
        <f t="shared" si="145"/>
        <v>2679.6510217830673</v>
      </c>
      <c r="W204" s="17">
        <f t="shared" si="154"/>
        <v>20.158095665843252</v>
      </c>
      <c r="X204" s="17">
        <f t="shared" si="146"/>
        <v>0</v>
      </c>
      <c r="Y204" s="17">
        <f t="shared" si="160"/>
        <v>3230.3481165705825</v>
      </c>
      <c r="Z204" s="17">
        <f t="shared" si="161"/>
        <v>38.609991951334273</v>
      </c>
      <c r="AA204" s="17">
        <f t="shared" si="162"/>
        <v>4.6209716152159173</v>
      </c>
      <c r="AB204" s="11">
        <f t="shared" si="163"/>
        <v>5.5870976453190745E-2</v>
      </c>
      <c r="AC204" s="11">
        <f t="shared" si="164"/>
        <v>2.4116172361857758E-3</v>
      </c>
      <c r="AD204" s="11">
        <f t="shared" si="165"/>
        <v>1.2556988084825861E-2</v>
      </c>
      <c r="AE204" s="11">
        <f t="shared" si="166"/>
        <v>2.0809626895921564E-2</v>
      </c>
      <c r="AF204" s="11">
        <f t="shared" si="167"/>
        <v>2.6261096402828191E-3</v>
      </c>
      <c r="AG204" s="11">
        <f t="shared" si="168"/>
        <v>1.3707390608427943E-2</v>
      </c>
      <c r="AH204" s="11">
        <f t="shared" si="135"/>
        <v>4.6346311214207812E-2</v>
      </c>
      <c r="AI204" s="11">
        <f t="shared" si="155"/>
        <v>1.2590940453368676E-3</v>
      </c>
      <c r="AJ204" s="11">
        <f t="shared" si="156"/>
        <v>0</v>
      </c>
      <c r="AK204" s="16">
        <f t="shared" si="132"/>
        <v>4.4151276821972077E-2</v>
      </c>
      <c r="AL204" s="16">
        <f t="shared" si="133"/>
        <v>2.4676093861702372E-3</v>
      </c>
      <c r="AM204" s="16">
        <f t="shared" si="131"/>
        <v>1.6415512689447045E-2</v>
      </c>
      <c r="AN204" s="15">
        <f t="shared" si="169"/>
        <v>1.6977810423933964E-2</v>
      </c>
      <c r="AO204" s="15">
        <f t="shared" si="170"/>
        <v>1.0393661101040822E-3</v>
      </c>
      <c r="AP204" s="15">
        <f t="shared" si="171"/>
        <v>0</v>
      </c>
      <c r="AQ204" s="15">
        <f t="shared" si="147"/>
        <v>0.31380935672610116</v>
      </c>
      <c r="AR204" s="15">
        <f t="shared" si="148"/>
        <v>1.4790621994969712E-3</v>
      </c>
      <c r="AS204" s="15">
        <f t="shared" si="149"/>
        <v>1.9192837344033438E-2</v>
      </c>
      <c r="AT204" s="14">
        <f t="shared" si="127"/>
        <v>8.5175124097455908E-4</v>
      </c>
      <c r="AU204" s="11">
        <f t="shared" si="157"/>
        <v>1.569218444059127E-3</v>
      </c>
      <c r="AV204" s="14">
        <f t="shared" si="128"/>
        <v>4.9127587310867056E-3</v>
      </c>
      <c r="AW204" s="11">
        <f t="shared" si="158"/>
        <v>9.2003824949709739E-3</v>
      </c>
      <c r="AX204" s="13">
        <f t="shared" si="136"/>
        <v>3.3321680790352381E-4</v>
      </c>
      <c r="AY204" s="11">
        <f t="shared" si="140"/>
        <v>7.2827625127781358E-4</v>
      </c>
      <c r="AZ204" s="12">
        <f t="shared" si="138"/>
        <v>5.8372185276634383E-5</v>
      </c>
      <c r="BA204" s="11">
        <f t="shared" si="139"/>
        <v>1.2501861165560454E-4</v>
      </c>
      <c r="BB204" s="117">
        <f t="shared" si="159"/>
        <v>5647</v>
      </c>
      <c r="BC204" s="289">
        <f t="shared" si="137"/>
        <v>387</v>
      </c>
    </row>
    <row r="205" spans="1:55" ht="16">
      <c r="A205" s="20">
        <v>90</v>
      </c>
      <c r="B205" s="19">
        <v>44559</v>
      </c>
      <c r="C205" s="8">
        <v>11252128</v>
      </c>
      <c r="D205" s="8">
        <v>5073</v>
      </c>
      <c r="E205" s="8">
        <v>5344439</v>
      </c>
      <c r="F205" s="8">
        <v>5252260</v>
      </c>
      <c r="G205" s="8">
        <v>6629870</v>
      </c>
      <c r="H205" s="10">
        <f t="shared" si="141"/>
        <v>1136883</v>
      </c>
      <c r="I205" s="8">
        <v>75132</v>
      </c>
      <c r="J205" s="8">
        <v>19526</v>
      </c>
      <c r="K205" s="8">
        <v>397</v>
      </c>
      <c r="L205" s="9">
        <v>62</v>
      </c>
      <c r="M205" s="8">
        <v>144097</v>
      </c>
      <c r="N205" s="8">
        <v>1513</v>
      </c>
      <c r="O205" s="18">
        <f t="shared" si="142"/>
        <v>2144</v>
      </c>
      <c r="P205" s="18">
        <f t="shared" si="143"/>
        <v>36</v>
      </c>
      <c r="Q205" s="18">
        <f t="shared" si="144"/>
        <v>-7</v>
      </c>
      <c r="R205" s="18">
        <f t="shared" si="150"/>
        <v>1572</v>
      </c>
      <c r="S205" s="17">
        <f t="shared" si="151"/>
        <v>2537.1428571428573</v>
      </c>
      <c r="T205" s="17">
        <f t="shared" si="152"/>
        <v>12.857142857142858</v>
      </c>
      <c r="U205" s="17">
        <f t="shared" si="153"/>
        <v>-2.8571428571428572</v>
      </c>
      <c r="V205" s="17">
        <f t="shared" si="145"/>
        <v>3679.895521641231</v>
      </c>
      <c r="W205" s="17">
        <f t="shared" si="154"/>
        <v>67.227620715536659</v>
      </c>
      <c r="X205" s="17">
        <f t="shared" si="146"/>
        <v>0</v>
      </c>
      <c r="Y205" s="17">
        <f t="shared" si="160"/>
        <v>3972.6338308562968</v>
      </c>
      <c r="Z205" s="17">
        <f t="shared" si="161"/>
        <v>41.895706237048557</v>
      </c>
      <c r="AA205" s="17">
        <f t="shared" si="162"/>
        <v>4.6209716152159173</v>
      </c>
      <c r="AB205" s="11">
        <f t="shared" si="163"/>
        <v>5.9574911609500125E-2</v>
      </c>
      <c r="AC205" s="11">
        <f t="shared" si="164"/>
        <v>2.4102926151794131E-3</v>
      </c>
      <c r="AD205" s="11">
        <f t="shared" si="165"/>
        <v>1.2800475388409742E-2</v>
      </c>
      <c r="AE205" s="11">
        <f t="shared" si="166"/>
        <v>2.3808499656359207E-2</v>
      </c>
      <c r="AF205" s="11">
        <f t="shared" si="167"/>
        <v>2.4078796873742933E-3</v>
      </c>
      <c r="AG205" s="11">
        <f t="shared" si="168"/>
        <v>1.2185161274424854E-2</v>
      </c>
      <c r="AH205" s="11">
        <f t="shared" si="135"/>
        <v>5.5184912521050809E-2</v>
      </c>
      <c r="AI205" s="11">
        <f t="shared" si="155"/>
        <v>3.8676573878458553E-3</v>
      </c>
      <c r="AJ205" s="11">
        <f t="shared" si="156"/>
        <v>0</v>
      </c>
      <c r="AK205" s="16">
        <f t="shared" si="132"/>
        <v>5.609867798358259E-2</v>
      </c>
      <c r="AL205" s="16">
        <f t="shared" si="133"/>
        <v>2.4063016629323883E-3</v>
      </c>
      <c r="AM205" s="16">
        <f t="shared" si="131"/>
        <v>1.0222237406552443E-2</v>
      </c>
      <c r="AN205" s="15">
        <f t="shared" si="169"/>
        <v>2.1901694113851688E-2</v>
      </c>
      <c r="AO205" s="15">
        <f t="shared" si="170"/>
        <v>2.5094283385928419E-3</v>
      </c>
      <c r="AP205" s="15">
        <f t="shared" si="171"/>
        <v>6.2168141267602943E-3</v>
      </c>
      <c r="AQ205" s="15">
        <f t="shared" si="147"/>
        <v>0.29440190035316016</v>
      </c>
      <c r="AR205" s="15">
        <f t="shared" si="148"/>
        <v>1.3410885776712811E-3</v>
      </c>
      <c r="AS205" s="15">
        <f t="shared" si="149"/>
        <v>1.8762352762592756E-2</v>
      </c>
      <c r="AT205" s="14">
        <f t="shared" ref="AT205:AT268" si="172">D205/G205</f>
        <v>7.6517337444022282E-4</v>
      </c>
      <c r="AU205" s="11">
        <f t="shared" si="157"/>
        <v>1.569218444059127E-3</v>
      </c>
      <c r="AV205" s="14">
        <f t="shared" ref="AV205:AV268" si="173">D205/H205</f>
        <v>4.4622005958396774E-3</v>
      </c>
      <c r="AW205" s="11">
        <f t="shared" si="158"/>
        <v>9.2003824949709739E-3</v>
      </c>
      <c r="AX205" s="13">
        <f t="shared" si="136"/>
        <v>3.2537130607870158E-4</v>
      </c>
      <c r="AY205" s="11">
        <f t="shared" si="140"/>
        <v>6.7261500299179344E-4</v>
      </c>
      <c r="AZ205" s="12">
        <f t="shared" si="138"/>
        <v>5.6411362515403769E-5</v>
      </c>
      <c r="BA205" s="11">
        <f t="shared" si="139"/>
        <v>1.1537969537146662E-4</v>
      </c>
      <c r="BB205" s="117">
        <f t="shared" si="159"/>
        <v>5073</v>
      </c>
      <c r="BC205" s="289">
        <f t="shared" si="137"/>
        <v>374</v>
      </c>
    </row>
    <row r="206" spans="1:55" ht="16">
      <c r="A206" s="20">
        <v>91</v>
      </c>
      <c r="B206" s="19">
        <v>44560</v>
      </c>
      <c r="C206" s="8">
        <v>11281728</v>
      </c>
      <c r="D206" s="8">
        <v>29600</v>
      </c>
      <c r="E206" s="8">
        <v>5345119</v>
      </c>
      <c r="F206" s="8">
        <v>5254136</v>
      </c>
      <c r="G206" s="8">
        <v>6629870</v>
      </c>
      <c r="H206" s="10">
        <f t="shared" si="141"/>
        <v>1123946</v>
      </c>
      <c r="I206" s="8">
        <v>81093</v>
      </c>
      <c r="J206" s="8">
        <v>23375</v>
      </c>
      <c r="K206" s="8">
        <v>395</v>
      </c>
      <c r="L206" s="9">
        <v>55</v>
      </c>
      <c r="M206" s="8">
        <v>145344</v>
      </c>
      <c r="N206" s="8">
        <v>1526</v>
      </c>
      <c r="O206" s="18">
        <f t="shared" si="142"/>
        <v>3849</v>
      </c>
      <c r="P206" s="18">
        <f t="shared" si="143"/>
        <v>-2</v>
      </c>
      <c r="Q206" s="18">
        <f t="shared" si="144"/>
        <v>-7</v>
      </c>
      <c r="R206" s="18">
        <f t="shared" si="150"/>
        <v>1247</v>
      </c>
      <c r="S206" s="17">
        <f t="shared" si="151"/>
        <v>1999.7142857142858</v>
      </c>
      <c r="T206" s="17">
        <f t="shared" si="152"/>
        <v>14</v>
      </c>
      <c r="U206" s="17">
        <f t="shared" si="153"/>
        <v>-3.5714285714285716</v>
      </c>
      <c r="V206" s="17">
        <f t="shared" si="145"/>
        <v>5072.447009443862</v>
      </c>
      <c r="W206" s="17">
        <f t="shared" si="154"/>
        <v>18.674291710388246</v>
      </c>
      <c r="X206" s="17">
        <f t="shared" si="146"/>
        <v>0</v>
      </c>
      <c r="Y206" s="17">
        <f t="shared" si="160"/>
        <v>4761.7564922465563</v>
      </c>
      <c r="Z206" s="17">
        <f t="shared" si="161"/>
        <v>61.755222390622066</v>
      </c>
      <c r="AA206" s="17">
        <f t="shared" si="162"/>
        <v>5.4959369285253308</v>
      </c>
      <c r="AB206" s="11">
        <f t="shared" si="163"/>
        <v>6.3378540332302558E-2</v>
      </c>
      <c r="AC206" s="11">
        <f t="shared" si="164"/>
        <v>3.1627175248705348E-3</v>
      </c>
      <c r="AD206" s="11">
        <f t="shared" si="165"/>
        <v>1.3843669845151967E-2</v>
      </c>
      <c r="AE206" s="11">
        <f t="shared" si="166"/>
        <v>1.7575303794784437E-2</v>
      </c>
      <c r="AF206" s="11">
        <f t="shared" si="167"/>
        <v>2.2512093143676249E-3</v>
      </c>
      <c r="AG206" s="11">
        <f t="shared" si="168"/>
        <v>1.4434447520293157E-2</v>
      </c>
      <c r="AH206" s="11">
        <f t="shared" si="135"/>
        <v>6.7513802500184503E-2</v>
      </c>
      <c r="AI206" s="11">
        <f t="shared" si="155"/>
        <v>9.563808107338035E-4</v>
      </c>
      <c r="AJ206" s="11">
        <f t="shared" si="156"/>
        <v>0</v>
      </c>
      <c r="AK206" s="16">
        <f t="shared" si="132"/>
        <v>6.9376838029582374E-2</v>
      </c>
      <c r="AL206" s="16">
        <f t="shared" si="133"/>
        <v>1.8776575700296179E-3</v>
      </c>
      <c r="AM206" s="16">
        <f t="shared" si="131"/>
        <v>1.0745316600175906E-3</v>
      </c>
      <c r="AN206" s="15">
        <f t="shared" si="169"/>
        <v>2.0944174266388057E-2</v>
      </c>
      <c r="AO206" s="15">
        <f t="shared" si="170"/>
        <v>2.4222076503965938E-3</v>
      </c>
      <c r="AP206" s="15">
        <f t="shared" si="171"/>
        <v>1.8159081737144239E-2</v>
      </c>
      <c r="AQ206" s="15">
        <f t="shared" si="147"/>
        <v>0.30434692745314201</v>
      </c>
      <c r="AR206" s="15">
        <f t="shared" si="148"/>
        <v>1.3246098148203852E-3</v>
      </c>
      <c r="AS206" s="15">
        <f t="shared" si="149"/>
        <v>1.5653702605634263E-2</v>
      </c>
      <c r="AT206" s="14">
        <f t="shared" si="172"/>
        <v>4.4646425948020093E-3</v>
      </c>
      <c r="AU206" s="11">
        <f t="shared" si="157"/>
        <v>1.569218444059127E-3</v>
      </c>
      <c r="AV206" s="14">
        <f t="shared" si="173"/>
        <v>2.6335784815284719E-2</v>
      </c>
      <c r="AW206" s="11">
        <f t="shared" si="158"/>
        <v>9.2003824949709739E-3</v>
      </c>
      <c r="AX206" s="13">
        <f t="shared" si="136"/>
        <v>1.6501258264922599E-3</v>
      </c>
      <c r="AY206" s="11">
        <f t="shared" si="140"/>
        <v>6.1672264721716419E-4</v>
      </c>
      <c r="AZ206" s="12">
        <f t="shared" si="138"/>
        <v>2.8296180769758685E-4</v>
      </c>
      <c r="BA206" s="11">
        <f t="shared" si="139"/>
        <v>1.0574077908732865E-4</v>
      </c>
      <c r="BB206" s="117">
        <f t="shared" si="159"/>
        <v>29600</v>
      </c>
      <c r="BC206" s="289">
        <f t="shared" si="137"/>
        <v>1876</v>
      </c>
    </row>
    <row r="207" spans="1:55" ht="16">
      <c r="A207" s="20">
        <v>92</v>
      </c>
      <c r="B207" s="19">
        <v>44561</v>
      </c>
      <c r="C207" s="8">
        <v>11312029</v>
      </c>
      <c r="D207" s="8">
        <v>30301</v>
      </c>
      <c r="E207" s="8">
        <v>5345923</v>
      </c>
      <c r="F207" s="8">
        <v>5255648</v>
      </c>
      <c r="G207" s="8">
        <v>6629870</v>
      </c>
      <c r="H207" s="10">
        <f t="shared" si="141"/>
        <v>1130914</v>
      </c>
      <c r="I207" s="8">
        <v>66774</v>
      </c>
      <c r="J207" s="8">
        <v>27554</v>
      </c>
      <c r="K207" s="8">
        <v>428</v>
      </c>
      <c r="L207" s="9">
        <v>54</v>
      </c>
      <c r="M207" s="8">
        <v>146965</v>
      </c>
      <c r="N207" s="8">
        <v>1533</v>
      </c>
      <c r="O207" s="18">
        <f t="shared" si="142"/>
        <v>4179</v>
      </c>
      <c r="P207" s="18">
        <f t="shared" si="143"/>
        <v>33</v>
      </c>
      <c r="Q207" s="18">
        <f t="shared" si="144"/>
        <v>-1</v>
      </c>
      <c r="R207" s="18">
        <f t="shared" si="150"/>
        <v>1621</v>
      </c>
      <c r="S207" s="17">
        <f t="shared" si="151"/>
        <v>3079</v>
      </c>
      <c r="T207" s="17">
        <f t="shared" si="152"/>
        <v>17.571428571428573</v>
      </c>
      <c r="U207" s="17">
        <f t="shared" si="153"/>
        <v>-3.4285714285714284</v>
      </c>
      <c r="V207" s="17">
        <f t="shared" si="145"/>
        <v>5772.1314738193751</v>
      </c>
      <c r="W207" s="17">
        <f t="shared" si="154"/>
        <v>57.74632615209017</v>
      </c>
      <c r="X207" s="17">
        <f t="shared" si="146"/>
        <v>2.1222000285347411</v>
      </c>
      <c r="Y207" s="17">
        <f t="shared" si="160"/>
        <v>5701.0642512117947</v>
      </c>
      <c r="Z207" s="17">
        <f t="shared" si="161"/>
        <v>59.498659787121632</v>
      </c>
      <c r="AA207" s="17">
        <f t="shared" si="162"/>
        <v>4.0161691382159681</v>
      </c>
      <c r="AB207" s="11">
        <f t="shared" si="163"/>
        <v>7.0302791254631042E-2</v>
      </c>
      <c r="AC207" s="11">
        <f t="shared" si="164"/>
        <v>2.545397210144241E-3</v>
      </c>
      <c r="AD207" s="11">
        <f t="shared" si="165"/>
        <v>1.0167516805610045E-2</v>
      </c>
      <c r="AE207" s="11">
        <f t="shared" si="166"/>
        <v>2.0177413221063575E-2</v>
      </c>
      <c r="AF207" s="11">
        <f t="shared" si="167"/>
        <v>2.1851308793684444E-3</v>
      </c>
      <c r="AG207" s="11">
        <f t="shared" si="168"/>
        <v>1.7764069723304934E-2</v>
      </c>
      <c r="AH207" s="11">
        <f t="shared" si="135"/>
        <v>7.1179158174187351E-2</v>
      </c>
      <c r="AI207" s="11">
        <f t="shared" si="155"/>
        <v>2.4704310653300607E-3</v>
      </c>
      <c r="AJ207" s="11">
        <f t="shared" si="156"/>
        <v>5.3726583000879525E-3</v>
      </c>
      <c r="AK207" s="16">
        <f t="shared" si="132"/>
        <v>9.0726913310156143E-2</v>
      </c>
      <c r="AL207" s="16">
        <f t="shared" si="133"/>
        <v>2.6953770944415714E-3</v>
      </c>
      <c r="AM207" s="16">
        <f t="shared" si="131"/>
        <v>9.6080787665020258E-3</v>
      </c>
      <c r="AN207" s="15">
        <f t="shared" si="169"/>
        <v>2.3521895879797559E-2</v>
      </c>
      <c r="AO207" s="15">
        <f t="shared" si="170"/>
        <v>2.3970095133112896E-3</v>
      </c>
      <c r="AP207" s="15">
        <f t="shared" si="171"/>
        <v>2.4307607108105526E-2</v>
      </c>
      <c r="AQ207" s="15">
        <f t="shared" si="147"/>
        <v>0.30419480906298524</v>
      </c>
      <c r="AR207" s="15">
        <f t="shared" si="148"/>
        <v>1.3330775640347792E-3</v>
      </c>
      <c r="AS207" s="15">
        <f t="shared" si="149"/>
        <v>1.6981975850416046E-2</v>
      </c>
      <c r="AT207" s="14">
        <f t="shared" si="172"/>
        <v>4.570376191388368E-3</v>
      </c>
      <c r="AU207" s="11">
        <f t="shared" si="157"/>
        <v>1.6069481215856636E-3</v>
      </c>
      <c r="AV207" s="14">
        <f t="shared" si="173"/>
        <v>2.6793372440344711E-2</v>
      </c>
      <c r="AW207" s="11">
        <f t="shared" si="158"/>
        <v>9.4291907953484612E-3</v>
      </c>
      <c r="AX207" s="13">
        <f t="shared" si="136"/>
        <v>1.3452603594834628E-3</v>
      </c>
      <c r="AY207" s="11">
        <f t="shared" si="140"/>
        <v>5.6128069533541787E-4</v>
      </c>
      <c r="AZ207" s="12">
        <f t="shared" si="138"/>
        <v>2.2805877038312969E-4</v>
      </c>
      <c r="BA207" s="11">
        <f t="shared" si="139"/>
        <v>9.6101862803170659E-5</v>
      </c>
      <c r="BB207" s="117">
        <f t="shared" si="159"/>
        <v>30301</v>
      </c>
      <c r="BC207" s="289">
        <f t="shared" si="137"/>
        <v>1512</v>
      </c>
    </row>
    <row r="208" spans="1:55" ht="16">
      <c r="A208" s="20">
        <v>93</v>
      </c>
      <c r="B208" s="19">
        <v>44562</v>
      </c>
      <c r="C208" s="8">
        <v>0</v>
      </c>
      <c r="D208" s="8">
        <v>0</v>
      </c>
      <c r="E208" s="8">
        <v>0</v>
      </c>
      <c r="F208" s="8">
        <f>F207+(F210-F207)/3</f>
        <v>5255751.666666667</v>
      </c>
      <c r="G208" s="8">
        <v>6629870</v>
      </c>
      <c r="H208" s="10">
        <f t="shared" si="141"/>
        <v>1127191.333333333</v>
      </c>
      <c r="I208" s="8">
        <v>63026</v>
      </c>
      <c r="J208" s="8">
        <v>34892</v>
      </c>
      <c r="K208" s="8">
        <v>451</v>
      </c>
      <c r="L208" s="9">
        <v>51</v>
      </c>
      <c r="M208" s="8">
        <v>146965</v>
      </c>
      <c r="N208" s="8">
        <v>1542</v>
      </c>
      <c r="O208" s="18">
        <f t="shared" si="142"/>
        <v>7338</v>
      </c>
      <c r="P208" s="18">
        <f t="shared" si="143"/>
        <v>23</v>
      </c>
      <c r="Q208" s="18">
        <f t="shared" si="144"/>
        <v>-3</v>
      </c>
      <c r="R208" s="18">
        <f t="shared" si="150"/>
        <v>0</v>
      </c>
      <c r="S208" s="17">
        <f t="shared" si="151"/>
        <v>4333.5714285714284</v>
      </c>
      <c r="T208" s="17">
        <f t="shared" si="152"/>
        <v>22.142857142857142</v>
      </c>
      <c r="U208" s="17">
        <f t="shared" si="153"/>
        <v>-1.8571428571428572</v>
      </c>
      <c r="V208" s="17">
        <f t="shared" si="145"/>
        <v>7338</v>
      </c>
      <c r="W208" s="17">
        <f t="shared" si="154"/>
        <v>23</v>
      </c>
      <c r="X208" s="17">
        <f t="shared" si="146"/>
        <v>0</v>
      </c>
      <c r="Y208" s="17">
        <f t="shared" si="160"/>
        <v>7302.5730680944253</v>
      </c>
      <c r="Z208" s="17">
        <f t="shared" si="161"/>
        <v>65.962145166495503</v>
      </c>
      <c r="AA208" s="17">
        <f t="shared" si="162"/>
        <v>4.6425643835099271</v>
      </c>
      <c r="AB208" s="11">
        <f t="shared" si="163"/>
        <v>0.1093625223604161</v>
      </c>
      <c r="AC208" s="11">
        <f t="shared" si="164"/>
        <v>2.3939226669991835E-3</v>
      </c>
      <c r="AD208" s="11">
        <f t="shared" si="165"/>
        <v>1.0847113045583941E-2</v>
      </c>
      <c r="AE208" s="11">
        <f t="shared" si="166"/>
        <v>2.3622300067892822E-2</v>
      </c>
      <c r="AF208" s="11">
        <f t="shared" si="167"/>
        <v>2.1542750780142728E-3</v>
      </c>
      <c r="AG208" s="11">
        <f t="shared" si="168"/>
        <v>1.7808815490869934E-2</v>
      </c>
      <c r="AH208" s="11">
        <f t="shared" si="135"/>
        <v>0.10989307215383233</v>
      </c>
      <c r="AI208" s="11">
        <f t="shared" si="155"/>
        <v>8.3472454090150253E-4</v>
      </c>
      <c r="AJ208" s="11">
        <f t="shared" si="156"/>
        <v>0</v>
      </c>
      <c r="AK208" s="16">
        <f t="shared" si="132"/>
        <v>0.12903256726211992</v>
      </c>
      <c r="AL208" s="16">
        <f t="shared" si="133"/>
        <v>2.2004917637019486E-3</v>
      </c>
      <c r="AM208" s="16">
        <f t="shared" si="131"/>
        <v>1.2467330975762464E-2</v>
      </c>
      <c r="AN208" s="15">
        <f t="shared" si="169"/>
        <v>2.6261264022558694E-2</v>
      </c>
      <c r="AO208" s="15">
        <f t="shared" si="170"/>
        <v>0</v>
      </c>
      <c r="AP208" s="15">
        <f t="shared" si="171"/>
        <v>0</v>
      </c>
      <c r="AQ208" s="15">
        <f t="shared" si="147"/>
        <v>0.29008849561743771</v>
      </c>
      <c r="AR208" s="15">
        <f t="shared" si="148"/>
        <v>7.7707477260365704E-4</v>
      </c>
      <c r="AS208" s="15">
        <f t="shared" si="149"/>
        <v>8.5644709248641725E-3</v>
      </c>
      <c r="AT208" s="14">
        <f t="shared" si="172"/>
        <v>0</v>
      </c>
      <c r="AU208" s="11">
        <f t="shared" si="157"/>
        <v>1.6673242246292698E-3</v>
      </c>
      <c r="AV208" s="14">
        <f t="shared" si="173"/>
        <v>0</v>
      </c>
      <c r="AW208" s="11">
        <f t="shared" si="158"/>
        <v>9.8250699483756841E-3</v>
      </c>
      <c r="AX208" s="13">
        <f t="shared" si="136"/>
        <v>9.1666268758700583E-5</v>
      </c>
      <c r="AY208" s="11">
        <f t="shared" si="140"/>
        <v>5.5614808977621252E-4</v>
      </c>
      <c r="AZ208" s="12">
        <f t="shared" si="138"/>
        <v>1.5636304583193503E-5</v>
      </c>
      <c r="BA208" s="11">
        <f t="shared" si="139"/>
        <v>9.5002940156766697E-5</v>
      </c>
      <c r="BB208" s="117">
        <f t="shared" si="159"/>
        <v>0</v>
      </c>
      <c r="BC208" s="289">
        <f t="shared" si="137"/>
        <v>103.66666666697711</v>
      </c>
    </row>
    <row r="209" spans="1:55" ht="16">
      <c r="A209" s="20">
        <v>94</v>
      </c>
      <c r="B209" s="19">
        <v>44563</v>
      </c>
      <c r="C209" s="8">
        <v>0</v>
      </c>
      <c r="D209" s="8">
        <v>0</v>
      </c>
      <c r="E209" s="8">
        <v>0</v>
      </c>
      <c r="F209" s="8">
        <f>F208+(F210-F207)/3</f>
        <v>5255855.333333334</v>
      </c>
      <c r="G209" s="8">
        <v>6629870</v>
      </c>
      <c r="H209" s="10">
        <f t="shared" si="141"/>
        <v>1134763.666666666</v>
      </c>
      <c r="I209" s="8">
        <v>48252</v>
      </c>
      <c r="J209" s="8">
        <v>30930</v>
      </c>
      <c r="K209" s="8">
        <v>472</v>
      </c>
      <c r="L209" s="9">
        <v>52</v>
      </c>
      <c r="M209" s="8">
        <v>158000</v>
      </c>
      <c r="N209" s="8">
        <v>1545</v>
      </c>
      <c r="O209" s="18">
        <f t="shared" si="142"/>
        <v>-3962</v>
      </c>
      <c r="P209" s="18">
        <f t="shared" si="143"/>
        <v>21</v>
      </c>
      <c r="Q209" s="18">
        <f t="shared" si="144"/>
        <v>1</v>
      </c>
      <c r="R209" s="18">
        <f t="shared" si="150"/>
        <v>11035</v>
      </c>
      <c r="S209" s="17">
        <f t="shared" si="151"/>
        <v>4448.4285714285716</v>
      </c>
      <c r="T209" s="17">
        <f t="shared" si="152"/>
        <v>27.714285714285715</v>
      </c>
      <c r="U209" s="17">
        <f t="shared" si="153"/>
        <v>-1.2857142857142858</v>
      </c>
      <c r="V209" s="17">
        <f t="shared" si="145"/>
        <v>6889.1651936160742</v>
      </c>
      <c r="W209" s="17">
        <f t="shared" si="154"/>
        <v>186.59165765880334</v>
      </c>
      <c r="X209" s="17">
        <f t="shared" si="146"/>
        <v>19.243148725122403</v>
      </c>
      <c r="Y209" s="17">
        <f t="shared" si="160"/>
        <v>9229.0572624020533</v>
      </c>
      <c r="Z209" s="17">
        <f t="shared" si="161"/>
        <v>90.764285166179576</v>
      </c>
      <c r="AA209" s="17">
        <f t="shared" si="162"/>
        <v>6.3386383109467728</v>
      </c>
      <c r="AB209" s="11">
        <f t="shared" si="163"/>
        <v>0.14643253994227864</v>
      </c>
      <c r="AC209" s="11">
        <f t="shared" si="164"/>
        <v>2.6012921347638306E-3</v>
      </c>
      <c r="AD209" s="11">
        <f t="shared" si="165"/>
        <v>1.4054630401212357E-2</v>
      </c>
      <c r="AE209" s="11">
        <f t="shared" si="166"/>
        <v>2.6878501145201683E-2</v>
      </c>
      <c r="AF209" s="11">
        <f t="shared" si="167"/>
        <v>2.173653411131851E-3</v>
      </c>
      <c r="AG209" s="11">
        <f t="shared" si="168"/>
        <v>1.862038271129304E-2</v>
      </c>
      <c r="AH209" s="11">
        <f t="shared" si="135"/>
        <v>0.1093067177611791</v>
      </c>
      <c r="AI209" s="11">
        <f t="shared" si="155"/>
        <v>5.3476916673966335E-3</v>
      </c>
      <c r="AJ209" s="11">
        <f t="shared" si="156"/>
        <v>4.2667735532422181E-2</v>
      </c>
      <c r="AK209" s="16">
        <f t="shared" si="132"/>
        <v>0.16167092115450371</v>
      </c>
      <c r="AL209" s="16">
        <f t="shared" si="133"/>
        <v>2.3574438757689642E-3</v>
      </c>
      <c r="AM209" s="16">
        <f t="shared" si="131"/>
        <v>1.4253386664991676E-2</v>
      </c>
      <c r="AN209" s="15">
        <f t="shared" si="169"/>
        <v>1.6359597439180584E-2</v>
      </c>
      <c r="AO209" s="15">
        <f t="shared" si="170"/>
        <v>2.7769696815193065E-3</v>
      </c>
      <c r="AP209" s="15">
        <f t="shared" si="171"/>
        <v>3.6339034714560965E-2</v>
      </c>
      <c r="AQ209" s="15">
        <f t="shared" si="147"/>
        <v>0.24913608219637925</v>
      </c>
      <c r="AR209" s="15">
        <f t="shared" si="148"/>
        <v>3.8052503060886949E-4</v>
      </c>
      <c r="AS209" s="15">
        <f t="shared" si="149"/>
        <v>3.4096234273214752E-3</v>
      </c>
      <c r="AT209" s="14">
        <f t="shared" si="172"/>
        <v>0</v>
      </c>
      <c r="AU209" s="11">
        <f t="shared" si="157"/>
        <v>2.6957865366461615E-3</v>
      </c>
      <c r="AV209" s="14">
        <f t="shared" si="173"/>
        <v>0</v>
      </c>
      <c r="AW209" s="11">
        <f t="shared" si="158"/>
        <v>1.6167250783278381E-2</v>
      </c>
      <c r="AX209" s="13">
        <f t="shared" si="136"/>
        <v>9.1969006149482873E-5</v>
      </c>
      <c r="AY209" s="11">
        <f t="shared" si="140"/>
        <v>7.9783106883361571E-4</v>
      </c>
      <c r="AZ209" s="12">
        <f t="shared" si="138"/>
        <v>1.5636304583193503E-5</v>
      </c>
      <c r="BA209" s="11">
        <f t="shared" si="139"/>
        <v>1.3473653545027493E-4</v>
      </c>
      <c r="BB209" s="117">
        <f t="shared" si="159"/>
        <v>0</v>
      </c>
      <c r="BC209" s="289">
        <f t="shared" si="137"/>
        <v>103.66666666697711</v>
      </c>
    </row>
    <row r="210" spans="1:55" ht="16">
      <c r="A210" s="20">
        <v>95</v>
      </c>
      <c r="B210" s="19">
        <v>44564</v>
      </c>
      <c r="C210" s="8">
        <v>11340028</v>
      </c>
      <c r="D210" s="8">
        <v>3956</v>
      </c>
      <c r="E210" s="8">
        <v>5345548</v>
      </c>
      <c r="F210" s="8">
        <v>5255959</v>
      </c>
      <c r="G210" s="8">
        <v>6629870</v>
      </c>
      <c r="H210" s="10">
        <f t="shared" si="141"/>
        <v>1130215</v>
      </c>
      <c r="I210" s="8">
        <v>44168</v>
      </c>
      <c r="J210" s="8">
        <v>37563</v>
      </c>
      <c r="K210" s="8">
        <v>491</v>
      </c>
      <c r="L210" s="9">
        <v>56</v>
      </c>
      <c r="M210" s="8">
        <v>159870</v>
      </c>
      <c r="N210" s="8">
        <v>1548</v>
      </c>
      <c r="O210" s="18">
        <f t="shared" si="142"/>
        <v>6633</v>
      </c>
      <c r="P210" s="18">
        <f t="shared" si="143"/>
        <v>19</v>
      </c>
      <c r="Q210" s="18">
        <f t="shared" si="144"/>
        <v>4</v>
      </c>
      <c r="R210" s="18">
        <f t="shared" si="150"/>
        <v>1870</v>
      </c>
      <c r="S210" s="17">
        <f t="shared" si="151"/>
        <v>5293.5714285714284</v>
      </c>
      <c r="T210" s="17">
        <f t="shared" si="152"/>
        <v>33.714285714285715</v>
      </c>
      <c r="U210" s="17">
        <f t="shared" si="153"/>
        <v>-0.5714285714285714</v>
      </c>
      <c r="V210" s="17">
        <f t="shared" si="145"/>
        <v>8476.1595381789557</v>
      </c>
      <c r="W210" s="17">
        <f t="shared" si="154"/>
        <v>43.092626607189715</v>
      </c>
      <c r="X210" s="17">
        <f t="shared" si="146"/>
        <v>6.7478352138546311</v>
      </c>
      <c r="Y210" s="17">
        <f t="shared" si="160"/>
        <v>11585.253189222287</v>
      </c>
      <c r="Z210" s="17">
        <f t="shared" si="161"/>
        <v>111.41398381081039</v>
      </c>
      <c r="AA210" s="17">
        <f t="shared" si="162"/>
        <v>7.4756841097611275</v>
      </c>
      <c r="AB210" s="11">
        <f t="shared" si="163"/>
        <v>0.2400989221011002</v>
      </c>
      <c r="AC210" s="11">
        <f t="shared" si="164"/>
        <v>3.6021333272166309E-3</v>
      </c>
      <c r="AD210" s="11">
        <f t="shared" si="165"/>
        <v>1.5838313791866794E-2</v>
      </c>
      <c r="AE210" s="11">
        <f t="shared" si="166"/>
        <v>3.7117959124595985E-2</v>
      </c>
      <c r="AF210" s="11">
        <f t="shared" si="167"/>
        <v>2.08273082039835E-3</v>
      </c>
      <c r="AG210" s="11">
        <f t="shared" si="168"/>
        <v>1.5240270781895601E-2</v>
      </c>
      <c r="AH210" s="11">
        <f t="shared" si="135"/>
        <v>0.17566441884645104</v>
      </c>
      <c r="AI210" s="11">
        <f t="shared" si="155"/>
        <v>1.3932307341477438E-3</v>
      </c>
      <c r="AJ210" s="11">
        <f t="shared" si="156"/>
        <v>1.4296261046302185E-2</v>
      </c>
      <c r="AK210" s="16">
        <f t="shared" si="132"/>
        <v>0.20364686924215272</v>
      </c>
      <c r="AL210" s="16">
        <f t="shared" si="133"/>
        <v>2.8728201214213342E-3</v>
      </c>
      <c r="AM210" s="16">
        <f t="shared" si="131"/>
        <v>1.7780605970888007E-2</v>
      </c>
      <c r="AN210" s="15">
        <f t="shared" si="169"/>
        <v>2.6213891882434767E-2</v>
      </c>
      <c r="AO210" s="15">
        <f t="shared" si="170"/>
        <v>3.4779450054153549E-3</v>
      </c>
      <c r="AP210" s="15">
        <f t="shared" si="171"/>
        <v>4.5738528732674262E-2</v>
      </c>
      <c r="AQ210" s="15">
        <f t="shared" si="147"/>
        <v>0.22825409976090497</v>
      </c>
      <c r="AR210" s="15">
        <f t="shared" si="148"/>
        <v>3.6147420442250933E-4</v>
      </c>
      <c r="AS210" s="15">
        <f t="shared" si="149"/>
        <v>3.1997598386541092E-3</v>
      </c>
      <c r="AT210" s="14">
        <f t="shared" si="172"/>
        <v>5.9669344949448485E-4</v>
      </c>
      <c r="AU210" s="11">
        <f t="shared" si="157"/>
        <v>3.3691890963602174E-3</v>
      </c>
      <c r="AV210" s="14">
        <f t="shared" si="173"/>
        <v>3.5002189848834073E-3</v>
      </c>
      <c r="AW210" s="11">
        <f t="shared" si="158"/>
        <v>2.0670537403533595E-2</v>
      </c>
      <c r="AX210" s="13">
        <f t="shared" si="136"/>
        <v>9.1355292481793568E-5</v>
      </c>
      <c r="AY210" s="11">
        <f t="shared" si="140"/>
        <v>8.3981445985983536E-4</v>
      </c>
      <c r="AZ210" s="12">
        <f t="shared" si="138"/>
        <v>1.5636304583053028E-5</v>
      </c>
      <c r="BA210" s="11">
        <f t="shared" si="139"/>
        <v>1.3958472359617481E-4</v>
      </c>
      <c r="BB210" s="117">
        <f t="shared" si="159"/>
        <v>3956</v>
      </c>
      <c r="BC210" s="289">
        <f t="shared" si="137"/>
        <v>103.66666666604578</v>
      </c>
    </row>
    <row r="211" spans="1:55" ht="16">
      <c r="A211" s="20">
        <v>96</v>
      </c>
      <c r="B211" s="19">
        <v>44565</v>
      </c>
      <c r="C211" s="8">
        <v>11348477</v>
      </c>
      <c r="D211" s="8">
        <v>8449</v>
      </c>
      <c r="E211" s="8">
        <v>5345752</v>
      </c>
      <c r="F211" s="8">
        <v>5256295</v>
      </c>
      <c r="G211" s="8">
        <v>6629870</v>
      </c>
      <c r="H211" s="10">
        <f t="shared" si="141"/>
        <v>1099570</v>
      </c>
      <c r="I211" s="8">
        <v>60515</v>
      </c>
      <c r="J211" s="8">
        <v>47717</v>
      </c>
      <c r="K211" s="8">
        <v>516</v>
      </c>
      <c r="L211" s="9">
        <v>56</v>
      </c>
      <c r="M211" s="8">
        <v>163651</v>
      </c>
      <c r="N211" s="8">
        <v>1550</v>
      </c>
      <c r="O211" s="18">
        <f t="shared" si="142"/>
        <v>10154</v>
      </c>
      <c r="P211" s="18">
        <f t="shared" si="143"/>
        <v>25</v>
      </c>
      <c r="Q211" s="18">
        <f t="shared" si="144"/>
        <v>0</v>
      </c>
      <c r="R211" s="18">
        <f t="shared" si="150"/>
        <v>3781</v>
      </c>
      <c r="S211" s="17">
        <f t="shared" si="151"/>
        <v>5916.5714285714284</v>
      </c>
      <c r="T211" s="17">
        <f t="shared" si="152"/>
        <v>30.857142857142858</v>
      </c>
      <c r="U211" s="17">
        <f t="shared" si="153"/>
        <v>0.5714285714285714</v>
      </c>
      <c r="V211" s="17">
        <f t="shared" si="145"/>
        <v>13890.212739961482</v>
      </c>
      <c r="W211" s="17">
        <f t="shared" si="154"/>
        <v>65.402493321460383</v>
      </c>
      <c r="X211" s="17">
        <f t="shared" si="146"/>
        <v>4.3847667170577154</v>
      </c>
      <c r="Y211" s="17">
        <f t="shared" si="160"/>
        <v>13804.244802897911</v>
      </c>
      <c r="Z211" s="17">
        <f t="shared" si="161"/>
        <v>122.0491517904283</v>
      </c>
      <c r="AA211" s="17">
        <f t="shared" si="162"/>
        <v>9.7060453116621339</v>
      </c>
      <c r="AB211" s="11">
        <f t="shared" si="163"/>
        <v>0.31253950377870654</v>
      </c>
      <c r="AC211" s="11">
        <f t="shared" si="164"/>
        <v>3.2491854162454621E-3</v>
      </c>
      <c r="AD211" s="11">
        <f t="shared" si="165"/>
        <v>1.9767913058375018E-2</v>
      </c>
      <c r="AE211" s="11">
        <f t="shared" si="166"/>
        <v>5.5870976453190745E-2</v>
      </c>
      <c r="AF211" s="11">
        <f t="shared" si="167"/>
        <v>2.4116172361857758E-3</v>
      </c>
      <c r="AG211" s="11">
        <f t="shared" si="168"/>
        <v>1.2556988084825861E-2</v>
      </c>
      <c r="AH211" s="11">
        <f t="shared" si="135"/>
        <v>0.3144858888779542</v>
      </c>
      <c r="AI211" s="11">
        <f t="shared" si="155"/>
        <v>1.7411413710688812E-3</v>
      </c>
      <c r="AJ211" s="11">
        <f t="shared" si="156"/>
        <v>8.9302784461460592E-3</v>
      </c>
      <c r="AK211" s="16">
        <f t="shared" si="132"/>
        <v>0.24040310046014809</v>
      </c>
      <c r="AL211" s="16">
        <f t="shared" si="133"/>
        <v>3.3501944956758666E-3</v>
      </c>
      <c r="AM211" s="16">
        <f t="shared" si="131"/>
        <v>2.0474115477385636E-2</v>
      </c>
      <c r="AN211" s="15">
        <f t="shared" si="169"/>
        <v>4.6346311214207812E-2</v>
      </c>
      <c r="AO211" s="15">
        <f t="shared" si="170"/>
        <v>1.2590940453368676E-3</v>
      </c>
      <c r="AP211" s="15">
        <f t="shared" si="171"/>
        <v>0</v>
      </c>
      <c r="AQ211" s="15">
        <f t="shared" si="147"/>
        <v>0.20984930034488669</v>
      </c>
      <c r="AR211" s="15">
        <f t="shared" si="148"/>
        <v>2.781580640138613E-4</v>
      </c>
      <c r="AS211" s="15">
        <f t="shared" si="149"/>
        <v>2.5850057402934537E-3</v>
      </c>
      <c r="AT211" s="14">
        <f t="shared" si="172"/>
        <v>1.2743839622798034E-3</v>
      </c>
      <c r="AU211" s="11">
        <f t="shared" si="157"/>
        <v>4.0851048792380973E-3</v>
      </c>
      <c r="AV211" s="14">
        <f t="shared" si="173"/>
        <v>7.6839128022772535E-3</v>
      </c>
      <c r="AW211" s="11">
        <f t="shared" si="158"/>
        <v>2.5696943906743586E-2</v>
      </c>
      <c r="AX211" s="13">
        <f t="shared" si="136"/>
        <v>2.9728856898908614E-4</v>
      </c>
      <c r="AY211" s="11">
        <f t="shared" si="140"/>
        <v>9.1359001293534836E-4</v>
      </c>
      <c r="AZ211" s="12">
        <f t="shared" si="138"/>
        <v>5.0679726751806596E-5</v>
      </c>
      <c r="BA211" s="11">
        <f t="shared" si="139"/>
        <v>1.4919490987649187E-4</v>
      </c>
      <c r="BB211" s="117">
        <f t="shared" si="159"/>
        <v>8449</v>
      </c>
      <c r="BC211" s="289">
        <f t="shared" si="137"/>
        <v>336</v>
      </c>
    </row>
    <row r="212" spans="1:55" ht="16">
      <c r="A212" s="20">
        <v>97</v>
      </c>
      <c r="B212" s="19">
        <v>44566</v>
      </c>
      <c r="C212" s="8">
        <v>11401280</v>
      </c>
      <c r="D212" s="8">
        <v>52803</v>
      </c>
      <c r="E212" s="8">
        <v>5346801</v>
      </c>
      <c r="F212" s="8">
        <v>5258513</v>
      </c>
      <c r="G212" s="8">
        <v>6629870</v>
      </c>
      <c r="H212" s="10">
        <f t="shared" si="141"/>
        <v>1080756</v>
      </c>
      <c r="I212" s="8">
        <v>59682</v>
      </c>
      <c r="J212" s="8">
        <v>50665</v>
      </c>
      <c r="K212" s="8">
        <v>591</v>
      </c>
      <c r="L212" s="9">
        <v>53</v>
      </c>
      <c r="M212" s="8">
        <v>178049</v>
      </c>
      <c r="N212" s="8">
        <v>1561</v>
      </c>
      <c r="O212" s="18">
        <f t="shared" si="142"/>
        <v>2948</v>
      </c>
      <c r="P212" s="18">
        <f t="shared" si="143"/>
        <v>75</v>
      </c>
      <c r="Q212" s="18">
        <f t="shared" si="144"/>
        <v>-3</v>
      </c>
      <c r="R212" s="18">
        <f t="shared" si="150"/>
        <v>14398</v>
      </c>
      <c r="S212" s="17">
        <f t="shared" si="151"/>
        <v>6807.1428571428569</v>
      </c>
      <c r="T212" s="17">
        <f t="shared" si="152"/>
        <v>40</v>
      </c>
      <c r="U212" s="17">
        <f t="shared" si="153"/>
        <v>8.2857142857142865</v>
      </c>
      <c r="V212" s="17">
        <f t="shared" si="145"/>
        <v>17165.284881794618</v>
      </c>
      <c r="W212" s="17">
        <f t="shared" si="154"/>
        <v>240.84260071332514</v>
      </c>
      <c r="X212" s="17">
        <f t="shared" si="146"/>
        <v>11.872517492057924</v>
      </c>
      <c r="Y212" s="17">
        <f t="shared" si="160"/>
        <v>16241.50471510918</v>
      </c>
      <c r="Z212" s="17">
        <f t="shared" si="161"/>
        <v>144.88963294943144</v>
      </c>
      <c r="AA212" s="17">
        <f t="shared" si="162"/>
        <v>19.034223369961801</v>
      </c>
      <c r="AB212" s="11">
        <f t="shared" si="163"/>
        <v>0.26838808089083999</v>
      </c>
      <c r="AC212" s="11">
        <f t="shared" si="164"/>
        <v>3.0364363423817809E-3</v>
      </c>
      <c r="AD212" s="11">
        <f t="shared" si="165"/>
        <v>3.6888029786747677E-2</v>
      </c>
      <c r="AE212" s="11">
        <f t="shared" si="166"/>
        <v>5.9574911609500125E-2</v>
      </c>
      <c r="AF212" s="11">
        <f t="shared" si="167"/>
        <v>2.4102926151794131E-3</v>
      </c>
      <c r="AG212" s="11">
        <f t="shared" si="168"/>
        <v>1.2800475388409742E-2</v>
      </c>
      <c r="AH212" s="11">
        <f t="shared" si="135"/>
        <v>0.28365338976773724</v>
      </c>
      <c r="AI212" s="11">
        <f t="shared" si="155"/>
        <v>5.0473122935919094E-3</v>
      </c>
      <c r="AJ212" s="11">
        <f t="shared" si="156"/>
        <v>2.3008754829569621E-2</v>
      </c>
      <c r="AK212" s="16">
        <f t="shared" si="132"/>
        <v>0.27581029857005518</v>
      </c>
      <c r="AL212" s="16">
        <f t="shared" si="133"/>
        <v>2.7181623743739868E-3</v>
      </c>
      <c r="AM212" s="16">
        <f t="shared" si="131"/>
        <v>1.7561718431706834E-2</v>
      </c>
      <c r="AN212" s="15">
        <f t="shared" si="169"/>
        <v>5.5184912521050809E-2</v>
      </c>
      <c r="AO212" s="15">
        <f t="shared" si="170"/>
        <v>3.8676573878458553E-3</v>
      </c>
      <c r="AP212" s="15">
        <f t="shared" si="171"/>
        <v>0</v>
      </c>
      <c r="AQ212" s="15">
        <f t="shared" si="147"/>
        <v>0.20862104026101647</v>
      </c>
      <c r="AR212" s="15">
        <f t="shared" si="148"/>
        <v>1.9605513430765294E-4</v>
      </c>
      <c r="AS212" s="15">
        <f t="shared" si="149"/>
        <v>1.2567324955116697E-3</v>
      </c>
      <c r="AT212" s="14">
        <f t="shared" si="172"/>
        <v>7.9644095585584638E-3</v>
      </c>
      <c r="AU212" s="11">
        <f t="shared" si="157"/>
        <v>5.4047601450491704E-3</v>
      </c>
      <c r="AV212" s="14">
        <f t="shared" si="173"/>
        <v>4.8857466440158558E-2</v>
      </c>
      <c r="AW212" s="11">
        <f t="shared" si="158"/>
        <v>3.4651834326163027E-2</v>
      </c>
      <c r="AX212" s="13">
        <f t="shared" si="136"/>
        <v>2.0171521594805242E-3</v>
      </c>
      <c r="AY212" s="11">
        <f t="shared" si="140"/>
        <v>1.1760421596903761E-3</v>
      </c>
      <c r="AZ212" s="12">
        <f t="shared" si="138"/>
        <v>3.3454652956996141E-4</v>
      </c>
      <c r="BA212" s="11">
        <f t="shared" si="139"/>
        <v>1.8956056525419962E-4</v>
      </c>
      <c r="BB212" s="117">
        <f t="shared" si="159"/>
        <v>52803</v>
      </c>
      <c r="BC212" s="289">
        <f t="shared" si="137"/>
        <v>2218</v>
      </c>
    </row>
    <row r="213" spans="1:55" ht="16">
      <c r="A213" s="20">
        <v>98</v>
      </c>
      <c r="B213" s="19">
        <v>44567</v>
      </c>
      <c r="C213" s="8">
        <v>11462132</v>
      </c>
      <c r="D213" s="8">
        <v>60852</v>
      </c>
      <c r="E213" s="8">
        <v>5347795</v>
      </c>
      <c r="F213" s="8">
        <v>5260614</v>
      </c>
      <c r="G213" s="8">
        <v>6629870</v>
      </c>
      <c r="H213" s="10">
        <f t="shared" si="141"/>
        <v>1051733</v>
      </c>
      <c r="I213" s="8">
        <v>64861</v>
      </c>
      <c r="J213" s="8">
        <v>60430</v>
      </c>
      <c r="K213" s="8">
        <v>631</v>
      </c>
      <c r="L213" s="9">
        <v>51</v>
      </c>
      <c r="M213" s="8">
        <v>189983</v>
      </c>
      <c r="N213" s="8">
        <v>1567</v>
      </c>
      <c r="O213" s="18">
        <f t="shared" si="142"/>
        <v>9765</v>
      </c>
      <c r="P213" s="18">
        <f t="shared" si="143"/>
        <v>40</v>
      </c>
      <c r="Q213" s="18">
        <f t="shared" si="144"/>
        <v>-2</v>
      </c>
      <c r="R213" s="18">
        <f t="shared" si="150"/>
        <v>11934</v>
      </c>
      <c r="S213" s="17">
        <f t="shared" si="151"/>
        <v>9613</v>
      </c>
      <c r="T213" s="17">
        <f t="shared" si="152"/>
        <v>40</v>
      </c>
      <c r="U213" s="17">
        <f t="shared" si="153"/>
        <v>7.4285714285714288</v>
      </c>
      <c r="V213" s="17">
        <f t="shared" si="145"/>
        <v>21565.818497185493</v>
      </c>
      <c r="W213" s="17">
        <f t="shared" si="154"/>
        <v>163.22218222280404</v>
      </c>
      <c r="X213" s="17">
        <f t="shared" si="146"/>
        <v>7.9593205917004841</v>
      </c>
      <c r="Y213" s="17">
        <f t="shared" si="160"/>
        <v>18487.564296635381</v>
      </c>
      <c r="Z213" s="17">
        <f t="shared" si="161"/>
        <v>128.81614801799824</v>
      </c>
      <c r="AA213" s="17">
        <f t="shared" si="162"/>
        <v>16.619555346622157</v>
      </c>
      <c r="AB213" s="11">
        <f t="shared" si="163"/>
        <v>0.30976784116878425</v>
      </c>
      <c r="AC213" s="11">
        <f t="shared" si="164"/>
        <v>2.5425076091581613E-3</v>
      </c>
      <c r="AD213" s="11">
        <f t="shared" si="165"/>
        <v>2.8121075036585712E-2</v>
      </c>
      <c r="AE213" s="11">
        <f t="shared" si="166"/>
        <v>6.3378540332302558E-2</v>
      </c>
      <c r="AF213" s="11">
        <f t="shared" si="167"/>
        <v>3.1627175248705348E-3</v>
      </c>
      <c r="AG213" s="11">
        <f t="shared" si="168"/>
        <v>1.3843669845151967E-2</v>
      </c>
      <c r="AH213" s="11">
        <f t="shared" si="135"/>
        <v>0.36134543911372763</v>
      </c>
      <c r="AI213" s="11">
        <f t="shared" si="155"/>
        <v>3.2215964121741643E-3</v>
      </c>
      <c r="AJ213" s="11">
        <f t="shared" si="156"/>
        <v>1.3467547532488128E-2</v>
      </c>
      <c r="AK213" s="16">
        <f t="shared" si="132"/>
        <v>0.2962797069631864</v>
      </c>
      <c r="AL213" s="16">
        <f t="shared" si="133"/>
        <v>2.9698435237979449E-3</v>
      </c>
      <c r="AM213" s="16">
        <f t="shared" si="131"/>
        <v>3.4981114175271756E-2</v>
      </c>
      <c r="AN213" s="15">
        <f t="shared" si="169"/>
        <v>6.7513802500184503E-2</v>
      </c>
      <c r="AO213" s="15">
        <f t="shared" si="170"/>
        <v>9.563808107338035E-4</v>
      </c>
      <c r="AP213" s="15">
        <f t="shared" si="171"/>
        <v>0</v>
      </c>
      <c r="AQ213" s="15">
        <f t="shared" si="147"/>
        <v>0.21515231586253053</v>
      </c>
      <c r="AR213" s="15">
        <f t="shared" si="148"/>
        <v>5.7061328596820518E-5</v>
      </c>
      <c r="AS213" s="15">
        <f t="shared" si="149"/>
        <v>0</v>
      </c>
      <c r="AT213" s="14">
        <f t="shared" si="172"/>
        <v>9.1784605128004022E-3</v>
      </c>
      <c r="AU213" s="11">
        <f t="shared" si="157"/>
        <v>6.2183292109369093E-3</v>
      </c>
      <c r="AV213" s="14">
        <f t="shared" si="173"/>
        <v>5.7858791157071231E-2</v>
      </c>
      <c r="AW213" s="11">
        <f t="shared" si="158"/>
        <v>4.0276693172105325E-2</v>
      </c>
      <c r="AX213" s="13">
        <f t="shared" si="136"/>
        <v>1.9440095636757972E-3</v>
      </c>
      <c r="AY213" s="11">
        <f t="shared" si="140"/>
        <v>1.2981540998760546E-3</v>
      </c>
      <c r="AZ213" s="12">
        <f t="shared" si="138"/>
        <v>3.1689912471888587E-4</v>
      </c>
      <c r="BA213" s="11">
        <f t="shared" si="139"/>
        <v>2.0725824761196664E-4</v>
      </c>
      <c r="BB213" s="117">
        <f t="shared" si="159"/>
        <v>60852</v>
      </c>
      <c r="BC213" s="289">
        <f t="shared" si="137"/>
        <v>2101</v>
      </c>
    </row>
    <row r="214" spans="1:55" ht="16">
      <c r="A214" s="20">
        <v>99</v>
      </c>
      <c r="B214" s="19">
        <v>44568</v>
      </c>
      <c r="C214" s="8">
        <v>11525658</v>
      </c>
      <c r="D214" s="8">
        <v>63526</v>
      </c>
      <c r="E214" s="8">
        <v>5348848</v>
      </c>
      <c r="F214" s="8">
        <v>5262572</v>
      </c>
      <c r="G214" s="8">
        <v>6629870</v>
      </c>
      <c r="H214" s="10">
        <f t="shared" si="141"/>
        <v>1024973</v>
      </c>
      <c r="I214" s="8">
        <v>68202</v>
      </c>
      <c r="J214" s="8">
        <v>68970</v>
      </c>
      <c r="K214" s="8">
        <v>644</v>
      </c>
      <c r="L214" s="9">
        <v>58</v>
      </c>
      <c r="M214" s="8">
        <v>202878</v>
      </c>
      <c r="N214" s="8">
        <v>1573</v>
      </c>
      <c r="O214" s="18">
        <f t="shared" si="142"/>
        <v>8540</v>
      </c>
      <c r="P214" s="18">
        <f t="shared" si="143"/>
        <v>13</v>
      </c>
      <c r="Q214" s="18">
        <f t="shared" si="144"/>
        <v>7</v>
      </c>
      <c r="R214" s="18">
        <f t="shared" si="150"/>
        <v>12895</v>
      </c>
      <c r="S214" s="17">
        <f t="shared" si="151"/>
        <v>11318.428571428571</v>
      </c>
      <c r="T214" s="17">
        <f t="shared" si="152"/>
        <v>46.714285714285715</v>
      </c>
      <c r="U214" s="17">
        <f t="shared" si="153"/>
        <v>8.8571428571428577</v>
      </c>
      <c r="V214" s="17">
        <f t="shared" si="145"/>
        <v>21305.072769548744</v>
      </c>
      <c r="W214" s="17">
        <f t="shared" si="154"/>
        <v>132.19250200941553</v>
      </c>
      <c r="X214" s="17">
        <f t="shared" si="146"/>
        <v>17.734728441841774</v>
      </c>
      <c r="Y214" s="17">
        <f t="shared" si="160"/>
        <v>19929.684362609813</v>
      </c>
      <c r="Z214" s="17">
        <f t="shared" si="161"/>
        <v>132.08862993125686</v>
      </c>
      <c r="AA214" s="17">
        <f t="shared" si="162"/>
        <v>17.655578887500067</v>
      </c>
      <c r="AB214" s="11">
        <f t="shared" si="163"/>
        <v>0.30726760861858149</v>
      </c>
      <c r="AC214" s="11">
        <f t="shared" si="164"/>
        <v>2.1858121782435355E-3</v>
      </c>
      <c r="AD214" s="11">
        <f t="shared" si="165"/>
        <v>2.7980315194136397E-2</v>
      </c>
      <c r="AE214" s="11">
        <f t="shared" si="166"/>
        <v>7.0302791254631042E-2</v>
      </c>
      <c r="AF214" s="11">
        <f t="shared" si="167"/>
        <v>2.545397210144241E-3</v>
      </c>
      <c r="AG214" s="11">
        <f t="shared" si="168"/>
        <v>1.0167516805610045E-2</v>
      </c>
      <c r="AH214" s="11">
        <f t="shared" si="135"/>
        <v>0.32847277670015484</v>
      </c>
      <c r="AI214" s="11">
        <f t="shared" si="155"/>
        <v>2.1875310608872336E-3</v>
      </c>
      <c r="AJ214" s="11">
        <f t="shared" si="156"/>
        <v>2.8105750304028169E-2</v>
      </c>
      <c r="AK214" s="16">
        <f t="shared" si="132"/>
        <v>0.30277075548224669</v>
      </c>
      <c r="AL214" s="16">
        <f t="shared" si="133"/>
        <v>2.8011051168972236E-3</v>
      </c>
      <c r="AM214" s="16">
        <f t="shared" si="131"/>
        <v>3.3835406656150591E-2</v>
      </c>
      <c r="AN214" s="15">
        <f t="shared" si="169"/>
        <v>7.1179158174187351E-2</v>
      </c>
      <c r="AO214" s="15">
        <f t="shared" si="170"/>
        <v>2.4704310653300607E-3</v>
      </c>
      <c r="AP214" s="15">
        <f t="shared" si="171"/>
        <v>5.3726583000879525E-3</v>
      </c>
      <c r="AQ214" s="15">
        <f t="shared" si="147"/>
        <v>0.18371846875556255</v>
      </c>
      <c r="AR214" s="15">
        <f t="shared" si="148"/>
        <v>5.7061328596820518E-5</v>
      </c>
      <c r="AS214" s="15">
        <f t="shared" si="149"/>
        <v>0</v>
      </c>
      <c r="AT214" s="14">
        <f t="shared" si="172"/>
        <v>9.5817866715335286E-3</v>
      </c>
      <c r="AU214" s="11">
        <f t="shared" si="157"/>
        <v>6.6424702574431E-3</v>
      </c>
      <c r="AV214" s="14">
        <f t="shared" si="173"/>
        <v>6.1978217962814629E-2</v>
      </c>
      <c r="AW214" s="11">
        <f t="shared" si="158"/>
        <v>4.3340744439577313E-2</v>
      </c>
      <c r="AX214" s="13">
        <f t="shared" si="136"/>
        <v>1.8616892310120534E-3</v>
      </c>
      <c r="AY214" s="11">
        <f t="shared" si="140"/>
        <v>1.0810072392718839E-3</v>
      </c>
      <c r="AZ214" s="12">
        <f t="shared" si="138"/>
        <v>2.9533007434534917E-4</v>
      </c>
      <c r="BA214" s="11">
        <f t="shared" si="139"/>
        <v>1.7550441088157517E-4</v>
      </c>
      <c r="BB214" s="117">
        <f t="shared" si="159"/>
        <v>63526</v>
      </c>
      <c r="BC214" s="289">
        <f t="shared" si="137"/>
        <v>1958</v>
      </c>
    </row>
    <row r="215" spans="1:55" ht="16">
      <c r="A215" s="20">
        <v>100</v>
      </c>
      <c r="B215" s="19">
        <v>44569</v>
      </c>
      <c r="C215" s="8">
        <v>11586902</v>
      </c>
      <c r="D215" s="8">
        <v>61244</v>
      </c>
      <c r="E215" s="8">
        <v>5350020</v>
      </c>
      <c r="F215" s="8">
        <v>5264549</v>
      </c>
      <c r="G215" s="8">
        <v>6629870</v>
      </c>
      <c r="H215" s="10">
        <f t="shared" si="141"/>
        <v>977024</v>
      </c>
      <c r="I215" s="8">
        <v>89518</v>
      </c>
      <c r="J215" s="8">
        <v>82542</v>
      </c>
      <c r="K215" s="8">
        <v>731</v>
      </c>
      <c r="L215" s="9">
        <v>109</v>
      </c>
      <c r="M215" s="8">
        <v>213815</v>
      </c>
      <c r="N215" s="8">
        <v>1582</v>
      </c>
      <c r="O215" s="18">
        <f t="shared" si="142"/>
        <v>13572</v>
      </c>
      <c r="P215" s="18">
        <f t="shared" si="143"/>
        <v>87</v>
      </c>
      <c r="Q215" s="18">
        <f t="shared" si="144"/>
        <v>51</v>
      </c>
      <c r="R215" s="18">
        <f t="shared" si="150"/>
        <v>10937</v>
      </c>
      <c r="S215" s="21">
        <f t="shared" si="151"/>
        <v>12875.285714285714</v>
      </c>
      <c r="T215" s="21">
        <f t="shared" si="152"/>
        <v>49.285714285714285</v>
      </c>
      <c r="U215" s="21">
        <f t="shared" si="153"/>
        <v>8.7142857142857135</v>
      </c>
      <c r="V215" s="21">
        <f t="shared" si="145"/>
        <v>24398.819385478881</v>
      </c>
      <c r="W215" s="21">
        <f t="shared" si="154"/>
        <v>182.88336811302202</v>
      </c>
      <c r="X215" s="21">
        <f t="shared" si="146"/>
        <v>65.297246408097664</v>
      </c>
      <c r="Y215" s="21">
        <f t="shared" si="160"/>
        <v>20952.796828329603</v>
      </c>
      <c r="Z215" s="21">
        <f t="shared" si="161"/>
        <v>128.8882737424768</v>
      </c>
      <c r="AA215" s="21">
        <f t="shared" si="162"/>
        <v>17.029183642206107</v>
      </c>
      <c r="AB215" s="12">
        <f t="shared" si="163"/>
        <v>0.3072167506573063</v>
      </c>
      <c r="AC215" s="12">
        <f t="shared" si="164"/>
        <v>1.868758499963416E-3</v>
      </c>
      <c r="AD215" s="12">
        <f t="shared" si="165"/>
        <v>2.6442831742556065E-2</v>
      </c>
      <c r="AE215" s="12">
        <f t="shared" si="166"/>
        <v>0.1093625223604161</v>
      </c>
      <c r="AF215" s="12">
        <f t="shared" si="167"/>
        <v>2.3939226669991835E-3</v>
      </c>
      <c r="AG215" s="12">
        <f t="shared" si="168"/>
        <v>1.0847113045583941E-2</v>
      </c>
      <c r="AH215" s="12">
        <f t="shared" si="135"/>
        <v>0.35774345892318232</v>
      </c>
      <c r="AI215" s="12">
        <f t="shared" si="155"/>
        <v>2.6516364812675369E-3</v>
      </c>
      <c r="AJ215" s="12">
        <f t="shared" si="156"/>
        <v>0.10139323976412681</v>
      </c>
      <c r="AK215" s="16">
        <f t="shared" si="132"/>
        <v>0.29635505969069775</v>
      </c>
      <c r="AL215" s="16">
        <f t="shared" si="133"/>
        <v>1.9260334707342016E-3</v>
      </c>
      <c r="AM215" s="16">
        <f t="shared" si="131"/>
        <v>3.2957059945555811E-2</v>
      </c>
      <c r="AN215" s="15">
        <f t="shared" si="169"/>
        <v>0.10989307215383233</v>
      </c>
      <c r="AO215" s="15">
        <f t="shared" si="170"/>
        <v>8.3472454090150253E-4</v>
      </c>
      <c r="AP215" s="15">
        <f t="shared" si="171"/>
        <v>0</v>
      </c>
      <c r="AQ215" s="15">
        <f t="shared" si="147"/>
        <v>0.20308390101833276</v>
      </c>
      <c r="AR215" s="15">
        <f t="shared" si="148"/>
        <v>3.4595909295815987E-5</v>
      </c>
      <c r="AS215" s="15">
        <f t="shared" si="149"/>
        <v>0</v>
      </c>
      <c r="AT215" s="14">
        <f t="shared" si="172"/>
        <v>9.2375868606775092E-3</v>
      </c>
      <c r="AU215" s="12">
        <f t="shared" si="157"/>
        <v>7.9643664635527227E-3</v>
      </c>
      <c r="AV215" s="14">
        <f t="shared" si="173"/>
        <v>6.2684232935936071E-2</v>
      </c>
      <c r="AW215" s="12">
        <f t="shared" si="158"/>
        <v>5.2821107156924986E-2</v>
      </c>
      <c r="AX215" s="13">
        <f t="shared" si="136"/>
        <v>1.9288312960438958E-3</v>
      </c>
      <c r="AY215" s="12">
        <f t="shared" si="140"/>
        <v>1.3783615583388301E-3</v>
      </c>
      <c r="AZ215" s="12">
        <f t="shared" si="138"/>
        <v>2.9819589222714776E-4</v>
      </c>
      <c r="BA215" s="12">
        <f t="shared" si="139"/>
        <v>2.1683252138751267E-4</v>
      </c>
      <c r="BB215" s="117">
        <f t="shared" si="159"/>
        <v>61244</v>
      </c>
      <c r="BC215" s="289">
        <f t="shared" si="137"/>
        <v>1977</v>
      </c>
    </row>
    <row r="216" spans="1:55" ht="16">
      <c r="A216" s="20">
        <v>101</v>
      </c>
      <c r="B216" s="19">
        <v>44570</v>
      </c>
      <c r="C216" s="8">
        <v>11624659</v>
      </c>
      <c r="D216" s="8">
        <v>37757</v>
      </c>
      <c r="E216" s="8">
        <v>5350678</v>
      </c>
      <c r="F216" s="8">
        <v>5265474</v>
      </c>
      <c r="G216" s="8">
        <v>6629870</v>
      </c>
      <c r="H216" s="10">
        <f t="shared" si="141"/>
        <v>958932</v>
      </c>
      <c r="I216" s="8">
        <v>83993</v>
      </c>
      <c r="J216" s="8">
        <v>98221</v>
      </c>
      <c r="K216" s="8">
        <v>752</v>
      </c>
      <c r="L216" s="9">
        <v>104</v>
      </c>
      <c r="M216" s="8">
        <v>220808</v>
      </c>
      <c r="N216" s="8">
        <v>1586</v>
      </c>
      <c r="O216" s="18">
        <f t="shared" si="142"/>
        <v>15679</v>
      </c>
      <c r="P216" s="18">
        <f t="shared" si="143"/>
        <v>21</v>
      </c>
      <c r="Q216" s="18">
        <f t="shared" si="144"/>
        <v>-5</v>
      </c>
      <c r="R216" s="18">
        <f t="shared" si="150"/>
        <v>6993</v>
      </c>
      <c r="S216" s="17">
        <f t="shared" si="151"/>
        <v>8967.8571428571431</v>
      </c>
      <c r="T216" s="17">
        <f t="shared" si="152"/>
        <v>50.714285714285715</v>
      </c>
      <c r="U216" s="17">
        <f t="shared" si="153"/>
        <v>8.4285714285714288</v>
      </c>
      <c r="V216" s="17">
        <f t="shared" si="145"/>
        <v>22611.582264299483</v>
      </c>
      <c r="W216" s="17">
        <f t="shared" si="154"/>
        <v>74.07726313877086</v>
      </c>
      <c r="X216" s="17">
        <f t="shared" si="146"/>
        <v>2.3404725617449058</v>
      </c>
      <c r="Y216" s="17">
        <f t="shared" si="160"/>
        <v>21763.948538533248</v>
      </c>
      <c r="Z216" s="17">
        <f t="shared" si="161"/>
        <v>162.9115528808843</v>
      </c>
      <c r="AA216" s="17">
        <f t="shared" si="162"/>
        <v>21.282765728723341</v>
      </c>
      <c r="AB216" s="11">
        <f t="shared" si="163"/>
        <v>0.24312371297988392</v>
      </c>
      <c r="AC216" s="11">
        <f t="shared" si="164"/>
        <v>1.9736807065601062E-3</v>
      </c>
      <c r="AD216" s="11">
        <f t="shared" si="165"/>
        <v>2.911459060016873E-2</v>
      </c>
      <c r="AE216" s="11">
        <f t="shared" si="166"/>
        <v>0.14643253994227864</v>
      </c>
      <c r="AF216" s="11">
        <f t="shared" si="167"/>
        <v>2.6012921347638306E-3</v>
      </c>
      <c r="AG216" s="11">
        <f t="shared" si="168"/>
        <v>1.4054630401212357E-2</v>
      </c>
      <c r="AH216" s="11">
        <f t="shared" si="135"/>
        <v>0.25259257651309774</v>
      </c>
      <c r="AI216" s="11">
        <f t="shared" si="155"/>
        <v>8.9744933656527416E-4</v>
      </c>
      <c r="AJ216" s="11">
        <f t="shared" si="156"/>
        <v>3.201740850540227E-3</v>
      </c>
      <c r="AK216" s="16">
        <f t="shared" si="132"/>
        <v>0.31052286137562973</v>
      </c>
      <c r="AL216" s="16">
        <f t="shared" si="133"/>
        <v>1.3553493687911834E-3</v>
      </c>
      <c r="AM216" s="16">
        <f t="shared" si="131"/>
        <v>3.0263550439058196E-2</v>
      </c>
      <c r="AN216" s="15">
        <f t="shared" si="169"/>
        <v>0.1093067177611791</v>
      </c>
      <c r="AO216" s="15">
        <f t="shared" si="170"/>
        <v>5.3476916673966335E-3</v>
      </c>
      <c r="AP216" s="15">
        <f t="shared" si="171"/>
        <v>4.2667735532422181E-2</v>
      </c>
      <c r="AQ216" s="15">
        <f t="shared" si="147"/>
        <v>0.22194811935099684</v>
      </c>
      <c r="AR216" s="15">
        <f t="shared" si="148"/>
        <v>5.0403871700788956E-5</v>
      </c>
      <c r="AS216" s="15">
        <f t="shared" si="149"/>
        <v>0</v>
      </c>
      <c r="AT216" s="14">
        <f t="shared" si="172"/>
        <v>5.6949834612141717E-3</v>
      </c>
      <c r="AU216" s="11">
        <f t="shared" si="157"/>
        <v>8.5849129987250333E-3</v>
      </c>
      <c r="AV216" s="14">
        <f t="shared" si="173"/>
        <v>3.9374011921596112E-2</v>
      </c>
      <c r="AW216" s="11">
        <f t="shared" si="158"/>
        <v>5.8558076623183186E-2</v>
      </c>
      <c r="AX216" s="13">
        <f t="shared" si="136"/>
        <v>9.467525874492336E-4</v>
      </c>
      <c r="AY216" s="11">
        <f t="shared" si="140"/>
        <v>1.1746129412074039E-3</v>
      </c>
      <c r="AZ216" s="12">
        <f t="shared" si="138"/>
        <v>1.3952008108756279E-4</v>
      </c>
      <c r="BA216" s="11">
        <f t="shared" si="139"/>
        <v>1.8104211911933632E-4</v>
      </c>
      <c r="BB216" s="117">
        <f t="shared" si="159"/>
        <v>37757</v>
      </c>
      <c r="BC216" s="289">
        <f t="shared" si="137"/>
        <v>925</v>
      </c>
    </row>
    <row r="217" spans="1:55" ht="16">
      <c r="A217" s="20">
        <v>102</v>
      </c>
      <c r="B217" s="19">
        <v>44571</v>
      </c>
      <c r="C217" s="8">
        <v>11648299</v>
      </c>
      <c r="D217" s="8">
        <v>23640</v>
      </c>
      <c r="E217" s="8">
        <v>5349329</v>
      </c>
      <c r="F217" s="8">
        <v>5264104</v>
      </c>
      <c r="G217" s="8">
        <v>6629870</v>
      </c>
      <c r="H217" s="10">
        <f t="shared" si="141"/>
        <v>947549</v>
      </c>
      <c r="I217" s="8">
        <v>78093</v>
      </c>
      <c r="J217" s="8">
        <v>116792</v>
      </c>
      <c r="K217" s="8">
        <v>818</v>
      </c>
      <c r="L217" s="9">
        <v>118</v>
      </c>
      <c r="M217" s="8">
        <v>220808</v>
      </c>
      <c r="N217" s="8">
        <v>1588</v>
      </c>
      <c r="O217" s="18">
        <f t="shared" si="142"/>
        <v>18571</v>
      </c>
      <c r="P217" s="18">
        <f t="shared" si="143"/>
        <v>66</v>
      </c>
      <c r="Q217" s="18">
        <f t="shared" si="144"/>
        <v>14</v>
      </c>
      <c r="R217" s="18">
        <f t="shared" si="150"/>
        <v>0</v>
      </c>
      <c r="S217" s="17">
        <f t="shared" si="151"/>
        <v>7195.7142857142853</v>
      </c>
      <c r="T217" s="17">
        <f t="shared" si="152"/>
        <v>46</v>
      </c>
      <c r="U217" s="17">
        <f t="shared" si="153"/>
        <v>8.5714285714285712</v>
      </c>
      <c r="V217" s="17">
        <f t="shared" si="145"/>
        <v>18571</v>
      </c>
      <c r="W217" s="17">
        <f t="shared" si="154"/>
        <v>66</v>
      </c>
      <c r="X217" s="17">
        <f t="shared" si="146"/>
        <v>14</v>
      </c>
      <c r="Y217" s="17">
        <f t="shared" si="160"/>
        <v>21925.502261460631</v>
      </c>
      <c r="Z217" s="17">
        <f t="shared" si="161"/>
        <v>171.72595737183283</v>
      </c>
      <c r="AA217" s="17">
        <f t="shared" si="162"/>
        <v>23.628924024677126</v>
      </c>
      <c r="AB217" s="11">
        <f t="shared" si="163"/>
        <v>0.26103963736812152</v>
      </c>
      <c r="AC217" s="11">
        <f t="shared" si="164"/>
        <v>1.7483629506096744E-3</v>
      </c>
      <c r="AD217" s="11">
        <f t="shared" si="165"/>
        <v>3.1421441522177032E-2</v>
      </c>
      <c r="AE217" s="11">
        <f t="shared" si="166"/>
        <v>0.2400989221011002</v>
      </c>
      <c r="AF217" s="11">
        <f t="shared" si="167"/>
        <v>3.6021333272166309E-3</v>
      </c>
      <c r="AG217" s="11">
        <f t="shared" si="168"/>
        <v>1.5838313791866794E-2</v>
      </c>
      <c r="AH217" s="11">
        <f t="shared" si="135"/>
        <v>0.22110175847987332</v>
      </c>
      <c r="AI217" s="11">
        <f t="shared" si="155"/>
        <v>6.7195406277679927E-4</v>
      </c>
      <c r="AJ217" s="11">
        <f t="shared" si="156"/>
        <v>1.8617021276595744E-2</v>
      </c>
      <c r="AK217" s="16">
        <f t="shared" si="132"/>
        <v>0.31151258146811284</v>
      </c>
      <c r="AL217" s="16">
        <f t="shared" si="133"/>
        <v>1.6128397537556911E-3</v>
      </c>
      <c r="AM217" s="16">
        <f t="shared" si="131"/>
        <v>3.4316637799316103E-2</v>
      </c>
      <c r="AN217" s="15">
        <f t="shared" si="169"/>
        <v>0.17566441884645104</v>
      </c>
      <c r="AO217" s="15">
        <f t="shared" si="170"/>
        <v>1.3932307341477438E-3</v>
      </c>
      <c r="AP217" s="15">
        <f t="shared" si="171"/>
        <v>1.4296261046302185E-2</v>
      </c>
      <c r="AQ217" s="15">
        <f t="shared" si="147"/>
        <v>0.21739670488483998</v>
      </c>
      <c r="AR217" s="15">
        <f t="shared" si="148"/>
        <v>7.6987464639522075E-5</v>
      </c>
      <c r="AS217" s="15">
        <f t="shared" si="149"/>
        <v>0</v>
      </c>
      <c r="AT217" s="14">
        <f t="shared" si="172"/>
        <v>3.5656807750378211E-3</v>
      </c>
      <c r="AU217" s="11">
        <f t="shared" si="157"/>
        <v>9.0807856822876735E-3</v>
      </c>
      <c r="AV217" s="14">
        <f t="shared" si="173"/>
        <v>2.4948577857187331E-2</v>
      </c>
      <c r="AW217" s="11">
        <f t="shared" si="158"/>
        <v>6.372379895665492E-2</v>
      </c>
      <c r="AX217" s="13">
        <f t="shared" si="136"/>
        <v>-1.4286727317474022E-3</v>
      </c>
      <c r="AY217" s="11">
        <f t="shared" si="140"/>
        <v>1.0465007699033654E-3</v>
      </c>
      <c r="AZ217" s="12">
        <f t="shared" si="138"/>
        <v>-2.066405525296876E-4</v>
      </c>
      <c r="BA217" s="11">
        <f t="shared" si="139"/>
        <v>1.5645641834390633E-4</v>
      </c>
      <c r="BB217" s="117">
        <f t="shared" si="159"/>
        <v>23640</v>
      </c>
      <c r="BC217" s="289">
        <f t="shared" si="137"/>
        <v>-1370</v>
      </c>
    </row>
    <row r="218" spans="1:55" ht="16">
      <c r="A218" s="20">
        <v>103</v>
      </c>
      <c r="B218" s="19">
        <v>44572</v>
      </c>
      <c r="C218" s="8">
        <v>11718096</v>
      </c>
      <c r="D218" s="8">
        <v>69797</v>
      </c>
      <c r="E218" s="8">
        <v>5350422</v>
      </c>
      <c r="F218" s="8">
        <v>5266358</v>
      </c>
      <c r="G218" s="8">
        <v>6629870</v>
      </c>
      <c r="H218" s="10">
        <f t="shared" si="141"/>
        <v>942611</v>
      </c>
      <c r="I218" s="8">
        <v>59670</v>
      </c>
      <c r="J218" s="8">
        <v>137844</v>
      </c>
      <c r="K218" s="8">
        <v>861</v>
      </c>
      <c r="L218" s="9">
        <v>117</v>
      </c>
      <c r="M218" s="8">
        <v>220808</v>
      </c>
      <c r="N218" s="8">
        <v>1601</v>
      </c>
      <c r="O218" s="18">
        <f t="shared" si="142"/>
        <v>21052</v>
      </c>
      <c r="P218" s="18">
        <f t="shared" si="143"/>
        <v>43</v>
      </c>
      <c r="Q218" s="18">
        <f t="shared" si="144"/>
        <v>-1</v>
      </c>
      <c r="R218" s="18">
        <f t="shared" si="150"/>
        <v>0</v>
      </c>
      <c r="S218" s="17">
        <f t="shared" si="151"/>
        <v>9047.4285714285706</v>
      </c>
      <c r="T218" s="17">
        <f t="shared" si="152"/>
        <v>47.428571428571431</v>
      </c>
      <c r="U218" s="17">
        <f t="shared" si="153"/>
        <v>7.7142857142857144</v>
      </c>
      <c r="V218" s="17">
        <f t="shared" si="145"/>
        <v>21052</v>
      </c>
      <c r="W218" s="17">
        <f t="shared" si="154"/>
        <v>43</v>
      </c>
      <c r="X218" s="17">
        <f t="shared" si="146"/>
        <v>0</v>
      </c>
      <c r="Y218" s="17">
        <f t="shared" si="160"/>
        <v>21953.634722953666</v>
      </c>
      <c r="Z218" s="17">
        <f t="shared" si="161"/>
        <v>156.1270285133449</v>
      </c>
      <c r="AA218" s="17">
        <f t="shared" si="162"/>
        <v>21.238248532985438</v>
      </c>
      <c r="AB218" s="11">
        <f t="shared" si="163"/>
        <v>0.28112167189061332</v>
      </c>
      <c r="AC218" s="11">
        <f t="shared" si="164"/>
        <v>1.3367955725849792E-3</v>
      </c>
      <c r="AD218" s="11">
        <f t="shared" si="165"/>
        <v>2.5963629013429631E-2</v>
      </c>
      <c r="AE218" s="11">
        <f t="shared" si="166"/>
        <v>0.31253950377870654</v>
      </c>
      <c r="AF218" s="11">
        <f t="shared" si="167"/>
        <v>3.2491854162454621E-3</v>
      </c>
      <c r="AG218" s="11">
        <f t="shared" si="168"/>
        <v>1.9767913058375018E-2</v>
      </c>
      <c r="AH218" s="11">
        <f t="shared" si="135"/>
        <v>0.26957601833711087</v>
      </c>
      <c r="AI218" s="11">
        <f t="shared" si="155"/>
        <v>3.6817590245907252E-4</v>
      </c>
      <c r="AJ218" s="11">
        <f t="shared" si="156"/>
        <v>0</v>
      </c>
      <c r="AK218" s="16">
        <f t="shared" si="132"/>
        <v>0.31380935672610116</v>
      </c>
      <c r="AL218" s="16">
        <f t="shared" si="133"/>
        <v>1.4790621994969712E-3</v>
      </c>
      <c r="AM218" s="16">
        <f t="shared" si="131"/>
        <v>1.9192837344033438E-2</v>
      </c>
      <c r="AN218" s="15">
        <f t="shared" si="169"/>
        <v>0.3144858888779542</v>
      </c>
      <c r="AO218" s="15">
        <f t="shared" si="170"/>
        <v>1.7411413710688812E-3</v>
      </c>
      <c r="AP218" s="15">
        <f t="shared" si="171"/>
        <v>8.9302784461460592E-3</v>
      </c>
      <c r="AQ218" s="15">
        <f t="shared" si="147"/>
        <v>0.21573904833199142</v>
      </c>
      <c r="AR218" s="15">
        <f t="shared" si="148"/>
        <v>7.6987464639522075E-5</v>
      </c>
      <c r="AS218" s="15">
        <f t="shared" si="149"/>
        <v>7.3461891643709823E-4</v>
      </c>
      <c r="AT218" s="14">
        <f t="shared" si="172"/>
        <v>1.0527657405047158E-2</v>
      </c>
      <c r="AU218" s="11">
        <f t="shared" si="157"/>
        <v>9.5540550353389823E-3</v>
      </c>
      <c r="AV218" s="14">
        <f t="shared" si="173"/>
        <v>7.4046451823710946E-2</v>
      </c>
      <c r="AW218" s="11">
        <f t="shared" si="158"/>
        <v>6.8927668148613078E-2</v>
      </c>
      <c r="AX218" s="13">
        <f t="shared" si="136"/>
        <v>2.3787688024577095E-3</v>
      </c>
      <c r="AY218" s="11">
        <f t="shared" si="140"/>
        <v>1.0472005573411876E-3</v>
      </c>
      <c r="AZ218" s="12">
        <f t="shared" si="138"/>
        <v>3.3997650029336926E-4</v>
      </c>
      <c r="BA218" s="11">
        <f t="shared" si="139"/>
        <v>1.5014300000280116E-4</v>
      </c>
      <c r="BB218" s="117">
        <f t="shared" si="159"/>
        <v>69797</v>
      </c>
      <c r="BC218" s="289">
        <f t="shared" si="137"/>
        <v>2254</v>
      </c>
    </row>
    <row r="219" spans="1:55" ht="16">
      <c r="A219" s="20">
        <v>104</v>
      </c>
      <c r="B219" s="19">
        <v>44573</v>
      </c>
      <c r="C219" s="8">
        <v>11799698</v>
      </c>
      <c r="D219" s="8">
        <v>81602</v>
      </c>
      <c r="E219" s="8">
        <v>5351333</v>
      </c>
      <c r="F219" s="8">
        <v>5266915</v>
      </c>
      <c r="G219" s="8">
        <v>6629870</v>
      </c>
      <c r="H219" s="10">
        <f t="shared" si="141"/>
        <v>916709</v>
      </c>
      <c r="I219" s="8">
        <v>61630</v>
      </c>
      <c r="J219" s="8">
        <v>113440</v>
      </c>
      <c r="K219" s="8">
        <v>946</v>
      </c>
      <c r="L219" s="9">
        <v>112</v>
      </c>
      <c r="M219" s="8">
        <v>268496</v>
      </c>
      <c r="N219" s="8">
        <v>1622</v>
      </c>
      <c r="O219" s="18">
        <f t="shared" si="142"/>
        <v>-24404</v>
      </c>
      <c r="P219" s="18">
        <f t="shared" si="143"/>
        <v>85</v>
      </c>
      <c r="Q219" s="18">
        <f t="shared" si="144"/>
        <v>-5</v>
      </c>
      <c r="R219" s="18">
        <f t="shared" si="150"/>
        <v>47688</v>
      </c>
      <c r="S219" s="17">
        <f t="shared" si="151"/>
        <v>9088</v>
      </c>
      <c r="T219" s="17">
        <f t="shared" si="152"/>
        <v>46.142857142857146</v>
      </c>
      <c r="U219" s="17">
        <f t="shared" si="153"/>
        <v>0.8571428571428571</v>
      </c>
      <c r="V219" s="17">
        <f t="shared" si="145"/>
        <v>22843.346853220144</v>
      </c>
      <c r="W219" s="17">
        <f t="shared" si="154"/>
        <v>479.00555468217783</v>
      </c>
      <c r="X219" s="17">
        <f t="shared" si="146"/>
        <v>41.647592097678562</v>
      </c>
      <c r="Y219" s="17">
        <f t="shared" si="160"/>
        <v>20447.517667885259</v>
      </c>
      <c r="Z219" s="17">
        <f t="shared" si="161"/>
        <v>141.14369021148462</v>
      </c>
      <c r="AA219" s="17">
        <f t="shared" si="162"/>
        <v>12.338641903257203</v>
      </c>
      <c r="AB219" s="11">
        <f t="shared" si="163"/>
        <v>0.34267668288730113</v>
      </c>
      <c r="AC219" s="11">
        <f t="shared" si="164"/>
        <v>1.0239378588221804E-3</v>
      </c>
      <c r="AD219" s="11">
        <f t="shared" si="165"/>
        <v>1.4330594545014173E-2</v>
      </c>
      <c r="AE219" s="11">
        <f t="shared" si="166"/>
        <v>0.26838808089083999</v>
      </c>
      <c r="AF219" s="11">
        <f t="shared" si="167"/>
        <v>3.0364363423817809E-3</v>
      </c>
      <c r="AG219" s="11">
        <f t="shared" si="168"/>
        <v>3.6888029786747677E-2</v>
      </c>
      <c r="AH219" s="11">
        <f t="shared" si="135"/>
        <v>0.38282800156226149</v>
      </c>
      <c r="AI219" s="11">
        <f t="shared" si="155"/>
        <v>3.4749829857097722E-3</v>
      </c>
      <c r="AJ219" s="11">
        <f t="shared" si="156"/>
        <v>4.8371187105317723E-2</v>
      </c>
      <c r="AK219" s="16">
        <f t="shared" si="132"/>
        <v>0.29440190035316016</v>
      </c>
      <c r="AL219" s="16">
        <f t="shared" si="133"/>
        <v>1.3410885776712811E-3</v>
      </c>
      <c r="AM219" s="16">
        <f t="shared" si="131"/>
        <v>1.8762352762592756E-2</v>
      </c>
      <c r="AN219" s="15">
        <f t="shared" si="169"/>
        <v>0.28365338976773724</v>
      </c>
      <c r="AO219" s="15">
        <f t="shared" si="170"/>
        <v>5.0473122935919094E-3</v>
      </c>
      <c r="AP219" s="15">
        <f t="shared" si="171"/>
        <v>2.3008754829569621E-2</v>
      </c>
      <c r="AQ219" s="15">
        <f t="shared" si="147"/>
        <v>0.22223379818379238</v>
      </c>
      <c r="AR219" s="15">
        <f t="shared" si="148"/>
        <v>7.6987464639522075E-5</v>
      </c>
      <c r="AS219" s="15">
        <f t="shared" si="149"/>
        <v>7.3461891643709823E-4</v>
      </c>
      <c r="AT219" s="14">
        <f t="shared" si="172"/>
        <v>1.2308235304764648E-2</v>
      </c>
      <c r="AU219" s="11">
        <f t="shared" si="157"/>
        <v>1.0055659354665217E-2</v>
      </c>
      <c r="AV219" s="14">
        <f t="shared" si="173"/>
        <v>8.9016252703966028E-2</v>
      </c>
      <c r="AW219" s="11">
        <f t="shared" si="158"/>
        <v>7.4082230276158234E-2</v>
      </c>
      <c r="AX219" s="13">
        <f t="shared" si="136"/>
        <v>5.9091183956053986E-4</v>
      </c>
      <c r="AY219" s="11">
        <f t="shared" si="140"/>
        <v>1.0179830304063364E-3</v>
      </c>
      <c r="AZ219" s="12">
        <f t="shared" si="138"/>
        <v>8.4013713692727011E-5</v>
      </c>
      <c r="BA219" s="11">
        <f t="shared" si="139"/>
        <v>1.3982174612775213E-4</v>
      </c>
      <c r="BB219" s="117">
        <f t="shared" si="159"/>
        <v>81602</v>
      </c>
      <c r="BC219" s="289">
        <f t="shared" si="137"/>
        <v>557</v>
      </c>
    </row>
    <row r="220" spans="1:55" ht="16">
      <c r="A220" s="20">
        <v>105</v>
      </c>
      <c r="B220" s="19">
        <v>44574</v>
      </c>
      <c r="C220" s="8">
        <v>11883563</v>
      </c>
      <c r="D220" s="8">
        <v>83865</v>
      </c>
      <c r="E220" s="8">
        <v>5351972</v>
      </c>
      <c r="F220" s="8">
        <v>5267875</v>
      </c>
      <c r="G220" s="8">
        <v>6629870</v>
      </c>
      <c r="H220" s="10">
        <f t="shared" si="141"/>
        <v>892002</v>
      </c>
      <c r="I220" s="8">
        <v>62406</v>
      </c>
      <c r="J220" s="8">
        <v>110800</v>
      </c>
      <c r="K220" s="8">
        <v>953</v>
      </c>
      <c r="L220" s="9">
        <v>111</v>
      </c>
      <c r="M220" s="8">
        <v>294076</v>
      </c>
      <c r="N220" s="8">
        <v>1647</v>
      </c>
      <c r="O220" s="18">
        <f t="shared" si="142"/>
        <v>-2640</v>
      </c>
      <c r="P220" s="18">
        <f t="shared" si="143"/>
        <v>7</v>
      </c>
      <c r="Q220" s="18">
        <f t="shared" si="144"/>
        <v>-1</v>
      </c>
      <c r="R220" s="18">
        <f t="shared" si="150"/>
        <v>25580</v>
      </c>
      <c r="S220" s="17">
        <f t="shared" si="151"/>
        <v>9607.7142857142862</v>
      </c>
      <c r="T220" s="17">
        <f t="shared" si="152"/>
        <v>51.714285714285715</v>
      </c>
      <c r="U220" s="17">
        <f t="shared" si="153"/>
        <v>2.5714285714285716</v>
      </c>
      <c r="V220" s="17">
        <f t="shared" si="145"/>
        <v>22696.69455767718</v>
      </c>
      <c r="W220" s="17">
        <f t="shared" si="154"/>
        <v>224.9230136594436</v>
      </c>
      <c r="X220" s="17">
        <f t="shared" si="146"/>
        <v>24.382428663376956</v>
      </c>
      <c r="Y220" s="17">
        <f t="shared" si="160"/>
        <v>19976.863058699619</v>
      </c>
      <c r="Z220" s="17">
        <f t="shared" si="161"/>
        <v>139.13265262023165</v>
      </c>
      <c r="AA220" s="17">
        <f t="shared" si="162"/>
        <v>13.004288680150788</v>
      </c>
      <c r="AB220" s="11">
        <f t="shared" si="163"/>
        <v>0.32414186368164238</v>
      </c>
      <c r="AC220" s="11">
        <f t="shared" si="164"/>
        <v>1.2264867120965414E-3</v>
      </c>
      <c r="AD220" s="11">
        <f t="shared" si="165"/>
        <v>1.3746605370138254E-2</v>
      </c>
      <c r="AE220" s="11">
        <f t="shared" si="166"/>
        <v>0.30976784116878425</v>
      </c>
      <c r="AF220" s="11">
        <f t="shared" si="167"/>
        <v>2.5425076091581613E-3</v>
      </c>
      <c r="AG220" s="11">
        <f t="shared" si="168"/>
        <v>2.8121075036585712E-2</v>
      </c>
      <c r="AH220" s="11">
        <f t="shared" si="135"/>
        <v>0.36827347976110952</v>
      </c>
      <c r="AI220" s="11">
        <f t="shared" si="155"/>
        <v>1.9827487099739385E-3</v>
      </c>
      <c r="AJ220" s="11">
        <f t="shared" si="156"/>
        <v>2.5774237487713483E-2</v>
      </c>
      <c r="AK220" s="16">
        <f t="shared" si="132"/>
        <v>0.30434692745314201</v>
      </c>
      <c r="AL220" s="16">
        <f t="shared" si="133"/>
        <v>1.3246098148203852E-3</v>
      </c>
      <c r="AM220" s="16">
        <f t="shared" si="131"/>
        <v>1.5653702605634263E-2</v>
      </c>
      <c r="AN220" s="15">
        <f t="shared" si="169"/>
        <v>0.36134543911372763</v>
      </c>
      <c r="AO220" s="15">
        <f t="shared" si="170"/>
        <v>3.2215964121741643E-3</v>
      </c>
      <c r="AP220" s="15">
        <f t="shared" si="171"/>
        <v>1.3467547532488128E-2</v>
      </c>
      <c r="AQ220" s="15">
        <f t="shared" si="147"/>
        <v>0.31252998455185399</v>
      </c>
      <c r="AR220" s="15">
        <f t="shared" si="148"/>
        <v>7.6987464639522075E-5</v>
      </c>
      <c r="AS220" s="15">
        <f t="shared" si="149"/>
        <v>7.3461891643709823E-4</v>
      </c>
      <c r="AT220" s="14">
        <f t="shared" si="172"/>
        <v>1.2649569297738869E-2</v>
      </c>
      <c r="AU220" s="11">
        <f t="shared" si="157"/>
        <v>1.0290677968475572E-2</v>
      </c>
      <c r="AV220" s="14">
        <f t="shared" si="173"/>
        <v>9.4018847491373334E-2</v>
      </c>
      <c r="AW220" s="11">
        <f t="shared" si="158"/>
        <v>7.676511153848424E-2</v>
      </c>
      <c r="AX220" s="13">
        <f t="shared" si="136"/>
        <v>1.0472243645475283E-3</v>
      </c>
      <c r="AY220" s="11">
        <f t="shared" si="140"/>
        <v>9.6669861833403609E-4</v>
      </c>
      <c r="AZ220" s="12">
        <f t="shared" si="138"/>
        <v>1.4479921929087599E-4</v>
      </c>
      <c r="BA220" s="11">
        <f t="shared" si="139"/>
        <v>1.3072869991633104E-4</v>
      </c>
      <c r="BB220" s="117">
        <f t="shared" si="159"/>
        <v>83865</v>
      </c>
      <c r="BC220" s="289">
        <f t="shared" si="137"/>
        <v>960</v>
      </c>
    </row>
    <row r="221" spans="1:55" ht="16">
      <c r="A221" s="20">
        <v>106</v>
      </c>
      <c r="B221" s="19">
        <v>44575</v>
      </c>
      <c r="C221" s="8">
        <v>11969053</v>
      </c>
      <c r="D221" s="8">
        <v>85490</v>
      </c>
      <c r="E221" s="8">
        <v>5353413</v>
      </c>
      <c r="F221" s="8">
        <v>5269540</v>
      </c>
      <c r="G221" s="8">
        <v>6629870</v>
      </c>
      <c r="H221" s="10">
        <f t="shared" si="141"/>
        <v>868754</v>
      </c>
      <c r="I221" s="8">
        <v>62445</v>
      </c>
      <c r="J221" s="8">
        <v>132302</v>
      </c>
      <c r="K221" s="8">
        <v>976</v>
      </c>
      <c r="L221" s="9">
        <v>112</v>
      </c>
      <c r="M221" s="8">
        <v>294076</v>
      </c>
      <c r="N221" s="8">
        <v>1665</v>
      </c>
      <c r="O221" s="18">
        <f t="shared" si="142"/>
        <v>21502</v>
      </c>
      <c r="P221" s="18">
        <f t="shared" si="143"/>
        <v>23</v>
      </c>
      <c r="Q221" s="18">
        <f t="shared" si="144"/>
        <v>1</v>
      </c>
      <c r="R221" s="18">
        <f t="shared" si="150"/>
        <v>0</v>
      </c>
      <c r="S221" s="17">
        <f t="shared" si="151"/>
        <v>8810.2857142857138</v>
      </c>
      <c r="T221" s="17">
        <f t="shared" si="152"/>
        <v>58.714285714285715</v>
      </c>
      <c r="U221" s="17">
        <f t="shared" si="153"/>
        <v>1.5714285714285714</v>
      </c>
      <c r="V221" s="17">
        <f t="shared" si="145"/>
        <v>21502</v>
      </c>
      <c r="W221" s="17">
        <f t="shared" si="154"/>
        <v>23</v>
      </c>
      <c r="X221" s="17">
        <f t="shared" si="146"/>
        <v>1</v>
      </c>
      <c r="Y221" s="17">
        <f t="shared" si="160"/>
        <v>19179.434487271046</v>
      </c>
      <c r="Z221" s="17">
        <f t="shared" si="161"/>
        <v>146.13265262023165</v>
      </c>
      <c r="AA221" s="17">
        <f t="shared" si="162"/>
        <v>12.004288680150788</v>
      </c>
      <c r="AB221" s="11">
        <f t="shared" si="163"/>
        <v>0.30733318090041095</v>
      </c>
      <c r="AC221" s="11">
        <f t="shared" si="164"/>
        <v>1.3188867565002856E-3</v>
      </c>
      <c r="AD221" s="11">
        <f t="shared" si="165"/>
        <v>1.2596315509077426E-2</v>
      </c>
      <c r="AE221" s="11">
        <f t="shared" si="166"/>
        <v>0.30726760861858149</v>
      </c>
      <c r="AF221" s="11">
        <f t="shared" si="167"/>
        <v>2.1858121782435355E-3</v>
      </c>
      <c r="AG221" s="11">
        <f t="shared" si="168"/>
        <v>2.7980315194136397E-2</v>
      </c>
      <c r="AH221" s="11">
        <f t="shared" si="135"/>
        <v>0.34455020350607313</v>
      </c>
      <c r="AI221" s="11">
        <f t="shared" si="155"/>
        <v>2.0758122743682309E-4</v>
      </c>
      <c r="AJ221" s="11">
        <f t="shared" si="156"/>
        <v>1.0493179433368311E-3</v>
      </c>
      <c r="AK221" s="16">
        <f t="shared" si="132"/>
        <v>0.30419480906298524</v>
      </c>
      <c r="AL221" s="16">
        <f t="shared" si="133"/>
        <v>1.3330775640347792E-3</v>
      </c>
      <c r="AM221" s="16">
        <f t="shared" ref="AM221:AM284" si="174">AVERAGE(AJ219:AJ223)</f>
        <v>1.6981975850416046E-2</v>
      </c>
      <c r="AN221" s="15">
        <f t="shared" si="169"/>
        <v>0.32847277670015484</v>
      </c>
      <c r="AO221" s="15">
        <f t="shared" si="170"/>
        <v>2.1875310608872336E-3</v>
      </c>
      <c r="AP221" s="15">
        <f t="shared" si="171"/>
        <v>2.8105750304028169E-2</v>
      </c>
      <c r="AQ221" s="15">
        <f t="shared" si="147"/>
        <v>0.32897115501336455</v>
      </c>
      <c r="AR221" s="15">
        <f t="shared" si="148"/>
        <v>2.6583592938733126E-5</v>
      </c>
      <c r="AS221" s="15">
        <f t="shared" si="149"/>
        <v>7.3461891643709823E-4</v>
      </c>
      <c r="AT221" s="14">
        <f t="shared" si="172"/>
        <v>1.2894672142892697E-2</v>
      </c>
      <c r="AU221" s="11">
        <f t="shared" si="157"/>
        <v>1.0422527138541178E-2</v>
      </c>
      <c r="AV221" s="14">
        <f t="shared" si="173"/>
        <v>9.8405302306521752E-2</v>
      </c>
      <c r="AW221" s="11">
        <f t="shared" si="158"/>
        <v>7.8302928977599634E-2</v>
      </c>
      <c r="AX221" s="13">
        <f t="shared" si="136"/>
        <v>1.8665877430768093E-3</v>
      </c>
      <c r="AY221" s="11">
        <f t="shared" si="140"/>
        <v>1.1282863535006713E-3</v>
      </c>
      <c r="AZ221" s="12">
        <f t="shared" si="138"/>
        <v>2.5113614595761302E-4</v>
      </c>
      <c r="BA221" s="11">
        <f t="shared" si="139"/>
        <v>1.5488345063434771E-4</v>
      </c>
      <c r="BB221" s="117">
        <f t="shared" si="159"/>
        <v>85490</v>
      </c>
      <c r="BC221" s="289">
        <f t="shared" si="137"/>
        <v>1665</v>
      </c>
    </row>
    <row r="222" spans="1:55" ht="16">
      <c r="A222" s="20">
        <v>107</v>
      </c>
      <c r="B222" s="19">
        <v>44576</v>
      </c>
      <c r="C222" s="8">
        <v>12053576</v>
      </c>
      <c r="D222" s="8">
        <v>84523</v>
      </c>
      <c r="E222" s="8">
        <v>5354818</v>
      </c>
      <c r="F222" s="8">
        <v>5271038</v>
      </c>
      <c r="G222" s="8">
        <v>6629870</v>
      </c>
      <c r="H222" s="10">
        <f t="shared" si="141"/>
        <v>855789</v>
      </c>
      <c r="I222" s="8">
        <v>59952</v>
      </c>
      <c r="J222" s="8">
        <v>146158</v>
      </c>
      <c r="K222" s="8">
        <v>1054</v>
      </c>
      <c r="L222" s="9">
        <v>115</v>
      </c>
      <c r="M222" s="8">
        <v>294076</v>
      </c>
      <c r="N222" s="8">
        <v>1688</v>
      </c>
      <c r="O222" s="18">
        <f t="shared" si="142"/>
        <v>13856</v>
      </c>
      <c r="P222" s="18">
        <f t="shared" si="143"/>
        <v>78</v>
      </c>
      <c r="Q222" s="18">
        <f t="shared" si="144"/>
        <v>3</v>
      </c>
      <c r="R222" s="18">
        <f t="shared" si="150"/>
        <v>0</v>
      </c>
      <c r="S222" s="17">
        <f t="shared" si="151"/>
        <v>7015.7142857142853</v>
      </c>
      <c r="T222" s="17">
        <f t="shared" si="152"/>
        <v>41.571428571428569</v>
      </c>
      <c r="U222" s="17">
        <f t="shared" si="153"/>
        <v>1.4285714285714286</v>
      </c>
      <c r="V222" s="17">
        <f t="shared" si="145"/>
        <v>13856</v>
      </c>
      <c r="W222" s="17">
        <f t="shared" si="154"/>
        <v>78</v>
      </c>
      <c r="X222" s="17">
        <f t="shared" si="146"/>
        <v>3</v>
      </c>
      <c r="Y222" s="17">
        <f t="shared" si="160"/>
        <v>17384.863058699619</v>
      </c>
      <c r="Z222" s="17">
        <f t="shared" si="161"/>
        <v>139.98979547737449</v>
      </c>
      <c r="AA222" s="17">
        <f t="shared" si="162"/>
        <v>12.004288680150788</v>
      </c>
      <c r="AB222" s="11">
        <f t="shared" si="163"/>
        <v>0.27840280340619133</v>
      </c>
      <c r="AC222" s="11">
        <f t="shared" si="164"/>
        <v>1.0581079309260214E-3</v>
      </c>
      <c r="AD222" s="11">
        <f t="shared" si="165"/>
        <v>1.2299476106711872E-2</v>
      </c>
      <c r="AE222" s="11">
        <f t="shared" si="166"/>
        <v>0.3072167506573063</v>
      </c>
      <c r="AF222" s="11">
        <f t="shared" si="167"/>
        <v>1.868758499963416E-3</v>
      </c>
      <c r="AG222" s="11">
        <f t="shared" si="168"/>
        <v>2.6442831742556065E-2</v>
      </c>
      <c r="AH222" s="11">
        <f t="shared" si="135"/>
        <v>0.22189126431259509</v>
      </c>
      <c r="AI222" s="11">
        <f t="shared" si="155"/>
        <v>5.8956024852232017E-4</v>
      </c>
      <c r="AJ222" s="11">
        <f t="shared" si="156"/>
        <v>3.0737704918032786E-3</v>
      </c>
      <c r="AK222" s="16">
        <f t="shared" si="132"/>
        <v>0.29008849561743771</v>
      </c>
      <c r="AL222" s="16">
        <f t="shared" si="133"/>
        <v>7.7707477260365704E-4</v>
      </c>
      <c r="AM222" s="16">
        <f t="shared" si="174"/>
        <v>8.5644709248641725E-3</v>
      </c>
      <c r="AN222" s="15">
        <f t="shared" si="169"/>
        <v>0.35774345892318232</v>
      </c>
      <c r="AO222" s="15">
        <f t="shared" si="170"/>
        <v>2.6516364812675369E-3</v>
      </c>
      <c r="AP222" s="15">
        <f t="shared" si="171"/>
        <v>0.10139323976412681</v>
      </c>
      <c r="AQ222" s="15">
        <f t="shared" si="147"/>
        <v>0.36090676429231267</v>
      </c>
      <c r="AR222" s="15">
        <f t="shared" si="148"/>
        <v>0</v>
      </c>
      <c r="AS222" s="15">
        <f t="shared" si="149"/>
        <v>7.3461891643709823E-4</v>
      </c>
      <c r="AT222" s="14">
        <f t="shared" si="172"/>
        <v>1.2748817095961158E-2</v>
      </c>
      <c r="AU222" s="11">
        <f t="shared" si="157"/>
        <v>1.062735770082973E-2</v>
      </c>
      <c r="AV222" s="14">
        <f t="shared" si="173"/>
        <v>9.876616782875218E-2</v>
      </c>
      <c r="AW222" s="11">
        <f t="shared" si="158"/>
        <v>8.1317989758314946E-2</v>
      </c>
      <c r="AX222" s="13">
        <f t="shared" si="136"/>
        <v>1.7243086074999368E-3</v>
      </c>
      <c r="AY222" s="11">
        <f t="shared" si="140"/>
        <v>1.0248787880222968E-3</v>
      </c>
      <c r="AZ222" s="12">
        <f t="shared" si="138"/>
        <v>2.2594711510180441E-4</v>
      </c>
      <c r="BA222" s="11">
        <f t="shared" si="139"/>
        <v>1.3602938562251487E-4</v>
      </c>
      <c r="BB222" s="117">
        <f t="shared" si="159"/>
        <v>84523</v>
      </c>
      <c r="BC222" s="289">
        <f t="shared" si="137"/>
        <v>1498</v>
      </c>
    </row>
    <row r="223" spans="1:55" ht="16">
      <c r="A223" s="20">
        <v>108</v>
      </c>
      <c r="B223" s="19">
        <v>44577</v>
      </c>
      <c r="C223" s="8">
        <v>12102240</v>
      </c>
      <c r="D223" s="8">
        <v>48664</v>
      </c>
      <c r="E223" s="8">
        <v>5355433</v>
      </c>
      <c r="F223" s="8">
        <v>5271541</v>
      </c>
      <c r="G223" s="8">
        <v>6629870</v>
      </c>
      <c r="H223" s="10">
        <f t="shared" si="141"/>
        <v>836810</v>
      </c>
      <c r="I223" s="8">
        <v>59031</v>
      </c>
      <c r="J223" s="8">
        <v>165475</v>
      </c>
      <c r="K223" s="8">
        <v>1114</v>
      </c>
      <c r="L223" s="9">
        <v>122</v>
      </c>
      <c r="M223" s="8">
        <v>294076</v>
      </c>
      <c r="N223" s="8">
        <v>1701</v>
      </c>
      <c r="O223" s="18">
        <f t="shared" si="142"/>
        <v>19317</v>
      </c>
      <c r="P223" s="18">
        <f t="shared" si="143"/>
        <v>60</v>
      </c>
      <c r="Q223" s="18">
        <f t="shared" si="144"/>
        <v>7</v>
      </c>
      <c r="R223" s="18">
        <f t="shared" si="150"/>
        <v>0</v>
      </c>
      <c r="S223" s="17">
        <f t="shared" si="151"/>
        <v>11047.714285714286</v>
      </c>
      <c r="T223" s="17">
        <f t="shared" si="152"/>
        <v>32.428571428571431</v>
      </c>
      <c r="U223" s="17">
        <f t="shared" si="153"/>
        <v>1.8571428571428572</v>
      </c>
      <c r="V223" s="17">
        <f t="shared" si="145"/>
        <v>19317</v>
      </c>
      <c r="W223" s="17">
        <f t="shared" si="154"/>
        <v>60</v>
      </c>
      <c r="X223" s="17">
        <f t="shared" si="146"/>
        <v>7</v>
      </c>
      <c r="Y223" s="17">
        <f t="shared" si="160"/>
        <v>14667.242079668169</v>
      </c>
      <c r="Z223" s="17">
        <f t="shared" si="161"/>
        <v>74.560430522777651</v>
      </c>
      <c r="AA223" s="17">
        <f t="shared" si="162"/>
        <v>6.0546326661967083</v>
      </c>
      <c r="AB223" s="11">
        <f t="shared" si="163"/>
        <v>0.24464975446470791</v>
      </c>
      <c r="AC223" s="11">
        <f t="shared" si="164"/>
        <v>5.1013581550635374E-4</v>
      </c>
      <c r="AD223" s="11">
        <f t="shared" si="165"/>
        <v>5.7444332696363455E-3</v>
      </c>
      <c r="AE223" s="11">
        <f t="shared" si="166"/>
        <v>0.24312371297988392</v>
      </c>
      <c r="AF223" s="11">
        <f t="shared" si="167"/>
        <v>1.9736807065601062E-3</v>
      </c>
      <c r="AG223" s="11">
        <f t="shared" si="168"/>
        <v>2.911459060016873E-2</v>
      </c>
      <c r="AH223" s="11">
        <f t="shared" si="135"/>
        <v>0.32220776621297037</v>
      </c>
      <c r="AI223" s="11">
        <f t="shared" si="155"/>
        <v>4.1051464853104176E-4</v>
      </c>
      <c r="AJ223" s="11">
        <f t="shared" si="156"/>
        <v>6.6413662239089184E-3</v>
      </c>
      <c r="AK223" s="16">
        <f t="shared" si="132"/>
        <v>0.24913608219637925</v>
      </c>
      <c r="AL223" s="16">
        <f t="shared" si="133"/>
        <v>3.8052503060886949E-4</v>
      </c>
      <c r="AM223" s="16">
        <f t="shared" si="174"/>
        <v>3.4096234273214752E-3</v>
      </c>
      <c r="AN223" s="15">
        <f t="shared" si="169"/>
        <v>0.25259257651309774</v>
      </c>
      <c r="AO223" s="15">
        <f t="shared" si="170"/>
        <v>8.9744933656527416E-4</v>
      </c>
      <c r="AP223" s="15">
        <f t="shared" si="171"/>
        <v>3.201740850540227E-3</v>
      </c>
      <c r="AQ223" s="15">
        <f t="shared" si="147"/>
        <v>0.41567056703636995</v>
      </c>
      <c r="AR223" s="15">
        <f t="shared" si="148"/>
        <v>0</v>
      </c>
      <c r="AS223" s="15">
        <f t="shared" si="149"/>
        <v>9.1638029782359679E-4</v>
      </c>
      <c r="AT223" s="14">
        <f t="shared" si="172"/>
        <v>7.340113757886655E-3</v>
      </c>
      <c r="AU223" s="11">
        <f t="shared" si="157"/>
        <v>1.052642919738353E-2</v>
      </c>
      <c r="AV223" s="14">
        <f t="shared" si="173"/>
        <v>5.8154180757878135E-2</v>
      </c>
      <c r="AW223" s="11">
        <f t="shared" si="158"/>
        <v>8.203121077266963E-2</v>
      </c>
      <c r="AX223" s="13">
        <f t="shared" si="136"/>
        <v>5.8776170294313199E-4</v>
      </c>
      <c r="AY223" s="11">
        <f t="shared" si="140"/>
        <v>1.1574646477444971E-3</v>
      </c>
      <c r="AZ223" s="12">
        <f t="shared" si="138"/>
        <v>7.5868757607615233E-5</v>
      </c>
      <c r="BA223" s="11">
        <f t="shared" si="139"/>
        <v>1.5130656515781714E-4</v>
      </c>
      <c r="BB223" s="117">
        <f t="shared" si="159"/>
        <v>48664</v>
      </c>
      <c r="BC223" s="289">
        <f t="shared" si="137"/>
        <v>503</v>
      </c>
    </row>
    <row r="224" spans="1:55" ht="16">
      <c r="A224" s="20">
        <v>109</v>
      </c>
      <c r="B224" s="19">
        <v>44578</v>
      </c>
      <c r="C224" s="8">
        <v>12131999</v>
      </c>
      <c r="D224" s="8">
        <v>29759</v>
      </c>
      <c r="E224" s="8">
        <v>5355396</v>
      </c>
      <c r="F224" s="8">
        <v>5271292</v>
      </c>
      <c r="G224" s="8">
        <v>6629870</v>
      </c>
      <c r="H224" s="10">
        <f t="shared" si="141"/>
        <v>833275</v>
      </c>
      <c r="I224" s="8">
        <v>49698</v>
      </c>
      <c r="J224" s="8">
        <v>178464</v>
      </c>
      <c r="K224" s="8">
        <v>1229</v>
      </c>
      <c r="L224" s="9">
        <v>129</v>
      </c>
      <c r="M224" s="8">
        <v>294076</v>
      </c>
      <c r="N224" s="8">
        <v>1707</v>
      </c>
      <c r="O224" s="18">
        <f t="shared" si="142"/>
        <v>12989</v>
      </c>
      <c r="P224" s="18">
        <f t="shared" si="143"/>
        <v>115</v>
      </c>
      <c r="Q224" s="18">
        <f t="shared" si="144"/>
        <v>7</v>
      </c>
      <c r="R224" s="18">
        <f t="shared" si="150"/>
        <v>0</v>
      </c>
      <c r="S224" s="17">
        <f t="shared" si="151"/>
        <v>13006.142857142857</v>
      </c>
      <c r="T224" s="17">
        <f t="shared" si="152"/>
        <v>36.142857142857146</v>
      </c>
      <c r="U224" s="17">
        <f t="shared" si="153"/>
        <v>1.5714285714285714</v>
      </c>
      <c r="V224" s="17">
        <f t="shared" si="145"/>
        <v>12989</v>
      </c>
      <c r="W224" s="17">
        <f t="shared" si="154"/>
        <v>115</v>
      </c>
      <c r="X224" s="17">
        <f t="shared" si="146"/>
        <v>7</v>
      </c>
      <c r="Y224" s="17">
        <f t="shared" si="160"/>
        <v>13006.142857142857</v>
      </c>
      <c r="Z224" s="17">
        <f t="shared" si="161"/>
        <v>47.142857142857146</v>
      </c>
      <c r="AA224" s="17">
        <f t="shared" si="162"/>
        <v>2.5714285714285716</v>
      </c>
      <c r="AB224" s="11">
        <f t="shared" si="163"/>
        <v>0.2203273340641842</v>
      </c>
      <c r="AC224" s="11">
        <f t="shared" si="164"/>
        <v>2.848941359290355E-4</v>
      </c>
      <c r="AD224" s="11">
        <f t="shared" si="165"/>
        <v>2.3082841754295974E-3</v>
      </c>
      <c r="AE224" s="11">
        <f t="shared" si="166"/>
        <v>0.26103963736812152</v>
      </c>
      <c r="AF224" s="11">
        <f t="shared" si="167"/>
        <v>1.7483629506096744E-3</v>
      </c>
      <c r="AG224" s="11">
        <f t="shared" si="168"/>
        <v>3.1421441522177032E-2</v>
      </c>
      <c r="AH224" s="11">
        <f t="shared" si="135"/>
        <v>0.22003692974877606</v>
      </c>
      <c r="AI224" s="11">
        <f t="shared" si="155"/>
        <v>6.9496902855416222E-4</v>
      </c>
      <c r="AJ224" s="11">
        <f t="shared" si="156"/>
        <v>6.2836624775583485E-3</v>
      </c>
      <c r="AK224" s="16">
        <f t="shared" ref="AK224:AK287" si="175">AVERAGE(AH221:AH227)</f>
        <v>0.22825409976090497</v>
      </c>
      <c r="AL224" s="16">
        <f t="shared" ref="AL224:AL287" si="176">AVERAGE(AI222:AI226)</f>
        <v>3.6147420442250933E-4</v>
      </c>
      <c r="AM224" s="16">
        <f t="shared" si="174"/>
        <v>3.1997598386541092E-3</v>
      </c>
      <c r="AN224" s="15">
        <f t="shared" si="169"/>
        <v>0.22110175847987332</v>
      </c>
      <c r="AO224" s="15">
        <f t="shared" si="170"/>
        <v>6.7195406277679927E-4</v>
      </c>
      <c r="AP224" s="15">
        <f t="shared" si="171"/>
        <v>1.8617021276595744E-2</v>
      </c>
      <c r="AQ224" s="15">
        <f t="shared" si="147"/>
        <v>0.43698251703113894</v>
      </c>
      <c r="AR224" s="15">
        <f t="shared" si="148"/>
        <v>0</v>
      </c>
      <c r="AS224" s="15">
        <f t="shared" si="149"/>
        <v>9.1638029782359679E-4</v>
      </c>
      <c r="AT224" s="14">
        <f t="shared" si="172"/>
        <v>4.4886249654970609E-3</v>
      </c>
      <c r="AU224" s="11">
        <f t="shared" si="157"/>
        <v>1.0432288157341591E-2</v>
      </c>
      <c r="AV224" s="14">
        <f t="shared" si="173"/>
        <v>3.5713299930995167E-2</v>
      </c>
      <c r="AW224" s="11">
        <f t="shared" si="158"/>
        <v>8.2715923507872338E-2</v>
      </c>
      <c r="AX224" s="13">
        <f t="shared" si="136"/>
        <v>-2.9755858558095624E-4</v>
      </c>
      <c r="AY224" s="11">
        <f t="shared" si="140"/>
        <v>1.2414750232948712E-3</v>
      </c>
      <c r="AZ224" s="12">
        <f t="shared" si="138"/>
        <v>-3.7557297503570959E-5</v>
      </c>
      <c r="BA224" s="11">
        <f t="shared" si="139"/>
        <v>1.5945152124292891E-4</v>
      </c>
      <c r="BB224" s="117">
        <f t="shared" si="159"/>
        <v>29759</v>
      </c>
      <c r="BC224" s="289">
        <f t="shared" si="137"/>
        <v>-249</v>
      </c>
    </row>
    <row r="225" spans="1:55" ht="16">
      <c r="A225" s="20">
        <v>110</v>
      </c>
      <c r="B225" s="19">
        <v>44579</v>
      </c>
      <c r="C225" s="8">
        <v>12211302</v>
      </c>
      <c r="D225" s="8">
        <v>79303</v>
      </c>
      <c r="E225" s="8">
        <v>5356783</v>
      </c>
      <c r="F225" s="8">
        <v>5272671</v>
      </c>
      <c r="G225" s="8">
        <v>6629870</v>
      </c>
      <c r="H225" s="10">
        <f t="shared" si="141"/>
        <v>833436</v>
      </c>
      <c r="I225" s="8">
        <v>39725</v>
      </c>
      <c r="J225" s="8">
        <v>186954</v>
      </c>
      <c r="K225" s="8">
        <v>1152</v>
      </c>
      <c r="L225" s="9">
        <v>127</v>
      </c>
      <c r="M225" s="8">
        <v>294076</v>
      </c>
      <c r="N225" s="8">
        <v>1729</v>
      </c>
      <c r="O225" s="18">
        <f t="shared" si="142"/>
        <v>8490</v>
      </c>
      <c r="P225" s="18">
        <f t="shared" si="143"/>
        <v>-77</v>
      </c>
      <c r="Q225" s="18">
        <f t="shared" si="144"/>
        <v>-2</v>
      </c>
      <c r="R225" s="18">
        <f t="shared" si="150"/>
        <v>0</v>
      </c>
      <c r="S225" s="17">
        <f t="shared" si="151"/>
        <v>11508.142857142857</v>
      </c>
      <c r="T225" s="17">
        <f t="shared" si="152"/>
        <v>17.142857142857142</v>
      </c>
      <c r="U225" s="17">
        <f t="shared" si="153"/>
        <v>1.2857142857142858</v>
      </c>
      <c r="V225" s="17">
        <f t="shared" si="145"/>
        <v>8490</v>
      </c>
      <c r="W225" s="17">
        <f t="shared" si="154"/>
        <v>0</v>
      </c>
      <c r="X225" s="17">
        <f t="shared" si="146"/>
        <v>0</v>
      </c>
      <c r="Y225" s="17">
        <f t="shared" si="160"/>
        <v>11508.142857142857</v>
      </c>
      <c r="Z225" s="17">
        <f t="shared" si="161"/>
        <v>43.857142857142854</v>
      </c>
      <c r="AA225" s="17">
        <f t="shared" si="162"/>
        <v>2.4285714285714284</v>
      </c>
      <c r="AB225" s="11">
        <f t="shared" si="163"/>
        <v>0.23156148853360009</v>
      </c>
      <c r="AC225" s="11">
        <f t="shared" si="164"/>
        <v>2.4574784190168806E-4</v>
      </c>
      <c r="AD225" s="11">
        <f t="shared" si="165"/>
        <v>1.9760548645821226E-3</v>
      </c>
      <c r="AE225" s="11">
        <f t="shared" si="166"/>
        <v>0.28112167189061332</v>
      </c>
      <c r="AF225" s="11">
        <f t="shared" si="167"/>
        <v>1.3367955725849792E-3</v>
      </c>
      <c r="AG225" s="11">
        <f t="shared" si="168"/>
        <v>2.5963629013429631E-2</v>
      </c>
      <c r="AH225" s="11">
        <f t="shared" si="135"/>
        <v>0.17083182421827839</v>
      </c>
      <c r="AI225" s="11">
        <f t="shared" si="155"/>
        <v>0</v>
      </c>
      <c r="AJ225" s="11">
        <f t="shared" si="156"/>
        <v>0</v>
      </c>
      <c r="AK225" s="16">
        <f t="shared" si="175"/>
        <v>0.20984930034488669</v>
      </c>
      <c r="AL225" s="16">
        <f t="shared" si="176"/>
        <v>2.781580640138613E-4</v>
      </c>
      <c r="AM225" s="16">
        <f t="shared" si="174"/>
        <v>2.5850057402934537E-3</v>
      </c>
      <c r="AN225" s="15">
        <f t="shared" si="169"/>
        <v>0.26957601833711087</v>
      </c>
      <c r="AO225" s="15">
        <f t="shared" si="170"/>
        <v>3.6817590245907252E-4</v>
      </c>
      <c r="AP225" s="15">
        <f t="shared" si="171"/>
        <v>0</v>
      </c>
      <c r="AQ225" s="15">
        <f t="shared" si="147"/>
        <v>0.46140164545858298</v>
      </c>
      <c r="AR225" s="15">
        <f t="shared" si="148"/>
        <v>0</v>
      </c>
      <c r="AS225" s="15">
        <f t="shared" si="149"/>
        <v>9.1638029782359679E-4</v>
      </c>
      <c r="AT225" s="14">
        <f t="shared" si="172"/>
        <v>1.196147134106702E-2</v>
      </c>
      <c r="AU225" s="11">
        <f t="shared" si="157"/>
        <v>1.0631171608837838E-2</v>
      </c>
      <c r="AV225" s="14">
        <f t="shared" si="173"/>
        <v>9.5151877288718031E-2</v>
      </c>
      <c r="AW225" s="11">
        <f t="shared" si="158"/>
        <v>8.5572795192350323E-2</v>
      </c>
      <c r="AX225" s="13">
        <f t="shared" si="136"/>
        <v>1.6549158441090876E-3</v>
      </c>
      <c r="AY225" s="11">
        <f t="shared" si="140"/>
        <v>1.2527141604203884E-3</v>
      </c>
      <c r="AZ225" s="12">
        <f t="shared" si="138"/>
        <v>2.0799804521053959E-4</v>
      </c>
      <c r="BA225" s="11">
        <f t="shared" si="139"/>
        <v>1.5729677095586229E-4</v>
      </c>
      <c r="BB225" s="117">
        <f t="shared" si="159"/>
        <v>79303</v>
      </c>
      <c r="BC225" s="289">
        <f t="shared" si="137"/>
        <v>1379</v>
      </c>
    </row>
    <row r="226" spans="1:55" ht="16">
      <c r="A226" s="20">
        <v>111</v>
      </c>
      <c r="B226" s="19">
        <v>44580</v>
      </c>
      <c r="C226" s="8">
        <v>12288220</v>
      </c>
      <c r="D226" s="8">
        <v>76918</v>
      </c>
      <c r="E226" s="8">
        <v>5358176</v>
      </c>
      <c r="F226" s="8">
        <v>5273937</v>
      </c>
      <c r="G226" s="8">
        <v>6629870</v>
      </c>
      <c r="H226" s="10">
        <f t="shared" si="141"/>
        <v>818200</v>
      </c>
      <c r="I226" s="8">
        <v>49838</v>
      </c>
      <c r="J226" s="8">
        <v>190774</v>
      </c>
      <c r="K226" s="8">
        <v>1173</v>
      </c>
      <c r="L226" s="9">
        <v>125</v>
      </c>
      <c r="M226" s="8">
        <v>294076</v>
      </c>
      <c r="N226" s="8">
        <v>1747</v>
      </c>
      <c r="O226" s="18">
        <f t="shared" si="142"/>
        <v>3820</v>
      </c>
      <c r="P226" s="18">
        <f t="shared" si="143"/>
        <v>21</v>
      </c>
      <c r="Q226" s="18">
        <f t="shared" si="144"/>
        <v>-2</v>
      </c>
      <c r="R226" s="18">
        <f t="shared" si="150"/>
        <v>0</v>
      </c>
      <c r="S226" s="17">
        <f t="shared" si="151"/>
        <v>10842.571428571429</v>
      </c>
      <c r="T226" s="17">
        <f t="shared" si="152"/>
        <v>-3.5714285714285716</v>
      </c>
      <c r="U226" s="17">
        <f t="shared" si="153"/>
        <v>0.7142857142857143</v>
      </c>
      <c r="V226" s="17">
        <f t="shared" si="145"/>
        <v>3820</v>
      </c>
      <c r="W226" s="17">
        <f t="shared" si="154"/>
        <v>21</v>
      </c>
      <c r="X226" s="17">
        <f t="shared" si="146"/>
        <v>0</v>
      </c>
      <c r="Y226" s="17">
        <f t="shared" si="160"/>
        <v>10842.571428571429</v>
      </c>
      <c r="Z226" s="17">
        <f t="shared" si="161"/>
        <v>32.714285714285715</v>
      </c>
      <c r="AA226" s="17">
        <f t="shared" si="162"/>
        <v>2</v>
      </c>
      <c r="AB226" s="11">
        <f t="shared" si="163"/>
        <v>0.27294075339386858</v>
      </c>
      <c r="AC226" s="11">
        <f t="shared" si="164"/>
        <v>1.7498574897721213E-4</v>
      </c>
      <c r="AD226" s="11">
        <f t="shared" si="165"/>
        <v>1.736111111111111E-3</v>
      </c>
      <c r="AE226" s="11">
        <f t="shared" si="166"/>
        <v>0.34267668288730113</v>
      </c>
      <c r="AF226" s="11">
        <f t="shared" si="167"/>
        <v>1.0239378588221804E-3</v>
      </c>
      <c r="AG226" s="11">
        <f t="shared" si="168"/>
        <v>1.4330594545014173E-2</v>
      </c>
      <c r="AH226" s="11">
        <f t="shared" si="135"/>
        <v>9.6161107614852109E-2</v>
      </c>
      <c r="AI226" s="11">
        <f t="shared" si="155"/>
        <v>1.1232709650502263E-4</v>
      </c>
      <c r="AJ226" s="11">
        <f t="shared" si="156"/>
        <v>0</v>
      </c>
      <c r="AK226" s="16">
        <f t="shared" si="175"/>
        <v>0.20862104026101647</v>
      </c>
      <c r="AL226" s="16">
        <f t="shared" si="176"/>
        <v>1.9605513430765294E-4</v>
      </c>
      <c r="AM226" s="16">
        <f t="shared" si="174"/>
        <v>1.2567324955116697E-3</v>
      </c>
      <c r="AN226" s="15">
        <f t="shared" si="169"/>
        <v>0.38282800156226149</v>
      </c>
      <c r="AO226" s="15">
        <f t="shared" si="170"/>
        <v>3.4749829857097722E-3</v>
      </c>
      <c r="AP226" s="15">
        <f t="shared" si="171"/>
        <v>4.8371187105317723E-2</v>
      </c>
      <c r="AQ226" s="15">
        <f t="shared" si="147"/>
        <v>0.46765679646415714</v>
      </c>
      <c r="AR226" s="15">
        <f t="shared" si="148"/>
        <v>0</v>
      </c>
      <c r="AS226" s="15">
        <f t="shared" si="149"/>
        <v>9.1638029782359679E-4</v>
      </c>
      <c r="AT226" s="14">
        <f t="shared" si="172"/>
        <v>1.160173578064125E-2</v>
      </c>
      <c r="AU226" s="11">
        <f t="shared" si="157"/>
        <v>1.080730089730266E-2</v>
      </c>
      <c r="AV226" s="14">
        <f t="shared" si="173"/>
        <v>9.4008799804448789E-2</v>
      </c>
      <c r="AW226" s="11">
        <f t="shared" si="158"/>
        <v>8.8151931422009583E-2</v>
      </c>
      <c r="AX226" s="13">
        <f t="shared" si="136"/>
        <v>1.5190128576159417E-3</v>
      </c>
      <c r="AY226" s="11">
        <f t="shared" si="140"/>
        <v>1.2324622876608363E-3</v>
      </c>
      <c r="AZ226" s="12">
        <f t="shared" si="138"/>
        <v>1.9095397043984271E-4</v>
      </c>
      <c r="BA226" s="11">
        <f t="shared" si="139"/>
        <v>1.5229775028986777E-4</v>
      </c>
      <c r="BB226" s="117">
        <f t="shared" si="159"/>
        <v>76918</v>
      </c>
      <c r="BC226" s="289">
        <f t="shared" si="137"/>
        <v>1266</v>
      </c>
    </row>
    <row r="227" spans="1:55" ht="16">
      <c r="A227" s="20">
        <v>112</v>
      </c>
      <c r="B227" s="19">
        <v>44581</v>
      </c>
      <c r="C227" s="8">
        <v>12367716</v>
      </c>
      <c r="D227" s="8">
        <v>79496</v>
      </c>
      <c r="E227" s="8">
        <v>5359506</v>
      </c>
      <c r="F227" s="8">
        <v>5275275</v>
      </c>
      <c r="G227" s="8">
        <v>6629870</v>
      </c>
      <c r="H227" s="10">
        <f t="shared" si="141"/>
        <v>804519</v>
      </c>
      <c r="I227" s="8">
        <v>51067</v>
      </c>
      <c r="J227" s="8">
        <v>201843</v>
      </c>
      <c r="K227" s="8">
        <v>1206</v>
      </c>
      <c r="L227" s="9">
        <v>122</v>
      </c>
      <c r="M227" s="8">
        <v>294076</v>
      </c>
      <c r="N227" s="8">
        <v>1762</v>
      </c>
      <c r="O227" s="18">
        <f t="shared" si="142"/>
        <v>11069</v>
      </c>
      <c r="P227" s="18">
        <f t="shared" si="143"/>
        <v>33</v>
      </c>
      <c r="Q227" s="18">
        <f t="shared" si="144"/>
        <v>-3</v>
      </c>
      <c r="R227" s="18">
        <f t="shared" si="150"/>
        <v>0</v>
      </c>
      <c r="S227" s="17">
        <f t="shared" si="151"/>
        <v>10142.285714285714</v>
      </c>
      <c r="T227" s="17">
        <f t="shared" si="152"/>
        <v>-16</v>
      </c>
      <c r="U227" s="17">
        <f t="shared" si="153"/>
        <v>-0.2857142857142857</v>
      </c>
      <c r="V227" s="17">
        <f t="shared" si="145"/>
        <v>11069</v>
      </c>
      <c r="W227" s="17">
        <f t="shared" si="154"/>
        <v>33</v>
      </c>
      <c r="X227" s="17">
        <f t="shared" si="146"/>
        <v>0</v>
      </c>
      <c r="Y227" s="17">
        <f t="shared" si="160"/>
        <v>10142.285714285714</v>
      </c>
      <c r="Z227" s="17">
        <f t="shared" si="161"/>
        <v>24.142857142857142</v>
      </c>
      <c r="AA227" s="17">
        <f t="shared" si="162"/>
        <v>1</v>
      </c>
      <c r="AB227" s="11">
        <f t="shared" si="163"/>
        <v>0.20350507071483032</v>
      </c>
      <c r="AC227" s="11">
        <f t="shared" si="164"/>
        <v>1.265521357357771E-4</v>
      </c>
      <c r="AD227" s="11">
        <f t="shared" si="165"/>
        <v>8.5251491901108269E-4</v>
      </c>
      <c r="AE227" s="11">
        <f t="shared" si="166"/>
        <v>0.32414186368164238</v>
      </c>
      <c r="AF227" s="11">
        <f t="shared" si="167"/>
        <v>1.2264867120965414E-3</v>
      </c>
      <c r="AG227" s="11">
        <f t="shared" si="168"/>
        <v>1.3746605370138254E-2</v>
      </c>
      <c r="AH227" s="11">
        <f t="shared" si="135"/>
        <v>0.22209960271278945</v>
      </c>
      <c r="AI227" s="11">
        <f t="shared" si="155"/>
        <v>1.7297954647907995E-4</v>
      </c>
      <c r="AJ227" s="11">
        <f t="shared" si="156"/>
        <v>0</v>
      </c>
      <c r="AK227" s="16">
        <f t="shared" si="175"/>
        <v>0.21515231586253053</v>
      </c>
      <c r="AL227" s="16">
        <f t="shared" si="176"/>
        <v>5.7061328596820518E-5</v>
      </c>
      <c r="AM227" s="16">
        <f t="shared" si="174"/>
        <v>0</v>
      </c>
      <c r="AN227" s="15">
        <f t="shared" si="169"/>
        <v>0.36827347976110952</v>
      </c>
      <c r="AO227" s="15">
        <f t="shared" si="170"/>
        <v>1.9827487099739385E-3</v>
      </c>
      <c r="AP227" s="15">
        <f t="shared" si="171"/>
        <v>2.5774237487713483E-2</v>
      </c>
      <c r="AQ227" s="15">
        <f t="shared" si="147"/>
        <v>0.36976577546488121</v>
      </c>
      <c r="AR227" s="15">
        <f t="shared" si="148"/>
        <v>0</v>
      </c>
      <c r="AS227" s="15">
        <f t="shared" si="149"/>
        <v>1.1992657292238798E-3</v>
      </c>
      <c r="AT227" s="14">
        <f t="shared" si="172"/>
        <v>1.199058201744529E-2</v>
      </c>
      <c r="AU227" s="11">
        <f t="shared" si="157"/>
        <v>1.1039970833300114E-2</v>
      </c>
      <c r="AV227" s="14">
        <f t="shared" si="173"/>
        <v>9.8811836637792277E-2</v>
      </c>
      <c r="AW227" s="11">
        <f t="shared" si="158"/>
        <v>9.0660575274089092E-2</v>
      </c>
      <c r="AX227" s="13">
        <f t="shared" si="136"/>
        <v>1.6352969934001467E-3</v>
      </c>
      <c r="AY227" s="11">
        <f t="shared" si="140"/>
        <v>1.2386932402142403E-3</v>
      </c>
      <c r="AZ227" s="12">
        <f t="shared" si="138"/>
        <v>2.018139118866584E-4</v>
      </c>
      <c r="BA227" s="11">
        <f t="shared" si="139"/>
        <v>1.5225465528412646E-4</v>
      </c>
      <c r="BB227" s="117">
        <f t="shared" si="159"/>
        <v>79496</v>
      </c>
      <c r="BC227" s="289">
        <f t="shared" si="137"/>
        <v>1338</v>
      </c>
    </row>
    <row r="228" spans="1:55" ht="16">
      <c r="A228" s="20">
        <v>113</v>
      </c>
      <c r="B228" s="19">
        <v>44582</v>
      </c>
      <c r="C228" s="8">
        <v>12462436</v>
      </c>
      <c r="D228" s="8">
        <v>94720</v>
      </c>
      <c r="E228" s="8">
        <v>5361116</v>
      </c>
      <c r="F228" s="8">
        <v>5276840</v>
      </c>
      <c r="G228" s="8">
        <v>6629870</v>
      </c>
      <c r="H228" s="10">
        <f t="shared" si="141"/>
        <v>799977</v>
      </c>
      <c r="I228" s="8">
        <v>43119</v>
      </c>
      <c r="J228" s="8">
        <v>212859</v>
      </c>
      <c r="K228" s="8">
        <v>1096</v>
      </c>
      <c r="L228" s="9">
        <v>121</v>
      </c>
      <c r="M228" s="8">
        <v>294076</v>
      </c>
      <c r="N228" s="8">
        <v>1782</v>
      </c>
      <c r="O228" s="18">
        <f t="shared" si="142"/>
        <v>11016</v>
      </c>
      <c r="P228" s="18">
        <f t="shared" si="143"/>
        <v>-110</v>
      </c>
      <c r="Q228" s="18">
        <f t="shared" si="144"/>
        <v>-1</v>
      </c>
      <c r="R228" s="18">
        <f t="shared" si="150"/>
        <v>0</v>
      </c>
      <c r="S228" s="17">
        <f t="shared" si="151"/>
        <v>7949.2857142857147</v>
      </c>
      <c r="T228" s="17">
        <f t="shared" si="152"/>
        <v>-33</v>
      </c>
      <c r="U228" s="17">
        <f t="shared" si="153"/>
        <v>-1.4285714285714286</v>
      </c>
      <c r="V228" s="17">
        <f t="shared" si="145"/>
        <v>11016</v>
      </c>
      <c r="W228" s="17">
        <f t="shared" si="154"/>
        <v>0</v>
      </c>
      <c r="X228" s="17">
        <f t="shared" si="146"/>
        <v>0</v>
      </c>
      <c r="Y228" s="17">
        <f t="shared" si="160"/>
        <v>8286.7142857142862</v>
      </c>
      <c r="Z228" s="17">
        <f t="shared" si="161"/>
        <v>7.7142857142857144</v>
      </c>
      <c r="AA228" s="17">
        <f t="shared" si="162"/>
        <v>0</v>
      </c>
      <c r="AB228" s="11">
        <f t="shared" si="163"/>
        <v>0.16227141374496812</v>
      </c>
      <c r="AC228" s="11">
        <f t="shared" si="164"/>
        <v>3.8219238290580872E-5</v>
      </c>
      <c r="AD228" s="11">
        <f t="shared" si="165"/>
        <v>0</v>
      </c>
      <c r="AE228" s="11">
        <f t="shared" si="166"/>
        <v>0.30733318090041095</v>
      </c>
      <c r="AF228" s="11">
        <f t="shared" si="167"/>
        <v>1.3188867565002856E-3</v>
      </c>
      <c r="AG228" s="11">
        <f t="shared" si="168"/>
        <v>1.2596315509077426E-2</v>
      </c>
      <c r="AH228" s="11">
        <f t="shared" si="135"/>
        <v>0.2157166075939452</v>
      </c>
      <c r="AI228" s="11">
        <f t="shared" si="155"/>
        <v>0</v>
      </c>
      <c r="AJ228" s="11">
        <f t="shared" si="156"/>
        <v>0</v>
      </c>
      <c r="AK228" s="16">
        <f t="shared" si="175"/>
        <v>0.18371846875556255</v>
      </c>
      <c r="AL228" s="16">
        <f t="shared" si="176"/>
        <v>5.7061328596820518E-5</v>
      </c>
      <c r="AM228" s="16">
        <f t="shared" si="174"/>
        <v>0</v>
      </c>
      <c r="AN228" s="15">
        <f t="shared" si="169"/>
        <v>0.34455020350607313</v>
      </c>
      <c r="AO228" s="15">
        <f t="shared" si="170"/>
        <v>2.0758122743682309E-4</v>
      </c>
      <c r="AP228" s="15">
        <f t="shared" si="171"/>
        <v>1.0493179433368311E-3</v>
      </c>
      <c r="AQ228" s="15">
        <f t="shared" si="147"/>
        <v>0.40945200165636864</v>
      </c>
      <c r="AR228" s="15">
        <f t="shared" si="148"/>
        <v>0</v>
      </c>
      <c r="AS228" s="15">
        <f t="shared" si="149"/>
        <v>2.8288543140028287E-4</v>
      </c>
      <c r="AT228" s="14">
        <f t="shared" si="172"/>
        <v>1.4286856303366431E-2</v>
      </c>
      <c r="AU228" s="11">
        <f t="shared" si="157"/>
        <v>1.1260509525181383E-2</v>
      </c>
      <c r="AV228" s="14">
        <f t="shared" si="173"/>
        <v>0.11840340409786781</v>
      </c>
      <c r="AW228" s="11">
        <f t="shared" si="158"/>
        <v>9.2717579728485627E-2</v>
      </c>
      <c r="AX228" s="13">
        <f t="shared" si="136"/>
        <v>1.9452617029554304E-3</v>
      </c>
      <c r="AY228" s="11">
        <f t="shared" si="140"/>
        <v>1.3477785247470416E-3</v>
      </c>
      <c r="AZ228" s="12">
        <f t="shared" si="138"/>
        <v>2.3605289394814679E-4</v>
      </c>
      <c r="BA228" s="11">
        <f t="shared" si="139"/>
        <v>1.6550636954958611E-4</v>
      </c>
      <c r="BB228" s="117">
        <f t="shared" si="159"/>
        <v>94720</v>
      </c>
      <c r="BC228" s="289">
        <f t="shared" si="137"/>
        <v>1565</v>
      </c>
    </row>
    <row r="229" spans="1:55" ht="16">
      <c r="A229" s="20">
        <v>114</v>
      </c>
      <c r="B229" s="19">
        <v>44583</v>
      </c>
      <c r="C229" s="8">
        <v>12555133</v>
      </c>
      <c r="D229" s="8">
        <v>92697</v>
      </c>
      <c r="E229" s="8">
        <v>5362432</v>
      </c>
      <c r="F229" s="8">
        <v>5278106</v>
      </c>
      <c r="G229" s="8">
        <v>6629870</v>
      </c>
      <c r="H229" s="10">
        <f t="shared" si="141"/>
        <v>793502</v>
      </c>
      <c r="I229" s="8">
        <v>39179</v>
      </c>
      <c r="J229" s="8">
        <v>222056</v>
      </c>
      <c r="K229" s="8">
        <v>1029</v>
      </c>
      <c r="L229" s="9">
        <v>120</v>
      </c>
      <c r="M229" s="8">
        <v>294076</v>
      </c>
      <c r="N229" s="8">
        <v>1802</v>
      </c>
      <c r="O229" s="18">
        <f t="shared" si="142"/>
        <v>9197</v>
      </c>
      <c r="P229" s="18">
        <f t="shared" si="143"/>
        <v>-67</v>
      </c>
      <c r="Q229" s="18">
        <f t="shared" si="144"/>
        <v>-1</v>
      </c>
      <c r="R229" s="18">
        <f t="shared" si="150"/>
        <v>0</v>
      </c>
      <c r="S229" s="17">
        <f t="shared" si="151"/>
        <v>7685.1428571428569</v>
      </c>
      <c r="T229" s="17">
        <f t="shared" si="152"/>
        <v>-13.571428571428571</v>
      </c>
      <c r="U229" s="17">
        <f t="shared" si="153"/>
        <v>-1.1428571428571428</v>
      </c>
      <c r="V229" s="17">
        <f t="shared" si="145"/>
        <v>9197</v>
      </c>
      <c r="W229" s="17">
        <f t="shared" si="154"/>
        <v>0</v>
      </c>
      <c r="X229" s="17">
        <f t="shared" si="146"/>
        <v>0</v>
      </c>
      <c r="Y229" s="17">
        <f t="shared" si="160"/>
        <v>8022.5714285714284</v>
      </c>
      <c r="Z229" s="17">
        <f t="shared" si="161"/>
        <v>16.142857142857142</v>
      </c>
      <c r="AA229" s="17">
        <f t="shared" si="162"/>
        <v>0</v>
      </c>
      <c r="AB229" s="11">
        <f t="shared" si="163"/>
        <v>0.18605652794757366</v>
      </c>
      <c r="AC229" s="11">
        <f t="shared" si="164"/>
        <v>7.5838264498363439E-5</v>
      </c>
      <c r="AD229" s="11">
        <f t="shared" si="165"/>
        <v>0</v>
      </c>
      <c r="AE229" s="11">
        <f t="shared" si="166"/>
        <v>0.27840280340619133</v>
      </c>
      <c r="AF229" s="11">
        <f t="shared" si="167"/>
        <v>1.0581079309260214E-3</v>
      </c>
      <c r="AG229" s="11">
        <f t="shared" si="168"/>
        <v>1.2299476106711872E-2</v>
      </c>
      <c r="AH229" s="11">
        <f t="shared" si="135"/>
        <v>0.21329344372550385</v>
      </c>
      <c r="AI229" s="11">
        <f t="shared" si="155"/>
        <v>0</v>
      </c>
      <c r="AJ229" s="11">
        <f t="shared" si="156"/>
        <v>0</v>
      </c>
      <c r="AK229" s="16">
        <f t="shared" si="175"/>
        <v>0.20308390101833276</v>
      </c>
      <c r="AL229" s="16">
        <f t="shared" si="176"/>
        <v>3.4595909295815987E-5</v>
      </c>
      <c r="AM229" s="16">
        <f t="shared" si="174"/>
        <v>0</v>
      </c>
      <c r="AN229" s="15">
        <f t="shared" si="169"/>
        <v>0.22189126431259509</v>
      </c>
      <c r="AO229" s="15">
        <f t="shared" si="170"/>
        <v>5.8956024852232017E-4</v>
      </c>
      <c r="AP229" s="15">
        <f t="shared" si="171"/>
        <v>3.0737704918032786E-3</v>
      </c>
      <c r="AQ229" s="15">
        <f t="shared" si="147"/>
        <v>0.41760000664877539</v>
      </c>
      <c r="AR229" s="15">
        <f t="shared" si="148"/>
        <v>0</v>
      </c>
      <c r="AS229" s="15">
        <f t="shared" si="149"/>
        <v>2.8288543140028287E-4</v>
      </c>
      <c r="AT229" s="14">
        <f t="shared" si="172"/>
        <v>1.3981722115214928E-2</v>
      </c>
      <c r="AU229" s="11">
        <f t="shared" si="157"/>
        <v>1.1443146159513149E-2</v>
      </c>
      <c r="AV229" s="14">
        <f t="shared" si="173"/>
        <v>0.11682012143636689</v>
      </c>
      <c r="AW229" s="11">
        <f t="shared" si="158"/>
        <v>9.5179540545415359E-2</v>
      </c>
      <c r="AX229" s="13">
        <f t="shared" si="136"/>
        <v>1.5825454981830728E-3</v>
      </c>
      <c r="AY229" s="11">
        <f t="shared" si="140"/>
        <v>1.3360062991845422E-3</v>
      </c>
      <c r="AZ229" s="12">
        <f t="shared" si="138"/>
        <v>1.9095397043984271E-4</v>
      </c>
      <c r="BA229" s="11">
        <f t="shared" si="139"/>
        <v>1.628344791936235E-4</v>
      </c>
      <c r="BB229" s="117">
        <f t="shared" si="159"/>
        <v>92697</v>
      </c>
      <c r="BC229" s="289">
        <f t="shared" si="137"/>
        <v>1266</v>
      </c>
    </row>
    <row r="230" spans="1:55" ht="16">
      <c r="A230" s="20">
        <v>115</v>
      </c>
      <c r="B230" s="19">
        <v>44584</v>
      </c>
      <c r="C230" s="8">
        <v>12614595</v>
      </c>
      <c r="D230" s="8">
        <v>59462</v>
      </c>
      <c r="E230" s="8">
        <v>5363165</v>
      </c>
      <c r="F230" s="8">
        <v>5278607</v>
      </c>
      <c r="G230" s="8">
        <v>6629870</v>
      </c>
      <c r="H230" s="10">
        <f t="shared" si="141"/>
        <v>785343</v>
      </c>
      <c r="I230" s="8">
        <v>32435</v>
      </c>
      <c r="J230" s="8">
        <v>236471</v>
      </c>
      <c r="K230" s="8">
        <v>1002</v>
      </c>
      <c r="L230" s="9">
        <v>120</v>
      </c>
      <c r="M230" s="8">
        <v>294076</v>
      </c>
      <c r="N230" s="8">
        <v>1816</v>
      </c>
      <c r="O230" s="18">
        <f t="shared" si="142"/>
        <v>14415</v>
      </c>
      <c r="P230" s="18">
        <f t="shared" si="143"/>
        <v>-27</v>
      </c>
      <c r="Q230" s="18">
        <f t="shared" si="144"/>
        <v>0</v>
      </c>
      <c r="R230" s="18">
        <f t="shared" si="150"/>
        <v>0</v>
      </c>
      <c r="S230" s="17">
        <f t="shared" si="151"/>
        <v>8141.1428571428569</v>
      </c>
      <c r="T230" s="17">
        <f t="shared" si="152"/>
        <v>-12</v>
      </c>
      <c r="U230" s="17">
        <f t="shared" si="153"/>
        <v>-1.7142857142857142</v>
      </c>
      <c r="V230" s="17">
        <f t="shared" si="145"/>
        <v>14415</v>
      </c>
      <c r="W230" s="17">
        <f t="shared" si="154"/>
        <v>0</v>
      </c>
      <c r="X230" s="17">
        <f t="shared" si="146"/>
        <v>0</v>
      </c>
      <c r="Y230" s="17">
        <f t="shared" si="160"/>
        <v>8478.5714285714294</v>
      </c>
      <c r="Z230" s="17">
        <f t="shared" si="161"/>
        <v>17.714285714285715</v>
      </c>
      <c r="AA230" s="17">
        <f t="shared" si="162"/>
        <v>0</v>
      </c>
      <c r="AB230" s="11">
        <f t="shared" si="163"/>
        <v>0.2164060192595888</v>
      </c>
      <c r="AC230" s="11">
        <f t="shared" si="164"/>
        <v>7.9773956633847831E-5</v>
      </c>
      <c r="AD230" s="11">
        <f t="shared" si="165"/>
        <v>0</v>
      </c>
      <c r="AE230" s="11">
        <f t="shared" si="166"/>
        <v>0.24464975446470791</v>
      </c>
      <c r="AF230" s="11">
        <f t="shared" si="167"/>
        <v>5.1013581550635374E-4</v>
      </c>
      <c r="AG230" s="11">
        <f t="shared" si="168"/>
        <v>5.7444332696363455E-3</v>
      </c>
      <c r="AH230" s="11">
        <f t="shared" si="135"/>
        <v>0.36792669542356876</v>
      </c>
      <c r="AI230" s="11">
        <f t="shared" si="155"/>
        <v>0</v>
      </c>
      <c r="AJ230" s="11">
        <f t="shared" si="156"/>
        <v>0</v>
      </c>
      <c r="AK230" s="16">
        <f t="shared" si="175"/>
        <v>0.22194811935099684</v>
      </c>
      <c r="AL230" s="16">
        <f t="shared" si="176"/>
        <v>5.0403871700788956E-5</v>
      </c>
      <c r="AM230" s="16">
        <f t="shared" si="174"/>
        <v>0</v>
      </c>
      <c r="AN230" s="15">
        <f t="shared" si="169"/>
        <v>0.32220776621297037</v>
      </c>
      <c r="AO230" s="15">
        <f t="shared" si="170"/>
        <v>4.1051464853104176E-4</v>
      </c>
      <c r="AP230" s="15">
        <f t="shared" si="171"/>
        <v>6.6413662239089184E-3</v>
      </c>
      <c r="AQ230" s="15">
        <f t="shared" si="147"/>
        <v>0.40168534266957012</v>
      </c>
      <c r="AR230" s="15">
        <f t="shared" si="148"/>
        <v>0</v>
      </c>
      <c r="AS230" s="15">
        <f t="shared" si="149"/>
        <v>2.8288543140028287E-4</v>
      </c>
      <c r="AT230" s="14">
        <f t="shared" si="172"/>
        <v>8.9688033098688207E-3</v>
      </c>
      <c r="AU230" s="11">
        <f t="shared" si="157"/>
        <v>1.1722294059202625E-2</v>
      </c>
      <c r="AV230" s="14">
        <f t="shared" si="173"/>
        <v>7.5714687722434657E-2</v>
      </c>
      <c r="AW230" s="11">
        <f t="shared" si="158"/>
        <v>9.8457065892280579E-2</v>
      </c>
      <c r="AX230" s="13">
        <f t="shared" si="136"/>
        <v>6.3137837081696073E-4</v>
      </c>
      <c r="AY230" s="11">
        <f t="shared" si="140"/>
        <v>1.3763496839552202E-3</v>
      </c>
      <c r="AZ230" s="12">
        <f t="shared" si="138"/>
        <v>7.5567092567425909E-5</v>
      </c>
      <c r="BA230" s="11">
        <f t="shared" si="139"/>
        <v>1.6587267709838741E-4</v>
      </c>
      <c r="BB230" s="117">
        <f t="shared" si="159"/>
        <v>59462</v>
      </c>
      <c r="BC230" s="289">
        <f t="shared" si="137"/>
        <v>501</v>
      </c>
    </row>
    <row r="231" spans="1:55" ht="16">
      <c r="A231" s="20">
        <v>116</v>
      </c>
      <c r="B231" s="19">
        <v>44585</v>
      </c>
      <c r="C231" s="8">
        <v>12654589</v>
      </c>
      <c r="D231" s="8">
        <v>39994</v>
      </c>
      <c r="E231" s="8">
        <v>5363840</v>
      </c>
      <c r="F231" s="8">
        <v>5278973</v>
      </c>
      <c r="G231" s="8">
        <v>6629870</v>
      </c>
      <c r="H231" s="10">
        <f t="shared" si="141"/>
        <v>798087</v>
      </c>
      <c r="I231" s="8">
        <v>21675</v>
      </c>
      <c r="J231" s="8">
        <v>234109</v>
      </c>
      <c r="K231" s="8">
        <v>998</v>
      </c>
      <c r="L231" s="9">
        <v>119</v>
      </c>
      <c r="M231" s="8">
        <v>294076</v>
      </c>
      <c r="N231" s="8">
        <v>1833</v>
      </c>
      <c r="O231" s="18">
        <f t="shared" si="142"/>
        <v>-2362</v>
      </c>
      <c r="P231" s="18">
        <f t="shared" si="143"/>
        <v>-4</v>
      </c>
      <c r="Q231" s="18">
        <f t="shared" si="144"/>
        <v>-1</v>
      </c>
      <c r="R231" s="18">
        <f t="shared" si="150"/>
        <v>0</v>
      </c>
      <c r="S231" s="17">
        <f t="shared" si="151"/>
        <v>7506.5714285714284</v>
      </c>
      <c r="T231" s="17">
        <f t="shared" si="152"/>
        <v>-21.285714285714285</v>
      </c>
      <c r="U231" s="17">
        <f t="shared" si="153"/>
        <v>-0.7142857142857143</v>
      </c>
      <c r="V231" s="17">
        <f t="shared" si="145"/>
        <v>0</v>
      </c>
      <c r="W231" s="17">
        <f t="shared" si="154"/>
        <v>0</v>
      </c>
      <c r="X231" s="17">
        <f t="shared" si="146"/>
        <v>0</v>
      </c>
      <c r="Y231" s="17">
        <f t="shared" si="160"/>
        <v>7844</v>
      </c>
      <c r="Z231" s="17">
        <f t="shared" si="161"/>
        <v>13</v>
      </c>
      <c r="AA231" s="17">
        <f t="shared" si="162"/>
        <v>0.5714285714285714</v>
      </c>
      <c r="AB231" s="11">
        <f t="shared" si="163"/>
        <v>0.24183752119623864</v>
      </c>
      <c r="AC231" s="11">
        <f t="shared" si="164"/>
        <v>5.4975028650447623E-5</v>
      </c>
      <c r="AD231" s="11">
        <f t="shared" si="165"/>
        <v>5.7028799543769597E-4</v>
      </c>
      <c r="AE231" s="11">
        <f t="shared" si="166"/>
        <v>0.2203273340641842</v>
      </c>
      <c r="AF231" s="11">
        <f t="shared" si="167"/>
        <v>2.848941359290355E-4</v>
      </c>
      <c r="AG231" s="11">
        <f t="shared" si="168"/>
        <v>2.3082841754295974E-3</v>
      </c>
      <c r="AH231" s="11">
        <f t="shared" si="135"/>
        <v>0</v>
      </c>
      <c r="AI231" s="11">
        <f t="shared" si="155"/>
        <v>0</v>
      </c>
      <c r="AJ231" s="11">
        <f t="shared" si="156"/>
        <v>0</v>
      </c>
      <c r="AK231" s="16">
        <f t="shared" si="175"/>
        <v>0.21739670488483998</v>
      </c>
      <c r="AL231" s="16">
        <f t="shared" si="176"/>
        <v>7.6987464639522075E-5</v>
      </c>
      <c r="AM231" s="16">
        <f t="shared" si="174"/>
        <v>0</v>
      </c>
      <c r="AN231" s="15">
        <f t="shared" si="169"/>
        <v>0.22003692974877606</v>
      </c>
      <c r="AO231" s="15">
        <f t="shared" si="170"/>
        <v>6.9496902855416222E-4</v>
      </c>
      <c r="AP231" s="15">
        <f t="shared" si="171"/>
        <v>6.2836624775583485E-3</v>
      </c>
      <c r="AQ231" s="15">
        <f t="shared" si="147"/>
        <v>0.39989373564952047</v>
      </c>
      <c r="AR231" s="15">
        <f t="shared" si="148"/>
        <v>0</v>
      </c>
      <c r="AS231" s="15">
        <f t="shared" si="149"/>
        <v>2.8288543140028287E-4</v>
      </c>
      <c r="AT231" s="14">
        <f t="shared" si="172"/>
        <v>6.0323958086659314E-3</v>
      </c>
      <c r="AU231" s="11">
        <f t="shared" si="157"/>
        <v>1.063933811242582E-2</v>
      </c>
      <c r="AV231" s="14">
        <f t="shared" si="173"/>
        <v>5.0112331111771019E-2</v>
      </c>
      <c r="AW231" s="11">
        <f t="shared" si="158"/>
        <v>8.9800718004113156E-2</v>
      </c>
      <c r="AX231" s="13">
        <f t="shared" si="136"/>
        <v>4.6603840614865095E-4</v>
      </c>
      <c r="AY231" s="11">
        <f t="shared" si="140"/>
        <v>1.2262047438564832E-3</v>
      </c>
      <c r="AZ231" s="12">
        <f t="shared" si="138"/>
        <v>5.520470235464647E-5</v>
      </c>
      <c r="BA231" s="11">
        <f t="shared" si="139"/>
        <v>1.4671694704636526E-4</v>
      </c>
      <c r="BB231" s="117">
        <f t="shared" si="159"/>
        <v>39994</v>
      </c>
      <c r="BC231" s="289">
        <f t="shared" si="137"/>
        <v>366</v>
      </c>
    </row>
    <row r="232" spans="1:55" ht="16">
      <c r="A232" s="20">
        <v>117</v>
      </c>
      <c r="B232" s="19">
        <v>44586</v>
      </c>
      <c r="C232" s="8">
        <v>12742368</v>
      </c>
      <c r="D232" s="8">
        <v>87779</v>
      </c>
      <c r="E232" s="8">
        <v>5365259</v>
      </c>
      <c r="F232" s="8">
        <v>5280228</v>
      </c>
      <c r="G232" s="8">
        <v>6629870</v>
      </c>
      <c r="H232" s="10">
        <f t="shared" si="141"/>
        <v>781052</v>
      </c>
      <c r="I232" s="8">
        <v>30726</v>
      </c>
      <c r="J232" s="8">
        <v>240750</v>
      </c>
      <c r="K232" s="8">
        <v>1057</v>
      </c>
      <c r="L232" s="9">
        <v>119</v>
      </c>
      <c r="M232" s="8">
        <v>294076</v>
      </c>
      <c r="N232" s="8">
        <v>1862</v>
      </c>
      <c r="O232" s="18">
        <f t="shared" si="142"/>
        <v>6641</v>
      </c>
      <c r="P232" s="18">
        <f t="shared" si="143"/>
        <v>59</v>
      </c>
      <c r="Q232" s="18">
        <f t="shared" si="144"/>
        <v>0</v>
      </c>
      <c r="R232" s="18">
        <f t="shared" si="150"/>
        <v>0</v>
      </c>
      <c r="S232" s="17">
        <f t="shared" si="151"/>
        <v>6843.1428571428569</v>
      </c>
      <c r="T232" s="17">
        <f t="shared" si="152"/>
        <v>-15.428571428571429</v>
      </c>
      <c r="U232" s="17">
        <f t="shared" si="153"/>
        <v>-1</v>
      </c>
      <c r="V232" s="17">
        <f t="shared" si="145"/>
        <v>6641</v>
      </c>
      <c r="W232" s="17">
        <f t="shared" si="154"/>
        <v>59</v>
      </c>
      <c r="X232" s="17">
        <f t="shared" si="146"/>
        <v>0</v>
      </c>
      <c r="Y232" s="17">
        <f t="shared" si="160"/>
        <v>7180.5714285714284</v>
      </c>
      <c r="Z232" s="17">
        <f t="shared" si="161"/>
        <v>13</v>
      </c>
      <c r="AA232" s="17">
        <f t="shared" si="162"/>
        <v>0.5714285714285714</v>
      </c>
      <c r="AB232" s="11">
        <f t="shared" si="163"/>
        <v>0.33128357225243038</v>
      </c>
      <c r="AC232" s="11">
        <f t="shared" si="164"/>
        <v>5.5529689161886131E-5</v>
      </c>
      <c r="AD232" s="11">
        <f t="shared" si="165"/>
        <v>5.7257371886630399E-4</v>
      </c>
      <c r="AE232" s="11">
        <f t="shared" si="166"/>
        <v>0.23156148853360009</v>
      </c>
      <c r="AF232" s="11">
        <f t="shared" si="167"/>
        <v>2.4574784190168806E-4</v>
      </c>
      <c r="AG232" s="11">
        <f t="shared" si="168"/>
        <v>1.9760548645821226E-3</v>
      </c>
      <c r="AH232" s="11">
        <f t="shared" si="135"/>
        <v>0.30638985005767011</v>
      </c>
      <c r="AI232" s="11">
        <f t="shared" si="155"/>
        <v>2.5201935850394477E-4</v>
      </c>
      <c r="AJ232" s="11">
        <f t="shared" si="156"/>
        <v>0</v>
      </c>
      <c r="AK232" s="16">
        <f t="shared" si="175"/>
        <v>0.21573904833199142</v>
      </c>
      <c r="AL232" s="16">
        <f t="shared" si="176"/>
        <v>7.6987464639522075E-5</v>
      </c>
      <c r="AM232" s="16">
        <f t="shared" si="174"/>
        <v>7.3461891643709823E-4</v>
      </c>
      <c r="AN232" s="15">
        <f t="shared" si="169"/>
        <v>0.17083182421827839</v>
      </c>
      <c r="AO232" s="15">
        <f t="shared" si="170"/>
        <v>0</v>
      </c>
      <c r="AP232" s="15">
        <f t="shared" si="171"/>
        <v>0</v>
      </c>
      <c r="AQ232" s="15">
        <f t="shared" si="147"/>
        <v>0.39565656878242461</v>
      </c>
      <c r="AR232" s="15">
        <f t="shared" si="148"/>
        <v>3.2506952424449781E-7</v>
      </c>
      <c r="AS232" s="15">
        <f t="shared" si="149"/>
        <v>1.4760147601476014E-3</v>
      </c>
      <c r="AT232" s="14">
        <f t="shared" si="172"/>
        <v>1.3239927781389379E-2</v>
      </c>
      <c r="AU232" s="11">
        <f t="shared" si="157"/>
        <v>1.0353962984406719E-2</v>
      </c>
      <c r="AV232" s="14">
        <f t="shared" si="173"/>
        <v>0.11238560300722615</v>
      </c>
      <c r="AW232" s="11">
        <f t="shared" si="158"/>
        <v>8.8120680496704726E-2</v>
      </c>
      <c r="AX232" s="13">
        <f t="shared" si="136"/>
        <v>1.5725102651715916E-3</v>
      </c>
      <c r="AY232" s="11">
        <f t="shared" si="140"/>
        <v>1.2142236592897415E-3</v>
      </c>
      <c r="AZ232" s="12">
        <f t="shared" si="138"/>
        <v>1.8929481271880142E-4</v>
      </c>
      <c r="BA232" s="11">
        <f t="shared" si="139"/>
        <v>1.4367874914160135E-4</v>
      </c>
      <c r="BB232" s="117">
        <f t="shared" si="159"/>
        <v>87779</v>
      </c>
      <c r="BC232" s="289">
        <f t="shared" si="137"/>
        <v>1255</v>
      </c>
    </row>
    <row r="233" spans="1:55" ht="16">
      <c r="A233" s="20">
        <v>118</v>
      </c>
      <c r="B233" s="19">
        <v>44587</v>
      </c>
      <c r="C233" s="8">
        <v>12832241</v>
      </c>
      <c r="D233" s="8">
        <v>89873</v>
      </c>
      <c r="E233" s="8">
        <v>5366992</v>
      </c>
      <c r="F233" s="8">
        <v>5281635</v>
      </c>
      <c r="G233" s="8">
        <v>6629870</v>
      </c>
      <c r="H233" s="10">
        <f t="shared" si="141"/>
        <v>768464</v>
      </c>
      <c r="I233" s="8">
        <v>34835</v>
      </c>
      <c r="J233" s="8">
        <v>247762</v>
      </c>
      <c r="K233" s="8">
        <v>1089</v>
      </c>
      <c r="L233" s="9">
        <v>113</v>
      </c>
      <c r="M233" s="8">
        <v>294076</v>
      </c>
      <c r="N233" s="8">
        <v>1896</v>
      </c>
      <c r="O233" s="18">
        <f t="shared" si="142"/>
        <v>7012</v>
      </c>
      <c r="P233" s="18">
        <f t="shared" si="143"/>
        <v>32</v>
      </c>
      <c r="Q233" s="18">
        <f t="shared" si="144"/>
        <v>-6</v>
      </c>
      <c r="R233" s="18">
        <f t="shared" si="150"/>
        <v>0</v>
      </c>
      <c r="S233" s="17">
        <f t="shared" si="151"/>
        <v>6433.7142857142853</v>
      </c>
      <c r="T233" s="17">
        <f t="shared" si="152"/>
        <v>-10.857142857142858</v>
      </c>
      <c r="U233" s="17">
        <f t="shared" si="153"/>
        <v>-0.8571428571428571</v>
      </c>
      <c r="V233" s="17">
        <f t="shared" si="145"/>
        <v>7012</v>
      </c>
      <c r="W233" s="17">
        <f t="shared" si="154"/>
        <v>32</v>
      </c>
      <c r="X233" s="17">
        <f t="shared" si="146"/>
        <v>0</v>
      </c>
      <c r="Y233" s="17">
        <f t="shared" si="160"/>
        <v>6771.1428571428569</v>
      </c>
      <c r="Z233" s="17">
        <f t="shared" si="161"/>
        <v>13</v>
      </c>
      <c r="AA233" s="17">
        <f t="shared" si="162"/>
        <v>0.5714285714285714</v>
      </c>
      <c r="AB233" s="11">
        <f t="shared" si="163"/>
        <v>0.22037176518723089</v>
      </c>
      <c r="AC233" s="11">
        <f t="shared" si="164"/>
        <v>5.3997923156801658E-5</v>
      </c>
      <c r="AD233" s="11">
        <f t="shared" si="165"/>
        <v>5.4061359643195028E-4</v>
      </c>
      <c r="AE233" s="11">
        <f t="shared" si="166"/>
        <v>0.27294075339386858</v>
      </c>
      <c r="AF233" s="11">
        <f t="shared" si="167"/>
        <v>1.7498574897721213E-4</v>
      </c>
      <c r="AG233" s="11">
        <f t="shared" si="168"/>
        <v>1.736111111111111E-3</v>
      </c>
      <c r="AH233" s="11">
        <f t="shared" si="135"/>
        <v>0.22821063594350061</v>
      </c>
      <c r="AI233" s="11">
        <f t="shared" si="155"/>
        <v>1.3291796469366564E-4</v>
      </c>
      <c r="AJ233" s="11">
        <f t="shared" si="156"/>
        <v>0</v>
      </c>
      <c r="AK233" s="16">
        <f t="shared" si="175"/>
        <v>0.22223379818379238</v>
      </c>
      <c r="AL233" s="16">
        <f t="shared" si="176"/>
        <v>7.6987464639522075E-5</v>
      </c>
      <c r="AM233" s="16">
        <f t="shared" si="174"/>
        <v>7.3461891643709823E-4</v>
      </c>
      <c r="AN233" s="15">
        <f t="shared" si="169"/>
        <v>9.6161107614852109E-2</v>
      </c>
      <c r="AO233" s="15">
        <f t="shared" si="170"/>
        <v>1.1232709650502263E-4</v>
      </c>
      <c r="AP233" s="15">
        <f t="shared" si="171"/>
        <v>0</v>
      </c>
      <c r="AQ233" s="15">
        <f t="shared" si="147"/>
        <v>0.3977897951792152</v>
      </c>
      <c r="AR233" s="15">
        <f t="shared" si="148"/>
        <v>3.5278469728479266E-6</v>
      </c>
      <c r="AS233" s="15">
        <f t="shared" si="149"/>
        <v>4.0542836367590193E-3</v>
      </c>
      <c r="AT233" s="14">
        <f t="shared" si="172"/>
        <v>1.3555771078467602E-2</v>
      </c>
      <c r="AU233" s="11">
        <f t="shared" si="157"/>
        <v>1.0048677963735122E-2</v>
      </c>
      <c r="AV233" s="14">
        <f t="shared" si="173"/>
        <v>0.11695147723250536</v>
      </c>
      <c r="AW233" s="11">
        <f t="shared" si="158"/>
        <v>8.6402112218575758E-2</v>
      </c>
      <c r="AX233" s="13">
        <f t="shared" si="136"/>
        <v>1.8014165510106882E-3</v>
      </c>
      <c r="AY233" s="11">
        <f t="shared" si="140"/>
        <v>1.2370218617188068E-3</v>
      </c>
      <c r="AZ233" s="12">
        <f t="shared" si="138"/>
        <v>2.1222135577319011E-4</v>
      </c>
      <c r="BA233" s="11">
        <f t="shared" si="139"/>
        <v>1.4507933682819465E-4</v>
      </c>
      <c r="BB233" s="117">
        <f t="shared" si="159"/>
        <v>89873</v>
      </c>
      <c r="BC233" s="289">
        <f t="shared" si="137"/>
        <v>1407</v>
      </c>
    </row>
    <row r="234" spans="1:55" ht="16">
      <c r="A234" s="20">
        <v>119</v>
      </c>
      <c r="B234" s="19">
        <v>44588</v>
      </c>
      <c r="C234" s="8">
        <v>12861478</v>
      </c>
      <c r="D234" s="8">
        <v>29237</v>
      </c>
      <c r="E234" s="8">
        <v>5367653</v>
      </c>
      <c r="F234" s="8">
        <v>5282084</v>
      </c>
      <c r="G234" s="8">
        <v>6629870</v>
      </c>
      <c r="H234" s="10">
        <f t="shared" si="141"/>
        <v>765018</v>
      </c>
      <c r="I234" s="8">
        <v>31218</v>
      </c>
      <c r="J234" s="8">
        <v>254389</v>
      </c>
      <c r="K234" s="8">
        <v>1057</v>
      </c>
      <c r="L234" s="9">
        <v>117</v>
      </c>
      <c r="M234" s="8">
        <v>294076</v>
      </c>
      <c r="N234" s="8">
        <v>1911</v>
      </c>
      <c r="O234" s="18">
        <f t="shared" si="142"/>
        <v>6627</v>
      </c>
      <c r="P234" s="18">
        <f t="shared" si="143"/>
        <v>-32</v>
      </c>
      <c r="Q234" s="18">
        <f t="shared" si="144"/>
        <v>4</v>
      </c>
      <c r="R234" s="18">
        <f t="shared" si="150"/>
        <v>0</v>
      </c>
      <c r="S234" s="17">
        <f t="shared" si="151"/>
        <v>40816.857142857145</v>
      </c>
      <c r="T234" s="17">
        <f t="shared" si="152"/>
        <v>-16.142857142857142</v>
      </c>
      <c r="U234" s="17">
        <f t="shared" si="153"/>
        <v>-1.2857142857142858</v>
      </c>
      <c r="V234" s="17">
        <f t="shared" si="145"/>
        <v>6627</v>
      </c>
      <c r="W234" s="17">
        <f t="shared" si="154"/>
        <v>0</v>
      </c>
      <c r="X234" s="17">
        <f t="shared" si="146"/>
        <v>4</v>
      </c>
      <c r="Y234" s="17">
        <f t="shared" si="160"/>
        <v>41154.285714285717</v>
      </c>
      <c r="Z234" s="17">
        <f t="shared" si="161"/>
        <v>13</v>
      </c>
      <c r="AA234" s="17">
        <f t="shared" si="162"/>
        <v>0.5714285714285714</v>
      </c>
      <c r="AB234" s="11">
        <f t="shared" si="163"/>
        <v>1.1814062211650844</v>
      </c>
      <c r="AC234" s="11">
        <f t="shared" si="164"/>
        <v>5.2469708833477288E-5</v>
      </c>
      <c r="AD234" s="11">
        <f t="shared" si="165"/>
        <v>5.2472779745507019E-4</v>
      </c>
      <c r="AE234" s="11">
        <f t="shared" si="166"/>
        <v>0.20350507071483032</v>
      </c>
      <c r="AF234" s="11">
        <f t="shared" si="167"/>
        <v>1.265521357357771E-4</v>
      </c>
      <c r="AG234" s="11">
        <f t="shared" si="168"/>
        <v>8.5251491901108269E-4</v>
      </c>
      <c r="AH234" s="11">
        <f t="shared" si="135"/>
        <v>0.19023970144969141</v>
      </c>
      <c r="AI234" s="11">
        <f t="shared" si="155"/>
        <v>0</v>
      </c>
      <c r="AJ234" s="11">
        <f t="shared" si="156"/>
        <v>3.6730945821854912E-3</v>
      </c>
      <c r="AK234" s="16">
        <f t="shared" si="175"/>
        <v>0.31252998455185399</v>
      </c>
      <c r="AL234" s="16">
        <f t="shared" si="176"/>
        <v>7.6987464639522075E-5</v>
      </c>
      <c r="AM234" s="16">
        <f t="shared" si="174"/>
        <v>7.3461891643709823E-4</v>
      </c>
      <c r="AN234" s="15">
        <f t="shared" si="169"/>
        <v>0.22209960271278945</v>
      </c>
      <c r="AO234" s="15">
        <f t="shared" si="170"/>
        <v>1.7297954647907995E-4</v>
      </c>
      <c r="AP234" s="15">
        <f t="shared" si="171"/>
        <v>0</v>
      </c>
      <c r="AQ234" s="15">
        <f t="shared" si="147"/>
        <v>0.40329545285071944</v>
      </c>
      <c r="AR234" s="15">
        <f t="shared" si="148"/>
        <v>3.5278469728479266E-6</v>
      </c>
      <c r="AS234" s="15">
        <f t="shared" si="149"/>
        <v>4.0542836367590193E-3</v>
      </c>
      <c r="AT234" s="14">
        <f t="shared" si="172"/>
        <v>4.4098903900076473E-3</v>
      </c>
      <c r="AU234" s="11">
        <f t="shared" si="157"/>
        <v>9.8509365298910193E-3</v>
      </c>
      <c r="AV234" s="14">
        <f t="shared" si="173"/>
        <v>3.8217401420620169E-2</v>
      </c>
      <c r="AW234" s="11">
        <f t="shared" si="158"/>
        <v>8.9954940281902221E-2</v>
      </c>
      <c r="AX234" s="13">
        <f t="shared" si="136"/>
        <v>5.8428241270898828E-4</v>
      </c>
      <c r="AY234" s="11">
        <f t="shared" si="140"/>
        <v>1.2735942168607807E-3</v>
      </c>
      <c r="AZ234" s="12">
        <f t="shared" si="138"/>
        <v>6.7723801522503454E-5</v>
      </c>
      <c r="BA234" s="11">
        <f t="shared" si="139"/>
        <v>1.486131272989839E-4</v>
      </c>
      <c r="BB234" s="117">
        <f t="shared" si="159"/>
        <v>29237</v>
      </c>
      <c r="BC234" s="289">
        <f t="shared" si="137"/>
        <v>449</v>
      </c>
    </row>
    <row r="235" spans="1:55" ht="16">
      <c r="A235" s="20">
        <v>120</v>
      </c>
      <c r="B235" s="19">
        <v>44589</v>
      </c>
      <c r="C235" s="8">
        <v>12942954</v>
      </c>
      <c r="D235" s="8">
        <v>81476</v>
      </c>
      <c r="E235" s="8">
        <v>5369088</v>
      </c>
      <c r="F235" s="8">
        <v>5283508</v>
      </c>
      <c r="G235" s="8">
        <v>6629870</v>
      </c>
      <c r="H235" s="10">
        <f t="shared" si="141"/>
        <v>764006</v>
      </c>
      <c r="I235" s="8">
        <v>24467</v>
      </c>
      <c r="J235" s="8">
        <v>260761</v>
      </c>
      <c r="K235" s="8">
        <v>988</v>
      </c>
      <c r="L235" s="9">
        <v>114</v>
      </c>
      <c r="M235" s="8">
        <v>294076</v>
      </c>
      <c r="N235" s="8">
        <v>1950</v>
      </c>
      <c r="O235" s="18">
        <f t="shared" si="142"/>
        <v>6372</v>
      </c>
      <c r="P235" s="18">
        <f t="shared" si="143"/>
        <v>-69</v>
      </c>
      <c r="Q235" s="18">
        <f t="shared" si="144"/>
        <v>-3</v>
      </c>
      <c r="R235" s="18">
        <f t="shared" si="150"/>
        <v>0</v>
      </c>
      <c r="S235" s="17">
        <f t="shared" si="151"/>
        <v>41568.142857142855</v>
      </c>
      <c r="T235" s="17">
        <f t="shared" si="152"/>
        <v>-17.857142857142858</v>
      </c>
      <c r="U235" s="17">
        <f t="shared" si="153"/>
        <v>-2.4285714285714284</v>
      </c>
      <c r="V235" s="17">
        <f t="shared" si="145"/>
        <v>6372</v>
      </c>
      <c r="W235" s="17">
        <f t="shared" si="154"/>
        <v>0</v>
      </c>
      <c r="X235" s="17">
        <f t="shared" si="146"/>
        <v>0</v>
      </c>
      <c r="Y235" s="17">
        <f t="shared" si="160"/>
        <v>41568.142857142855</v>
      </c>
      <c r="Z235" s="17">
        <f t="shared" si="161"/>
        <v>13</v>
      </c>
      <c r="AA235" s="17">
        <f t="shared" si="162"/>
        <v>0.5714285714285714</v>
      </c>
      <c r="AB235" s="11">
        <f t="shared" si="163"/>
        <v>1.3315440725588716</v>
      </c>
      <c r="AC235" s="11">
        <f t="shared" si="164"/>
        <v>5.1102838566132968E-5</v>
      </c>
      <c r="AD235" s="11">
        <f t="shared" si="165"/>
        <v>5.4061359643195028E-4</v>
      </c>
      <c r="AE235" s="11">
        <f t="shared" si="166"/>
        <v>0.16227141374496812</v>
      </c>
      <c r="AF235" s="11">
        <f t="shared" si="167"/>
        <v>3.8219238290580872E-5</v>
      </c>
      <c r="AG235" s="11">
        <f t="shared" si="168"/>
        <v>0</v>
      </c>
      <c r="AH235" s="11">
        <f t="shared" si="135"/>
        <v>0.20411301172400539</v>
      </c>
      <c r="AI235" s="11">
        <f t="shared" si="155"/>
        <v>0</v>
      </c>
      <c r="AJ235" s="11">
        <f t="shared" si="156"/>
        <v>0</v>
      </c>
      <c r="AK235" s="16">
        <f t="shared" si="175"/>
        <v>0.32897115501336455</v>
      </c>
      <c r="AL235" s="16">
        <f t="shared" si="176"/>
        <v>2.6583592938733126E-5</v>
      </c>
      <c r="AM235" s="16">
        <f t="shared" si="174"/>
        <v>7.3461891643709823E-4</v>
      </c>
      <c r="AN235" s="15">
        <f t="shared" si="169"/>
        <v>0.2157166075939452</v>
      </c>
      <c r="AO235" s="15">
        <f t="shared" si="170"/>
        <v>0</v>
      </c>
      <c r="AP235" s="15">
        <f t="shared" si="171"/>
        <v>0</v>
      </c>
      <c r="AQ235" s="15">
        <f t="shared" si="147"/>
        <v>0.39819378508349829</v>
      </c>
      <c r="AR235" s="15">
        <f t="shared" si="148"/>
        <v>3.5278469728479266E-6</v>
      </c>
      <c r="AS235" s="15">
        <f t="shared" si="149"/>
        <v>4.0542836367590193E-3</v>
      </c>
      <c r="AT235" s="14">
        <f t="shared" si="172"/>
        <v>1.2289230407232721E-2</v>
      </c>
      <c r="AU235" s="11">
        <f t="shared" si="157"/>
        <v>9.6265839300016445E-3</v>
      </c>
      <c r="AV235" s="14">
        <f t="shared" si="173"/>
        <v>0.1066431415460088</v>
      </c>
      <c r="AW235" s="11">
        <f t="shared" si="158"/>
        <v>9.1229818866021592E-2</v>
      </c>
      <c r="AX235" s="13">
        <f t="shared" si="136"/>
        <v>1.8613941109882383E-3</v>
      </c>
      <c r="AY235" s="11">
        <f t="shared" si="140"/>
        <v>1.2873145787903036E-3</v>
      </c>
      <c r="AZ235" s="12">
        <f t="shared" si="138"/>
        <v>2.1478550861479939E-4</v>
      </c>
      <c r="BA235" s="11">
        <f t="shared" si="139"/>
        <v>1.4678158955497725E-4</v>
      </c>
      <c r="BB235" s="117">
        <f t="shared" si="159"/>
        <v>81476</v>
      </c>
      <c r="BC235" s="289">
        <f t="shared" si="137"/>
        <v>1424</v>
      </c>
    </row>
    <row r="236" spans="1:55" ht="16">
      <c r="A236" s="20">
        <v>121</v>
      </c>
      <c r="B236" s="19">
        <v>44590</v>
      </c>
      <c r="C236" s="8">
        <v>13021483</v>
      </c>
      <c r="D236" s="8">
        <v>78529</v>
      </c>
      <c r="E236" s="8">
        <v>5370471</v>
      </c>
      <c r="F236" s="8">
        <v>5284839</v>
      </c>
      <c r="G236" s="8">
        <v>6629870</v>
      </c>
      <c r="H236" s="10">
        <f t="shared" si="141"/>
        <v>749393</v>
      </c>
      <c r="I236" s="8">
        <v>31422</v>
      </c>
      <c r="J236" s="8">
        <v>267092</v>
      </c>
      <c r="K236" s="8">
        <v>953</v>
      </c>
      <c r="L236" s="9">
        <v>114</v>
      </c>
      <c r="M236" s="8">
        <v>294076</v>
      </c>
      <c r="N236" s="8">
        <v>1981</v>
      </c>
      <c r="O236" s="18">
        <f t="shared" si="142"/>
        <v>6331</v>
      </c>
      <c r="P236" s="18">
        <f t="shared" si="143"/>
        <v>-35</v>
      </c>
      <c r="Q236" s="18">
        <f t="shared" si="144"/>
        <v>0</v>
      </c>
      <c r="R236" s="18">
        <f t="shared" si="150"/>
        <v>0</v>
      </c>
      <c r="S236" s="17">
        <f t="shared" si="151"/>
        <v>42198.571428571428</v>
      </c>
      <c r="T236" s="17">
        <f t="shared" si="152"/>
        <v>-29.428571428571427</v>
      </c>
      <c r="U236" s="17">
        <f t="shared" si="153"/>
        <v>-1.8571428571428572</v>
      </c>
      <c r="V236" s="17">
        <f t="shared" si="145"/>
        <v>6331</v>
      </c>
      <c r="W236" s="17">
        <f t="shared" si="154"/>
        <v>0</v>
      </c>
      <c r="X236" s="17">
        <f t="shared" si="146"/>
        <v>0</v>
      </c>
      <c r="Y236" s="17">
        <f t="shared" si="160"/>
        <v>42198.571428571428</v>
      </c>
      <c r="Z236" s="17">
        <f t="shared" si="161"/>
        <v>4.5714285714285712</v>
      </c>
      <c r="AA236" s="17">
        <f t="shared" si="162"/>
        <v>1.1428571428571428</v>
      </c>
      <c r="AB236" s="11">
        <f t="shared" si="163"/>
        <v>1.7247137543863746</v>
      </c>
      <c r="AC236" s="11">
        <f t="shared" si="164"/>
        <v>1.7531105385500787E-5</v>
      </c>
      <c r="AD236" s="11">
        <f t="shared" si="165"/>
        <v>1.1567379988432619E-3</v>
      </c>
      <c r="AE236" s="11">
        <f t="shared" si="166"/>
        <v>0.18605652794757366</v>
      </c>
      <c r="AF236" s="11">
        <f t="shared" si="167"/>
        <v>7.5838264498363439E-5</v>
      </c>
      <c r="AG236" s="11">
        <f t="shared" si="168"/>
        <v>0</v>
      </c>
      <c r="AH236" s="11">
        <f t="shared" si="135"/>
        <v>0.25875669268811052</v>
      </c>
      <c r="AI236" s="11">
        <f t="shared" si="155"/>
        <v>0</v>
      </c>
      <c r="AJ236" s="11">
        <f t="shared" si="156"/>
        <v>0</v>
      </c>
      <c r="AK236" s="16">
        <f t="shared" si="175"/>
        <v>0.36090676429231267</v>
      </c>
      <c r="AL236" s="16">
        <f t="shared" si="176"/>
        <v>0</v>
      </c>
      <c r="AM236" s="16">
        <f t="shared" si="174"/>
        <v>7.3461891643709823E-4</v>
      </c>
      <c r="AN236" s="15">
        <f t="shared" si="169"/>
        <v>0.21329344372550385</v>
      </c>
      <c r="AO236" s="15">
        <f t="shared" si="170"/>
        <v>0</v>
      </c>
      <c r="AP236" s="15">
        <f t="shared" si="171"/>
        <v>0</v>
      </c>
      <c r="AQ236" s="15">
        <f t="shared" si="147"/>
        <v>0.39094572330385663</v>
      </c>
      <c r="AR236" s="15">
        <f t="shared" si="148"/>
        <v>3.5278469728479266E-6</v>
      </c>
      <c r="AS236" s="15">
        <f t="shared" si="149"/>
        <v>5.774713744285901E-3</v>
      </c>
      <c r="AT236" s="14">
        <f t="shared" si="172"/>
        <v>1.1844726970513751E-2</v>
      </c>
      <c r="AU236" s="11">
        <f t="shared" si="157"/>
        <v>9.1928111497122655E-3</v>
      </c>
      <c r="AV236" s="14">
        <f t="shared" si="173"/>
        <v>0.10479014348946414</v>
      </c>
      <c r="AW236" s="11">
        <f t="shared" si="158"/>
        <v>9.5057747187930447E-2</v>
      </c>
      <c r="AX236" s="13">
        <f t="shared" si="136"/>
        <v>1.74213291518653E-3</v>
      </c>
      <c r="AY236" s="11">
        <f t="shared" si="140"/>
        <v>1.4307323838536009E-3</v>
      </c>
      <c r="AZ236" s="12">
        <f t="shared" si="138"/>
        <v>2.0075808424599578E-4</v>
      </c>
      <c r="BA236" s="11">
        <f t="shared" si="139"/>
        <v>1.4755729965832122E-4</v>
      </c>
      <c r="BB236" s="117">
        <f t="shared" si="159"/>
        <v>78529</v>
      </c>
      <c r="BC236" s="289">
        <f t="shared" si="137"/>
        <v>1331</v>
      </c>
    </row>
    <row r="237" spans="1:55" ht="16">
      <c r="A237" s="20">
        <v>122</v>
      </c>
      <c r="B237" s="19">
        <v>44591</v>
      </c>
      <c r="C237" s="8">
        <v>13071768</v>
      </c>
      <c r="D237" s="8">
        <v>50285</v>
      </c>
      <c r="E237" s="8">
        <v>5371283</v>
      </c>
      <c r="F237" s="8">
        <v>5285504</v>
      </c>
      <c r="G237" s="8">
        <v>6629870</v>
      </c>
      <c r="H237" s="10">
        <f t="shared" si="141"/>
        <v>499928</v>
      </c>
      <c r="I237" s="8">
        <v>25172</v>
      </c>
      <c r="J237" s="8">
        <v>522189</v>
      </c>
      <c r="K237" s="8">
        <v>889</v>
      </c>
      <c r="L237" s="9">
        <v>111</v>
      </c>
      <c r="M237" s="8">
        <v>294076</v>
      </c>
      <c r="N237" s="8">
        <v>2001</v>
      </c>
      <c r="O237" s="18">
        <f t="shared" si="142"/>
        <v>255097</v>
      </c>
      <c r="P237" s="18">
        <f t="shared" si="143"/>
        <v>-64</v>
      </c>
      <c r="Q237" s="18">
        <f t="shared" si="144"/>
        <v>-3</v>
      </c>
      <c r="R237" s="18">
        <f t="shared" si="150"/>
        <v>0</v>
      </c>
      <c r="S237" s="17">
        <f t="shared" si="151"/>
        <v>43253</v>
      </c>
      <c r="T237" s="17">
        <f t="shared" si="152"/>
        <v>-45.857142857142854</v>
      </c>
      <c r="U237" s="17">
        <f t="shared" si="153"/>
        <v>-2</v>
      </c>
      <c r="V237" s="17">
        <f t="shared" si="145"/>
        <v>255097</v>
      </c>
      <c r="W237" s="17">
        <f t="shared" si="154"/>
        <v>0</v>
      </c>
      <c r="X237" s="17">
        <f t="shared" si="146"/>
        <v>0</v>
      </c>
      <c r="Y237" s="17">
        <f t="shared" si="160"/>
        <v>43253</v>
      </c>
      <c r="Z237" s="17">
        <f t="shared" si="161"/>
        <v>0</v>
      </c>
      <c r="AA237" s="17">
        <f t="shared" si="162"/>
        <v>1.1428571428571428</v>
      </c>
      <c r="AB237" s="11">
        <f t="shared" si="163"/>
        <v>1.3765196359238749</v>
      </c>
      <c r="AC237" s="11">
        <f t="shared" si="164"/>
        <v>0</v>
      </c>
      <c r="AD237" s="11">
        <f t="shared" si="165"/>
        <v>1.1992205066706639E-3</v>
      </c>
      <c r="AE237" s="11">
        <f t="shared" si="166"/>
        <v>0.2164060192595888</v>
      </c>
      <c r="AF237" s="11">
        <f t="shared" si="167"/>
        <v>7.9773956633847831E-5</v>
      </c>
      <c r="AG237" s="11">
        <f t="shared" si="168"/>
        <v>0</v>
      </c>
      <c r="AH237" s="11">
        <f t="shared" si="135"/>
        <v>1</v>
      </c>
      <c r="AI237" s="11">
        <f t="shared" si="155"/>
        <v>0</v>
      </c>
      <c r="AJ237" s="11">
        <f t="shared" si="156"/>
        <v>0</v>
      </c>
      <c r="AK237" s="16">
        <f t="shared" si="175"/>
        <v>0.41567056703636995</v>
      </c>
      <c r="AL237" s="16">
        <f t="shared" si="176"/>
        <v>0</v>
      </c>
      <c r="AM237" s="16">
        <f t="shared" si="174"/>
        <v>9.1638029782359679E-4</v>
      </c>
      <c r="AN237" s="15">
        <f t="shared" si="169"/>
        <v>0.36792669542356876</v>
      </c>
      <c r="AO237" s="15">
        <f t="shared" si="170"/>
        <v>0</v>
      </c>
      <c r="AP237" s="15">
        <f t="shared" si="171"/>
        <v>0</v>
      </c>
      <c r="AQ237" s="15">
        <f t="shared" si="147"/>
        <v>0.39049894047020606</v>
      </c>
      <c r="AR237" s="15">
        <f t="shared" si="148"/>
        <v>3.2027774486034288E-6</v>
      </c>
      <c r="AS237" s="15">
        <f t="shared" si="149"/>
        <v>4.72880651102002E-3</v>
      </c>
      <c r="AT237" s="14">
        <f t="shared" si="172"/>
        <v>7.5846132729601029E-3</v>
      </c>
      <c r="AU237" s="11">
        <f t="shared" si="157"/>
        <v>8.6823292592033158E-3</v>
      </c>
      <c r="AV237" s="14">
        <f t="shared" si="173"/>
        <v>0.10058448416571987</v>
      </c>
      <c r="AW237" s="11">
        <f t="shared" si="158"/>
        <v>9.8936478669078246E-2</v>
      </c>
      <c r="AX237" s="13">
        <f t="shared" si="136"/>
        <v>8.8738485681077886E-4</v>
      </c>
      <c r="AY237" s="11">
        <f t="shared" si="140"/>
        <v>1.4526099588527302E-3</v>
      </c>
      <c r="AZ237" s="12">
        <f t="shared" si="138"/>
        <v>1.0030362586295055E-4</v>
      </c>
      <c r="BA237" s="11">
        <f t="shared" si="139"/>
        <v>1.3771009084642685E-4</v>
      </c>
      <c r="BB237" s="117">
        <f t="shared" si="159"/>
        <v>50285</v>
      </c>
      <c r="BC237" s="289">
        <f t="shared" si="137"/>
        <v>665</v>
      </c>
    </row>
    <row r="238" spans="1:55" ht="16">
      <c r="A238" s="20">
        <v>123</v>
      </c>
      <c r="B238" s="19">
        <v>44592</v>
      </c>
      <c r="C238" s="8">
        <v>13101350</v>
      </c>
      <c r="D238" s="8">
        <v>29582</v>
      </c>
      <c r="E238" s="8">
        <v>5371842</v>
      </c>
      <c r="F238" s="8">
        <v>5285785</v>
      </c>
      <c r="G238" s="8">
        <v>6629870</v>
      </c>
      <c r="H238" s="10">
        <f t="shared" si="141"/>
        <v>501080</v>
      </c>
      <c r="I238" s="8">
        <v>20859</v>
      </c>
      <c r="J238" s="8">
        <v>525086</v>
      </c>
      <c r="K238" s="8">
        <v>873</v>
      </c>
      <c r="L238" s="9">
        <v>102</v>
      </c>
      <c r="M238" s="8">
        <v>294076</v>
      </c>
      <c r="N238" s="8">
        <v>2009</v>
      </c>
      <c r="O238" s="18">
        <f t="shared" si="142"/>
        <v>2897</v>
      </c>
      <c r="P238" s="18">
        <f t="shared" si="143"/>
        <v>-16</v>
      </c>
      <c r="Q238" s="18">
        <f t="shared" si="144"/>
        <v>-9</v>
      </c>
      <c r="R238" s="18">
        <f t="shared" si="150"/>
        <v>0</v>
      </c>
      <c r="S238" s="17">
        <f t="shared" si="151"/>
        <v>44004.857142857145</v>
      </c>
      <c r="T238" s="17">
        <f t="shared" si="152"/>
        <v>-43.571428571428569</v>
      </c>
      <c r="U238" s="17">
        <f t="shared" si="153"/>
        <v>-5</v>
      </c>
      <c r="V238" s="17">
        <f t="shared" si="145"/>
        <v>2897</v>
      </c>
      <c r="W238" s="17">
        <f t="shared" si="154"/>
        <v>0</v>
      </c>
      <c r="X238" s="17">
        <f t="shared" si="146"/>
        <v>0</v>
      </c>
      <c r="Y238" s="17">
        <f t="shared" si="160"/>
        <v>44004.857142857145</v>
      </c>
      <c r="Z238" s="17">
        <f t="shared" si="161"/>
        <v>0</v>
      </c>
      <c r="AA238" s="17">
        <f t="shared" si="162"/>
        <v>0.5714285714285714</v>
      </c>
      <c r="AB238" s="11">
        <f t="shared" si="163"/>
        <v>1.7481668974597626</v>
      </c>
      <c r="AC238" s="11">
        <f t="shared" si="164"/>
        <v>0</v>
      </c>
      <c r="AD238" s="11">
        <f t="shared" si="165"/>
        <v>6.4277679575767315E-4</v>
      </c>
      <c r="AE238" s="11">
        <f t="shared" si="166"/>
        <v>0.24183752119623864</v>
      </c>
      <c r="AF238" s="11">
        <f t="shared" si="167"/>
        <v>5.4975028650447623E-5</v>
      </c>
      <c r="AG238" s="11">
        <f t="shared" si="168"/>
        <v>5.7028799543769597E-4</v>
      </c>
      <c r="AH238" s="11">
        <f t="shared" si="135"/>
        <v>0.11508819323057365</v>
      </c>
      <c r="AI238" s="11">
        <f t="shared" si="155"/>
        <v>0</v>
      </c>
      <c r="AJ238" s="11">
        <f t="shared" si="156"/>
        <v>0</v>
      </c>
      <c r="AK238" s="16">
        <f t="shared" si="175"/>
        <v>0.43698251703113894</v>
      </c>
      <c r="AL238" s="16">
        <f t="shared" si="176"/>
        <v>0</v>
      </c>
      <c r="AM238" s="16">
        <f t="shared" si="174"/>
        <v>9.1638029782359679E-4</v>
      </c>
      <c r="AN238" s="15">
        <f t="shared" si="169"/>
        <v>0</v>
      </c>
      <c r="AO238" s="15">
        <f t="shared" si="170"/>
        <v>0</v>
      </c>
      <c r="AP238" s="15">
        <f t="shared" si="171"/>
        <v>0</v>
      </c>
      <c r="AQ238" s="15">
        <f t="shared" si="147"/>
        <v>0.39465883652960887</v>
      </c>
      <c r="AR238" s="15">
        <f t="shared" si="148"/>
        <v>0</v>
      </c>
      <c r="AS238" s="15">
        <f t="shared" si="149"/>
        <v>2.6040523736376273E-3</v>
      </c>
      <c r="AT238" s="14">
        <f t="shared" si="172"/>
        <v>4.4619276094403056E-3</v>
      </c>
      <c r="AU238" s="11">
        <f t="shared" si="157"/>
        <v>9.4810736431160357E-3</v>
      </c>
      <c r="AV238" s="14">
        <f t="shared" si="173"/>
        <v>5.9036481200606693E-2</v>
      </c>
      <c r="AW238" s="11">
        <f t="shared" si="158"/>
        <v>0.11442720867267867</v>
      </c>
      <c r="AX238" s="13">
        <f t="shared" si="136"/>
        <v>5.6208093965531033E-4</v>
      </c>
      <c r="AY238" s="11">
        <f t="shared" si="140"/>
        <v>1.6702399917045984E-3</v>
      </c>
      <c r="AZ238" s="12">
        <f t="shared" si="138"/>
        <v>4.2383938146600163E-5</v>
      </c>
      <c r="BA238" s="11">
        <f t="shared" si="139"/>
        <v>1.4889324483630253E-4</v>
      </c>
      <c r="BB238" s="117">
        <f t="shared" si="159"/>
        <v>29582</v>
      </c>
      <c r="BC238" s="289">
        <f t="shared" si="137"/>
        <v>281</v>
      </c>
    </row>
    <row r="239" spans="1:55" ht="16">
      <c r="A239" s="20">
        <v>124</v>
      </c>
      <c r="B239" s="19">
        <v>44593</v>
      </c>
      <c r="C239" s="8">
        <v>13168998</v>
      </c>
      <c r="D239" s="8">
        <v>67648</v>
      </c>
      <c r="E239" s="8">
        <v>5373082</v>
      </c>
      <c r="F239" s="8">
        <v>5287076</v>
      </c>
      <c r="G239" s="8">
        <v>6629870</v>
      </c>
      <c r="H239" s="10">
        <f t="shared" si="141"/>
        <v>486043</v>
      </c>
      <c r="I239" s="8">
        <v>23535</v>
      </c>
      <c r="J239" s="8">
        <v>536140</v>
      </c>
      <c r="K239" s="8">
        <v>851</v>
      </c>
      <c r="L239" s="9">
        <v>106</v>
      </c>
      <c r="M239" s="8">
        <v>294076</v>
      </c>
      <c r="N239" s="8">
        <v>2043</v>
      </c>
      <c r="O239" s="18">
        <f t="shared" si="142"/>
        <v>11054</v>
      </c>
      <c r="P239" s="18">
        <f t="shared" si="143"/>
        <v>-22</v>
      </c>
      <c r="Q239" s="18">
        <f t="shared" si="144"/>
        <v>4</v>
      </c>
      <c r="R239" s="18">
        <f t="shared" si="150"/>
        <v>0</v>
      </c>
      <c r="S239" s="17">
        <f t="shared" si="151"/>
        <v>44665</v>
      </c>
      <c r="T239" s="17">
        <f t="shared" si="152"/>
        <v>-40.142857142857146</v>
      </c>
      <c r="U239" s="17">
        <f t="shared" si="153"/>
        <v>-5</v>
      </c>
      <c r="V239" s="17">
        <f t="shared" si="145"/>
        <v>11054</v>
      </c>
      <c r="W239" s="17">
        <f t="shared" si="154"/>
        <v>0</v>
      </c>
      <c r="X239" s="17">
        <f t="shared" si="146"/>
        <v>4</v>
      </c>
      <c r="Y239" s="17">
        <f t="shared" si="160"/>
        <v>44665</v>
      </c>
      <c r="Z239" s="17">
        <f t="shared" si="161"/>
        <v>0</v>
      </c>
      <c r="AA239" s="17">
        <f t="shared" si="162"/>
        <v>0.5714285714285714</v>
      </c>
      <c r="AB239" s="11">
        <f t="shared" si="163"/>
        <v>2.1412819406491201</v>
      </c>
      <c r="AC239" s="11">
        <f t="shared" si="164"/>
        <v>0</v>
      </c>
      <c r="AD239" s="11">
        <f t="shared" si="165"/>
        <v>6.5455735558828337E-4</v>
      </c>
      <c r="AE239" s="11">
        <f t="shared" si="166"/>
        <v>0.33128357225243038</v>
      </c>
      <c r="AF239" s="11">
        <f t="shared" si="167"/>
        <v>5.5529689161886131E-5</v>
      </c>
      <c r="AG239" s="11">
        <f t="shared" si="168"/>
        <v>5.7257371886630399E-4</v>
      </c>
      <c r="AH239" s="11">
        <f t="shared" si="135"/>
        <v>0.52993911501030733</v>
      </c>
      <c r="AI239" s="11">
        <f t="shared" si="155"/>
        <v>0</v>
      </c>
      <c r="AJ239" s="11">
        <f t="shared" si="156"/>
        <v>4.5819014891179842E-3</v>
      </c>
      <c r="AK239" s="16">
        <f t="shared" si="175"/>
        <v>0.46140164545858298</v>
      </c>
      <c r="AL239" s="16">
        <f t="shared" si="176"/>
        <v>0</v>
      </c>
      <c r="AM239" s="16">
        <f t="shared" si="174"/>
        <v>9.1638029782359679E-4</v>
      </c>
      <c r="AN239" s="15">
        <f t="shared" si="169"/>
        <v>0.30638985005767011</v>
      </c>
      <c r="AO239" s="15">
        <f t="shared" si="170"/>
        <v>2.5201935850394477E-4</v>
      </c>
      <c r="AP239" s="15">
        <f t="shared" si="171"/>
        <v>0</v>
      </c>
      <c r="AQ239" s="15">
        <f t="shared" si="147"/>
        <v>0.38639616332763943</v>
      </c>
      <c r="AR239" s="15">
        <f t="shared" si="148"/>
        <v>1.1947395617097918E-6</v>
      </c>
      <c r="AS239" s="15">
        <f t="shared" si="149"/>
        <v>7.6418357489524882E-3</v>
      </c>
      <c r="AT239" s="14">
        <f t="shared" si="172"/>
        <v>1.0203518319363728E-2</v>
      </c>
      <c r="AU239" s="11">
        <f t="shared" si="157"/>
        <v>9.1032812752846488E-3</v>
      </c>
      <c r="AV239" s="14">
        <f t="shared" si="173"/>
        <v>0.13918110126058805</v>
      </c>
      <c r="AW239" s="11">
        <f t="shared" si="158"/>
        <v>0.11972841326387738</v>
      </c>
      <c r="AX239" s="13">
        <f t="shared" si="136"/>
        <v>2.5764349006146721E-3</v>
      </c>
      <c r="AY239" s="11">
        <f t="shared" si="140"/>
        <v>1.690906576409657E-3</v>
      </c>
      <c r="AZ239" s="12">
        <f t="shared" si="138"/>
        <v>1.9472478344220926E-4</v>
      </c>
      <c r="BA239" s="11">
        <f t="shared" si="139"/>
        <v>1.3775318585216822E-4</v>
      </c>
      <c r="BB239" s="117">
        <f t="shared" si="159"/>
        <v>67648</v>
      </c>
      <c r="BC239" s="289">
        <f t="shared" si="137"/>
        <v>1291</v>
      </c>
    </row>
    <row r="240" spans="1:55" ht="16">
      <c r="A240" s="20">
        <v>125</v>
      </c>
      <c r="B240" s="19">
        <v>44594</v>
      </c>
      <c r="C240" s="8">
        <v>13235180</v>
      </c>
      <c r="D240" s="8">
        <v>66182</v>
      </c>
      <c r="E240" s="8">
        <v>5374134</v>
      </c>
      <c r="F240" s="8">
        <v>5288026</v>
      </c>
      <c r="G240" s="8">
        <v>6629870</v>
      </c>
      <c r="H240" s="10">
        <f t="shared" si="141"/>
        <v>459270</v>
      </c>
      <c r="I240" s="8">
        <v>35030</v>
      </c>
      <c r="J240" s="8">
        <v>550533</v>
      </c>
      <c r="K240" s="8">
        <v>768</v>
      </c>
      <c r="L240" s="9">
        <v>99</v>
      </c>
      <c r="M240" s="8">
        <v>294076</v>
      </c>
      <c r="N240" s="8">
        <v>2068</v>
      </c>
      <c r="O240" s="18">
        <f t="shared" si="142"/>
        <v>14393</v>
      </c>
      <c r="P240" s="18">
        <f t="shared" si="143"/>
        <v>-83</v>
      </c>
      <c r="Q240" s="18">
        <f t="shared" si="144"/>
        <v>-7</v>
      </c>
      <c r="R240" s="18">
        <f t="shared" si="150"/>
        <v>0</v>
      </c>
      <c r="S240" s="17">
        <f t="shared" si="151"/>
        <v>44829.714285714283</v>
      </c>
      <c r="T240" s="17">
        <f t="shared" si="152"/>
        <v>-38</v>
      </c>
      <c r="U240" s="17">
        <f t="shared" si="153"/>
        <v>-4.8571428571428568</v>
      </c>
      <c r="V240" s="17">
        <f t="shared" si="145"/>
        <v>14393</v>
      </c>
      <c r="W240" s="17">
        <f t="shared" si="154"/>
        <v>0</v>
      </c>
      <c r="X240" s="17">
        <f t="shared" si="146"/>
        <v>0</v>
      </c>
      <c r="Y240" s="17">
        <f t="shared" si="160"/>
        <v>44829.714285714283</v>
      </c>
      <c r="Z240" s="17">
        <f t="shared" si="161"/>
        <v>0</v>
      </c>
      <c r="AA240" s="17">
        <f t="shared" si="162"/>
        <v>0.7142857142857143</v>
      </c>
      <c r="AB240" s="11">
        <f t="shared" si="163"/>
        <v>1.9048104646575008</v>
      </c>
      <c r="AC240" s="11">
        <f t="shared" si="164"/>
        <v>0</v>
      </c>
      <c r="AD240" s="11">
        <f t="shared" si="165"/>
        <v>8.3934866543562193E-4</v>
      </c>
      <c r="AE240" s="11">
        <f t="shared" si="166"/>
        <v>0.22037176518723089</v>
      </c>
      <c r="AF240" s="11">
        <f t="shared" si="167"/>
        <v>5.3997923156801658E-5</v>
      </c>
      <c r="AG240" s="11">
        <f t="shared" si="168"/>
        <v>5.4061359643195028E-4</v>
      </c>
      <c r="AH240" s="11">
        <f t="shared" si="135"/>
        <v>0.6115572551519014</v>
      </c>
      <c r="AI240" s="11">
        <f t="shared" si="155"/>
        <v>0</v>
      </c>
      <c r="AJ240" s="11">
        <f t="shared" si="156"/>
        <v>0</v>
      </c>
      <c r="AK240" s="16">
        <f t="shared" si="175"/>
        <v>0.46765679646415714</v>
      </c>
      <c r="AL240" s="16">
        <f t="shared" si="176"/>
        <v>0</v>
      </c>
      <c r="AM240" s="16">
        <f t="shared" si="174"/>
        <v>9.1638029782359679E-4</v>
      </c>
      <c r="AN240" s="15">
        <f t="shared" si="169"/>
        <v>0.22821063594350061</v>
      </c>
      <c r="AO240" s="15">
        <f t="shared" si="170"/>
        <v>1.3291796469366564E-4</v>
      </c>
      <c r="AP240" s="15">
        <f t="shared" si="171"/>
        <v>0</v>
      </c>
      <c r="AQ240" s="15">
        <f t="shared" si="147"/>
        <v>0.38849959594362565</v>
      </c>
      <c r="AR240" s="15">
        <f t="shared" si="148"/>
        <v>1.1947395617097918E-6</v>
      </c>
      <c r="AS240" s="15">
        <f t="shared" si="149"/>
        <v>7.6418357489524882E-3</v>
      </c>
      <c r="AT240" s="14">
        <f t="shared" si="172"/>
        <v>9.9823978449049521E-3</v>
      </c>
      <c r="AU240" s="11">
        <f t="shared" si="157"/>
        <v>8.8415222104117983E-3</v>
      </c>
      <c r="AV240" s="14">
        <f t="shared" si="173"/>
        <v>0.14410259760053998</v>
      </c>
      <c r="AW240" s="11">
        <f t="shared" si="158"/>
        <v>0.12637354593824904</v>
      </c>
      <c r="AX240" s="13">
        <f t="shared" si="136"/>
        <v>1.9545595760045924E-3</v>
      </c>
      <c r="AY240" s="11">
        <f t="shared" si="140"/>
        <v>1.8373785061187597E-3</v>
      </c>
      <c r="AZ240" s="12">
        <f t="shared" si="138"/>
        <v>1.4329089408992936E-4</v>
      </c>
      <c r="BA240" s="11">
        <f t="shared" si="139"/>
        <v>1.3559843556510158E-4</v>
      </c>
      <c r="BB240" s="117">
        <f t="shared" si="159"/>
        <v>66182</v>
      </c>
      <c r="BC240" s="289">
        <f t="shared" si="137"/>
        <v>950</v>
      </c>
    </row>
    <row r="241" spans="1:55" ht="16">
      <c r="A241" s="20">
        <v>126</v>
      </c>
      <c r="B241" s="19">
        <v>44595</v>
      </c>
      <c r="C241" s="8">
        <v>13301486</v>
      </c>
      <c r="D241" s="8">
        <v>66306</v>
      </c>
      <c r="E241" s="8">
        <v>5375080</v>
      </c>
      <c r="F241" s="8">
        <v>5288994</v>
      </c>
      <c r="G241" s="8">
        <v>6629870</v>
      </c>
      <c r="H241" s="10">
        <f t="shared" si="141"/>
        <v>452130</v>
      </c>
      <c r="I241" s="8">
        <v>29311</v>
      </c>
      <c r="J241" s="8">
        <v>562423</v>
      </c>
      <c r="K241" s="8">
        <v>752</v>
      </c>
      <c r="L241" s="9">
        <v>82</v>
      </c>
      <c r="M241" s="8">
        <v>294076</v>
      </c>
      <c r="N241" s="8">
        <v>2102</v>
      </c>
      <c r="O241" s="18">
        <f t="shared" si="142"/>
        <v>11890</v>
      </c>
      <c r="P241" s="18">
        <f t="shared" si="143"/>
        <v>-16</v>
      </c>
      <c r="Q241" s="18">
        <f t="shared" si="144"/>
        <v>-17</v>
      </c>
      <c r="R241" s="18">
        <f t="shared" si="150"/>
        <v>0</v>
      </c>
      <c r="S241" s="17">
        <f t="shared" si="151"/>
        <v>9380.8571428571431</v>
      </c>
      <c r="T241" s="17">
        <f t="shared" si="152"/>
        <v>-33.857142857142854</v>
      </c>
      <c r="U241" s="17">
        <f t="shared" si="153"/>
        <v>-5.4285714285714288</v>
      </c>
      <c r="V241" s="17">
        <f t="shared" si="145"/>
        <v>11890</v>
      </c>
      <c r="W241" s="17">
        <f t="shared" si="154"/>
        <v>0</v>
      </c>
      <c r="X241" s="17">
        <f t="shared" si="146"/>
        <v>0</v>
      </c>
      <c r="Y241" s="17">
        <f t="shared" si="160"/>
        <v>9380.8571428571431</v>
      </c>
      <c r="Z241" s="17">
        <f t="shared" si="161"/>
        <v>0</v>
      </c>
      <c r="AA241" s="17">
        <f t="shared" si="162"/>
        <v>0.7142857142857143</v>
      </c>
      <c r="AB241" s="11">
        <f t="shared" si="163"/>
        <v>0.26779495126626157</v>
      </c>
      <c r="AC241" s="11">
        <f t="shared" si="164"/>
        <v>0</v>
      </c>
      <c r="AD241" s="11">
        <f t="shared" si="165"/>
        <v>9.3005952380952387E-4</v>
      </c>
      <c r="AE241" s="11">
        <f t="shared" si="166"/>
        <v>1.1814062211650844</v>
      </c>
      <c r="AF241" s="11">
        <f t="shared" si="167"/>
        <v>5.2469708833477288E-5</v>
      </c>
      <c r="AG241" s="11">
        <f t="shared" si="168"/>
        <v>5.2472779745507019E-4</v>
      </c>
      <c r="AH241" s="11">
        <f t="shared" si="135"/>
        <v>0.3394233514130745</v>
      </c>
      <c r="AI241" s="11">
        <f t="shared" si="155"/>
        <v>0</v>
      </c>
      <c r="AJ241" s="11">
        <f t="shared" si="156"/>
        <v>0</v>
      </c>
      <c r="AK241" s="16">
        <f t="shared" si="175"/>
        <v>0.36976577546488121</v>
      </c>
      <c r="AL241" s="16">
        <f t="shared" si="176"/>
        <v>0</v>
      </c>
      <c r="AM241" s="16">
        <f t="shared" si="174"/>
        <v>1.1992657292238798E-3</v>
      </c>
      <c r="AN241" s="15">
        <f t="shared" si="169"/>
        <v>0.19023970144969141</v>
      </c>
      <c r="AO241" s="15">
        <f t="shared" si="170"/>
        <v>0</v>
      </c>
      <c r="AP241" s="15">
        <f t="shared" si="171"/>
        <v>3.6730945821854912E-3</v>
      </c>
      <c r="AQ241" s="15">
        <f t="shared" si="147"/>
        <v>0.37464727152174582</v>
      </c>
      <c r="AR241" s="15">
        <f t="shared" si="148"/>
        <v>1.1947395617097918E-6</v>
      </c>
      <c r="AS241" s="15">
        <f t="shared" si="149"/>
        <v>5.9214056414256073E-3</v>
      </c>
      <c r="AT241" s="14">
        <f t="shared" si="172"/>
        <v>1.0001101077396692E-2</v>
      </c>
      <c r="AU241" s="11">
        <f t="shared" si="157"/>
        <v>8.6520334701671586E-3</v>
      </c>
      <c r="AV241" s="14">
        <f t="shared" si="173"/>
        <v>0.14665251144582311</v>
      </c>
      <c r="AW241" s="11">
        <f t="shared" si="158"/>
        <v>0.12570406768586637</v>
      </c>
      <c r="AX241" s="13">
        <f t="shared" si="136"/>
        <v>2.1076926426720666E-3</v>
      </c>
      <c r="AY241" s="11">
        <f t="shared" si="140"/>
        <v>1.9111927565420607E-3</v>
      </c>
      <c r="AZ241" s="12">
        <f t="shared" si="138"/>
        <v>1.4600587945163329E-4</v>
      </c>
      <c r="BA241" s="11">
        <f t="shared" si="139"/>
        <v>1.3454260792443893E-4</v>
      </c>
      <c r="BB241" s="117">
        <f t="shared" si="159"/>
        <v>66306</v>
      </c>
      <c r="BC241" s="289">
        <f t="shared" si="137"/>
        <v>968</v>
      </c>
    </row>
    <row r="242" spans="1:55" ht="16">
      <c r="A242" s="20">
        <v>127</v>
      </c>
      <c r="B242" s="19">
        <v>44596</v>
      </c>
      <c r="C242" s="8">
        <v>13365429</v>
      </c>
      <c r="D242" s="8">
        <v>63943</v>
      </c>
      <c r="E242" s="8">
        <v>5376047</v>
      </c>
      <c r="F242" s="8">
        <v>5289901</v>
      </c>
      <c r="G242" s="8">
        <v>6629870</v>
      </c>
      <c r="H242" s="10">
        <f t="shared" si="141"/>
        <v>444816</v>
      </c>
      <c r="I242" s="8">
        <v>24737</v>
      </c>
      <c r="J242" s="8">
        <v>573416</v>
      </c>
      <c r="K242" s="8">
        <v>707</v>
      </c>
      <c r="L242" s="9">
        <v>79</v>
      </c>
      <c r="M242" s="8">
        <v>294076</v>
      </c>
      <c r="N242" s="8">
        <v>2138</v>
      </c>
      <c r="O242" s="18">
        <f t="shared" si="142"/>
        <v>10993</v>
      </c>
      <c r="P242" s="18">
        <f t="shared" si="143"/>
        <v>-45</v>
      </c>
      <c r="Q242" s="18">
        <f t="shared" si="144"/>
        <v>-3</v>
      </c>
      <c r="R242" s="18">
        <f t="shared" si="150"/>
        <v>0</v>
      </c>
      <c r="S242" s="17">
        <f t="shared" si="151"/>
        <v>10124.571428571429</v>
      </c>
      <c r="T242" s="17">
        <f t="shared" si="152"/>
        <v>-33.571428571428569</v>
      </c>
      <c r="U242" s="17">
        <f t="shared" si="153"/>
        <v>-4.2857142857142856</v>
      </c>
      <c r="V242" s="17">
        <f t="shared" si="145"/>
        <v>10993</v>
      </c>
      <c r="W242" s="17">
        <f t="shared" si="154"/>
        <v>0</v>
      </c>
      <c r="X242" s="17">
        <f t="shared" si="146"/>
        <v>0</v>
      </c>
      <c r="Y242" s="17">
        <f t="shared" si="160"/>
        <v>10124.571428571429</v>
      </c>
      <c r="Z242" s="17">
        <f t="shared" si="161"/>
        <v>0</v>
      </c>
      <c r="AA242" s="17">
        <f t="shared" si="162"/>
        <v>0.7142857142857143</v>
      </c>
      <c r="AB242" s="11">
        <f t="shared" si="163"/>
        <v>0.34541883349498242</v>
      </c>
      <c r="AC242" s="11">
        <f t="shared" si="164"/>
        <v>0</v>
      </c>
      <c r="AD242" s="11">
        <f t="shared" si="165"/>
        <v>9.4984802431610945E-4</v>
      </c>
      <c r="AE242" s="11">
        <f t="shared" si="166"/>
        <v>1.3315440725588716</v>
      </c>
      <c r="AF242" s="11">
        <f t="shared" si="167"/>
        <v>5.1102838566132968E-5</v>
      </c>
      <c r="AG242" s="11">
        <f t="shared" si="168"/>
        <v>5.4061359643195028E-4</v>
      </c>
      <c r="AH242" s="11">
        <f t="shared" si="135"/>
        <v>0.3750469107161134</v>
      </c>
      <c r="AI242" s="11">
        <f t="shared" si="155"/>
        <v>0</v>
      </c>
      <c r="AJ242" s="11">
        <f t="shared" si="156"/>
        <v>0</v>
      </c>
      <c r="AK242" s="16">
        <f t="shared" si="175"/>
        <v>0.40945200165636864</v>
      </c>
      <c r="AL242" s="16">
        <f t="shared" si="176"/>
        <v>0</v>
      </c>
      <c r="AM242" s="16">
        <f t="shared" si="174"/>
        <v>2.8288543140028287E-4</v>
      </c>
      <c r="AN242" s="15">
        <f t="shared" si="169"/>
        <v>0.20411301172400539</v>
      </c>
      <c r="AO242" s="15">
        <f t="shared" si="170"/>
        <v>0</v>
      </c>
      <c r="AP242" s="15">
        <f t="shared" si="171"/>
        <v>0</v>
      </c>
      <c r="AQ242" s="15">
        <f t="shared" si="147"/>
        <v>0.36917539340812461</v>
      </c>
      <c r="AR242" s="15">
        <f t="shared" si="148"/>
        <v>1.1947395617097918E-6</v>
      </c>
      <c r="AS242" s="15">
        <f t="shared" si="149"/>
        <v>5.4912981145438869E-3</v>
      </c>
      <c r="AT242" s="14">
        <f t="shared" si="172"/>
        <v>9.6446838324130042E-3</v>
      </c>
      <c r="AU242" s="11">
        <f t="shared" si="157"/>
        <v>8.5543370921515611E-3</v>
      </c>
      <c r="AV242" s="14">
        <f t="shared" si="173"/>
        <v>0.14375157368439984</v>
      </c>
      <c r="AW242" s="11">
        <f t="shared" si="158"/>
        <v>0.12562182836577646</v>
      </c>
      <c r="AX242" s="13">
        <f t="shared" si="136"/>
        <v>2.0060602039236501E-3</v>
      </c>
      <c r="AY242" s="11">
        <f t="shared" si="140"/>
        <v>1.9596678920392172E-3</v>
      </c>
      <c r="AZ242" s="12">
        <f t="shared" si="138"/>
        <v>1.3680509572585887E-4</v>
      </c>
      <c r="BA242" s="11">
        <f t="shared" si="139"/>
        <v>1.3689128573734154E-4</v>
      </c>
      <c r="BB242" s="117">
        <f t="shared" si="159"/>
        <v>63943</v>
      </c>
      <c r="BC242" s="289">
        <f t="shared" si="137"/>
        <v>907</v>
      </c>
    </row>
    <row r="243" spans="1:55" ht="16">
      <c r="A243" s="20">
        <v>128</v>
      </c>
      <c r="B243" s="19">
        <v>44597</v>
      </c>
      <c r="C243" s="8">
        <v>13431810</v>
      </c>
      <c r="D243" s="8">
        <v>66381</v>
      </c>
      <c r="E243" s="8">
        <v>5377078</v>
      </c>
      <c r="F243" s="8">
        <v>5291132</v>
      </c>
      <c r="G243" s="8">
        <v>6629870</v>
      </c>
      <c r="H243" s="10">
        <f t="shared" si="141"/>
        <v>438720</v>
      </c>
      <c r="I243" s="8">
        <v>22096</v>
      </c>
      <c r="J243" s="8">
        <v>580900</v>
      </c>
      <c r="K243" s="8">
        <v>687</v>
      </c>
      <c r="L243" s="9">
        <v>80</v>
      </c>
      <c r="M243" s="8">
        <v>294076</v>
      </c>
      <c r="N243" s="8">
        <v>2179</v>
      </c>
      <c r="O243" s="18">
        <f t="shared" si="142"/>
        <v>7484</v>
      </c>
      <c r="P243" s="18">
        <f t="shared" si="143"/>
        <v>-20</v>
      </c>
      <c r="Q243" s="18">
        <f t="shared" si="144"/>
        <v>1</v>
      </c>
      <c r="R243" s="18">
        <f t="shared" si="150"/>
        <v>0</v>
      </c>
      <c r="S243" s="17">
        <f t="shared" si="151"/>
        <v>9915.4285714285706</v>
      </c>
      <c r="T243" s="17">
        <f t="shared" si="152"/>
        <v>-39.428571428571431</v>
      </c>
      <c r="U243" s="17">
        <f t="shared" si="153"/>
        <v>-4.8571428571428568</v>
      </c>
      <c r="V243" s="17">
        <f t="shared" si="145"/>
        <v>7484</v>
      </c>
      <c r="W243" s="17">
        <f t="shared" si="154"/>
        <v>0</v>
      </c>
      <c r="X243" s="17">
        <f t="shared" si="146"/>
        <v>1</v>
      </c>
      <c r="Y243" s="17">
        <f t="shared" si="160"/>
        <v>9915.4285714285706</v>
      </c>
      <c r="Z243" s="17">
        <f t="shared" si="161"/>
        <v>0</v>
      </c>
      <c r="AA243" s="17">
        <f t="shared" si="162"/>
        <v>0.14285714285714285</v>
      </c>
      <c r="AB243" s="11">
        <f t="shared" si="163"/>
        <v>0.40083391564977849</v>
      </c>
      <c r="AC243" s="11">
        <f t="shared" si="164"/>
        <v>0</v>
      </c>
      <c r="AD243" s="11">
        <f t="shared" si="165"/>
        <v>2.0206102242877348E-4</v>
      </c>
      <c r="AE243" s="11">
        <f t="shared" si="166"/>
        <v>1.7247137543863746</v>
      </c>
      <c r="AF243" s="11">
        <f t="shared" si="167"/>
        <v>1.7531105385500787E-5</v>
      </c>
      <c r="AG243" s="11">
        <f t="shared" si="168"/>
        <v>1.1567379988432619E-3</v>
      </c>
      <c r="AH243" s="11">
        <f t="shared" si="135"/>
        <v>0.30254274972712941</v>
      </c>
      <c r="AI243" s="11">
        <f t="shared" si="155"/>
        <v>0</v>
      </c>
      <c r="AJ243" s="11">
        <f t="shared" si="156"/>
        <v>1.4144271570014145E-3</v>
      </c>
      <c r="AK243" s="16">
        <f t="shared" si="175"/>
        <v>0.41760000664877539</v>
      </c>
      <c r="AL243" s="16">
        <f t="shared" si="176"/>
        <v>0</v>
      </c>
      <c r="AM243" s="16">
        <f t="shared" si="174"/>
        <v>2.8288543140028287E-4</v>
      </c>
      <c r="AN243" s="15">
        <f t="shared" si="169"/>
        <v>0.25875669268811052</v>
      </c>
      <c r="AO243" s="15">
        <f t="shared" si="170"/>
        <v>0</v>
      </c>
      <c r="AP243" s="15">
        <f t="shared" si="171"/>
        <v>0</v>
      </c>
      <c r="AQ243" s="15">
        <f t="shared" si="147"/>
        <v>0.37738015008820841</v>
      </c>
      <c r="AR243" s="15">
        <f t="shared" si="148"/>
        <v>2.0573612992024954E-6</v>
      </c>
      <c r="AS243" s="15">
        <f t="shared" si="149"/>
        <v>5.0377833753148613E-3</v>
      </c>
      <c r="AT243" s="14">
        <f t="shared" si="172"/>
        <v>1.0012413516403791E-2</v>
      </c>
      <c r="AU243" s="11">
        <f t="shared" si="157"/>
        <v>8.4271637302088895E-3</v>
      </c>
      <c r="AV243" s="14">
        <f t="shared" si="173"/>
        <v>0.15130607221006565</v>
      </c>
      <c r="AW243" s="11">
        <f t="shared" si="158"/>
        <v>0.1270114733338166</v>
      </c>
      <c r="AX243" s="13">
        <f t="shared" si="136"/>
        <v>2.7674364231502465E-3</v>
      </c>
      <c r="AY243" s="11">
        <f t="shared" si="140"/>
        <v>1.987710599126506E-3</v>
      </c>
      <c r="AZ243" s="12">
        <f t="shared" si="138"/>
        <v>1.8567483223652951E-4</v>
      </c>
      <c r="BA243" s="11">
        <f t="shared" si="139"/>
        <v>1.3467189294166294E-4</v>
      </c>
      <c r="BB243" s="117">
        <f t="shared" si="159"/>
        <v>66381</v>
      </c>
      <c r="BC243" s="289">
        <f t="shared" si="137"/>
        <v>1231</v>
      </c>
    </row>
    <row r="244" spans="1:55" ht="16">
      <c r="A244" s="20">
        <v>129</v>
      </c>
      <c r="B244" s="19">
        <v>44598</v>
      </c>
      <c r="C244" s="8">
        <v>13473301</v>
      </c>
      <c r="D244" s="8">
        <v>41491</v>
      </c>
      <c r="E244" s="8">
        <v>5377754</v>
      </c>
      <c r="F244" s="8">
        <v>5291748</v>
      </c>
      <c r="G244" s="8">
        <v>6629870</v>
      </c>
      <c r="H244" s="10">
        <f t="shared" si="141"/>
        <v>432657</v>
      </c>
      <c r="I244" s="8">
        <v>20624</v>
      </c>
      <c r="J244" s="8">
        <v>587855</v>
      </c>
      <c r="K244" s="8">
        <v>652</v>
      </c>
      <c r="L244" s="9">
        <v>73</v>
      </c>
      <c r="M244" s="8">
        <v>294076</v>
      </c>
      <c r="N244" s="8">
        <v>2185</v>
      </c>
      <c r="O244" s="18">
        <f t="shared" si="142"/>
        <v>6955</v>
      </c>
      <c r="P244" s="18">
        <f t="shared" si="143"/>
        <v>-35</v>
      </c>
      <c r="Q244" s="18">
        <f t="shared" si="144"/>
        <v>-7</v>
      </c>
      <c r="R244" s="18">
        <f t="shared" si="150"/>
        <v>0</v>
      </c>
      <c r="S244" s="17">
        <f t="shared" si="151"/>
        <v>9245.7142857142862</v>
      </c>
      <c r="T244" s="17">
        <f t="shared" si="152"/>
        <v>-32.285714285714285</v>
      </c>
      <c r="U244" s="17">
        <f t="shared" si="153"/>
        <v>-4</v>
      </c>
      <c r="V244" s="17">
        <f t="shared" si="145"/>
        <v>6955</v>
      </c>
      <c r="W244" s="17">
        <f t="shared" si="154"/>
        <v>0</v>
      </c>
      <c r="X244" s="17">
        <f t="shared" si="146"/>
        <v>0</v>
      </c>
      <c r="Y244" s="17">
        <f t="shared" si="160"/>
        <v>9245.7142857142862</v>
      </c>
      <c r="Z244" s="17">
        <f t="shared" si="161"/>
        <v>0</v>
      </c>
      <c r="AA244" s="17">
        <f t="shared" si="162"/>
        <v>0.14285714285714285</v>
      </c>
      <c r="AB244" s="11">
        <f t="shared" si="163"/>
        <v>0.41843384710872039</v>
      </c>
      <c r="AC244" s="11">
        <f t="shared" si="164"/>
        <v>0</v>
      </c>
      <c r="AD244" s="11">
        <f t="shared" si="165"/>
        <v>2.0794343938448741E-4</v>
      </c>
      <c r="AE244" s="11">
        <f t="shared" si="166"/>
        <v>1.3765196359238749</v>
      </c>
      <c r="AF244" s="11">
        <f t="shared" si="167"/>
        <v>0</v>
      </c>
      <c r="AG244" s="11">
        <f t="shared" si="168"/>
        <v>1.1992205066706639E-3</v>
      </c>
      <c r="AH244" s="11">
        <f t="shared" si="135"/>
        <v>0.31476285300506879</v>
      </c>
      <c r="AI244" s="11">
        <f t="shared" si="155"/>
        <v>0</v>
      </c>
      <c r="AJ244" s="11">
        <f t="shared" si="156"/>
        <v>0</v>
      </c>
      <c r="AK244" s="16">
        <f t="shared" si="175"/>
        <v>0.40168534266957012</v>
      </c>
      <c r="AL244" s="16">
        <f t="shared" si="176"/>
        <v>0</v>
      </c>
      <c r="AM244" s="16">
        <f t="shared" si="174"/>
        <v>2.8288543140028287E-4</v>
      </c>
      <c r="AN244" s="15">
        <f t="shared" si="169"/>
        <v>1</v>
      </c>
      <c r="AO244" s="15">
        <f t="shared" si="170"/>
        <v>0</v>
      </c>
      <c r="AP244" s="15">
        <f t="shared" si="171"/>
        <v>0</v>
      </c>
      <c r="AQ244" s="15">
        <f t="shared" si="147"/>
        <v>0.36972586823244191</v>
      </c>
      <c r="AR244" s="15">
        <f t="shared" si="148"/>
        <v>8.6262173749270369E-7</v>
      </c>
      <c r="AS244" s="15">
        <f t="shared" si="149"/>
        <v>0</v>
      </c>
      <c r="AT244" s="14">
        <f t="shared" si="172"/>
        <v>6.2581920912476415E-3</v>
      </c>
      <c r="AU244" s="11">
        <f t="shared" si="157"/>
        <v>8.2904448244945118E-3</v>
      </c>
      <c r="AV244" s="14">
        <f t="shared" si="173"/>
        <v>9.5898136399041267E-2</v>
      </c>
      <c r="AW244" s="11">
        <f t="shared" si="158"/>
        <v>0.1280586432399293</v>
      </c>
      <c r="AX244" s="13">
        <f t="shared" si="136"/>
        <v>1.4040846097738877E-3</v>
      </c>
      <c r="AY244" s="11">
        <f t="shared" si="140"/>
        <v>2.0771229464375414E-3</v>
      </c>
      <c r="AZ244" s="12">
        <f t="shared" si="138"/>
        <v>9.2912832378312091E-5</v>
      </c>
      <c r="BA244" s="11">
        <f t="shared" si="139"/>
        <v>1.3725759328614285E-4</v>
      </c>
      <c r="BB244" s="117">
        <f t="shared" si="159"/>
        <v>41491</v>
      </c>
      <c r="BC244" s="289">
        <f t="shared" si="137"/>
        <v>616</v>
      </c>
    </row>
    <row r="245" spans="1:55" ht="16">
      <c r="A245" s="20">
        <v>130</v>
      </c>
      <c r="B245" s="19">
        <v>44599</v>
      </c>
      <c r="C245" s="8">
        <v>13498349</v>
      </c>
      <c r="D245" s="8">
        <v>25048</v>
      </c>
      <c r="E245" s="8">
        <v>5378331</v>
      </c>
      <c r="F245" s="8">
        <v>5292138</v>
      </c>
      <c r="G245" s="8">
        <v>6629870</v>
      </c>
      <c r="H245" s="10">
        <f t="shared" si="141"/>
        <v>428458</v>
      </c>
      <c r="I245" s="8">
        <v>16338</v>
      </c>
      <c r="J245" s="8">
        <v>595958</v>
      </c>
      <c r="K245" s="8">
        <v>638</v>
      </c>
      <c r="L245" s="9">
        <v>72</v>
      </c>
      <c r="M245" s="8">
        <v>294076</v>
      </c>
      <c r="N245" s="8">
        <v>2192</v>
      </c>
      <c r="O245" s="18">
        <f t="shared" si="142"/>
        <v>8103</v>
      </c>
      <c r="P245" s="18">
        <f t="shared" si="143"/>
        <v>-14</v>
      </c>
      <c r="Q245" s="18">
        <f t="shared" si="144"/>
        <v>-1</v>
      </c>
      <c r="R245" s="18">
        <f t="shared" si="150"/>
        <v>0</v>
      </c>
      <c r="S245" s="17">
        <f t="shared" si="151"/>
        <v>8862.1428571428569</v>
      </c>
      <c r="T245" s="17">
        <f t="shared" si="152"/>
        <v>-29.857142857142858</v>
      </c>
      <c r="U245" s="17">
        <f t="shared" si="153"/>
        <v>-1</v>
      </c>
      <c r="V245" s="17">
        <f t="shared" si="145"/>
        <v>8103</v>
      </c>
      <c r="W245" s="17">
        <f t="shared" si="154"/>
        <v>0</v>
      </c>
      <c r="X245" s="17">
        <f t="shared" si="146"/>
        <v>0</v>
      </c>
      <c r="Y245" s="17">
        <f t="shared" si="160"/>
        <v>8862.1428571428569</v>
      </c>
      <c r="Z245" s="17">
        <f t="shared" si="161"/>
        <v>0.14285714285714285</v>
      </c>
      <c r="AA245" s="17">
        <f t="shared" si="162"/>
        <v>0.7142857142857143</v>
      </c>
      <c r="AB245" s="11">
        <f t="shared" si="163"/>
        <v>0.42970048764269086</v>
      </c>
      <c r="AC245" s="11">
        <f t="shared" si="164"/>
        <v>2.4301425157078333E-7</v>
      </c>
      <c r="AD245" s="11">
        <f t="shared" si="165"/>
        <v>1.0955302366345311E-3</v>
      </c>
      <c r="AE245" s="11">
        <f t="shared" si="166"/>
        <v>1.7481668974597626</v>
      </c>
      <c r="AF245" s="11">
        <f t="shared" si="167"/>
        <v>0</v>
      </c>
      <c r="AG245" s="11">
        <f t="shared" si="168"/>
        <v>6.4277679575767315E-4</v>
      </c>
      <c r="AH245" s="11">
        <f t="shared" si="135"/>
        <v>0.39289177657098528</v>
      </c>
      <c r="AI245" s="11">
        <f t="shared" si="155"/>
        <v>0</v>
      </c>
      <c r="AJ245" s="11">
        <f t="shared" si="156"/>
        <v>0</v>
      </c>
      <c r="AK245" s="16">
        <f t="shared" si="175"/>
        <v>0.39989373564952047</v>
      </c>
      <c r="AL245" s="16">
        <f t="shared" si="176"/>
        <v>0</v>
      </c>
      <c r="AM245" s="16">
        <f t="shared" si="174"/>
        <v>2.8288543140028287E-4</v>
      </c>
      <c r="AN245" s="15">
        <f t="shared" si="169"/>
        <v>0.11508819323057365</v>
      </c>
      <c r="AO245" s="15">
        <f t="shared" si="170"/>
        <v>0</v>
      </c>
      <c r="AP245" s="15">
        <f t="shared" si="171"/>
        <v>0</v>
      </c>
      <c r="AQ245" s="15">
        <f t="shared" si="147"/>
        <v>0.36003604421533991</v>
      </c>
      <c r="AR245" s="15">
        <f t="shared" si="148"/>
        <v>8.6262173749270369E-7</v>
      </c>
      <c r="AS245" s="15">
        <f t="shared" si="149"/>
        <v>0</v>
      </c>
      <c r="AT245" s="14">
        <f t="shared" si="172"/>
        <v>3.7780529633311059E-3</v>
      </c>
      <c r="AU245" s="11">
        <f t="shared" si="157"/>
        <v>8.1316612758405727E-3</v>
      </c>
      <c r="AV245" s="14">
        <f t="shared" si="173"/>
        <v>5.8460805959977408E-2</v>
      </c>
      <c r="AW245" s="11">
        <f t="shared" si="158"/>
        <v>0.1287529833708505</v>
      </c>
      <c r="AX245" s="13">
        <f t="shared" si="136"/>
        <v>9.0140688813540517E-4</v>
      </c>
      <c r="AY245" s="11">
        <f t="shared" si="140"/>
        <v>2.2160138310800171E-3</v>
      </c>
      <c r="AZ245" s="12">
        <f t="shared" si="138"/>
        <v>5.8824682836918368E-5</v>
      </c>
      <c r="BA245" s="11">
        <f t="shared" si="139"/>
        <v>1.426229215009387E-4</v>
      </c>
      <c r="BB245" s="117">
        <f t="shared" si="159"/>
        <v>25048</v>
      </c>
      <c r="BC245" s="289">
        <f t="shared" si="137"/>
        <v>390</v>
      </c>
    </row>
    <row r="246" spans="1:55" ht="16">
      <c r="A246" s="20">
        <v>131</v>
      </c>
      <c r="B246" s="19">
        <v>44600</v>
      </c>
      <c r="C246" s="8">
        <v>13560095</v>
      </c>
      <c r="D246" s="8">
        <v>61746</v>
      </c>
      <c r="E246" s="8">
        <v>5379602</v>
      </c>
      <c r="F246" s="8">
        <v>5293326</v>
      </c>
      <c r="G246" s="8">
        <v>6629870</v>
      </c>
      <c r="H246" s="10">
        <f t="shared" si="141"/>
        <v>414657</v>
      </c>
      <c r="I246" s="8">
        <v>19404</v>
      </c>
      <c r="J246" s="8">
        <v>605548</v>
      </c>
      <c r="K246" s="8">
        <v>575</v>
      </c>
      <c r="L246" s="9">
        <v>72</v>
      </c>
      <c r="M246" s="8">
        <v>294076</v>
      </c>
      <c r="N246" s="8">
        <v>2212</v>
      </c>
      <c r="O246" s="18">
        <f t="shared" si="142"/>
        <v>9590</v>
      </c>
      <c r="P246" s="18">
        <f t="shared" si="143"/>
        <v>-63</v>
      </c>
      <c r="Q246" s="18">
        <f t="shared" si="144"/>
        <v>0</v>
      </c>
      <c r="R246" s="18">
        <f t="shared" si="150"/>
        <v>0</v>
      </c>
      <c r="S246" s="17">
        <f t="shared" si="151"/>
        <v>8469.2857142857138</v>
      </c>
      <c r="T246" s="17">
        <f t="shared" si="152"/>
        <v>-22</v>
      </c>
      <c r="U246" s="17">
        <f t="shared" si="153"/>
        <v>0.42857142857142855</v>
      </c>
      <c r="V246" s="17">
        <f t="shared" si="145"/>
        <v>9590</v>
      </c>
      <c r="W246" s="17">
        <f t="shared" si="154"/>
        <v>0</v>
      </c>
      <c r="X246" s="17">
        <f t="shared" si="146"/>
        <v>0</v>
      </c>
      <c r="Y246" s="17">
        <f t="shared" si="160"/>
        <v>8469.2857142857138</v>
      </c>
      <c r="Z246" s="17">
        <f t="shared" si="161"/>
        <v>1.5714285714285714</v>
      </c>
      <c r="AA246" s="17">
        <f t="shared" si="162"/>
        <v>1.7142857142857142</v>
      </c>
      <c r="AB246" s="11">
        <f t="shared" si="163"/>
        <v>0.51837958833919173</v>
      </c>
      <c r="AC246" s="11">
        <f t="shared" si="164"/>
        <v>2.6368109353823111E-6</v>
      </c>
      <c r="AD246" s="11">
        <f t="shared" si="165"/>
        <v>2.6869682042095834E-3</v>
      </c>
      <c r="AE246" s="11">
        <f t="shared" si="166"/>
        <v>2.1412819406491201</v>
      </c>
      <c r="AF246" s="11">
        <f t="shared" si="167"/>
        <v>0</v>
      </c>
      <c r="AG246" s="11">
        <f t="shared" si="168"/>
        <v>6.5455735558828337E-4</v>
      </c>
      <c r="AH246" s="11">
        <f t="shared" ref="AH246:AH309" si="177">MIN(1,V246/I245)</f>
        <v>0.58697514995715505</v>
      </c>
      <c r="AI246" s="11">
        <f t="shared" si="155"/>
        <v>0</v>
      </c>
      <c r="AJ246" s="11">
        <f t="shared" si="156"/>
        <v>0</v>
      </c>
      <c r="AK246" s="16">
        <f t="shared" si="175"/>
        <v>0.39565656878242461</v>
      </c>
      <c r="AL246" s="16">
        <f t="shared" si="176"/>
        <v>3.2506952424449781E-7</v>
      </c>
      <c r="AM246" s="16">
        <f t="shared" si="174"/>
        <v>1.4760147601476014E-3</v>
      </c>
      <c r="AN246" s="15">
        <f t="shared" si="169"/>
        <v>0.52993911501030733</v>
      </c>
      <c r="AO246" s="15">
        <f t="shared" si="170"/>
        <v>0</v>
      </c>
      <c r="AP246" s="15">
        <f t="shared" si="171"/>
        <v>4.5819014891179842E-3</v>
      </c>
      <c r="AQ246" s="15">
        <f t="shared" si="147"/>
        <v>0.36230226190320136</v>
      </c>
      <c r="AR246" s="15">
        <f t="shared" si="148"/>
        <v>1.7023745142752191E-6</v>
      </c>
      <c r="AS246" s="15">
        <f t="shared" si="149"/>
        <v>0</v>
      </c>
      <c r="AT246" s="14">
        <f t="shared" si="172"/>
        <v>9.3133047857650308E-3</v>
      </c>
      <c r="AU246" s="11">
        <f t="shared" si="157"/>
        <v>7.9878101466760061E-3</v>
      </c>
      <c r="AV246" s="14">
        <f t="shared" si="173"/>
        <v>0.14890861603686903</v>
      </c>
      <c r="AW246" s="11">
        <f t="shared" si="158"/>
        <v>0.1296700592595087</v>
      </c>
      <c r="AX246" s="13">
        <f t="shared" ref="AX246:AX309" si="178">(F246-F245)/H245</f>
        <v>2.7727338502256931E-3</v>
      </c>
      <c r="AY246" s="11">
        <f t="shared" si="140"/>
        <v>2.3117425649349967E-3</v>
      </c>
      <c r="AZ246" s="12">
        <f t="shared" si="138"/>
        <v>1.7918903387245905E-4</v>
      </c>
      <c r="BA246" s="11">
        <f t="shared" si="139"/>
        <v>1.4551028688560797E-4</v>
      </c>
      <c r="BB246" s="117">
        <f t="shared" si="159"/>
        <v>61746</v>
      </c>
      <c r="BC246" s="289">
        <f t="shared" ref="BC246:BC309" si="179">F246-F245</f>
        <v>1188</v>
      </c>
    </row>
    <row r="247" spans="1:55" ht="16">
      <c r="A247" s="20">
        <v>132</v>
      </c>
      <c r="B247" s="19">
        <v>44601</v>
      </c>
      <c r="C247" s="8">
        <v>13619932</v>
      </c>
      <c r="D247" s="8">
        <v>59837</v>
      </c>
      <c r="E247" s="8">
        <v>5380648</v>
      </c>
      <c r="F247" s="8">
        <v>5294396</v>
      </c>
      <c r="G247" s="8">
        <v>6629870</v>
      </c>
      <c r="H247" s="10">
        <f t="shared" si="141"/>
        <v>395139</v>
      </c>
      <c r="I247" s="8">
        <v>28160</v>
      </c>
      <c r="J247" s="8">
        <v>615253</v>
      </c>
      <c r="K247" s="8">
        <v>542</v>
      </c>
      <c r="L247" s="9">
        <v>71</v>
      </c>
      <c r="M247" s="8">
        <v>294076</v>
      </c>
      <c r="N247" s="8">
        <v>2233</v>
      </c>
      <c r="O247" s="18">
        <f t="shared" si="142"/>
        <v>9705</v>
      </c>
      <c r="P247" s="18">
        <f t="shared" si="143"/>
        <v>-33</v>
      </c>
      <c r="Q247" s="18">
        <f t="shared" si="144"/>
        <v>-1</v>
      </c>
      <c r="R247" s="18">
        <f t="shared" si="150"/>
        <v>0</v>
      </c>
      <c r="S247" s="17">
        <f t="shared" si="151"/>
        <v>8406.8571428571431</v>
      </c>
      <c r="T247" s="17">
        <f t="shared" si="152"/>
        <v>-28.571428571428573</v>
      </c>
      <c r="U247" s="17">
        <f t="shared" si="153"/>
        <v>-0.14285714285714285</v>
      </c>
      <c r="V247" s="17">
        <f t="shared" si="145"/>
        <v>9705</v>
      </c>
      <c r="W247" s="17">
        <f t="shared" si="154"/>
        <v>0</v>
      </c>
      <c r="X247" s="17">
        <f t="shared" si="146"/>
        <v>0</v>
      </c>
      <c r="Y247" s="17">
        <f t="shared" si="160"/>
        <v>8406.8571428571431</v>
      </c>
      <c r="Z247" s="17">
        <f t="shared" si="161"/>
        <v>1.5714285714285714</v>
      </c>
      <c r="AA247" s="17">
        <f t="shared" si="162"/>
        <v>1.5714285714285714</v>
      </c>
      <c r="AB247" s="11">
        <f t="shared" si="163"/>
        <v>0.43325382100892307</v>
      </c>
      <c r="AC247" s="11">
        <f t="shared" si="164"/>
        <v>2.5950520378707739E-6</v>
      </c>
      <c r="AD247" s="11">
        <f t="shared" si="165"/>
        <v>2.732919254658385E-3</v>
      </c>
      <c r="AE247" s="11">
        <f t="shared" si="166"/>
        <v>1.9048104646575008</v>
      </c>
      <c r="AF247" s="11">
        <f t="shared" si="167"/>
        <v>0</v>
      </c>
      <c r="AG247" s="11">
        <f t="shared" si="168"/>
        <v>8.3934866543562193E-4</v>
      </c>
      <c r="AH247" s="11">
        <f t="shared" si="177"/>
        <v>0.50015460729746442</v>
      </c>
      <c r="AI247" s="11">
        <f t="shared" si="155"/>
        <v>0</v>
      </c>
      <c r="AJ247" s="11">
        <f t="shared" si="156"/>
        <v>0</v>
      </c>
      <c r="AK247" s="16">
        <f t="shared" si="175"/>
        <v>0.3977897951792152</v>
      </c>
      <c r="AL247" s="16">
        <f t="shared" si="176"/>
        <v>3.5278469728479266E-6</v>
      </c>
      <c r="AM247" s="16">
        <f t="shared" si="174"/>
        <v>4.0542836367590193E-3</v>
      </c>
      <c r="AN247" s="15">
        <f t="shared" si="169"/>
        <v>0.6115572551519014</v>
      </c>
      <c r="AO247" s="15">
        <f t="shared" si="170"/>
        <v>0</v>
      </c>
      <c r="AP247" s="15">
        <f t="shared" si="171"/>
        <v>0</v>
      </c>
      <c r="AQ247" s="15">
        <f t="shared" si="147"/>
        <v>0.35699867115244099</v>
      </c>
      <c r="AR247" s="15">
        <f t="shared" si="148"/>
        <v>1.7023745142752191E-6</v>
      </c>
      <c r="AS247" s="15">
        <f t="shared" si="149"/>
        <v>0</v>
      </c>
      <c r="AT247" s="14">
        <f t="shared" si="172"/>
        <v>9.0253655049043202E-3</v>
      </c>
      <c r="AU247" s="11">
        <f t="shared" si="157"/>
        <v>7.7947229734519679E-3</v>
      </c>
      <c r="AV247" s="14">
        <f t="shared" si="173"/>
        <v>0.15143278694332879</v>
      </c>
      <c r="AW247" s="11">
        <f t="shared" si="158"/>
        <v>0.12989256277144859</v>
      </c>
      <c r="AX247" s="13">
        <f t="shared" si="178"/>
        <v>2.5804460071818395E-3</v>
      </c>
      <c r="AY247" s="11">
        <f t="shared" si="140"/>
        <v>2.3104883415241625E-3</v>
      </c>
      <c r="AZ247" s="12">
        <f t="shared" ref="AZ247:AZ310" si="180">(F247-F246)/G247</f>
        <v>1.6139079650128886E-4</v>
      </c>
      <c r="BA247" s="11">
        <f t="shared" ref="BA247:BA310" si="181">AVERAGE(AZ244:AZ250)</f>
        <v>1.4165328387175875E-4</v>
      </c>
      <c r="BB247" s="117">
        <f t="shared" si="159"/>
        <v>59837</v>
      </c>
      <c r="BC247" s="289">
        <f t="shared" si="179"/>
        <v>1070</v>
      </c>
    </row>
    <row r="248" spans="1:55" ht="16">
      <c r="A248" s="20">
        <v>133</v>
      </c>
      <c r="B248" s="19">
        <v>44602</v>
      </c>
      <c r="C248" s="8">
        <v>13678869</v>
      </c>
      <c r="D248" s="8">
        <v>58937</v>
      </c>
      <c r="E248" s="8">
        <v>5381816</v>
      </c>
      <c r="F248" s="8">
        <v>5295613</v>
      </c>
      <c r="G248" s="8">
        <v>6629870</v>
      </c>
      <c r="H248" s="10">
        <f t="shared" si="141"/>
        <v>388990</v>
      </c>
      <c r="I248" s="8">
        <v>23866</v>
      </c>
      <c r="J248" s="8">
        <v>624458</v>
      </c>
      <c r="K248" s="8">
        <v>543</v>
      </c>
      <c r="L248" s="9">
        <v>75</v>
      </c>
      <c r="M248" s="8">
        <v>294076</v>
      </c>
      <c r="N248" s="8">
        <v>2249</v>
      </c>
      <c r="O248" s="18">
        <f t="shared" si="142"/>
        <v>9205</v>
      </c>
      <c r="P248" s="18">
        <f t="shared" si="143"/>
        <v>1</v>
      </c>
      <c r="Q248" s="18">
        <f t="shared" si="144"/>
        <v>4</v>
      </c>
      <c r="R248" s="18">
        <f t="shared" si="150"/>
        <v>0</v>
      </c>
      <c r="S248" s="17">
        <f t="shared" si="151"/>
        <v>8415.8571428571431</v>
      </c>
      <c r="T248" s="17">
        <f t="shared" si="152"/>
        <v>-26.714285714285715</v>
      </c>
      <c r="U248" s="17">
        <f t="shared" si="153"/>
        <v>-1.5714285714285714</v>
      </c>
      <c r="V248" s="17">
        <f t="shared" si="145"/>
        <v>9205</v>
      </c>
      <c r="W248" s="17">
        <f t="shared" si="154"/>
        <v>1</v>
      </c>
      <c r="X248" s="17">
        <f t="shared" si="146"/>
        <v>4</v>
      </c>
      <c r="Y248" s="17">
        <f t="shared" si="160"/>
        <v>8415.8571428571431</v>
      </c>
      <c r="Z248" s="17">
        <f t="shared" si="161"/>
        <v>1.5714285714285714</v>
      </c>
      <c r="AA248" s="17">
        <f t="shared" si="162"/>
        <v>1.5714285714285714</v>
      </c>
      <c r="AB248" s="11">
        <f t="shared" si="163"/>
        <v>0.29885856331168831</v>
      </c>
      <c r="AC248" s="11">
        <f t="shared" si="164"/>
        <v>2.5541176904924826E-6</v>
      </c>
      <c r="AD248" s="11">
        <f t="shared" si="165"/>
        <v>2.8993147074327886E-3</v>
      </c>
      <c r="AE248" s="11">
        <f t="shared" si="166"/>
        <v>0.26779495126626157</v>
      </c>
      <c r="AF248" s="11">
        <f t="shared" si="167"/>
        <v>0</v>
      </c>
      <c r="AG248" s="11">
        <f t="shared" si="168"/>
        <v>9.3005952380952387E-4</v>
      </c>
      <c r="AH248" s="11">
        <f t="shared" si="177"/>
        <v>0.32688210227272729</v>
      </c>
      <c r="AI248" s="11">
        <f t="shared" si="155"/>
        <v>1.6253476212224891E-6</v>
      </c>
      <c r="AJ248" s="11">
        <f t="shared" si="156"/>
        <v>7.3800738007380072E-3</v>
      </c>
      <c r="AK248" s="16">
        <f t="shared" si="175"/>
        <v>0.40329545285071944</v>
      </c>
      <c r="AL248" s="16">
        <f t="shared" si="176"/>
        <v>3.5278469728479266E-6</v>
      </c>
      <c r="AM248" s="16">
        <f t="shared" si="174"/>
        <v>4.0542836367590193E-3</v>
      </c>
      <c r="AN248" s="15">
        <f t="shared" si="169"/>
        <v>0.3394233514130745</v>
      </c>
      <c r="AO248" s="15">
        <f t="shared" si="170"/>
        <v>0</v>
      </c>
      <c r="AP248" s="15">
        <f t="shared" si="171"/>
        <v>0</v>
      </c>
      <c r="AQ248" s="15">
        <f t="shared" si="147"/>
        <v>0.36025084883693642</v>
      </c>
      <c r="AR248" s="15">
        <f t="shared" si="148"/>
        <v>8.3975277678251529E-7</v>
      </c>
      <c r="AS248" s="15">
        <f t="shared" si="149"/>
        <v>3.3222591362126247E-3</v>
      </c>
      <c r="AT248" s="14">
        <f t="shared" si="172"/>
        <v>8.8896162368191228E-3</v>
      </c>
      <c r="AU248" s="11">
        <f t="shared" si="157"/>
        <v>7.6661274763198334E-3</v>
      </c>
      <c r="AV248" s="14">
        <f t="shared" si="173"/>
        <v>0.15151289236227153</v>
      </c>
      <c r="AW248" s="11">
        <f t="shared" si="158"/>
        <v>0.1299611508137011</v>
      </c>
      <c r="AX248" s="13">
        <f t="shared" si="178"/>
        <v>3.0799288351693959E-3</v>
      </c>
      <c r="AY248" s="11">
        <f t="shared" ref="AY248:AY311" si="182">AVERAGE(AX245:AX251)</f>
        <v>2.3909572168221843E-3</v>
      </c>
      <c r="AZ248" s="12">
        <f t="shared" si="180"/>
        <v>1.8356317695520424E-4</v>
      </c>
      <c r="BA248" s="11">
        <f t="shared" si="181"/>
        <v>1.4430362672485068E-4</v>
      </c>
      <c r="BB248" s="117">
        <f t="shared" si="159"/>
        <v>58937</v>
      </c>
      <c r="BC248" s="289">
        <f t="shared" si="179"/>
        <v>1217</v>
      </c>
    </row>
    <row r="249" spans="1:55" ht="16">
      <c r="A249" s="20">
        <v>134</v>
      </c>
      <c r="B249" s="19">
        <v>44603</v>
      </c>
      <c r="C249" s="8">
        <v>13736136</v>
      </c>
      <c r="D249" s="8">
        <v>57267</v>
      </c>
      <c r="E249" s="8">
        <v>5382973</v>
      </c>
      <c r="F249" s="8">
        <v>5296654</v>
      </c>
      <c r="G249" s="8">
        <v>6629870</v>
      </c>
      <c r="H249" s="10">
        <f t="shared" si="141"/>
        <v>381345</v>
      </c>
      <c r="I249" s="8">
        <v>22197</v>
      </c>
      <c r="J249" s="8">
        <v>632701</v>
      </c>
      <c r="K249" s="8">
        <v>553</v>
      </c>
      <c r="L249" s="9">
        <v>82</v>
      </c>
      <c r="M249" s="8">
        <v>294076</v>
      </c>
      <c r="N249" s="8">
        <v>2262</v>
      </c>
      <c r="O249" s="18">
        <f t="shared" si="142"/>
        <v>8243</v>
      </c>
      <c r="P249" s="18">
        <f t="shared" si="143"/>
        <v>10</v>
      </c>
      <c r="Q249" s="18">
        <f t="shared" si="144"/>
        <v>7</v>
      </c>
      <c r="R249" s="18">
        <f t="shared" si="150"/>
        <v>0</v>
      </c>
      <c r="S249" s="17">
        <f t="shared" si="151"/>
        <v>8236.8571428571431</v>
      </c>
      <c r="T249" s="17">
        <f t="shared" si="152"/>
        <v>-24.714285714285715</v>
      </c>
      <c r="U249" s="17">
        <f t="shared" si="153"/>
        <v>-0.8571428571428571</v>
      </c>
      <c r="V249" s="17">
        <f t="shared" si="145"/>
        <v>8243</v>
      </c>
      <c r="W249" s="17">
        <f t="shared" si="154"/>
        <v>10</v>
      </c>
      <c r="X249" s="17">
        <f t="shared" si="146"/>
        <v>7</v>
      </c>
      <c r="Y249" s="17">
        <f t="shared" si="160"/>
        <v>8236.8571428571431</v>
      </c>
      <c r="Z249" s="17">
        <f t="shared" si="161"/>
        <v>1.5714285714285714</v>
      </c>
      <c r="AA249" s="17">
        <f t="shared" si="162"/>
        <v>2.1428571428571428</v>
      </c>
      <c r="AB249" s="11">
        <f t="shared" si="163"/>
        <v>0.34512935317427063</v>
      </c>
      <c r="AC249" s="11">
        <f t="shared" si="164"/>
        <v>2.5164679953312657E-6</v>
      </c>
      <c r="AD249" s="11">
        <f t="shared" si="165"/>
        <v>3.9463299131807421E-3</v>
      </c>
      <c r="AE249" s="11">
        <f t="shared" si="166"/>
        <v>0.34541883349498242</v>
      </c>
      <c r="AF249" s="11">
        <f t="shared" si="167"/>
        <v>0</v>
      </c>
      <c r="AG249" s="11">
        <f t="shared" si="168"/>
        <v>9.4984802431610945E-4</v>
      </c>
      <c r="AH249" s="11">
        <f t="shared" si="177"/>
        <v>0.34538674264644265</v>
      </c>
      <c r="AI249" s="11">
        <f t="shared" si="155"/>
        <v>1.6013887243017144E-5</v>
      </c>
      <c r="AJ249" s="11">
        <f t="shared" si="156"/>
        <v>1.289134438305709E-2</v>
      </c>
      <c r="AK249" s="16">
        <f t="shared" si="175"/>
        <v>0.39819378508349829</v>
      </c>
      <c r="AL249" s="16">
        <f t="shared" si="176"/>
        <v>3.5278469728479266E-6</v>
      </c>
      <c r="AM249" s="16">
        <f t="shared" si="174"/>
        <v>4.0542836367590193E-3</v>
      </c>
      <c r="AN249" s="15">
        <f t="shared" si="169"/>
        <v>0.3750469107161134</v>
      </c>
      <c r="AO249" s="15">
        <f t="shared" si="170"/>
        <v>0</v>
      </c>
      <c r="AP249" s="15">
        <f t="shared" si="171"/>
        <v>0</v>
      </c>
      <c r="AQ249" s="15">
        <f t="shared" si="147"/>
        <v>0.36653360492800846</v>
      </c>
      <c r="AR249" s="15">
        <f t="shared" si="148"/>
        <v>8.3975277678251529E-7</v>
      </c>
      <c r="AS249" s="15">
        <f t="shared" si="149"/>
        <v>3.3222591362126247E-3</v>
      </c>
      <c r="AT249" s="14">
        <f t="shared" si="172"/>
        <v>8.6377259282610364E-3</v>
      </c>
      <c r="AU249" s="11">
        <f t="shared" si="157"/>
        <v>7.487929627579425E-3</v>
      </c>
      <c r="AV249" s="14">
        <f t="shared" si="173"/>
        <v>0.15017110490500726</v>
      </c>
      <c r="AW249" s="11">
        <f t="shared" si="158"/>
        <v>0.12816421746366752</v>
      </c>
      <c r="AX249" s="13">
        <f t="shared" si="178"/>
        <v>2.6761613409085065E-3</v>
      </c>
      <c r="AY249" s="11">
        <f t="shared" si="182"/>
        <v>2.4094686003394766E-3</v>
      </c>
      <c r="AZ249" s="12">
        <f t="shared" si="180"/>
        <v>1.5701665341854364E-4</v>
      </c>
      <c r="BA249" s="11">
        <f t="shared" si="181"/>
        <v>1.4408815169614402E-4</v>
      </c>
      <c r="BB249" s="117">
        <f t="shared" si="159"/>
        <v>57267</v>
      </c>
      <c r="BC249" s="289">
        <f t="shared" si="179"/>
        <v>1041</v>
      </c>
    </row>
    <row r="250" spans="1:55" ht="16">
      <c r="A250" s="20">
        <v>135</v>
      </c>
      <c r="B250" s="19">
        <v>44604</v>
      </c>
      <c r="C250" s="8">
        <v>13793556</v>
      </c>
      <c r="D250" s="8">
        <v>57420</v>
      </c>
      <c r="E250" s="8">
        <v>5383982</v>
      </c>
      <c r="F250" s="8">
        <v>5297706</v>
      </c>
      <c r="G250" s="8">
        <v>6629870</v>
      </c>
      <c r="H250" s="10">
        <f t="shared" si="141"/>
        <v>375629</v>
      </c>
      <c r="I250" s="8">
        <v>19864</v>
      </c>
      <c r="J250" s="8">
        <v>639748</v>
      </c>
      <c r="K250" s="8">
        <v>487</v>
      </c>
      <c r="L250" s="9">
        <v>79</v>
      </c>
      <c r="M250" s="8">
        <v>294076</v>
      </c>
      <c r="N250" s="8">
        <v>2281</v>
      </c>
      <c r="O250" s="18">
        <f t="shared" si="142"/>
        <v>7047</v>
      </c>
      <c r="P250" s="18">
        <f t="shared" si="143"/>
        <v>-66</v>
      </c>
      <c r="Q250" s="18">
        <f t="shared" si="144"/>
        <v>-3</v>
      </c>
      <c r="R250" s="18">
        <f t="shared" si="150"/>
        <v>0</v>
      </c>
      <c r="S250" s="17">
        <f t="shared" si="151"/>
        <v>8004.1428571428569</v>
      </c>
      <c r="T250" s="17">
        <f t="shared" si="152"/>
        <v>-19.142857142857142</v>
      </c>
      <c r="U250" s="17">
        <f t="shared" si="153"/>
        <v>-0.7142857142857143</v>
      </c>
      <c r="V250" s="17">
        <f t="shared" si="145"/>
        <v>7047</v>
      </c>
      <c r="W250" s="17">
        <f t="shared" si="154"/>
        <v>0</v>
      </c>
      <c r="X250" s="17">
        <f t="shared" si="146"/>
        <v>0</v>
      </c>
      <c r="Y250" s="17">
        <f t="shared" si="160"/>
        <v>8004.1428571428569</v>
      </c>
      <c r="Z250" s="17">
        <f t="shared" si="161"/>
        <v>1.5714285714285714</v>
      </c>
      <c r="AA250" s="17">
        <f t="shared" si="162"/>
        <v>2.2857142857142856</v>
      </c>
      <c r="AB250" s="11">
        <f t="shared" si="163"/>
        <v>0.36059570469625879</v>
      </c>
      <c r="AC250" s="11">
        <f t="shared" si="164"/>
        <v>2.4836827686831086E-6</v>
      </c>
      <c r="AD250" s="11">
        <f t="shared" si="165"/>
        <v>4.1332988891759235E-3</v>
      </c>
      <c r="AE250" s="11">
        <f t="shared" si="166"/>
        <v>0.40083391564977849</v>
      </c>
      <c r="AF250" s="11">
        <f t="shared" si="167"/>
        <v>0</v>
      </c>
      <c r="AG250" s="11">
        <f t="shared" si="168"/>
        <v>2.0206102242877348E-4</v>
      </c>
      <c r="AH250" s="11">
        <f t="shared" si="177"/>
        <v>0.31747533450466281</v>
      </c>
      <c r="AI250" s="11">
        <f t="shared" si="155"/>
        <v>0</v>
      </c>
      <c r="AJ250" s="11">
        <f t="shared" si="156"/>
        <v>0</v>
      </c>
      <c r="AK250" s="16">
        <f t="shared" si="175"/>
        <v>0.39094572330385663</v>
      </c>
      <c r="AL250" s="16">
        <f t="shared" si="176"/>
        <v>3.5278469728479266E-6</v>
      </c>
      <c r="AM250" s="16">
        <f t="shared" si="174"/>
        <v>5.774713744285901E-3</v>
      </c>
      <c r="AN250" s="15">
        <f t="shared" si="169"/>
        <v>0.30254274972712941</v>
      </c>
      <c r="AO250" s="15">
        <f t="shared" si="170"/>
        <v>0</v>
      </c>
      <c r="AP250" s="15">
        <f t="shared" si="171"/>
        <v>1.4144271570014145E-3</v>
      </c>
      <c r="AQ250" s="15">
        <f t="shared" si="147"/>
        <v>0.35101635773604289</v>
      </c>
      <c r="AR250" s="15">
        <f t="shared" si="148"/>
        <v>3.2785194112032674E-6</v>
      </c>
      <c r="AS250" s="15">
        <f t="shared" si="149"/>
        <v>6.2419671654097052E-3</v>
      </c>
      <c r="AT250" s="14">
        <f t="shared" si="172"/>
        <v>8.6608033038355209E-3</v>
      </c>
      <c r="AU250" s="11">
        <f t="shared" si="157"/>
        <v>7.1742195332853975E-3</v>
      </c>
      <c r="AV250" s="14">
        <f t="shared" si="173"/>
        <v>0.15286359679364478</v>
      </c>
      <c r="AW250" s="11">
        <f t="shared" si="158"/>
        <v>0.12586799583069053</v>
      </c>
      <c r="AX250" s="13">
        <f t="shared" si="178"/>
        <v>2.7586568592744103E-3</v>
      </c>
      <c r="AY250" s="11">
        <f t="shared" si="182"/>
        <v>2.4770854534462436E-3</v>
      </c>
      <c r="AZ250" s="12">
        <f t="shared" si="180"/>
        <v>1.5867581113958494E-4</v>
      </c>
      <c r="BA250" s="11">
        <f t="shared" si="181"/>
        <v>1.4406660419327333E-4</v>
      </c>
      <c r="BB250" s="117">
        <f t="shared" si="159"/>
        <v>57420</v>
      </c>
      <c r="BC250" s="289">
        <f t="shared" si="179"/>
        <v>1052</v>
      </c>
    </row>
    <row r="251" spans="1:55" ht="16">
      <c r="A251" s="20">
        <v>136</v>
      </c>
      <c r="B251" s="19">
        <v>44605</v>
      </c>
      <c r="C251" s="8">
        <v>13829079</v>
      </c>
      <c r="D251" s="8">
        <v>35523</v>
      </c>
      <c r="E251" s="8">
        <v>5384786</v>
      </c>
      <c r="F251" s="8">
        <v>5298445</v>
      </c>
      <c r="G251" s="8">
        <v>6629870</v>
      </c>
      <c r="H251" s="10">
        <f t="shared" si="141"/>
        <v>368579</v>
      </c>
      <c r="I251" s="8">
        <v>19178</v>
      </c>
      <c r="J251" s="8">
        <v>646766</v>
      </c>
      <c r="K251" s="8">
        <v>465</v>
      </c>
      <c r="L251" s="9">
        <v>62</v>
      </c>
      <c r="M251" s="8">
        <v>294076</v>
      </c>
      <c r="N251" s="8">
        <v>2299</v>
      </c>
      <c r="O251" s="18">
        <f t="shared" si="142"/>
        <v>7018</v>
      </c>
      <c r="P251" s="18">
        <f t="shared" si="143"/>
        <v>-22</v>
      </c>
      <c r="Q251" s="18">
        <f t="shared" si="144"/>
        <v>-17</v>
      </c>
      <c r="R251" s="18">
        <f t="shared" si="150"/>
        <v>0</v>
      </c>
      <c r="S251" s="17">
        <f t="shared" si="151"/>
        <v>7764.1428571428569</v>
      </c>
      <c r="T251" s="17">
        <f t="shared" si="152"/>
        <v>-20.714285714285715</v>
      </c>
      <c r="U251" s="17">
        <f t="shared" si="153"/>
        <v>-0.42857142857142855</v>
      </c>
      <c r="V251" s="17">
        <f t="shared" si="145"/>
        <v>7018</v>
      </c>
      <c r="W251" s="17">
        <f t="shared" si="154"/>
        <v>0</v>
      </c>
      <c r="X251" s="17">
        <f t="shared" si="146"/>
        <v>0</v>
      </c>
      <c r="Y251" s="17">
        <f t="shared" si="160"/>
        <v>7764.1428571428569</v>
      </c>
      <c r="Z251" s="17">
        <f t="shared" si="161"/>
        <v>1.5714285714285714</v>
      </c>
      <c r="AA251" s="17">
        <f t="shared" si="162"/>
        <v>2.4285714285714284</v>
      </c>
      <c r="AB251" s="11">
        <f t="shared" si="163"/>
        <v>0.39086502502732867</v>
      </c>
      <c r="AC251" s="11">
        <f t="shared" si="164"/>
        <v>2.4563243205583627E-6</v>
      </c>
      <c r="AD251" s="11">
        <f t="shared" si="165"/>
        <v>4.9867996479906126E-3</v>
      </c>
      <c r="AE251" s="11">
        <f t="shared" si="166"/>
        <v>0.41843384710872039</v>
      </c>
      <c r="AF251" s="11">
        <f t="shared" si="167"/>
        <v>0</v>
      </c>
      <c r="AG251" s="11">
        <f t="shared" si="168"/>
        <v>2.0794343938448741E-4</v>
      </c>
      <c r="AH251" s="11">
        <f t="shared" si="177"/>
        <v>0.35330245670559807</v>
      </c>
      <c r="AI251" s="11">
        <f t="shared" si="155"/>
        <v>0</v>
      </c>
      <c r="AJ251" s="11">
        <f t="shared" si="156"/>
        <v>0</v>
      </c>
      <c r="AK251" s="16">
        <f t="shared" si="175"/>
        <v>0.39049894047020606</v>
      </c>
      <c r="AL251" s="16">
        <f t="shared" si="176"/>
        <v>3.2027774486034288E-6</v>
      </c>
      <c r="AM251" s="16">
        <f t="shared" si="174"/>
        <v>4.72880651102002E-3</v>
      </c>
      <c r="AN251" s="15">
        <f t="shared" si="169"/>
        <v>0.31476285300506879</v>
      </c>
      <c r="AO251" s="15">
        <f t="shared" si="170"/>
        <v>0</v>
      </c>
      <c r="AP251" s="15">
        <f t="shared" si="171"/>
        <v>0</v>
      </c>
      <c r="AQ251" s="15">
        <f t="shared" si="147"/>
        <v>0.36122115461009535</v>
      </c>
      <c r="AR251" s="15">
        <f t="shared" si="148"/>
        <v>2.4387666344207523E-6</v>
      </c>
      <c r="AS251" s="15">
        <f t="shared" si="149"/>
        <v>6.2419671654097052E-3</v>
      </c>
      <c r="AT251" s="14">
        <f t="shared" si="172"/>
        <v>5.3580236113226955E-3</v>
      </c>
      <c r="AU251" s="11">
        <f t="shared" si="157"/>
        <v>6.8180824058390278E-3</v>
      </c>
      <c r="AV251" s="14">
        <f t="shared" si="173"/>
        <v>9.6378252694808986E-2</v>
      </c>
      <c r="AW251" s="11">
        <f t="shared" si="158"/>
        <v>0.12249738375114519</v>
      </c>
      <c r="AX251" s="13">
        <f t="shared" si="178"/>
        <v>1.9673667368600399E-3</v>
      </c>
      <c r="AY251" s="11">
        <f t="shared" si="182"/>
        <v>2.6388913517852658E-3</v>
      </c>
      <c r="AZ251" s="12">
        <f t="shared" si="180"/>
        <v>1.1146523234995558E-4</v>
      </c>
      <c r="BA251" s="11">
        <f t="shared" si="181"/>
        <v>1.4943193240806918E-4</v>
      </c>
      <c r="BB251" s="117">
        <f t="shared" si="159"/>
        <v>35523</v>
      </c>
      <c r="BC251" s="289">
        <f t="shared" si="179"/>
        <v>739</v>
      </c>
    </row>
    <row r="252" spans="1:55" ht="16">
      <c r="A252" s="20">
        <v>137</v>
      </c>
      <c r="B252" s="19">
        <v>44606</v>
      </c>
      <c r="C252" s="8">
        <v>13845857</v>
      </c>
      <c r="D252" s="8">
        <v>16778</v>
      </c>
      <c r="E252" s="8">
        <v>5385231</v>
      </c>
      <c r="F252" s="8">
        <v>5298825</v>
      </c>
      <c r="G252" s="8">
        <v>6629870</v>
      </c>
      <c r="H252" s="10">
        <f t="shared" si="141"/>
        <v>365675</v>
      </c>
      <c r="I252" s="8">
        <v>14846</v>
      </c>
      <c r="J252" s="8">
        <v>653616</v>
      </c>
      <c r="K252" s="8">
        <v>465</v>
      </c>
      <c r="L252" s="9">
        <v>66</v>
      </c>
      <c r="M252" s="8">
        <v>294076</v>
      </c>
      <c r="N252" s="8">
        <v>2301</v>
      </c>
      <c r="O252" s="18">
        <f t="shared" si="142"/>
        <v>6850</v>
      </c>
      <c r="P252" s="18">
        <f t="shared" si="143"/>
        <v>0</v>
      </c>
      <c r="Q252" s="18">
        <f t="shared" si="144"/>
        <v>4</v>
      </c>
      <c r="R252" s="18">
        <f t="shared" si="150"/>
        <v>0</v>
      </c>
      <c r="S252" s="17">
        <f t="shared" si="151"/>
        <v>7633</v>
      </c>
      <c r="T252" s="17">
        <f t="shared" si="152"/>
        <v>-20.285714285714285</v>
      </c>
      <c r="U252" s="17">
        <f t="shared" si="153"/>
        <v>0.42857142857142855</v>
      </c>
      <c r="V252" s="17">
        <f t="shared" si="145"/>
        <v>6850</v>
      </c>
      <c r="W252" s="17">
        <f t="shared" si="154"/>
        <v>0</v>
      </c>
      <c r="X252" s="17">
        <f t="shared" si="146"/>
        <v>4</v>
      </c>
      <c r="Y252" s="17">
        <f t="shared" si="160"/>
        <v>7633</v>
      </c>
      <c r="Z252" s="17">
        <f t="shared" si="161"/>
        <v>2</v>
      </c>
      <c r="AA252" s="17">
        <f t="shared" si="162"/>
        <v>3.2857142857142856</v>
      </c>
      <c r="AB252" s="11">
        <f t="shared" si="163"/>
        <v>0.39800813432057564</v>
      </c>
      <c r="AC252" s="11">
        <f t="shared" si="164"/>
        <v>3.0923085010653001E-6</v>
      </c>
      <c r="AD252" s="11">
        <f t="shared" si="165"/>
        <v>7.0660522273425499E-3</v>
      </c>
      <c r="AE252" s="11">
        <f t="shared" si="166"/>
        <v>0.42970048764269086</v>
      </c>
      <c r="AF252" s="11">
        <f t="shared" si="167"/>
        <v>2.4301425157078333E-7</v>
      </c>
      <c r="AG252" s="11">
        <f t="shared" si="168"/>
        <v>1.0955302366345311E-3</v>
      </c>
      <c r="AH252" s="11">
        <f t="shared" si="177"/>
        <v>0.357180102200438</v>
      </c>
      <c r="AI252" s="11">
        <f t="shared" si="155"/>
        <v>0</v>
      </c>
      <c r="AJ252" s="11">
        <f t="shared" si="156"/>
        <v>8.6021505376344086E-3</v>
      </c>
      <c r="AK252" s="16">
        <f t="shared" si="175"/>
        <v>0.39465883652960887</v>
      </c>
      <c r="AL252" s="16">
        <f t="shared" si="176"/>
        <v>0</v>
      </c>
      <c r="AM252" s="16">
        <f t="shared" si="174"/>
        <v>2.6040523736376273E-3</v>
      </c>
      <c r="AN252" s="15">
        <f t="shared" si="169"/>
        <v>0.39289177657098528</v>
      </c>
      <c r="AO252" s="15">
        <f t="shared" si="170"/>
        <v>0</v>
      </c>
      <c r="AP252" s="15">
        <f t="shared" si="171"/>
        <v>0</v>
      </c>
      <c r="AQ252" s="15">
        <f t="shared" si="147"/>
        <v>0.36275037866281329</v>
      </c>
      <c r="AR252" s="15">
        <f t="shared" si="148"/>
        <v>4.8370430730868314E-6</v>
      </c>
      <c r="AS252" s="15">
        <f t="shared" si="149"/>
        <v>6.2419671654097052E-3</v>
      </c>
      <c r="AT252" s="14">
        <f t="shared" si="172"/>
        <v>2.5306680221482475E-3</v>
      </c>
      <c r="AU252" s="11">
        <f t="shared" si="157"/>
        <v>6.4576788728242674E-3</v>
      </c>
      <c r="AV252" s="14">
        <f t="shared" si="173"/>
        <v>4.5882272509742257E-2</v>
      </c>
      <c r="AW252" s="11">
        <f t="shared" si="158"/>
        <v>0.1191900257084411</v>
      </c>
      <c r="AX252" s="13">
        <f t="shared" si="178"/>
        <v>1.0309865727564512E-3</v>
      </c>
      <c r="AY252" s="11">
        <f t="shared" si="182"/>
        <v>2.7129323676308875E-3</v>
      </c>
      <c r="AZ252" s="12">
        <f t="shared" si="180"/>
        <v>5.7316357635971745E-5</v>
      </c>
      <c r="BA252" s="11">
        <f t="shared" si="181"/>
        <v>1.4947502741381049E-4</v>
      </c>
      <c r="BB252" s="117">
        <f t="shared" si="159"/>
        <v>16778</v>
      </c>
      <c r="BC252" s="289">
        <f t="shared" si="179"/>
        <v>380</v>
      </c>
    </row>
    <row r="253" spans="1:55" ht="16">
      <c r="A253" s="20">
        <v>138</v>
      </c>
      <c r="B253" s="19">
        <v>44607</v>
      </c>
      <c r="C253" s="8">
        <v>13893050</v>
      </c>
      <c r="D253" s="8">
        <v>47187</v>
      </c>
      <c r="E253" s="8">
        <v>5386583</v>
      </c>
      <c r="F253" s="8">
        <v>5300012</v>
      </c>
      <c r="G253" s="8">
        <v>6629870</v>
      </c>
      <c r="H253" s="10">
        <f t="shared" si="141"/>
        <v>355230</v>
      </c>
      <c r="I253" s="8">
        <v>16146</v>
      </c>
      <c r="J253" s="8">
        <v>661577</v>
      </c>
      <c r="K253" s="8">
        <v>441</v>
      </c>
      <c r="L253" s="9">
        <v>67</v>
      </c>
      <c r="M253" s="8">
        <v>294076</v>
      </c>
      <c r="N253" s="8">
        <v>2321</v>
      </c>
      <c r="O253" s="18">
        <f t="shared" si="142"/>
        <v>7961</v>
      </c>
      <c r="P253" s="18">
        <f t="shared" si="143"/>
        <v>-24</v>
      </c>
      <c r="Q253" s="18">
        <f t="shared" si="144"/>
        <v>1</v>
      </c>
      <c r="R253" s="18">
        <f t="shared" si="150"/>
        <v>0</v>
      </c>
      <c r="S253" s="17">
        <f t="shared" si="151"/>
        <v>7428.2857142857147</v>
      </c>
      <c r="T253" s="17">
        <f t="shared" si="152"/>
        <v>-24.857142857142858</v>
      </c>
      <c r="U253" s="17">
        <f t="shared" si="153"/>
        <v>-2.5714285714285716</v>
      </c>
      <c r="V253" s="17">
        <f t="shared" si="145"/>
        <v>7961</v>
      </c>
      <c r="W253" s="17">
        <f t="shared" si="154"/>
        <v>0</v>
      </c>
      <c r="X253" s="17">
        <f t="shared" si="146"/>
        <v>1</v>
      </c>
      <c r="Y253" s="17">
        <f t="shared" si="160"/>
        <v>7428.2857142857147</v>
      </c>
      <c r="Z253" s="17">
        <f t="shared" si="161"/>
        <v>0.5714285714285714</v>
      </c>
      <c r="AA253" s="17">
        <f t="shared" si="162"/>
        <v>2.2857142857142856</v>
      </c>
      <c r="AB253" s="11">
        <f t="shared" si="163"/>
        <v>0.50035603625796277</v>
      </c>
      <c r="AC253" s="11">
        <f t="shared" si="164"/>
        <v>8.7425731840801239E-7</v>
      </c>
      <c r="AD253" s="11">
        <f t="shared" si="165"/>
        <v>4.9155145929339478E-3</v>
      </c>
      <c r="AE253" s="11">
        <f t="shared" si="166"/>
        <v>0.51837958833919173</v>
      </c>
      <c r="AF253" s="11">
        <f t="shared" si="167"/>
        <v>2.6368109353823111E-6</v>
      </c>
      <c r="AG253" s="11">
        <f t="shared" si="168"/>
        <v>2.6869682042095834E-3</v>
      </c>
      <c r="AH253" s="11">
        <f t="shared" si="177"/>
        <v>0.53623871749966323</v>
      </c>
      <c r="AI253" s="11">
        <f t="shared" si="155"/>
        <v>0</v>
      </c>
      <c r="AJ253" s="11">
        <f t="shared" si="156"/>
        <v>2.1505376344086021E-3</v>
      </c>
      <c r="AK253" s="16">
        <f t="shared" si="175"/>
        <v>0.38639616332763943</v>
      </c>
      <c r="AL253" s="16">
        <f t="shared" si="176"/>
        <v>1.1947395617097918E-6</v>
      </c>
      <c r="AM253" s="16">
        <f t="shared" si="174"/>
        <v>7.6418357489524882E-3</v>
      </c>
      <c r="AN253" s="15">
        <f t="shared" si="169"/>
        <v>0.58697514995715505</v>
      </c>
      <c r="AO253" s="15">
        <f t="shared" si="170"/>
        <v>0</v>
      </c>
      <c r="AP253" s="15">
        <f t="shared" si="171"/>
        <v>0</v>
      </c>
      <c r="AQ253" s="15">
        <f t="shared" si="147"/>
        <v>0.36647723744261718</v>
      </c>
      <c r="AR253" s="15">
        <f t="shared" si="148"/>
        <v>4.8370430730868314E-6</v>
      </c>
      <c r="AS253" s="15">
        <f t="shared" si="149"/>
        <v>2.9197080291970801E-3</v>
      </c>
      <c r="AT253" s="14">
        <f t="shared" si="172"/>
        <v>7.1173341257068385E-3</v>
      </c>
      <c r="AU253" s="11">
        <f t="shared" si="157"/>
        <v>6.0755985519216167E-3</v>
      </c>
      <c r="AV253" s="14">
        <f t="shared" si="173"/>
        <v>0.1328350646060299</v>
      </c>
      <c r="AW253" s="11">
        <f t="shared" si="158"/>
        <v>0.11506682914356244</v>
      </c>
      <c r="AX253" s="13">
        <f t="shared" si="178"/>
        <v>3.2460518219730636E-3</v>
      </c>
      <c r="AY253" s="11">
        <f t="shared" si="182"/>
        <v>2.9027559379403651E-3</v>
      </c>
      <c r="AZ253" s="12">
        <f t="shared" si="180"/>
        <v>1.7903820135236438E-4</v>
      </c>
      <c r="BA253" s="11">
        <f t="shared" si="181"/>
        <v>1.5542213820611436E-4</v>
      </c>
      <c r="BB253" s="117">
        <f t="shared" si="159"/>
        <v>47187</v>
      </c>
      <c r="BC253" s="289">
        <f t="shared" si="179"/>
        <v>1187</v>
      </c>
    </row>
    <row r="254" spans="1:55" ht="16">
      <c r="A254" s="20">
        <v>139</v>
      </c>
      <c r="B254" s="19">
        <v>44608</v>
      </c>
      <c r="C254" s="8">
        <v>13936359</v>
      </c>
      <c r="D254" s="8">
        <v>43309</v>
      </c>
      <c r="E254" s="8">
        <v>5387871</v>
      </c>
      <c r="F254" s="8">
        <v>5301331</v>
      </c>
      <c r="G254" s="8">
        <v>6629870</v>
      </c>
      <c r="H254" s="10">
        <f t="shared" si="141"/>
        <v>338779</v>
      </c>
      <c r="I254" s="8">
        <v>23278</v>
      </c>
      <c r="J254" s="8">
        <v>669602</v>
      </c>
      <c r="K254" s="8">
        <v>397</v>
      </c>
      <c r="L254" s="9">
        <v>68</v>
      </c>
      <c r="M254" s="8">
        <v>294076</v>
      </c>
      <c r="N254" s="8">
        <v>2339</v>
      </c>
      <c r="O254" s="18">
        <f t="shared" si="142"/>
        <v>8025</v>
      </c>
      <c r="P254" s="18">
        <f t="shared" si="143"/>
        <v>-44</v>
      </c>
      <c r="Q254" s="18">
        <f t="shared" si="144"/>
        <v>1</v>
      </c>
      <c r="R254" s="18">
        <f t="shared" si="150"/>
        <v>0</v>
      </c>
      <c r="S254" s="17">
        <f t="shared" si="151"/>
        <v>7300.4285714285716</v>
      </c>
      <c r="T254" s="17">
        <f t="shared" si="152"/>
        <v>-17.428571428571427</v>
      </c>
      <c r="U254" s="17">
        <f t="shared" si="153"/>
        <v>-3.4285714285714284</v>
      </c>
      <c r="V254" s="17">
        <f t="shared" si="145"/>
        <v>8025</v>
      </c>
      <c r="W254" s="17">
        <f t="shared" si="154"/>
        <v>0</v>
      </c>
      <c r="X254" s="17">
        <f t="shared" si="146"/>
        <v>1</v>
      </c>
      <c r="Y254" s="17">
        <f t="shared" si="160"/>
        <v>7300.4285714285716</v>
      </c>
      <c r="Z254" s="17">
        <f t="shared" si="161"/>
        <v>0.5714285714285714</v>
      </c>
      <c r="AA254" s="17">
        <f t="shared" si="162"/>
        <v>2.2857142857142856</v>
      </c>
      <c r="AB254" s="11">
        <f t="shared" si="163"/>
        <v>0.45215090867264779</v>
      </c>
      <c r="AC254" s="11">
        <f t="shared" si="164"/>
        <v>8.6373705770994368E-7</v>
      </c>
      <c r="AD254" s="11">
        <f t="shared" si="165"/>
        <v>5.1830255911888565E-3</v>
      </c>
      <c r="AE254" s="11">
        <f t="shared" si="166"/>
        <v>0.43325382100892307</v>
      </c>
      <c r="AF254" s="11">
        <f t="shared" si="167"/>
        <v>2.5950520378707739E-6</v>
      </c>
      <c r="AG254" s="11">
        <f t="shared" si="168"/>
        <v>2.732919254658385E-3</v>
      </c>
      <c r="AH254" s="11">
        <f t="shared" si="177"/>
        <v>0.49702712746191008</v>
      </c>
      <c r="AI254" s="11">
        <f t="shared" si="155"/>
        <v>0</v>
      </c>
      <c r="AJ254" s="11">
        <f t="shared" si="156"/>
        <v>2.2675736961451248E-3</v>
      </c>
      <c r="AK254" s="16">
        <f t="shared" si="175"/>
        <v>0.38849959594362565</v>
      </c>
      <c r="AL254" s="16">
        <f t="shared" si="176"/>
        <v>1.1947395617097918E-6</v>
      </c>
      <c r="AM254" s="16">
        <f t="shared" si="174"/>
        <v>7.6418357489524882E-3</v>
      </c>
      <c r="AN254" s="15">
        <f t="shared" si="169"/>
        <v>0.50015460729746442</v>
      </c>
      <c r="AO254" s="15">
        <f t="shared" si="170"/>
        <v>0</v>
      </c>
      <c r="AP254" s="15">
        <f t="shared" si="171"/>
        <v>0</v>
      </c>
      <c r="AQ254" s="15">
        <f t="shared" si="147"/>
        <v>0.36576015902444875</v>
      </c>
      <c r="AR254" s="15">
        <f t="shared" si="148"/>
        <v>4.8370430730868314E-6</v>
      </c>
      <c r="AS254" s="15">
        <f t="shared" si="149"/>
        <v>2.9197080291970801E-3</v>
      </c>
      <c r="AT254" s="14">
        <f t="shared" si="172"/>
        <v>6.5324056127797374E-3</v>
      </c>
      <c r="AU254" s="11">
        <f t="shared" si="157"/>
        <v>5.7421724925009309E-3</v>
      </c>
      <c r="AV254" s="14">
        <f t="shared" si="173"/>
        <v>0.12783850238651157</v>
      </c>
      <c r="AW254" s="11">
        <f t="shared" si="158"/>
        <v>0.11202967982952663</v>
      </c>
      <c r="AX254" s="13">
        <f t="shared" si="178"/>
        <v>3.7130872955549927E-3</v>
      </c>
      <c r="AY254" s="11">
        <f t="shared" si="182"/>
        <v>3.0333564894327561E-3</v>
      </c>
      <c r="AZ254" s="12">
        <f t="shared" si="180"/>
        <v>1.9894809400485981E-4</v>
      </c>
      <c r="BA254" s="11">
        <f t="shared" si="181"/>
        <v>1.5854652612236095E-4</v>
      </c>
      <c r="BB254" s="117">
        <f t="shared" si="159"/>
        <v>43309</v>
      </c>
      <c r="BC254" s="289">
        <f t="shared" si="179"/>
        <v>1319</v>
      </c>
    </row>
    <row r="255" spans="1:55" ht="16">
      <c r="A255" s="20">
        <v>140</v>
      </c>
      <c r="B255" s="19">
        <v>44609</v>
      </c>
      <c r="C255" s="8">
        <v>13978570</v>
      </c>
      <c r="D255" s="8">
        <v>42211</v>
      </c>
      <c r="E255" s="8">
        <v>5389235</v>
      </c>
      <c r="F255" s="8">
        <v>5302550</v>
      </c>
      <c r="G255" s="8">
        <v>6629870</v>
      </c>
      <c r="H255" s="10">
        <f t="shared" si="141"/>
        <v>328845</v>
      </c>
      <c r="I255" s="8">
        <v>23683</v>
      </c>
      <c r="J255" s="8">
        <v>677889</v>
      </c>
      <c r="K255" s="8">
        <v>401</v>
      </c>
      <c r="L255" s="9">
        <v>78</v>
      </c>
      <c r="M255" s="8">
        <v>294076</v>
      </c>
      <c r="N255" s="8">
        <v>2348</v>
      </c>
      <c r="O255" s="18">
        <f t="shared" si="142"/>
        <v>8287</v>
      </c>
      <c r="P255" s="18">
        <f t="shared" si="143"/>
        <v>4</v>
      </c>
      <c r="Q255" s="18">
        <f t="shared" si="144"/>
        <v>10</v>
      </c>
      <c r="R255" s="18">
        <f t="shared" si="150"/>
        <v>0</v>
      </c>
      <c r="S255" s="17">
        <f t="shared" si="151"/>
        <v>6969.7142857142853</v>
      </c>
      <c r="T255" s="17">
        <f t="shared" si="152"/>
        <v>-15.285714285714286</v>
      </c>
      <c r="U255" s="17">
        <f t="shared" si="153"/>
        <v>-1.5714285714285714</v>
      </c>
      <c r="V255" s="17">
        <f t="shared" si="145"/>
        <v>8287</v>
      </c>
      <c r="W255" s="17">
        <f t="shared" si="154"/>
        <v>4</v>
      </c>
      <c r="X255" s="17">
        <f t="shared" si="146"/>
        <v>10</v>
      </c>
      <c r="Y255" s="17">
        <f t="shared" si="160"/>
        <v>6969.7142857142853</v>
      </c>
      <c r="Z255" s="17">
        <f t="shared" si="161"/>
        <v>0.5714285714285714</v>
      </c>
      <c r="AA255" s="17">
        <f t="shared" si="162"/>
        <v>2.2857142857142856</v>
      </c>
      <c r="AB255" s="11">
        <f t="shared" si="163"/>
        <v>0.29941207516600588</v>
      </c>
      <c r="AC255" s="11">
        <f t="shared" si="164"/>
        <v>8.5338540122127977E-7</v>
      </c>
      <c r="AD255" s="11">
        <f t="shared" si="165"/>
        <v>5.7574667146455556E-3</v>
      </c>
      <c r="AE255" s="11">
        <f t="shared" si="166"/>
        <v>0.29885856331168831</v>
      </c>
      <c r="AF255" s="11">
        <f t="shared" si="167"/>
        <v>2.5541176904924826E-6</v>
      </c>
      <c r="AG255" s="11">
        <f t="shared" si="168"/>
        <v>2.8993147074327886E-3</v>
      </c>
      <c r="AH255" s="11">
        <f t="shared" si="177"/>
        <v>0.35600137468854715</v>
      </c>
      <c r="AI255" s="11">
        <f t="shared" si="155"/>
        <v>5.9736978085489593E-6</v>
      </c>
      <c r="AJ255" s="11">
        <f t="shared" si="156"/>
        <v>2.5188916876574308E-2</v>
      </c>
      <c r="AK255" s="16">
        <f t="shared" si="175"/>
        <v>0.37464727152174582</v>
      </c>
      <c r="AL255" s="16">
        <f t="shared" si="176"/>
        <v>1.1947395617097918E-6</v>
      </c>
      <c r="AM255" s="16">
        <f t="shared" si="174"/>
        <v>5.9214056414256073E-3</v>
      </c>
      <c r="AN255" s="15">
        <f t="shared" si="169"/>
        <v>0.32688210227272729</v>
      </c>
      <c r="AO255" s="15">
        <f t="shared" si="170"/>
        <v>1.6253476212224891E-6</v>
      </c>
      <c r="AP255" s="15">
        <f t="shared" si="171"/>
        <v>7.3800738007380072E-3</v>
      </c>
      <c r="AQ255" s="15">
        <f t="shared" si="147"/>
        <v>0.37931486215955024</v>
      </c>
      <c r="AR255" s="15">
        <f t="shared" si="148"/>
        <v>3.6954093857132202E-6</v>
      </c>
      <c r="AS255" s="15">
        <f t="shared" si="149"/>
        <v>0</v>
      </c>
      <c r="AT255" s="14">
        <f t="shared" si="172"/>
        <v>6.3667915057157983E-3</v>
      </c>
      <c r="AU255" s="11">
        <f t="shared" si="157"/>
        <v>4.9767405480262593E-3</v>
      </c>
      <c r="AV255" s="14">
        <f t="shared" si="173"/>
        <v>0.12836138606334291</v>
      </c>
      <c r="AW255" s="11">
        <f t="shared" si="158"/>
        <v>9.82613580159825E-2</v>
      </c>
      <c r="AX255" s="13">
        <f t="shared" si="178"/>
        <v>3.5982159460887482E-3</v>
      </c>
      <c r="AY255" s="11">
        <f t="shared" si="182"/>
        <v>-2.3750166091330778</v>
      </c>
      <c r="AZ255" s="12">
        <f t="shared" si="180"/>
        <v>1.8386484199539357E-4</v>
      </c>
      <c r="BA255" s="11">
        <f t="shared" si="181"/>
        <v>-0.11416825884756629</v>
      </c>
      <c r="BB255" s="117">
        <f t="shared" si="159"/>
        <v>42211</v>
      </c>
      <c r="BC255" s="289">
        <f t="shared" si="179"/>
        <v>1219</v>
      </c>
    </row>
    <row r="256" spans="1:55" ht="16">
      <c r="A256" s="20">
        <v>141</v>
      </c>
      <c r="B256" s="19">
        <v>44610</v>
      </c>
      <c r="C256" s="8">
        <v>14018105</v>
      </c>
      <c r="D256" s="8">
        <v>39535</v>
      </c>
      <c r="E256" s="8">
        <v>5390518</v>
      </c>
      <c r="F256" s="8">
        <v>5303867</v>
      </c>
      <c r="G256" s="8">
        <v>6629870</v>
      </c>
      <c r="H256" s="10">
        <f t="shared" si="141"/>
        <v>325904</v>
      </c>
      <c r="I256" s="8">
        <v>18519</v>
      </c>
      <c r="J256" s="8">
        <v>684699</v>
      </c>
      <c r="K256" s="8">
        <v>379</v>
      </c>
      <c r="L256" s="9">
        <v>64</v>
      </c>
      <c r="M256" s="8">
        <v>294076</v>
      </c>
      <c r="N256" s="8">
        <v>2362</v>
      </c>
      <c r="O256" s="18">
        <f t="shared" si="142"/>
        <v>6810</v>
      </c>
      <c r="P256" s="18">
        <f t="shared" si="143"/>
        <v>-22</v>
      </c>
      <c r="Q256" s="18">
        <f t="shared" si="144"/>
        <v>-14</v>
      </c>
      <c r="R256" s="18">
        <f t="shared" si="150"/>
        <v>0</v>
      </c>
      <c r="S256" s="17">
        <f t="shared" si="151"/>
        <v>6771.5714285714284</v>
      </c>
      <c r="T256" s="17">
        <f t="shared" si="152"/>
        <v>-14.857142857142858</v>
      </c>
      <c r="U256" s="17">
        <f t="shared" si="153"/>
        <v>-2.4285714285714284</v>
      </c>
      <c r="V256" s="17">
        <f t="shared" si="145"/>
        <v>6810</v>
      </c>
      <c r="W256" s="17">
        <f t="shared" si="154"/>
        <v>0</v>
      </c>
      <c r="X256" s="17">
        <f t="shared" si="146"/>
        <v>0</v>
      </c>
      <c r="Y256" s="17">
        <f t="shared" si="160"/>
        <v>6771.5714285714284</v>
      </c>
      <c r="Z256" s="17">
        <f t="shared" si="161"/>
        <v>1</v>
      </c>
      <c r="AA256" s="17">
        <f t="shared" si="162"/>
        <v>1.7142857142857142</v>
      </c>
      <c r="AB256" s="11">
        <f t="shared" si="163"/>
        <v>0.28592540761607182</v>
      </c>
      <c r="AC256" s="11">
        <f t="shared" si="164"/>
        <v>1.4751677634538988E-6</v>
      </c>
      <c r="AD256" s="11">
        <f t="shared" si="165"/>
        <v>4.2750267189169931E-3</v>
      </c>
      <c r="AE256" s="11">
        <f t="shared" si="166"/>
        <v>0.34512935317427063</v>
      </c>
      <c r="AF256" s="11">
        <f t="shared" si="167"/>
        <v>2.5164679953312657E-6</v>
      </c>
      <c r="AG256" s="11">
        <f t="shared" si="168"/>
        <v>3.9463299131807421E-3</v>
      </c>
      <c r="AH256" s="11">
        <f t="shared" si="177"/>
        <v>0.28754803023265635</v>
      </c>
      <c r="AI256" s="11">
        <f t="shared" si="155"/>
        <v>0</v>
      </c>
      <c r="AJ256" s="11">
        <f t="shared" si="156"/>
        <v>0</v>
      </c>
      <c r="AK256" s="16">
        <f t="shared" si="175"/>
        <v>0.36917539340812461</v>
      </c>
      <c r="AL256" s="16">
        <f t="shared" si="176"/>
        <v>1.1947395617097918E-6</v>
      </c>
      <c r="AM256" s="16">
        <f t="shared" si="174"/>
        <v>5.4912981145438869E-3</v>
      </c>
      <c r="AN256" s="15">
        <f t="shared" si="169"/>
        <v>0.34538674264644265</v>
      </c>
      <c r="AO256" s="15">
        <f t="shared" si="170"/>
        <v>1.6013887243017144E-5</v>
      </c>
      <c r="AP256" s="15">
        <f t="shared" si="171"/>
        <v>1.289134438305709E-2</v>
      </c>
      <c r="AQ256" s="15">
        <f t="shared" si="147"/>
        <v>0.37975203260475116</v>
      </c>
      <c r="AR256" s="15">
        <f t="shared" si="148"/>
        <v>3.6954093857132202E-6</v>
      </c>
      <c r="AS256" s="15">
        <f t="shared" si="149"/>
        <v>0</v>
      </c>
      <c r="AT256" s="14">
        <f t="shared" si="172"/>
        <v>5.9631636819424813E-3</v>
      </c>
      <c r="AU256" s="11">
        <f t="shared" si="157"/>
        <v>4.9234751209299727E-3</v>
      </c>
      <c r="AV256" s="14">
        <f t="shared" si="173"/>
        <v>0.12130872895085669</v>
      </c>
      <c r="AW256" s="11">
        <f t="shared" si="158"/>
        <v>9.820015099329428E-2</v>
      </c>
      <c r="AX256" s="13">
        <f t="shared" si="178"/>
        <v>4.0049263330748531E-3</v>
      </c>
      <c r="AY256" s="11">
        <f t="shared" si="182"/>
        <v>-2.2402954327461697</v>
      </c>
      <c r="AZ256" s="12">
        <f t="shared" si="180"/>
        <v>1.986464289646705E-4</v>
      </c>
      <c r="BA256" s="11">
        <f t="shared" si="181"/>
        <v>1.549480931429497E-4</v>
      </c>
      <c r="BB256" s="117">
        <f t="shared" si="159"/>
        <v>39535</v>
      </c>
      <c r="BC256" s="289">
        <f t="shared" si="179"/>
        <v>1317</v>
      </c>
    </row>
    <row r="257" spans="1:55" ht="16">
      <c r="A257" s="20">
        <v>142</v>
      </c>
      <c r="B257" s="19">
        <v>44611</v>
      </c>
      <c r="C257" s="8">
        <v>14060051</v>
      </c>
      <c r="D257" s="8">
        <v>41946</v>
      </c>
      <c r="E257" s="8">
        <v>5392051</v>
      </c>
      <c r="F257" s="8">
        <v>5305064</v>
      </c>
      <c r="G257" s="8">
        <v>6629870</v>
      </c>
      <c r="H257" s="10">
        <f t="shared" si="141"/>
        <v>318730</v>
      </c>
      <c r="I257" s="8">
        <v>18347</v>
      </c>
      <c r="J257" s="8">
        <v>690851</v>
      </c>
      <c r="K257" s="8">
        <v>365</v>
      </c>
      <c r="L257" s="9">
        <v>55</v>
      </c>
      <c r="M257" s="8">
        <v>294076</v>
      </c>
      <c r="N257" s="8">
        <v>2382</v>
      </c>
      <c r="O257" s="18">
        <f t="shared" si="142"/>
        <v>6152</v>
      </c>
      <c r="P257" s="18">
        <f t="shared" si="143"/>
        <v>-14</v>
      </c>
      <c r="Q257" s="18">
        <f t="shared" si="144"/>
        <v>-9</v>
      </c>
      <c r="R257" s="18">
        <f t="shared" si="150"/>
        <v>0</v>
      </c>
      <c r="S257" s="17">
        <f t="shared" si="151"/>
        <v>6585.8571428571431</v>
      </c>
      <c r="T257" s="17">
        <f t="shared" si="152"/>
        <v>-13.714285714285714</v>
      </c>
      <c r="U257" s="17">
        <f t="shared" si="153"/>
        <v>-2.7142857142857144</v>
      </c>
      <c r="V257" s="17">
        <f t="shared" si="145"/>
        <v>6152</v>
      </c>
      <c r="W257" s="17">
        <f t="shared" si="154"/>
        <v>0</v>
      </c>
      <c r="X257" s="17">
        <f t="shared" si="146"/>
        <v>0</v>
      </c>
      <c r="Y257" s="17">
        <f t="shared" si="160"/>
        <v>6585.8571428571431</v>
      </c>
      <c r="Z257" s="17">
        <f t="shared" si="161"/>
        <v>1</v>
      </c>
      <c r="AA257" s="17">
        <f t="shared" si="162"/>
        <v>1.5714285714285714</v>
      </c>
      <c r="AB257" s="11">
        <f t="shared" si="163"/>
        <v>0.35562703941126106</v>
      </c>
      <c r="AC257" s="11">
        <f t="shared" si="164"/>
        <v>1.460495779897444E-6</v>
      </c>
      <c r="AD257" s="11">
        <f t="shared" si="165"/>
        <v>4.1462495288352805E-3</v>
      </c>
      <c r="AE257" s="11">
        <f t="shared" si="166"/>
        <v>0.36059570469625879</v>
      </c>
      <c r="AF257" s="11">
        <f t="shared" si="167"/>
        <v>2.4836827686831086E-6</v>
      </c>
      <c r="AG257" s="11">
        <f t="shared" si="168"/>
        <v>4.1332988891759235E-3</v>
      </c>
      <c r="AH257" s="11">
        <f t="shared" si="177"/>
        <v>0.33219936281656676</v>
      </c>
      <c r="AI257" s="11">
        <f t="shared" si="155"/>
        <v>0</v>
      </c>
      <c r="AJ257" s="11">
        <f t="shared" si="156"/>
        <v>0</v>
      </c>
      <c r="AK257" s="16">
        <f t="shared" si="175"/>
        <v>0.37738015008820841</v>
      </c>
      <c r="AL257" s="16">
        <f t="shared" si="176"/>
        <v>2.0573612992024954E-6</v>
      </c>
      <c r="AM257" s="16">
        <f t="shared" si="174"/>
        <v>5.0377833753148613E-3</v>
      </c>
      <c r="AN257" s="15">
        <f t="shared" si="169"/>
        <v>0.31747533450466281</v>
      </c>
      <c r="AO257" s="15">
        <f t="shared" si="170"/>
        <v>0</v>
      </c>
      <c r="AP257" s="15">
        <f t="shared" si="171"/>
        <v>0</v>
      </c>
      <c r="AQ257" s="15">
        <f t="shared" si="147"/>
        <v>0.3877935312033074</v>
      </c>
      <c r="AR257" s="15">
        <f t="shared" si="148"/>
        <v>3.3444123047132435E-6</v>
      </c>
      <c r="AS257" s="15">
        <f t="shared" si="149"/>
        <v>1.8264840182648401E-3</v>
      </c>
      <c r="AT257" s="14">
        <f t="shared" si="172"/>
        <v>6.3268208878907127E-3</v>
      </c>
      <c r="AU257" s="11">
        <f t="shared" si="157"/>
        <v>4.7059746269534691E-3</v>
      </c>
      <c r="AV257" s="14">
        <f t="shared" si="173"/>
        <v>0.13160355159539422</v>
      </c>
      <c r="AW257" s="11">
        <f t="shared" si="158"/>
        <v>9.6736321344933679E-2</v>
      </c>
      <c r="AX257" s="13">
        <f t="shared" si="178"/>
        <v>3.6728607197211447E-3</v>
      </c>
      <c r="AY257" s="11">
        <f t="shared" si="182"/>
        <v>-2.2401500290836531</v>
      </c>
      <c r="AZ257" s="12">
        <f t="shared" si="180"/>
        <v>1.8054652655331101E-4</v>
      </c>
      <c r="BA257" s="11">
        <f t="shared" si="181"/>
        <v>1.5828795608790585E-4</v>
      </c>
      <c r="BB257" s="117">
        <f t="shared" si="159"/>
        <v>41946</v>
      </c>
      <c r="BC257" s="289">
        <f t="shared" si="179"/>
        <v>1197</v>
      </c>
    </row>
    <row r="258" spans="1:55" ht="16">
      <c r="A258" s="20">
        <v>143</v>
      </c>
      <c r="B258" s="19">
        <v>44612</v>
      </c>
      <c r="C258" s="8">
        <v>0</v>
      </c>
      <c r="D258" s="8">
        <v>0</v>
      </c>
      <c r="E258" s="8">
        <v>0</v>
      </c>
      <c r="F258" s="8">
        <v>0</v>
      </c>
      <c r="G258" s="8">
        <v>6629870</v>
      </c>
      <c r="H258" s="10">
        <f t="shared" si="141"/>
        <v>5620308</v>
      </c>
      <c r="I258" s="8">
        <v>17132</v>
      </c>
      <c r="J258" s="8">
        <v>695554</v>
      </c>
      <c r="K258" s="8">
        <v>358</v>
      </c>
      <c r="L258" s="9">
        <v>51</v>
      </c>
      <c r="M258" s="8">
        <v>294076</v>
      </c>
      <c r="N258" s="8">
        <v>2391</v>
      </c>
      <c r="O258" s="18">
        <f t="shared" si="142"/>
        <v>4703</v>
      </c>
      <c r="P258" s="18">
        <f t="shared" si="143"/>
        <v>-7</v>
      </c>
      <c r="Q258" s="18">
        <f t="shared" si="144"/>
        <v>-4</v>
      </c>
      <c r="R258" s="18">
        <f t="shared" si="150"/>
        <v>0</v>
      </c>
      <c r="S258" s="17">
        <f t="shared" si="151"/>
        <v>6413.4285714285716</v>
      </c>
      <c r="T258" s="17">
        <f t="shared" si="152"/>
        <v>-11.142857142857142</v>
      </c>
      <c r="U258" s="17">
        <f t="shared" si="153"/>
        <v>-3.1428571428571428</v>
      </c>
      <c r="V258" s="17">
        <f t="shared" si="145"/>
        <v>4703</v>
      </c>
      <c r="W258" s="17">
        <f t="shared" si="154"/>
        <v>0</v>
      </c>
      <c r="X258" s="17">
        <f t="shared" si="146"/>
        <v>0</v>
      </c>
      <c r="Y258" s="17">
        <f t="shared" si="160"/>
        <v>6413.4285714285716</v>
      </c>
      <c r="Z258" s="17">
        <f t="shared" si="161"/>
        <v>1</v>
      </c>
      <c r="AA258" s="17">
        <f t="shared" si="162"/>
        <v>1.4285714285714286</v>
      </c>
      <c r="AB258" s="11">
        <f t="shared" si="163"/>
        <v>0.34956279345007746</v>
      </c>
      <c r="AC258" s="11">
        <f t="shared" si="164"/>
        <v>1.4474901244986255E-6</v>
      </c>
      <c r="AD258" s="11">
        <f t="shared" si="165"/>
        <v>3.9138943248532287E-3</v>
      </c>
      <c r="AE258" s="11">
        <f t="shared" si="166"/>
        <v>0.39086502502732867</v>
      </c>
      <c r="AF258" s="11">
        <f t="shared" si="167"/>
        <v>2.4563243205583627E-6</v>
      </c>
      <c r="AG258" s="11">
        <f t="shared" si="168"/>
        <v>4.9867996479906126E-3</v>
      </c>
      <c r="AH258" s="11">
        <f t="shared" si="177"/>
        <v>0.25633618575243911</v>
      </c>
      <c r="AI258" s="11">
        <f t="shared" si="155"/>
        <v>0</v>
      </c>
      <c r="AJ258" s="11">
        <f t="shared" si="156"/>
        <v>0</v>
      </c>
      <c r="AK258" s="16">
        <f t="shared" si="175"/>
        <v>0.36972586823244191</v>
      </c>
      <c r="AL258" s="16">
        <f t="shared" si="176"/>
        <v>8.6262173749270369E-7</v>
      </c>
      <c r="AM258" s="16">
        <f t="shared" si="174"/>
        <v>0</v>
      </c>
      <c r="AN258" s="15">
        <f t="shared" si="169"/>
        <v>0.35330245670559807</v>
      </c>
      <c r="AO258" s="15">
        <f t="shared" si="170"/>
        <v>0</v>
      </c>
      <c r="AP258" s="15">
        <f t="shared" si="171"/>
        <v>0</v>
      </c>
      <c r="AQ258" s="15">
        <f t="shared" si="147"/>
        <v>0.38314542631067861</v>
      </c>
      <c r="AR258" s="15">
        <f t="shared" si="148"/>
        <v>3.3444123047132435E-6</v>
      </c>
      <c r="AS258" s="15">
        <f t="shared" si="149"/>
        <v>1.8264840182648401E-3</v>
      </c>
      <c r="AT258" s="14">
        <f t="shared" si="172"/>
        <v>0</v>
      </c>
      <c r="AU258" s="11">
        <f t="shared" si="157"/>
        <v>4.508858070692616E-3</v>
      </c>
      <c r="AV258" s="14">
        <f t="shared" si="173"/>
        <v>0</v>
      </c>
      <c r="AW258" s="11">
        <f t="shared" si="158"/>
        <v>9.5469783983329615E-2</v>
      </c>
      <c r="AX258" s="13">
        <f t="shared" si="178"/>
        <v>-16.644382392620713</v>
      </c>
      <c r="AY258" s="11">
        <f t="shared" si="182"/>
        <v>-2.2401516878453696</v>
      </c>
      <c r="AZ258" s="12">
        <f t="shared" si="180"/>
        <v>-0.80017617238347061</v>
      </c>
      <c r="BA258" s="11">
        <f t="shared" si="181"/>
        <v>1.5400000301665464E-4</v>
      </c>
      <c r="BB258" s="117">
        <f t="shared" si="159"/>
        <v>0</v>
      </c>
      <c r="BC258" s="289">
        <f t="shared" si="179"/>
        <v>-5305064</v>
      </c>
    </row>
    <row r="259" spans="1:55" ht="16">
      <c r="A259" s="20">
        <v>144</v>
      </c>
      <c r="B259" s="19">
        <v>44613</v>
      </c>
      <c r="C259" s="8">
        <v>14100573</v>
      </c>
      <c r="D259" s="8">
        <v>14306</v>
      </c>
      <c r="E259" s="8">
        <v>5393232</v>
      </c>
      <c r="F259" s="8">
        <v>5306016</v>
      </c>
      <c r="G259" s="8">
        <v>6629870</v>
      </c>
      <c r="H259" s="10">
        <f t="shared" ref="H259:H322" si="183">G259-F259-SUM(I259:N259)</f>
        <v>314737</v>
      </c>
      <c r="I259" s="8">
        <v>11220</v>
      </c>
      <c r="J259" s="8">
        <v>701017</v>
      </c>
      <c r="K259" s="8">
        <v>361</v>
      </c>
      <c r="L259" s="9">
        <v>49</v>
      </c>
      <c r="M259" s="8">
        <v>294076</v>
      </c>
      <c r="N259" s="8">
        <v>2394</v>
      </c>
      <c r="O259" s="18">
        <f t="shared" ref="O259:O322" si="184">J259-J258</f>
        <v>5463</v>
      </c>
      <c r="P259" s="18">
        <f t="shared" ref="P259:P322" si="185">K259-K258</f>
        <v>3</v>
      </c>
      <c r="Q259" s="18">
        <f t="shared" ref="Q259:Q322" si="186">L259-L258</f>
        <v>-2</v>
      </c>
      <c r="R259" s="18">
        <f t="shared" si="150"/>
        <v>0</v>
      </c>
      <c r="S259" s="17">
        <f t="shared" si="151"/>
        <v>6172.1428571428569</v>
      </c>
      <c r="T259" s="17">
        <f t="shared" si="152"/>
        <v>-11.285714285714286</v>
      </c>
      <c r="U259" s="17">
        <f t="shared" si="153"/>
        <v>-5</v>
      </c>
      <c r="V259" s="17">
        <f t="shared" ref="V259:V322" si="187">MAX(0,MIN(J259,O259+$R259*J259/SUM($J259:$L259)))</f>
        <v>5463</v>
      </c>
      <c r="W259" s="17">
        <f t="shared" si="154"/>
        <v>3</v>
      </c>
      <c r="X259" s="17">
        <f t="shared" ref="X259:X322" si="188">MAX(0,MIN(L259,Q259+$R259*L259/SUM($J259:$L259)))</f>
        <v>0</v>
      </c>
      <c r="Y259" s="17">
        <f t="shared" si="160"/>
        <v>6172.1428571428569</v>
      </c>
      <c r="Z259" s="17">
        <f t="shared" si="161"/>
        <v>0.8571428571428571</v>
      </c>
      <c r="AA259" s="17">
        <f t="shared" si="162"/>
        <v>0</v>
      </c>
      <c r="AB259" s="11">
        <f t="shared" si="163"/>
        <v>0.36026983756379038</v>
      </c>
      <c r="AC259" s="11">
        <f t="shared" si="164"/>
        <v>1.2323167678467195E-6</v>
      </c>
      <c r="AD259" s="11">
        <f t="shared" si="165"/>
        <v>0</v>
      </c>
      <c r="AE259" s="11">
        <f t="shared" si="166"/>
        <v>0.39800813432057564</v>
      </c>
      <c r="AF259" s="11">
        <f t="shared" si="167"/>
        <v>3.0923085010653001E-6</v>
      </c>
      <c r="AG259" s="11">
        <f t="shared" si="168"/>
        <v>7.0660522273425499E-3</v>
      </c>
      <c r="AH259" s="11">
        <f t="shared" si="177"/>
        <v>0.31887695540508987</v>
      </c>
      <c r="AI259" s="11">
        <f t="shared" si="155"/>
        <v>4.3131086874635186E-6</v>
      </c>
      <c r="AJ259" s="11">
        <f t="shared" si="156"/>
        <v>0</v>
      </c>
      <c r="AK259" s="16">
        <f t="shared" si="175"/>
        <v>0.36003604421533991</v>
      </c>
      <c r="AL259" s="16">
        <f t="shared" si="176"/>
        <v>8.6262173749270369E-7</v>
      </c>
      <c r="AM259" s="16">
        <f t="shared" si="174"/>
        <v>0</v>
      </c>
      <c r="AN259" s="15">
        <f t="shared" si="169"/>
        <v>0.357180102200438</v>
      </c>
      <c r="AO259" s="15">
        <f t="shared" si="170"/>
        <v>0</v>
      </c>
      <c r="AP259" s="15">
        <f t="shared" si="171"/>
        <v>8.6021505376344086E-3</v>
      </c>
      <c r="AQ259" s="15">
        <f t="shared" ref="AQ259:AQ322" si="189">AK273</f>
        <v>0.39473482748316008</v>
      </c>
      <c r="AR259" s="15">
        <f t="shared" ref="AR259:AR322" si="190">AL273</f>
        <v>3.3444123047132435E-6</v>
      </c>
      <c r="AS259" s="15">
        <f t="shared" ref="AS259:AS322" si="191">AM273</f>
        <v>4.782149042895382E-3</v>
      </c>
      <c r="AT259" s="14">
        <f t="shared" si="172"/>
        <v>2.1578100324742416E-3</v>
      </c>
      <c r="AU259" s="11">
        <f t="shared" si="157"/>
        <v>4.2773947948559219E-3</v>
      </c>
      <c r="AV259" s="14">
        <f t="shared" si="173"/>
        <v>4.5453823350924738E-2</v>
      </c>
      <c r="AW259" s="11">
        <f t="shared" si="158"/>
        <v>9.3128982427582163E-2</v>
      </c>
      <c r="AX259" s="13">
        <f t="shared" si="178"/>
        <v>0.94407922128111132</v>
      </c>
      <c r="AY259" s="11">
        <f t="shared" si="182"/>
        <v>-2.2400890819843959</v>
      </c>
      <c r="AZ259" s="12">
        <f t="shared" si="180"/>
        <v>0.80031976494260071</v>
      </c>
      <c r="BA259" s="11">
        <f t="shared" si="181"/>
        <v>1.5270715284441434E-4</v>
      </c>
      <c r="BB259" s="117">
        <f t="shared" si="159"/>
        <v>14306</v>
      </c>
      <c r="BC259" s="289">
        <f t="shared" si="179"/>
        <v>5306016</v>
      </c>
    </row>
    <row r="260" spans="1:55" ht="16">
      <c r="A260" s="20">
        <v>145</v>
      </c>
      <c r="B260" s="19">
        <v>44614</v>
      </c>
      <c r="C260" s="8">
        <v>14137666</v>
      </c>
      <c r="D260" s="8">
        <v>37093</v>
      </c>
      <c r="E260" s="8">
        <v>5395303</v>
      </c>
      <c r="F260" s="8">
        <v>5307358</v>
      </c>
      <c r="G260" s="8">
        <v>6629870</v>
      </c>
      <c r="H260" s="10">
        <f t="shared" si="183"/>
        <v>302582</v>
      </c>
      <c r="I260" s="8">
        <v>15375</v>
      </c>
      <c r="J260" s="8">
        <v>707678</v>
      </c>
      <c r="K260" s="8">
        <v>345</v>
      </c>
      <c r="L260" s="9">
        <v>48</v>
      </c>
      <c r="M260" s="8">
        <v>294076</v>
      </c>
      <c r="N260" s="8">
        <v>2408</v>
      </c>
      <c r="O260" s="18">
        <f t="shared" si="184"/>
        <v>6661</v>
      </c>
      <c r="P260" s="18">
        <f t="shared" si="185"/>
        <v>-16</v>
      </c>
      <c r="Q260" s="18">
        <f t="shared" si="186"/>
        <v>-1</v>
      </c>
      <c r="R260" s="18">
        <f t="shared" ref="R260:R323" si="192">M260-M259</f>
        <v>0</v>
      </c>
      <c r="S260" s="17">
        <f t="shared" ref="S260:S323" si="193">AVERAGE(O257:O263)</f>
        <v>6119.1428571428569</v>
      </c>
      <c r="T260" s="17">
        <f t="shared" ref="T260:T323" si="194">AVERAGE(P257:P263)</f>
        <v>-11.142857142857142</v>
      </c>
      <c r="U260" s="17">
        <f t="shared" ref="U260:U323" si="195">AVERAGE(Q257:Q263)</f>
        <v>-3.7142857142857144</v>
      </c>
      <c r="V260" s="17">
        <f t="shared" si="187"/>
        <v>6661</v>
      </c>
      <c r="W260" s="17">
        <f t="shared" ref="W260:W323" si="196">MAX(0,MIN(K260,P260+$R260*K260/SUM($J260:$L260)))</f>
        <v>0</v>
      </c>
      <c r="X260" s="17">
        <f t="shared" si="188"/>
        <v>0</v>
      </c>
      <c r="Y260" s="17">
        <f t="shared" si="160"/>
        <v>6119.1428571428569</v>
      </c>
      <c r="Z260" s="17">
        <f t="shared" si="161"/>
        <v>0.8571428571428571</v>
      </c>
      <c r="AA260" s="17">
        <f t="shared" si="162"/>
        <v>0</v>
      </c>
      <c r="AB260" s="11">
        <f t="shared" si="163"/>
        <v>0.54537815126050415</v>
      </c>
      <c r="AC260" s="11">
        <f t="shared" si="164"/>
        <v>1.222713368067903E-6</v>
      </c>
      <c r="AD260" s="11">
        <f t="shared" si="165"/>
        <v>0</v>
      </c>
      <c r="AE260" s="11">
        <f t="shared" si="166"/>
        <v>0.50035603625796277</v>
      </c>
      <c r="AF260" s="11">
        <f t="shared" si="167"/>
        <v>8.7425731840801239E-7</v>
      </c>
      <c r="AG260" s="11">
        <f t="shared" si="168"/>
        <v>4.9155145929339478E-3</v>
      </c>
      <c r="AH260" s="11">
        <f t="shared" si="177"/>
        <v>0.59367201426024951</v>
      </c>
      <c r="AI260" s="11">
        <f t="shared" ref="AI260:AI323" si="197">MIN(1,W260/J259)</f>
        <v>0</v>
      </c>
      <c r="AJ260" s="11">
        <f t="shared" ref="AJ260:AJ323" si="198">MIN(1,X260/K259)</f>
        <v>0</v>
      </c>
      <c r="AK260" s="16">
        <f t="shared" si="175"/>
        <v>0.36230226190320136</v>
      </c>
      <c r="AL260" s="16">
        <f t="shared" si="176"/>
        <v>1.7023745142752191E-6</v>
      </c>
      <c r="AM260" s="16">
        <f t="shared" si="174"/>
        <v>0</v>
      </c>
      <c r="AN260" s="15">
        <f t="shared" si="169"/>
        <v>0.53623871749966323</v>
      </c>
      <c r="AO260" s="15">
        <f t="shared" si="170"/>
        <v>0</v>
      </c>
      <c r="AP260" s="15">
        <f t="shared" si="171"/>
        <v>2.1505376344086021E-3</v>
      </c>
      <c r="AQ260" s="15">
        <f t="shared" si="189"/>
        <v>0.39670037912029998</v>
      </c>
      <c r="AR260" s="15">
        <f t="shared" si="190"/>
        <v>2.0472793576661015E-6</v>
      </c>
      <c r="AS260" s="15">
        <f t="shared" si="191"/>
        <v>4.782149042895382E-3</v>
      </c>
      <c r="AT260" s="14">
        <f t="shared" si="172"/>
        <v>5.5948306678713158E-3</v>
      </c>
      <c r="AU260" s="11">
        <f t="shared" ref="AU260:AU323" si="199">AVERAGE(AT257:AT263)</f>
        <v>4.1137846055589542E-3</v>
      </c>
      <c r="AV260" s="14">
        <f t="shared" si="173"/>
        <v>0.12258825706750567</v>
      </c>
      <c r="AW260" s="11">
        <f t="shared" ref="AW260:AW323" si="200">AVERAGE(AV257:AV263)</f>
        <v>9.2353342897095056E-2</v>
      </c>
      <c r="AX260" s="13">
        <f t="shared" si="178"/>
        <v>4.2638774595932481E-3</v>
      </c>
      <c r="AY260" s="11">
        <f t="shared" si="182"/>
        <v>-2.2400918881863343</v>
      </c>
      <c r="AZ260" s="12">
        <f t="shared" si="180"/>
        <v>2.0241724196703705E-4</v>
      </c>
      <c r="BA260" s="11">
        <f t="shared" si="181"/>
        <v>1.4846229477888582E-4</v>
      </c>
      <c r="BB260" s="117">
        <f t="shared" si="159"/>
        <v>37093</v>
      </c>
      <c r="BC260" s="289">
        <f t="shared" si="179"/>
        <v>1342</v>
      </c>
    </row>
    <row r="261" spans="1:55" ht="16">
      <c r="A261" s="20">
        <v>146</v>
      </c>
      <c r="B261" s="19">
        <v>44615</v>
      </c>
      <c r="C261" s="8">
        <v>14171827</v>
      </c>
      <c r="D261" s="8">
        <v>34161</v>
      </c>
      <c r="E261" s="8">
        <v>5397100</v>
      </c>
      <c r="F261" s="8">
        <v>5308478</v>
      </c>
      <c r="G261" s="8">
        <v>6629870</v>
      </c>
      <c r="H261" s="10">
        <f t="shared" si="183"/>
        <v>287133</v>
      </c>
      <c r="I261" s="8">
        <v>22896</v>
      </c>
      <c r="J261" s="8">
        <v>714496</v>
      </c>
      <c r="K261" s="8">
        <v>319</v>
      </c>
      <c r="L261" s="9">
        <v>46</v>
      </c>
      <c r="M261" s="8">
        <v>294076</v>
      </c>
      <c r="N261" s="8">
        <v>2426</v>
      </c>
      <c r="O261" s="18">
        <f t="shared" si="184"/>
        <v>6818</v>
      </c>
      <c r="P261" s="18">
        <f t="shared" si="185"/>
        <v>-26</v>
      </c>
      <c r="Q261" s="18">
        <f t="shared" si="186"/>
        <v>-2</v>
      </c>
      <c r="R261" s="18">
        <f t="shared" si="192"/>
        <v>0</v>
      </c>
      <c r="S261" s="17">
        <f t="shared" si="193"/>
        <v>6043.8571428571431</v>
      </c>
      <c r="T261" s="17">
        <f t="shared" si="194"/>
        <v>-12</v>
      </c>
      <c r="U261" s="17">
        <f t="shared" si="195"/>
        <v>-1.7142857142857142</v>
      </c>
      <c r="V261" s="17">
        <f t="shared" si="187"/>
        <v>6818</v>
      </c>
      <c r="W261" s="17">
        <f t="shared" si="196"/>
        <v>0</v>
      </c>
      <c r="X261" s="17">
        <f t="shared" si="188"/>
        <v>0</v>
      </c>
      <c r="Y261" s="17">
        <f t="shared" si="160"/>
        <v>6043.8571428571431</v>
      </c>
      <c r="Z261" s="17">
        <f t="shared" si="161"/>
        <v>0.8571428571428571</v>
      </c>
      <c r="AA261" s="17">
        <f t="shared" si="162"/>
        <v>0.7142857142857143</v>
      </c>
      <c r="AB261" s="11">
        <f t="shared" si="163"/>
        <v>0.39309639953542397</v>
      </c>
      <c r="AC261" s="11">
        <f t="shared" si="164"/>
        <v>1.2112046116211852E-6</v>
      </c>
      <c r="AD261" s="11">
        <f t="shared" si="165"/>
        <v>2.070393374741201E-3</v>
      </c>
      <c r="AE261" s="11">
        <f t="shared" si="166"/>
        <v>0.45215090867264779</v>
      </c>
      <c r="AF261" s="11">
        <f t="shared" si="167"/>
        <v>8.6373705770994368E-7</v>
      </c>
      <c r="AG261" s="11">
        <f t="shared" si="168"/>
        <v>5.1830255911888565E-3</v>
      </c>
      <c r="AH261" s="11">
        <f t="shared" si="177"/>
        <v>0.4434471544715447</v>
      </c>
      <c r="AI261" s="11">
        <f t="shared" si="197"/>
        <v>0</v>
      </c>
      <c r="AJ261" s="11">
        <f t="shared" si="198"/>
        <v>0</v>
      </c>
      <c r="AK261" s="16">
        <f t="shared" si="175"/>
        <v>0.35699867115244099</v>
      </c>
      <c r="AL261" s="16">
        <f t="shared" si="176"/>
        <v>1.7023745142752191E-6</v>
      </c>
      <c r="AM261" s="16">
        <f t="shared" si="174"/>
        <v>0</v>
      </c>
      <c r="AN261" s="15">
        <f t="shared" si="169"/>
        <v>0.49702712746191008</v>
      </c>
      <c r="AO261" s="15">
        <f t="shared" si="170"/>
        <v>0</v>
      </c>
      <c r="AP261" s="15">
        <f t="shared" si="171"/>
        <v>2.2675736961451248E-3</v>
      </c>
      <c r="AQ261" s="15">
        <f t="shared" si="189"/>
        <v>0.40112204166849258</v>
      </c>
      <c r="AR261" s="15">
        <f t="shared" si="190"/>
        <v>2.0472793576661015E-6</v>
      </c>
      <c r="AS261" s="15">
        <f t="shared" si="191"/>
        <v>4.782149042895382E-3</v>
      </c>
      <c r="AT261" s="14">
        <f t="shared" si="172"/>
        <v>5.1525897189537654E-3</v>
      </c>
      <c r="AU261" s="11">
        <f t="shared" si="199"/>
        <v>3.8756631513352235E-3</v>
      </c>
      <c r="AV261" s="14">
        <f t="shared" si="173"/>
        <v>0.11897274085528309</v>
      </c>
      <c r="AW261" s="11">
        <f t="shared" si="200"/>
        <v>8.9874370019995001E-2</v>
      </c>
      <c r="AX261" s="13">
        <f t="shared" si="178"/>
        <v>3.7014759635404619E-3</v>
      </c>
      <c r="AY261" s="11">
        <f t="shared" si="182"/>
        <v>-2.2400750035584873</v>
      </c>
      <c r="AZ261" s="12">
        <f t="shared" si="180"/>
        <v>1.6893242250602198E-4</v>
      </c>
      <c r="BA261" s="11">
        <f t="shared" si="181"/>
        <v>1.4518707434254551E-4</v>
      </c>
      <c r="BB261" s="117">
        <f t="shared" ref="BB261:BB324" si="201">D261</f>
        <v>34161</v>
      </c>
      <c r="BC261" s="289">
        <f t="shared" si="179"/>
        <v>1120</v>
      </c>
    </row>
    <row r="262" spans="1:55" ht="16">
      <c r="A262" s="20">
        <v>147</v>
      </c>
      <c r="B262" s="19">
        <v>44616</v>
      </c>
      <c r="C262" s="8">
        <v>14203296</v>
      </c>
      <c r="D262" s="8">
        <v>31469</v>
      </c>
      <c r="E262" s="8">
        <v>5398812</v>
      </c>
      <c r="F262" s="8">
        <v>5309637</v>
      </c>
      <c r="G262" s="8">
        <v>6629870</v>
      </c>
      <c r="H262" s="10">
        <f t="shared" si="183"/>
        <v>281034</v>
      </c>
      <c r="I262" s="8">
        <v>21222</v>
      </c>
      <c r="J262" s="8">
        <v>721094</v>
      </c>
      <c r="K262" s="8">
        <v>322</v>
      </c>
      <c r="L262" s="9">
        <v>43</v>
      </c>
      <c r="M262" s="8">
        <v>294076</v>
      </c>
      <c r="N262" s="8">
        <v>2442</v>
      </c>
      <c r="O262" s="18">
        <f t="shared" si="184"/>
        <v>6598</v>
      </c>
      <c r="P262" s="18">
        <f t="shared" si="185"/>
        <v>3</v>
      </c>
      <c r="Q262" s="18">
        <f t="shared" si="186"/>
        <v>-3</v>
      </c>
      <c r="R262" s="18">
        <f t="shared" si="192"/>
        <v>0</v>
      </c>
      <c r="S262" s="17">
        <f t="shared" si="193"/>
        <v>6074.8571428571431</v>
      </c>
      <c r="T262" s="17">
        <f t="shared" si="194"/>
        <v>-12</v>
      </c>
      <c r="U262" s="17">
        <f t="shared" si="195"/>
        <v>-1.8571428571428572</v>
      </c>
      <c r="V262" s="17">
        <f t="shared" si="187"/>
        <v>6598</v>
      </c>
      <c r="W262" s="17">
        <f t="shared" si="196"/>
        <v>3</v>
      </c>
      <c r="X262" s="17">
        <f t="shared" si="188"/>
        <v>0</v>
      </c>
      <c r="Y262" s="17">
        <f t="shared" si="160"/>
        <v>6074.8571428571431</v>
      </c>
      <c r="Z262" s="17">
        <f t="shared" si="161"/>
        <v>0.8571428571428571</v>
      </c>
      <c r="AA262" s="17">
        <f t="shared" si="162"/>
        <v>0.7142857142857143</v>
      </c>
      <c r="AB262" s="11">
        <f t="shared" si="163"/>
        <v>0.26532394928621345</v>
      </c>
      <c r="AC262" s="11">
        <f t="shared" si="164"/>
        <v>1.1996468239750218E-6</v>
      </c>
      <c r="AD262" s="11">
        <f t="shared" si="165"/>
        <v>2.2391401701746532E-3</v>
      </c>
      <c r="AE262" s="11">
        <f t="shared" si="166"/>
        <v>0.29941207516600588</v>
      </c>
      <c r="AF262" s="11">
        <f t="shared" si="167"/>
        <v>8.5338540122127977E-7</v>
      </c>
      <c r="AG262" s="11">
        <f t="shared" si="168"/>
        <v>5.7574667146455556E-3</v>
      </c>
      <c r="AH262" s="11">
        <f t="shared" si="177"/>
        <v>0.28817260656883298</v>
      </c>
      <c r="AI262" s="11">
        <f t="shared" si="197"/>
        <v>4.1987638839125762E-6</v>
      </c>
      <c r="AJ262" s="11">
        <f t="shared" si="198"/>
        <v>0</v>
      </c>
      <c r="AK262" s="16">
        <f t="shared" si="175"/>
        <v>0.36025084883693642</v>
      </c>
      <c r="AL262" s="16">
        <f t="shared" si="176"/>
        <v>8.3975277678251529E-7</v>
      </c>
      <c r="AM262" s="16">
        <f t="shared" si="174"/>
        <v>3.3222591362126247E-3</v>
      </c>
      <c r="AN262" s="15">
        <f t="shared" si="169"/>
        <v>0.35600137468854715</v>
      </c>
      <c r="AO262" s="15">
        <f t="shared" si="170"/>
        <v>5.9736978085489593E-6</v>
      </c>
      <c r="AP262" s="15">
        <f t="shared" si="171"/>
        <v>2.5188916876574308E-2</v>
      </c>
      <c r="AQ262" s="15">
        <f t="shared" si="189"/>
        <v>0.39071456088614104</v>
      </c>
      <c r="AR262" s="15">
        <f t="shared" si="190"/>
        <v>0</v>
      </c>
      <c r="AS262" s="15">
        <f t="shared" si="191"/>
        <v>2.9556650246305416E-3</v>
      </c>
      <c r="AT262" s="14">
        <f t="shared" si="172"/>
        <v>4.7465485748589336E-3</v>
      </c>
      <c r="AU262" s="11">
        <f t="shared" si="199"/>
        <v>4.2728698192530815E-3</v>
      </c>
      <c r="AV262" s="14">
        <f t="shared" si="173"/>
        <v>0.11197577517311073</v>
      </c>
      <c r="AW262" s="11">
        <f t="shared" si="200"/>
        <v>9.9746568059479498E-2</v>
      </c>
      <c r="AX262" s="13">
        <f t="shared" si="178"/>
        <v>4.03645697290106E-3</v>
      </c>
      <c r="AY262" s="11">
        <f t="shared" si="182"/>
        <v>0.13790522586651974</v>
      </c>
      <c r="AZ262" s="12">
        <f t="shared" si="180"/>
        <v>1.7481489078971383E-4</v>
      </c>
      <c r="BA262" s="11">
        <f t="shared" si="181"/>
        <v>0.11446468784455806</v>
      </c>
      <c r="BB262" s="117">
        <f t="shared" si="201"/>
        <v>31469</v>
      </c>
      <c r="BC262" s="289">
        <f t="shared" si="179"/>
        <v>1159</v>
      </c>
    </row>
    <row r="263" spans="1:55" ht="16">
      <c r="A263" s="20">
        <v>148</v>
      </c>
      <c r="B263" s="19">
        <v>44617</v>
      </c>
      <c r="C263" s="8">
        <v>14235238</v>
      </c>
      <c r="D263" s="8">
        <v>31942</v>
      </c>
      <c r="E263" s="8">
        <v>5400398</v>
      </c>
      <c r="F263" s="8">
        <v>5310757</v>
      </c>
      <c r="G263" s="8">
        <v>6629870</v>
      </c>
      <c r="H263" s="10">
        <f t="shared" si="183"/>
        <v>275649</v>
      </c>
      <c r="I263" s="8">
        <v>19063</v>
      </c>
      <c r="J263" s="8">
        <v>727533</v>
      </c>
      <c r="K263" s="8">
        <v>301</v>
      </c>
      <c r="L263" s="9">
        <v>38</v>
      </c>
      <c r="M263" s="8">
        <v>294076</v>
      </c>
      <c r="N263" s="8">
        <v>2453</v>
      </c>
      <c r="O263" s="18">
        <f t="shared" si="184"/>
        <v>6439</v>
      </c>
      <c r="P263" s="18">
        <f t="shared" si="185"/>
        <v>-21</v>
      </c>
      <c r="Q263" s="18">
        <f t="shared" si="186"/>
        <v>-5</v>
      </c>
      <c r="R263" s="18">
        <f t="shared" si="192"/>
        <v>0</v>
      </c>
      <c r="S263" s="17">
        <f t="shared" si="193"/>
        <v>6122</v>
      </c>
      <c r="T263" s="17">
        <f t="shared" si="194"/>
        <v>-11.142857142857142</v>
      </c>
      <c r="U263" s="17">
        <f t="shared" si="195"/>
        <v>-1</v>
      </c>
      <c r="V263" s="17">
        <f t="shared" si="187"/>
        <v>6439</v>
      </c>
      <c r="W263" s="17">
        <f t="shared" si="196"/>
        <v>0</v>
      </c>
      <c r="X263" s="17">
        <f t="shared" si="188"/>
        <v>0</v>
      </c>
      <c r="Y263" s="17">
        <f t="shared" ref="Y263:Y326" si="202">AVERAGE(V260:V266)</f>
        <v>6122</v>
      </c>
      <c r="Z263" s="17">
        <f t="shared" ref="Z263:Z326" si="203">AVERAGE(W260:W266)</f>
        <v>1.7142857142857142</v>
      </c>
      <c r="AA263" s="17">
        <f t="shared" ref="AA263:AA326" si="204">AVERAGE(X260:X266)</f>
        <v>1.2857142857142858</v>
      </c>
      <c r="AB263" s="11">
        <f t="shared" ref="AB263:AB326" si="205">Y263/I262</f>
        <v>0.28847422486099333</v>
      </c>
      <c r="AC263" s="11">
        <f t="shared" ref="AC263:AC326" si="206">Z263/J262</f>
        <v>2.3773401446769966E-6</v>
      </c>
      <c r="AD263" s="11">
        <f t="shared" ref="AD263:AD326" si="207">AA263/K262</f>
        <v>3.9929015084294592E-3</v>
      </c>
      <c r="AE263" s="11">
        <f t="shared" si="166"/>
        <v>0.28592540761607182</v>
      </c>
      <c r="AF263" s="11">
        <f t="shared" si="167"/>
        <v>1.4751677634538988E-6</v>
      </c>
      <c r="AG263" s="11">
        <f t="shared" si="168"/>
        <v>4.2750267189169931E-3</v>
      </c>
      <c r="AH263" s="11">
        <f t="shared" si="177"/>
        <v>0.30341155404768638</v>
      </c>
      <c r="AI263" s="11">
        <f t="shared" si="197"/>
        <v>0</v>
      </c>
      <c r="AJ263" s="11">
        <f t="shared" si="198"/>
        <v>0</v>
      </c>
      <c r="AK263" s="16">
        <f t="shared" si="175"/>
        <v>0.36653360492800846</v>
      </c>
      <c r="AL263" s="16">
        <f t="shared" si="176"/>
        <v>8.3975277678251529E-7</v>
      </c>
      <c r="AM263" s="16">
        <f t="shared" si="174"/>
        <v>3.3222591362126247E-3</v>
      </c>
      <c r="AN263" s="15">
        <f t="shared" si="169"/>
        <v>0.28754803023265635</v>
      </c>
      <c r="AO263" s="15">
        <f t="shared" si="170"/>
        <v>0</v>
      </c>
      <c r="AP263" s="15">
        <f t="shared" si="171"/>
        <v>0</v>
      </c>
      <c r="AQ263" s="15">
        <f t="shared" si="189"/>
        <v>0.3925366876736166</v>
      </c>
      <c r="AR263" s="15">
        <f t="shared" si="190"/>
        <v>4.8699065343188401E-6</v>
      </c>
      <c r="AS263" s="15">
        <f t="shared" si="191"/>
        <v>6.3842364532019705E-3</v>
      </c>
      <c r="AT263" s="14">
        <f t="shared" si="172"/>
        <v>4.8178923568637094E-3</v>
      </c>
      <c r="AU263" s="11">
        <f t="shared" si="199"/>
        <v>4.1590343615873528E-3</v>
      </c>
      <c r="AV263" s="14">
        <f t="shared" si="173"/>
        <v>0.1158792522374469</v>
      </c>
      <c r="AW263" s="11">
        <f t="shared" si="200"/>
        <v>9.8154100425942151E-2</v>
      </c>
      <c r="AX263" s="13">
        <f t="shared" si="178"/>
        <v>3.985282919504402E-3</v>
      </c>
      <c r="AY263" s="11">
        <f t="shared" si="182"/>
        <v>3.117097120301191E-3</v>
      </c>
      <c r="AZ263" s="12">
        <f t="shared" si="180"/>
        <v>1.6893242250602198E-4</v>
      </c>
      <c r="BA263" s="11">
        <f t="shared" si="181"/>
        <v>1.3652497818854021E-4</v>
      </c>
      <c r="BB263" s="117">
        <f t="shared" si="201"/>
        <v>31942</v>
      </c>
      <c r="BC263" s="289">
        <f t="shared" si="179"/>
        <v>1120</v>
      </c>
    </row>
    <row r="264" spans="1:55" ht="16">
      <c r="A264" s="20">
        <v>149</v>
      </c>
      <c r="B264" s="19">
        <v>44618</v>
      </c>
      <c r="C264" s="8">
        <v>14266133</v>
      </c>
      <c r="D264" s="8">
        <v>30895</v>
      </c>
      <c r="E264" s="8">
        <v>5401771</v>
      </c>
      <c r="F264" s="8">
        <v>5311802</v>
      </c>
      <c r="G264" s="8">
        <v>6629870</v>
      </c>
      <c r="H264" s="10">
        <f t="shared" si="183"/>
        <v>270414</v>
      </c>
      <c r="I264" s="8">
        <v>17628</v>
      </c>
      <c r="J264" s="8">
        <v>733158</v>
      </c>
      <c r="K264" s="8">
        <v>281</v>
      </c>
      <c r="L264" s="9">
        <v>43</v>
      </c>
      <c r="M264" s="8">
        <v>294076</v>
      </c>
      <c r="N264" s="8">
        <v>2468</v>
      </c>
      <c r="O264" s="18">
        <f t="shared" si="184"/>
        <v>5625</v>
      </c>
      <c r="P264" s="18">
        <f t="shared" si="185"/>
        <v>-20</v>
      </c>
      <c r="Q264" s="18">
        <f t="shared" si="186"/>
        <v>5</v>
      </c>
      <c r="R264" s="18">
        <f t="shared" si="192"/>
        <v>0</v>
      </c>
      <c r="S264" s="17">
        <f t="shared" si="193"/>
        <v>6123</v>
      </c>
      <c r="T264" s="17">
        <f t="shared" si="194"/>
        <v>-12.857142857142858</v>
      </c>
      <c r="U264" s="17">
        <f t="shared" si="195"/>
        <v>-1</v>
      </c>
      <c r="V264" s="17">
        <f t="shared" si="187"/>
        <v>5625</v>
      </c>
      <c r="W264" s="17">
        <f t="shared" si="196"/>
        <v>0</v>
      </c>
      <c r="X264" s="17">
        <f t="shared" si="188"/>
        <v>5</v>
      </c>
      <c r="Y264" s="17">
        <f t="shared" si="202"/>
        <v>6123</v>
      </c>
      <c r="Z264" s="17">
        <f t="shared" si="203"/>
        <v>1.7142857142857142</v>
      </c>
      <c r="AA264" s="17">
        <f t="shared" si="204"/>
        <v>1.2857142857142858</v>
      </c>
      <c r="AB264" s="11">
        <f t="shared" si="205"/>
        <v>0.32119813250799978</v>
      </c>
      <c r="AC264" s="11">
        <f t="shared" si="206"/>
        <v>2.3562995964247866E-6</v>
      </c>
      <c r="AD264" s="11">
        <f t="shared" si="207"/>
        <v>4.2714760322733747E-3</v>
      </c>
      <c r="AE264" s="11">
        <f t="shared" si="166"/>
        <v>0.35562703941126106</v>
      </c>
      <c r="AF264" s="11">
        <f t="shared" si="167"/>
        <v>1.460495779897444E-6</v>
      </c>
      <c r="AG264" s="11">
        <f t="shared" si="168"/>
        <v>4.1462495288352805E-3</v>
      </c>
      <c r="AH264" s="11">
        <f t="shared" si="177"/>
        <v>0.2950742275612443</v>
      </c>
      <c r="AI264" s="11">
        <f t="shared" si="197"/>
        <v>0</v>
      </c>
      <c r="AJ264" s="11">
        <f t="shared" si="198"/>
        <v>1.6611295681063124E-2</v>
      </c>
      <c r="AK264" s="16">
        <f t="shared" si="175"/>
        <v>0.35101635773604289</v>
      </c>
      <c r="AL264" s="16">
        <f t="shared" si="176"/>
        <v>3.2785194112032674E-6</v>
      </c>
      <c r="AM264" s="16">
        <f t="shared" si="174"/>
        <v>6.2419671654097052E-3</v>
      </c>
      <c r="AN264" s="15">
        <f t="shared" si="169"/>
        <v>0.33219936281656676</v>
      </c>
      <c r="AO264" s="15">
        <f t="shared" si="170"/>
        <v>0</v>
      </c>
      <c r="AP264" s="15">
        <f t="shared" si="171"/>
        <v>0</v>
      </c>
      <c r="AQ264" s="15">
        <f t="shared" si="189"/>
        <v>0.41485641748350055</v>
      </c>
      <c r="AR264" s="15">
        <f t="shared" si="190"/>
        <v>5.5959015104336053E-6</v>
      </c>
      <c r="AS264" s="15">
        <f t="shared" si="191"/>
        <v>3.4285714285714288E-3</v>
      </c>
      <c r="AT264" s="14">
        <f t="shared" si="172"/>
        <v>4.659970708324598E-3</v>
      </c>
      <c r="AU264" s="11">
        <f t="shared" si="199"/>
        <v>3.9061959629029569E-3</v>
      </c>
      <c r="AV264" s="14">
        <f t="shared" si="173"/>
        <v>0.11425074145569386</v>
      </c>
      <c r="AW264" s="11">
        <f t="shared" si="200"/>
        <v>9.4820080195894371E-2</v>
      </c>
      <c r="AX264" s="13">
        <f t="shared" si="178"/>
        <v>3.7910531146494275E-3</v>
      </c>
      <c r="AY264" s="11">
        <f t="shared" si="182"/>
        <v>3.0804627619744726E-3</v>
      </c>
      <c r="AZ264" s="12">
        <f t="shared" si="180"/>
        <v>1.5761998349892231E-4</v>
      </c>
      <c r="BA264" s="11">
        <f t="shared" si="181"/>
        <v>1.3031929736178837E-4</v>
      </c>
      <c r="BB264" s="117">
        <f t="shared" si="201"/>
        <v>30895</v>
      </c>
      <c r="BC264" s="289">
        <f t="shared" si="179"/>
        <v>1045</v>
      </c>
    </row>
    <row r="265" spans="1:55" ht="16">
      <c r="A265" s="20">
        <v>150</v>
      </c>
      <c r="B265" s="19">
        <v>44619</v>
      </c>
      <c r="C265" s="8">
        <v>14284567</v>
      </c>
      <c r="D265" s="8">
        <v>18434</v>
      </c>
      <c r="E265" s="8">
        <v>5402376</v>
      </c>
      <c r="F265" s="8">
        <v>5312202</v>
      </c>
      <c r="G265" s="8">
        <v>6629870</v>
      </c>
      <c r="H265" s="10">
        <f t="shared" si="183"/>
        <v>266752</v>
      </c>
      <c r="I265" s="8">
        <v>15965</v>
      </c>
      <c r="J265" s="8">
        <v>738078</v>
      </c>
      <c r="K265" s="8">
        <v>274</v>
      </c>
      <c r="L265" s="9">
        <v>38</v>
      </c>
      <c r="M265" s="8">
        <v>294076</v>
      </c>
      <c r="N265" s="8">
        <v>2485</v>
      </c>
      <c r="O265" s="18">
        <f t="shared" si="184"/>
        <v>4920</v>
      </c>
      <c r="P265" s="18">
        <f t="shared" si="185"/>
        <v>-7</v>
      </c>
      <c r="Q265" s="18">
        <f t="shared" si="186"/>
        <v>-5</v>
      </c>
      <c r="R265" s="18">
        <f t="shared" si="192"/>
        <v>0</v>
      </c>
      <c r="S265" s="17">
        <f t="shared" si="193"/>
        <v>6145</v>
      </c>
      <c r="T265" s="17">
        <f t="shared" si="194"/>
        <v>-7.8571428571428568</v>
      </c>
      <c r="U265" s="17">
        <f t="shared" si="195"/>
        <v>-1.2857142857142858</v>
      </c>
      <c r="V265" s="17">
        <f t="shared" si="187"/>
        <v>4920</v>
      </c>
      <c r="W265" s="17">
        <f t="shared" si="196"/>
        <v>0</v>
      </c>
      <c r="X265" s="17">
        <f t="shared" si="188"/>
        <v>0</v>
      </c>
      <c r="Y265" s="17">
        <f t="shared" si="202"/>
        <v>6145</v>
      </c>
      <c r="Z265" s="17">
        <f t="shared" si="203"/>
        <v>3</v>
      </c>
      <c r="AA265" s="17">
        <f t="shared" si="204"/>
        <v>1.2857142857142858</v>
      </c>
      <c r="AB265" s="11">
        <f t="shared" si="205"/>
        <v>0.34859314726571361</v>
      </c>
      <c r="AC265" s="11">
        <f t="shared" si="206"/>
        <v>4.0918874239931914E-6</v>
      </c>
      <c r="AD265" s="11">
        <f t="shared" si="207"/>
        <v>4.5754956786985259E-3</v>
      </c>
      <c r="AE265" s="11">
        <f t="shared" si="166"/>
        <v>0.34956279345007746</v>
      </c>
      <c r="AF265" s="11">
        <f t="shared" si="167"/>
        <v>1.4474901244986255E-6</v>
      </c>
      <c r="AG265" s="11">
        <f t="shared" si="168"/>
        <v>3.9138943248532287E-3</v>
      </c>
      <c r="AH265" s="11">
        <f t="shared" si="177"/>
        <v>0.27910142954390743</v>
      </c>
      <c r="AI265" s="11">
        <f t="shared" si="197"/>
        <v>0</v>
      </c>
      <c r="AJ265" s="11">
        <f t="shared" si="198"/>
        <v>0</v>
      </c>
      <c r="AK265" s="16">
        <f t="shared" si="175"/>
        <v>0.36122115461009535</v>
      </c>
      <c r="AL265" s="16">
        <f t="shared" si="176"/>
        <v>2.4387666344207523E-6</v>
      </c>
      <c r="AM265" s="16">
        <f t="shared" si="174"/>
        <v>6.2419671654097052E-3</v>
      </c>
      <c r="AN265" s="15">
        <f t="shared" si="169"/>
        <v>0.25633618575243911</v>
      </c>
      <c r="AO265" s="15">
        <f t="shared" si="170"/>
        <v>0</v>
      </c>
      <c r="AP265" s="15">
        <f t="shared" si="171"/>
        <v>0</v>
      </c>
      <c r="AQ265" s="15">
        <f t="shared" si="189"/>
        <v>0.45868838768577225</v>
      </c>
      <c r="AR265" s="15">
        <f t="shared" si="190"/>
        <v>5.5959015104336053E-6</v>
      </c>
      <c r="AS265" s="15">
        <f t="shared" si="191"/>
        <v>3.4285714285714288E-3</v>
      </c>
      <c r="AT265" s="14">
        <f t="shared" si="172"/>
        <v>2.7804466754250082E-3</v>
      </c>
      <c r="AU265" s="11">
        <f t="shared" si="199"/>
        <v>3.6397179949014297E-3</v>
      </c>
      <c r="AV265" s="14">
        <f t="shared" si="173"/>
        <v>6.9105386276391553E-2</v>
      </c>
      <c r="AW265" s="11">
        <f t="shared" si="200"/>
        <v>9.0901376088397795E-2</v>
      </c>
      <c r="AX265" s="13">
        <f t="shared" si="178"/>
        <v>1.479213354338163E-3</v>
      </c>
      <c r="AY265" s="11">
        <f t="shared" si="182"/>
        <v>2.9044818135033879E-3</v>
      </c>
      <c r="AZ265" s="12">
        <f t="shared" si="180"/>
        <v>6.0333008037864997E-5</v>
      </c>
      <c r="BA265" s="11">
        <f t="shared" si="181"/>
        <v>1.1978256845803267E-4</v>
      </c>
      <c r="BB265" s="117">
        <f t="shared" si="201"/>
        <v>18434</v>
      </c>
      <c r="BC265" s="289">
        <f t="shared" si="179"/>
        <v>400</v>
      </c>
    </row>
    <row r="266" spans="1:55" ht="16">
      <c r="A266" s="20">
        <v>151</v>
      </c>
      <c r="B266" s="19">
        <v>44620</v>
      </c>
      <c r="C266" s="8">
        <v>14293590</v>
      </c>
      <c r="D266" s="8">
        <v>9023</v>
      </c>
      <c r="E266" s="8">
        <v>5402713</v>
      </c>
      <c r="F266" s="8">
        <v>5312352</v>
      </c>
      <c r="G266" s="8">
        <v>6629870</v>
      </c>
      <c r="H266" s="10">
        <f t="shared" si="183"/>
        <v>263011</v>
      </c>
      <c r="I266" s="8">
        <v>13747</v>
      </c>
      <c r="J266" s="8">
        <v>743871</v>
      </c>
      <c r="K266" s="8">
        <v>283</v>
      </c>
      <c r="L266" s="9">
        <v>42</v>
      </c>
      <c r="M266" s="8">
        <v>294076</v>
      </c>
      <c r="N266" s="8">
        <v>2488</v>
      </c>
      <c r="O266" s="18">
        <f t="shared" si="184"/>
        <v>5793</v>
      </c>
      <c r="P266" s="18">
        <f t="shared" si="185"/>
        <v>9</v>
      </c>
      <c r="Q266" s="18">
        <f t="shared" si="186"/>
        <v>4</v>
      </c>
      <c r="R266" s="18">
        <f t="shared" si="192"/>
        <v>0</v>
      </c>
      <c r="S266" s="17">
        <f t="shared" si="193"/>
        <v>6198.7142857142853</v>
      </c>
      <c r="T266" s="17">
        <f t="shared" si="194"/>
        <v>-8.5714285714285712</v>
      </c>
      <c r="U266" s="17">
        <f t="shared" si="195"/>
        <v>-1.4285714285714286</v>
      </c>
      <c r="V266" s="17">
        <f t="shared" si="187"/>
        <v>5793</v>
      </c>
      <c r="W266" s="17">
        <f t="shared" si="196"/>
        <v>9</v>
      </c>
      <c r="X266" s="17">
        <f t="shared" si="188"/>
        <v>4</v>
      </c>
      <c r="Y266" s="17">
        <f t="shared" si="202"/>
        <v>6198.7142857142853</v>
      </c>
      <c r="Z266" s="17">
        <f t="shared" si="203"/>
        <v>2.5714285714285716</v>
      </c>
      <c r="AA266" s="17">
        <f t="shared" si="204"/>
        <v>1.2857142857142858</v>
      </c>
      <c r="AB266" s="11">
        <f t="shared" si="205"/>
        <v>0.38826898125363518</v>
      </c>
      <c r="AC266" s="11">
        <f t="shared" si="206"/>
        <v>3.4839523348867894E-6</v>
      </c>
      <c r="AD266" s="11">
        <f t="shared" si="207"/>
        <v>4.6923879040667365E-3</v>
      </c>
      <c r="AE266" s="11">
        <f t="shared" ref="AE266:AE329" si="208">AB259</f>
        <v>0.36026983756379038</v>
      </c>
      <c r="AF266" s="11">
        <f t="shared" ref="AF266:AF329" si="209">AC259</f>
        <v>1.2323167678467195E-6</v>
      </c>
      <c r="AG266" s="11">
        <f t="shared" ref="AG266:AG329" si="210">AD259</f>
        <v>0</v>
      </c>
      <c r="AH266" s="11">
        <f t="shared" si="177"/>
        <v>0.3628562480425932</v>
      </c>
      <c r="AI266" s="11">
        <f t="shared" si="197"/>
        <v>1.2193833172103761E-5</v>
      </c>
      <c r="AJ266" s="11">
        <f t="shared" si="198"/>
        <v>1.4598540145985401E-2</v>
      </c>
      <c r="AK266" s="16">
        <f t="shared" si="175"/>
        <v>0.36275037866281329</v>
      </c>
      <c r="AL266" s="16">
        <f t="shared" si="176"/>
        <v>4.8370430730868314E-6</v>
      </c>
      <c r="AM266" s="16">
        <f t="shared" si="174"/>
        <v>6.2419671654097052E-3</v>
      </c>
      <c r="AN266" s="15">
        <f t="shared" ref="AN266:AN329" si="211">AH259</f>
        <v>0.31887695540508987</v>
      </c>
      <c r="AO266" s="15">
        <f t="shared" ref="AO266:AO329" si="212">AI259</f>
        <v>4.3131086874635186E-6</v>
      </c>
      <c r="AP266" s="15">
        <f t="shared" ref="AP266:AP329" si="213">AJ259</f>
        <v>0</v>
      </c>
      <c r="AQ266" s="15">
        <f t="shared" si="189"/>
        <v>0.50127721604602749</v>
      </c>
      <c r="AR266" s="15">
        <f t="shared" si="190"/>
        <v>6.5491381061397508E-6</v>
      </c>
      <c r="AS266" s="15">
        <f t="shared" si="191"/>
        <v>3.4285714285714288E-3</v>
      </c>
      <c r="AT266" s="14">
        <f t="shared" si="172"/>
        <v>1.3609618288141397E-3</v>
      </c>
      <c r="AU266" s="11">
        <f t="shared" si="199"/>
        <v>3.3964035924858682E-3</v>
      </c>
      <c r="AV266" s="14">
        <f t="shared" si="173"/>
        <v>3.43065499161632E-2</v>
      </c>
      <c r="AW266" s="11">
        <f t="shared" si="200"/>
        <v>8.7214280464551569E-2</v>
      </c>
      <c r="AX266" s="13">
        <f t="shared" si="178"/>
        <v>5.6232005758157389E-4</v>
      </c>
      <c r="AY266" s="11">
        <f t="shared" si="182"/>
        <v>2.74367695580887E-3</v>
      </c>
      <c r="AZ266" s="12">
        <f t="shared" si="180"/>
        <v>2.2624878014199373E-5</v>
      </c>
      <c r="BA266" s="11">
        <f t="shared" si="181"/>
        <v>1.0974143212030231E-4</v>
      </c>
      <c r="BB266" s="117">
        <f t="shared" si="201"/>
        <v>9023</v>
      </c>
      <c r="BC266" s="289">
        <f t="shared" si="179"/>
        <v>150</v>
      </c>
    </row>
    <row r="267" spans="1:55" ht="16">
      <c r="A267" s="20">
        <v>152</v>
      </c>
      <c r="B267" s="19">
        <v>44621</v>
      </c>
      <c r="C267" s="8">
        <v>14318949</v>
      </c>
      <c r="D267" s="8">
        <v>25359</v>
      </c>
      <c r="E267" s="8">
        <v>5404032</v>
      </c>
      <c r="F267" s="8">
        <v>5313406</v>
      </c>
      <c r="G267" s="8">
        <v>6629870</v>
      </c>
      <c r="H267" s="10">
        <f t="shared" si="183"/>
        <v>255506</v>
      </c>
      <c r="I267" s="8">
        <v>13541</v>
      </c>
      <c r="J267" s="8">
        <v>750539</v>
      </c>
      <c r="K267" s="8">
        <v>255</v>
      </c>
      <c r="L267" s="9">
        <v>41</v>
      </c>
      <c r="M267" s="8">
        <v>294076</v>
      </c>
      <c r="N267" s="8">
        <v>2506</v>
      </c>
      <c r="O267" s="18">
        <f t="shared" si="184"/>
        <v>6668</v>
      </c>
      <c r="P267" s="18">
        <f t="shared" si="185"/>
        <v>-28</v>
      </c>
      <c r="Q267" s="18">
        <f t="shared" si="186"/>
        <v>-1</v>
      </c>
      <c r="R267" s="18">
        <f t="shared" si="192"/>
        <v>0</v>
      </c>
      <c r="S267" s="17">
        <f t="shared" si="193"/>
        <v>6199.7142857142853</v>
      </c>
      <c r="T267" s="17">
        <f t="shared" si="194"/>
        <v>-8</v>
      </c>
      <c r="U267" s="17">
        <f t="shared" si="195"/>
        <v>-1.4285714285714286</v>
      </c>
      <c r="V267" s="17">
        <f t="shared" si="187"/>
        <v>6668</v>
      </c>
      <c r="W267" s="17">
        <f t="shared" si="196"/>
        <v>0</v>
      </c>
      <c r="X267" s="17">
        <f t="shared" si="188"/>
        <v>0</v>
      </c>
      <c r="Y267" s="17">
        <f t="shared" si="202"/>
        <v>6199.7142857142853</v>
      </c>
      <c r="Z267" s="17">
        <f t="shared" si="203"/>
        <v>2.5714285714285716</v>
      </c>
      <c r="AA267" s="17">
        <f t="shared" si="204"/>
        <v>1.2857142857142858</v>
      </c>
      <c r="AB267" s="11">
        <f t="shared" si="205"/>
        <v>0.45098670878841096</v>
      </c>
      <c r="AC267" s="11">
        <f t="shared" si="206"/>
        <v>3.4568205662387319E-6</v>
      </c>
      <c r="AD267" s="11">
        <f t="shared" si="207"/>
        <v>4.5431600201918223E-3</v>
      </c>
      <c r="AE267" s="11">
        <f t="shared" si="208"/>
        <v>0.54537815126050415</v>
      </c>
      <c r="AF267" s="11">
        <f t="shared" si="209"/>
        <v>1.222713368067903E-6</v>
      </c>
      <c r="AG267" s="11">
        <f t="shared" si="210"/>
        <v>0</v>
      </c>
      <c r="AH267" s="11">
        <f t="shared" si="177"/>
        <v>0.48505128391649088</v>
      </c>
      <c r="AI267" s="11">
        <f t="shared" si="197"/>
        <v>0</v>
      </c>
      <c r="AJ267" s="11">
        <f t="shared" si="198"/>
        <v>0</v>
      </c>
      <c r="AK267" s="16">
        <f t="shared" si="175"/>
        <v>0.36647723744261718</v>
      </c>
      <c r="AL267" s="16">
        <f t="shared" si="176"/>
        <v>4.8370430730868314E-6</v>
      </c>
      <c r="AM267" s="16">
        <f t="shared" si="174"/>
        <v>2.9197080291970801E-3</v>
      </c>
      <c r="AN267" s="15">
        <f t="shared" si="211"/>
        <v>0.59367201426024951</v>
      </c>
      <c r="AO267" s="15">
        <f t="shared" si="212"/>
        <v>0</v>
      </c>
      <c r="AP267" s="15">
        <f t="shared" si="213"/>
        <v>0</v>
      </c>
      <c r="AQ267" s="15">
        <f t="shared" si="189"/>
        <v>0.50655506283368312</v>
      </c>
      <c r="AR267" s="15">
        <f t="shared" si="190"/>
        <v>6.5491381061397508E-6</v>
      </c>
      <c r="AS267" s="15">
        <f t="shared" si="191"/>
        <v>3.4285714285714288E-3</v>
      </c>
      <c r="AT267" s="14">
        <f t="shared" si="172"/>
        <v>3.8249618770805462E-3</v>
      </c>
      <c r="AU267" s="11">
        <f t="shared" si="199"/>
        <v>3.1529168100473412E-3</v>
      </c>
      <c r="AV267" s="14">
        <f t="shared" si="173"/>
        <v>9.9250115457171259E-2</v>
      </c>
      <c r="AW267" s="11">
        <f t="shared" si="200"/>
        <v>8.3639969008055468E-2</v>
      </c>
      <c r="AX267" s="13">
        <f t="shared" si="178"/>
        <v>4.0074369513062192E-3</v>
      </c>
      <c r="AY267" s="11">
        <f t="shared" si="182"/>
        <v>2.6038422431637468E-3</v>
      </c>
      <c r="AZ267" s="12">
        <f t="shared" si="180"/>
        <v>1.5897747617977427E-4</v>
      </c>
      <c r="BA267" s="11">
        <f t="shared" si="181"/>
        <v>1.0077767092610521E-4</v>
      </c>
      <c r="BB267" s="117">
        <f t="shared" si="201"/>
        <v>25359</v>
      </c>
      <c r="BC267" s="289">
        <f t="shared" si="179"/>
        <v>1054</v>
      </c>
    </row>
    <row r="268" spans="1:55" ht="16">
      <c r="A268" s="20">
        <v>153</v>
      </c>
      <c r="B268" s="19">
        <v>44622</v>
      </c>
      <c r="C268" s="8">
        <v>14340743</v>
      </c>
      <c r="D268" s="8">
        <v>21794</v>
      </c>
      <c r="E268" s="8">
        <v>5404991</v>
      </c>
      <c r="F268" s="8">
        <v>5314037</v>
      </c>
      <c r="G268" s="8">
        <v>6629870</v>
      </c>
      <c r="H268" s="10">
        <f t="shared" si="183"/>
        <v>238077</v>
      </c>
      <c r="I268" s="8">
        <v>23334</v>
      </c>
      <c r="J268" s="8">
        <v>757511</v>
      </c>
      <c r="K268" s="8">
        <v>264</v>
      </c>
      <c r="L268" s="9">
        <v>37</v>
      </c>
      <c r="M268" s="8">
        <v>294076</v>
      </c>
      <c r="N268" s="8">
        <v>2534</v>
      </c>
      <c r="O268" s="18">
        <f t="shared" si="184"/>
        <v>6972</v>
      </c>
      <c r="P268" s="18">
        <f t="shared" si="185"/>
        <v>9</v>
      </c>
      <c r="Q268" s="18">
        <f t="shared" si="186"/>
        <v>-4</v>
      </c>
      <c r="R268" s="18">
        <f t="shared" si="192"/>
        <v>0</v>
      </c>
      <c r="S268" s="17">
        <f t="shared" si="193"/>
        <v>6199.4285714285716</v>
      </c>
      <c r="T268" s="17">
        <f t="shared" si="194"/>
        <v>-4.4285714285714288</v>
      </c>
      <c r="U268" s="17">
        <f t="shared" si="195"/>
        <v>-2.1428571428571428</v>
      </c>
      <c r="V268" s="17">
        <f t="shared" si="187"/>
        <v>6972</v>
      </c>
      <c r="W268" s="17">
        <f t="shared" si="196"/>
        <v>9</v>
      </c>
      <c r="X268" s="17">
        <f t="shared" si="188"/>
        <v>0</v>
      </c>
      <c r="Y268" s="17">
        <f t="shared" si="202"/>
        <v>6199.4285714285716</v>
      </c>
      <c r="Z268" s="17">
        <f t="shared" si="203"/>
        <v>3.2857142857142856</v>
      </c>
      <c r="AA268" s="17">
        <f t="shared" si="204"/>
        <v>0.5714285714285714</v>
      </c>
      <c r="AB268" s="11">
        <f t="shared" si="205"/>
        <v>0.4578264951944887</v>
      </c>
      <c r="AC268" s="11">
        <f t="shared" si="206"/>
        <v>4.3778061975650643E-6</v>
      </c>
      <c r="AD268" s="11">
        <f t="shared" si="207"/>
        <v>2.2408963585434172E-3</v>
      </c>
      <c r="AE268" s="11">
        <f t="shared" si="208"/>
        <v>0.39309639953542397</v>
      </c>
      <c r="AF268" s="11">
        <f t="shared" si="209"/>
        <v>1.2112046116211852E-6</v>
      </c>
      <c r="AG268" s="11">
        <f t="shared" si="210"/>
        <v>2.070393374741201E-3</v>
      </c>
      <c r="AH268" s="11">
        <f t="shared" si="177"/>
        <v>0.51488073258991207</v>
      </c>
      <c r="AI268" s="11">
        <f t="shared" si="197"/>
        <v>1.1991382193330394E-5</v>
      </c>
      <c r="AJ268" s="11">
        <f t="shared" si="198"/>
        <v>0</v>
      </c>
      <c r="AK268" s="16">
        <f t="shared" si="175"/>
        <v>0.36576015902444875</v>
      </c>
      <c r="AL268" s="16">
        <f t="shared" si="176"/>
        <v>4.8370430730868314E-6</v>
      </c>
      <c r="AM268" s="16">
        <f t="shared" si="174"/>
        <v>2.9197080291970801E-3</v>
      </c>
      <c r="AN268" s="15">
        <f t="shared" si="211"/>
        <v>0.4434471544715447</v>
      </c>
      <c r="AO268" s="15">
        <f t="shared" si="212"/>
        <v>0</v>
      </c>
      <c r="AP268" s="15">
        <f t="shared" si="213"/>
        <v>0</v>
      </c>
      <c r="AQ268" s="15">
        <f t="shared" si="189"/>
        <v>0.51368649582239223</v>
      </c>
      <c r="AR268" s="15">
        <f t="shared" si="190"/>
        <v>2.1452576855941963E-6</v>
      </c>
      <c r="AS268" s="15">
        <f t="shared" si="191"/>
        <v>0</v>
      </c>
      <c r="AT268" s="14">
        <f t="shared" si="172"/>
        <v>3.2872439429430743E-3</v>
      </c>
      <c r="AU268" s="11">
        <f t="shared" si="199"/>
        <v>2.9548952586659211E-3</v>
      </c>
      <c r="AV268" s="14">
        <f t="shared" si="173"/>
        <v>9.1541812102807069E-2</v>
      </c>
      <c r="AW268" s="11">
        <f t="shared" si="200"/>
        <v>8.0969008744138454E-2</v>
      </c>
      <c r="AX268" s="13">
        <f t="shared" si="178"/>
        <v>2.469609324242875E-3</v>
      </c>
      <c r="AY268" s="11">
        <f t="shared" si="182"/>
        <v>2.3615761276114485E-3</v>
      </c>
      <c r="AZ268" s="12">
        <f t="shared" si="180"/>
        <v>9.5175320179732034E-5</v>
      </c>
      <c r="BA268" s="11">
        <f t="shared" si="181"/>
        <v>8.8517141792696203E-5</v>
      </c>
      <c r="BB268" s="117">
        <f t="shared" si="201"/>
        <v>21794</v>
      </c>
      <c r="BC268" s="289">
        <f t="shared" si="179"/>
        <v>631</v>
      </c>
    </row>
    <row r="269" spans="1:55" ht="16">
      <c r="A269" s="20">
        <v>154</v>
      </c>
      <c r="B269" s="19">
        <v>44623</v>
      </c>
      <c r="C269" s="8">
        <v>14360920</v>
      </c>
      <c r="D269" s="8">
        <v>20177</v>
      </c>
      <c r="E269" s="8">
        <v>5405899</v>
      </c>
      <c r="F269" s="8">
        <v>5314730</v>
      </c>
      <c r="G269" s="8">
        <v>6629870</v>
      </c>
      <c r="H269" s="10">
        <f t="shared" si="183"/>
        <v>234164</v>
      </c>
      <c r="I269" s="8">
        <v>19563</v>
      </c>
      <c r="J269" s="8">
        <v>764485</v>
      </c>
      <c r="K269" s="8">
        <v>262</v>
      </c>
      <c r="L269" s="9">
        <v>33</v>
      </c>
      <c r="M269" s="8">
        <v>294076</v>
      </c>
      <c r="N269" s="8">
        <v>2557</v>
      </c>
      <c r="O269" s="18">
        <f t="shared" si="184"/>
        <v>6974</v>
      </c>
      <c r="P269" s="18">
        <f t="shared" si="185"/>
        <v>-2</v>
      </c>
      <c r="Q269" s="18">
        <f t="shared" si="186"/>
        <v>-4</v>
      </c>
      <c r="R269" s="18">
        <f t="shared" si="192"/>
        <v>0</v>
      </c>
      <c r="S269" s="17">
        <f t="shared" si="193"/>
        <v>6206.7142857142853</v>
      </c>
      <c r="T269" s="17">
        <f t="shared" si="194"/>
        <v>-7.8571428571428568</v>
      </c>
      <c r="U269" s="17">
        <f t="shared" si="195"/>
        <v>-1.5714285714285714</v>
      </c>
      <c r="V269" s="17">
        <f t="shared" si="187"/>
        <v>6974</v>
      </c>
      <c r="W269" s="17">
        <f t="shared" si="196"/>
        <v>0</v>
      </c>
      <c r="X269" s="17">
        <f t="shared" si="188"/>
        <v>0</v>
      </c>
      <c r="Y269" s="17">
        <f t="shared" si="202"/>
        <v>6206.7142857142853</v>
      </c>
      <c r="Z269" s="17">
        <f t="shared" si="203"/>
        <v>3.2857142857142856</v>
      </c>
      <c r="AA269" s="17">
        <f t="shared" si="204"/>
        <v>0.5714285714285714</v>
      </c>
      <c r="AB269" s="11">
        <f t="shared" si="205"/>
        <v>0.26599444097515579</v>
      </c>
      <c r="AC269" s="11">
        <f t="shared" si="206"/>
        <v>4.3375136278077619E-6</v>
      </c>
      <c r="AD269" s="11">
        <f t="shared" si="207"/>
        <v>2.1645021645021645E-3</v>
      </c>
      <c r="AE269" s="11">
        <f t="shared" si="208"/>
        <v>0.26532394928621345</v>
      </c>
      <c r="AF269" s="11">
        <f t="shared" si="209"/>
        <v>1.1996468239750218E-6</v>
      </c>
      <c r="AG269" s="11">
        <f t="shared" si="210"/>
        <v>2.2391401701746532E-3</v>
      </c>
      <c r="AH269" s="11">
        <f t="shared" si="177"/>
        <v>0.29887717493785892</v>
      </c>
      <c r="AI269" s="11">
        <f t="shared" si="197"/>
        <v>0</v>
      </c>
      <c r="AJ269" s="11">
        <f t="shared" si="198"/>
        <v>0</v>
      </c>
      <c r="AK269" s="16">
        <f t="shared" si="175"/>
        <v>0.37931486215955024</v>
      </c>
      <c r="AL269" s="16">
        <f t="shared" si="176"/>
        <v>3.6954093857132202E-6</v>
      </c>
      <c r="AM269" s="16">
        <f t="shared" si="174"/>
        <v>0</v>
      </c>
      <c r="AN269" s="15">
        <f t="shared" si="211"/>
        <v>0.28817260656883298</v>
      </c>
      <c r="AO269" s="15">
        <f t="shared" si="212"/>
        <v>4.1987638839125762E-6</v>
      </c>
      <c r="AP269" s="15">
        <f t="shared" si="213"/>
        <v>0</v>
      </c>
      <c r="AQ269" s="15">
        <f t="shared" si="189"/>
        <v>0.52112343556219265</v>
      </c>
      <c r="AR269" s="15">
        <f t="shared" si="190"/>
        <v>3.9565405102592979E-6</v>
      </c>
      <c r="AS269" s="15">
        <f t="shared" si="191"/>
        <v>0</v>
      </c>
      <c r="AT269" s="14">
        <f t="shared" ref="AT269:AT332" si="214">D269/G269</f>
        <v>3.0433477579500049E-3</v>
      </c>
      <c r="AU269" s="11">
        <f t="shared" si="199"/>
        <v>2.8707522599559698E-3</v>
      </c>
      <c r="AV269" s="14">
        <f t="shared" ref="AV269:AV332" si="215">D269/H269</f>
        <v>8.616610580618711E-2</v>
      </c>
      <c r="AW269" s="11">
        <f t="shared" si="200"/>
        <v>8.0529854210014212E-2</v>
      </c>
      <c r="AX269" s="13">
        <f t="shared" si="178"/>
        <v>2.9108229690394285E-3</v>
      </c>
      <c r="AY269" s="11">
        <f t="shared" si="182"/>
        <v>2.3483677840480605E-3</v>
      </c>
      <c r="AZ269" s="12">
        <f t="shared" si="180"/>
        <v>1.0452693642560111E-4</v>
      </c>
      <c r="BA269" s="11">
        <f t="shared" si="181"/>
        <v>8.6685604048689609E-5</v>
      </c>
      <c r="BB269" s="117">
        <f t="shared" si="201"/>
        <v>20177</v>
      </c>
      <c r="BC269" s="289">
        <f t="shared" si="179"/>
        <v>693</v>
      </c>
    </row>
    <row r="270" spans="1:55" ht="16">
      <c r="A270" s="20">
        <v>155</v>
      </c>
      <c r="B270" s="19">
        <v>44624</v>
      </c>
      <c r="C270" s="8">
        <v>14381562</v>
      </c>
      <c r="D270" s="8">
        <v>20642</v>
      </c>
      <c r="E270" s="8">
        <v>5406813</v>
      </c>
      <c r="F270" s="8">
        <v>5315434</v>
      </c>
      <c r="G270" s="8">
        <v>6629870</v>
      </c>
      <c r="H270" s="10">
        <f t="shared" si="183"/>
        <v>227187</v>
      </c>
      <c r="I270" s="8">
        <v>19386</v>
      </c>
      <c r="J270" s="8">
        <v>770931</v>
      </c>
      <c r="K270" s="8">
        <v>245</v>
      </c>
      <c r="L270" s="9">
        <v>28</v>
      </c>
      <c r="M270" s="8">
        <v>294076</v>
      </c>
      <c r="N270" s="8">
        <v>2583</v>
      </c>
      <c r="O270" s="18">
        <f t="shared" si="184"/>
        <v>6446</v>
      </c>
      <c r="P270" s="18">
        <f t="shared" si="185"/>
        <v>-17</v>
      </c>
      <c r="Q270" s="18">
        <f t="shared" si="186"/>
        <v>-5</v>
      </c>
      <c r="R270" s="18">
        <f t="shared" si="192"/>
        <v>0</v>
      </c>
      <c r="S270" s="17">
        <f t="shared" si="193"/>
        <v>6171.1428571428569</v>
      </c>
      <c r="T270" s="17">
        <f t="shared" si="194"/>
        <v>-8</v>
      </c>
      <c r="U270" s="17">
        <f t="shared" si="195"/>
        <v>-1.8571428571428572</v>
      </c>
      <c r="V270" s="17">
        <f t="shared" si="187"/>
        <v>6446</v>
      </c>
      <c r="W270" s="17">
        <f t="shared" si="196"/>
        <v>0</v>
      </c>
      <c r="X270" s="17">
        <f t="shared" si="188"/>
        <v>0</v>
      </c>
      <c r="Y270" s="17">
        <f t="shared" si="202"/>
        <v>6171.1428571428569</v>
      </c>
      <c r="Z270" s="17">
        <f t="shared" si="203"/>
        <v>3.1428571428571428</v>
      </c>
      <c r="AA270" s="17">
        <f t="shared" si="204"/>
        <v>0.2857142857142857</v>
      </c>
      <c r="AB270" s="11">
        <f t="shared" si="205"/>
        <v>0.31544971922214676</v>
      </c>
      <c r="AC270" s="11">
        <f t="shared" si="206"/>
        <v>4.1110775788369203E-6</v>
      </c>
      <c r="AD270" s="11">
        <f t="shared" si="207"/>
        <v>1.0905125408942201E-3</v>
      </c>
      <c r="AE270" s="11">
        <f t="shared" si="208"/>
        <v>0.28847422486099333</v>
      </c>
      <c r="AF270" s="11">
        <f t="shared" si="209"/>
        <v>2.3773401446769966E-6</v>
      </c>
      <c r="AG270" s="11">
        <f t="shared" si="210"/>
        <v>3.9929015084294592E-3</v>
      </c>
      <c r="AH270" s="11">
        <f t="shared" si="177"/>
        <v>0.32949956550631293</v>
      </c>
      <c r="AI270" s="11">
        <f t="shared" si="197"/>
        <v>0</v>
      </c>
      <c r="AJ270" s="11">
        <f t="shared" si="198"/>
        <v>0</v>
      </c>
      <c r="AK270" s="16">
        <f t="shared" si="175"/>
        <v>0.37975203260475116</v>
      </c>
      <c r="AL270" s="16">
        <f t="shared" si="176"/>
        <v>3.6954093857132202E-6</v>
      </c>
      <c r="AM270" s="16">
        <f t="shared" si="174"/>
        <v>0</v>
      </c>
      <c r="AN270" s="15">
        <f t="shared" si="211"/>
        <v>0.30341155404768638</v>
      </c>
      <c r="AO270" s="15">
        <f t="shared" si="212"/>
        <v>0</v>
      </c>
      <c r="AP270" s="15">
        <f t="shared" si="213"/>
        <v>0</v>
      </c>
      <c r="AQ270" s="15">
        <f t="shared" si="189"/>
        <v>0.5291470211719852</v>
      </c>
      <c r="AR270" s="15">
        <f t="shared" si="190"/>
        <v>5.099749108102521E-6</v>
      </c>
      <c r="AS270" s="15">
        <f t="shared" si="191"/>
        <v>0</v>
      </c>
      <c r="AT270" s="14">
        <f t="shared" si="214"/>
        <v>3.1134848797940229E-3</v>
      </c>
      <c r="AU270" s="11">
        <f t="shared" si="199"/>
        <v>2.8183487329745097E-3</v>
      </c>
      <c r="AV270" s="14">
        <f t="shared" si="215"/>
        <v>9.0859072041974229E-2</v>
      </c>
      <c r="AW270" s="11">
        <f t="shared" si="200"/>
        <v>7.9974786570289363E-2</v>
      </c>
      <c r="AX270" s="13">
        <f t="shared" si="178"/>
        <v>3.0064399309885381E-3</v>
      </c>
      <c r="AY270" s="11">
        <f t="shared" si="182"/>
        <v>2.2777751904319446E-3</v>
      </c>
      <c r="AZ270" s="12">
        <f t="shared" si="180"/>
        <v>1.0618609414664239E-4</v>
      </c>
      <c r="BA270" s="11">
        <f t="shared" si="181"/>
        <v>8.3776691161149681E-5</v>
      </c>
      <c r="BB270" s="117">
        <f t="shared" si="201"/>
        <v>20642</v>
      </c>
      <c r="BC270" s="289">
        <f t="shared" si="179"/>
        <v>704</v>
      </c>
    </row>
    <row r="271" spans="1:55" ht="16">
      <c r="A271" s="20">
        <v>156</v>
      </c>
      <c r="B271" s="19">
        <v>44625</v>
      </c>
      <c r="C271" s="8">
        <v>14403267</v>
      </c>
      <c r="D271" s="8">
        <v>21705</v>
      </c>
      <c r="E271" s="8">
        <v>5407535</v>
      </c>
      <c r="F271" s="8">
        <v>5315910</v>
      </c>
      <c r="G271" s="8">
        <v>6629870</v>
      </c>
      <c r="H271" s="10">
        <f t="shared" si="183"/>
        <v>227149</v>
      </c>
      <c r="I271" s="8">
        <v>13292</v>
      </c>
      <c r="J271" s="8">
        <v>776554</v>
      </c>
      <c r="K271" s="8">
        <v>250</v>
      </c>
      <c r="L271" s="9">
        <v>28</v>
      </c>
      <c r="M271" s="8">
        <v>294076</v>
      </c>
      <c r="N271" s="8">
        <v>2611</v>
      </c>
      <c r="O271" s="18">
        <f t="shared" si="184"/>
        <v>5623</v>
      </c>
      <c r="P271" s="18">
        <f t="shared" si="185"/>
        <v>5</v>
      </c>
      <c r="Q271" s="18">
        <f t="shared" si="186"/>
        <v>0</v>
      </c>
      <c r="R271" s="18">
        <f t="shared" si="192"/>
        <v>0</v>
      </c>
      <c r="S271" s="17">
        <f t="shared" si="193"/>
        <v>6220.2857142857147</v>
      </c>
      <c r="T271" s="17">
        <f t="shared" si="194"/>
        <v>-7.4285714285714288</v>
      </c>
      <c r="U271" s="17">
        <f t="shared" si="195"/>
        <v>-1.7142857142857142</v>
      </c>
      <c r="V271" s="17">
        <f t="shared" si="187"/>
        <v>5623</v>
      </c>
      <c r="W271" s="17">
        <f t="shared" si="196"/>
        <v>5</v>
      </c>
      <c r="X271" s="17">
        <f t="shared" si="188"/>
        <v>0</v>
      </c>
      <c r="Y271" s="17">
        <f t="shared" si="202"/>
        <v>6220.2857142857147</v>
      </c>
      <c r="Z271" s="17">
        <f t="shared" si="203"/>
        <v>3.1428571428571428</v>
      </c>
      <c r="AA271" s="17">
        <f t="shared" si="204"/>
        <v>0.2857142857142857</v>
      </c>
      <c r="AB271" s="11">
        <f t="shared" si="205"/>
        <v>0.32086483618517048</v>
      </c>
      <c r="AC271" s="11">
        <f t="shared" si="206"/>
        <v>4.0767035478624453E-6</v>
      </c>
      <c r="AD271" s="11">
        <f t="shared" si="207"/>
        <v>1.1661807580174927E-3</v>
      </c>
      <c r="AE271" s="11">
        <f t="shared" si="208"/>
        <v>0.32119813250799978</v>
      </c>
      <c r="AF271" s="11">
        <f t="shared" si="209"/>
        <v>2.3562995964247866E-6</v>
      </c>
      <c r="AG271" s="11">
        <f t="shared" si="210"/>
        <v>4.2714760322733747E-3</v>
      </c>
      <c r="AH271" s="11">
        <f t="shared" si="177"/>
        <v>0.29005467863406581</v>
      </c>
      <c r="AI271" s="11">
        <f t="shared" si="197"/>
        <v>6.4856647352357082E-6</v>
      </c>
      <c r="AJ271" s="11">
        <f t="shared" si="198"/>
        <v>0</v>
      </c>
      <c r="AK271" s="16">
        <f t="shared" si="175"/>
        <v>0.3877935312033074</v>
      </c>
      <c r="AL271" s="16">
        <f t="shared" si="176"/>
        <v>3.3444123047132435E-6</v>
      </c>
      <c r="AM271" s="16">
        <f t="shared" si="174"/>
        <v>1.8264840182648401E-3</v>
      </c>
      <c r="AN271" s="15">
        <f t="shared" si="211"/>
        <v>0.2950742275612443</v>
      </c>
      <c r="AO271" s="15">
        <f t="shared" si="212"/>
        <v>0</v>
      </c>
      <c r="AP271" s="15">
        <f t="shared" si="213"/>
        <v>1.6611295681063124E-2</v>
      </c>
      <c r="AQ271" s="15">
        <f t="shared" si="189"/>
        <v>0.53600030311250635</v>
      </c>
      <c r="AR271" s="15">
        <f t="shared" si="190"/>
        <v>1.1636052688672915E-5</v>
      </c>
      <c r="AS271" s="15">
        <f t="shared" si="191"/>
        <v>0</v>
      </c>
      <c r="AT271" s="14">
        <f t="shared" si="214"/>
        <v>3.2738198486546495E-3</v>
      </c>
      <c r="AU271" s="11">
        <f t="shared" si="199"/>
        <v>2.7563781147184742E-3</v>
      </c>
      <c r="AV271" s="14">
        <f t="shared" si="215"/>
        <v>9.555401960827474E-2</v>
      </c>
      <c r="AW271" s="11">
        <f t="shared" si="200"/>
        <v>8.1273536460370749E-2</v>
      </c>
      <c r="AX271" s="13">
        <f t="shared" si="178"/>
        <v>2.0951903057833416E-3</v>
      </c>
      <c r="AY271" s="11">
        <f t="shared" si="182"/>
        <v>2.1187054195457304E-3</v>
      </c>
      <c r="AZ271" s="12">
        <f t="shared" si="180"/>
        <v>7.179627956505935E-5</v>
      </c>
      <c r="BA271" s="11">
        <f t="shared" si="181"/>
        <v>7.4575907435375265E-5</v>
      </c>
      <c r="BB271" s="117">
        <f t="shared" si="201"/>
        <v>21705</v>
      </c>
      <c r="BC271" s="289">
        <f t="shared" si="179"/>
        <v>476</v>
      </c>
    </row>
    <row r="272" spans="1:55" ht="16">
      <c r="A272" s="20">
        <v>157</v>
      </c>
      <c r="B272" s="19">
        <v>44626</v>
      </c>
      <c r="C272" s="8">
        <v>14417796</v>
      </c>
      <c r="D272" s="8">
        <v>14529</v>
      </c>
      <c r="E272" s="8">
        <v>5408007</v>
      </c>
      <c r="F272" s="8">
        <v>5316225</v>
      </c>
      <c r="G272" s="8">
        <v>6629870</v>
      </c>
      <c r="H272" s="10">
        <f t="shared" si="183"/>
        <v>220032</v>
      </c>
      <c r="I272" s="8">
        <v>15151</v>
      </c>
      <c r="J272" s="8">
        <v>781525</v>
      </c>
      <c r="K272" s="8">
        <v>219</v>
      </c>
      <c r="L272" s="9">
        <v>27</v>
      </c>
      <c r="M272" s="8">
        <v>294076</v>
      </c>
      <c r="N272" s="8">
        <v>2615</v>
      </c>
      <c r="O272" s="18">
        <f t="shared" si="184"/>
        <v>4971</v>
      </c>
      <c r="P272" s="18">
        <f t="shared" si="185"/>
        <v>-31</v>
      </c>
      <c r="Q272" s="18">
        <f t="shared" si="186"/>
        <v>-1</v>
      </c>
      <c r="R272" s="18">
        <f t="shared" si="192"/>
        <v>0</v>
      </c>
      <c r="S272" s="17">
        <f t="shared" si="193"/>
        <v>6221.4285714285716</v>
      </c>
      <c r="T272" s="17">
        <f t="shared" si="194"/>
        <v>-9.7142857142857135</v>
      </c>
      <c r="U272" s="17">
        <f t="shared" si="195"/>
        <v>-0.7142857142857143</v>
      </c>
      <c r="V272" s="17">
        <f t="shared" si="187"/>
        <v>4971</v>
      </c>
      <c r="W272" s="17">
        <f t="shared" si="196"/>
        <v>0</v>
      </c>
      <c r="X272" s="17">
        <f t="shared" si="188"/>
        <v>0</v>
      </c>
      <c r="Y272" s="17">
        <f t="shared" si="202"/>
        <v>6221.4285714285716</v>
      </c>
      <c r="Z272" s="17">
        <f t="shared" si="203"/>
        <v>1.8571428571428572</v>
      </c>
      <c r="AA272" s="17">
        <f t="shared" si="204"/>
        <v>0.7142857142857143</v>
      </c>
      <c r="AB272" s="11">
        <f t="shared" si="205"/>
        <v>0.46805812303856242</v>
      </c>
      <c r="AC272" s="11">
        <f t="shared" si="206"/>
        <v>2.3915179847671344E-6</v>
      </c>
      <c r="AD272" s="11">
        <f t="shared" si="207"/>
        <v>2.8571428571428571E-3</v>
      </c>
      <c r="AE272" s="11">
        <f t="shared" si="208"/>
        <v>0.34859314726571361</v>
      </c>
      <c r="AF272" s="11">
        <f t="shared" si="209"/>
        <v>4.0918874239931914E-6</v>
      </c>
      <c r="AG272" s="11">
        <f t="shared" si="210"/>
        <v>4.5754956786985259E-3</v>
      </c>
      <c r="AH272" s="11">
        <f t="shared" si="177"/>
        <v>0.37398435148961784</v>
      </c>
      <c r="AI272" s="11">
        <f t="shared" si="197"/>
        <v>0</v>
      </c>
      <c r="AJ272" s="11">
        <f t="shared" si="198"/>
        <v>0</v>
      </c>
      <c r="AK272" s="16">
        <f t="shared" si="175"/>
        <v>0.38314542631067861</v>
      </c>
      <c r="AL272" s="16">
        <f t="shared" si="176"/>
        <v>3.3444123047132435E-6</v>
      </c>
      <c r="AM272" s="16">
        <f t="shared" si="174"/>
        <v>1.8264840182648401E-3</v>
      </c>
      <c r="AN272" s="15">
        <f t="shared" si="211"/>
        <v>0.27910142954390743</v>
      </c>
      <c r="AO272" s="15">
        <f t="shared" si="212"/>
        <v>0</v>
      </c>
      <c r="AP272" s="15">
        <f t="shared" si="213"/>
        <v>0</v>
      </c>
      <c r="AQ272" s="15">
        <f t="shared" si="189"/>
        <v>0.37662880185996866</v>
      </c>
      <c r="AR272" s="15">
        <f t="shared" si="190"/>
        <v>1.3436625721040467E-5</v>
      </c>
      <c r="AS272" s="15">
        <f t="shared" si="191"/>
        <v>3.2258064516129032E-3</v>
      </c>
      <c r="AT272" s="14">
        <f t="shared" si="214"/>
        <v>2.1914456844553511E-3</v>
      </c>
      <c r="AU272" s="11">
        <f t="shared" si="199"/>
        <v>2.7565935897471807E-3</v>
      </c>
      <c r="AV272" s="14">
        <f t="shared" si="215"/>
        <v>6.6031304537521818E-2</v>
      </c>
      <c r="AW272" s="11">
        <f t="shared" si="200"/>
        <v>8.42485413776424E-2</v>
      </c>
      <c r="AX272" s="13">
        <f t="shared" si="178"/>
        <v>1.3867549493944502E-3</v>
      </c>
      <c r="AY272" s="11">
        <f t="shared" si="182"/>
        <v>2.3510456229224228E-3</v>
      </c>
      <c r="AZ272" s="12">
        <f t="shared" si="180"/>
        <v>4.7512243829818683E-5</v>
      </c>
      <c r="BA272" s="11">
        <f t="shared" si="181"/>
        <v>7.9294810564051131E-5</v>
      </c>
      <c r="BB272" s="117">
        <f t="shared" si="201"/>
        <v>14529</v>
      </c>
      <c r="BC272" s="289">
        <f t="shared" si="179"/>
        <v>315</v>
      </c>
    </row>
    <row r="273" spans="1:55" ht="16">
      <c r="A273" s="20">
        <v>158</v>
      </c>
      <c r="B273" s="19">
        <v>44627</v>
      </c>
      <c r="C273" s="8">
        <v>14424387</v>
      </c>
      <c r="D273" s="8">
        <v>6591</v>
      </c>
      <c r="E273" s="8">
        <v>5408170</v>
      </c>
      <c r="F273" s="8">
        <v>5316240</v>
      </c>
      <c r="G273" s="8">
        <v>6629870</v>
      </c>
      <c r="H273" s="10">
        <f t="shared" si="183"/>
        <v>216659</v>
      </c>
      <c r="I273" s="8">
        <v>12953</v>
      </c>
      <c r="J273" s="8">
        <v>787069</v>
      </c>
      <c r="K273" s="8">
        <v>227</v>
      </c>
      <c r="L273" s="9">
        <v>29</v>
      </c>
      <c r="M273" s="8">
        <v>294076</v>
      </c>
      <c r="N273" s="8">
        <v>2617</v>
      </c>
      <c r="O273" s="18">
        <f t="shared" si="184"/>
        <v>5544</v>
      </c>
      <c r="P273" s="18">
        <f t="shared" si="185"/>
        <v>8</v>
      </c>
      <c r="Q273" s="18">
        <f t="shared" si="186"/>
        <v>2</v>
      </c>
      <c r="R273" s="18">
        <f t="shared" si="192"/>
        <v>0</v>
      </c>
      <c r="S273" s="17">
        <f t="shared" si="193"/>
        <v>6317</v>
      </c>
      <c r="T273" s="17">
        <f t="shared" si="194"/>
        <v>-10.571428571428571</v>
      </c>
      <c r="U273" s="17">
        <f t="shared" si="195"/>
        <v>-0.14285714285714285</v>
      </c>
      <c r="V273" s="17">
        <f t="shared" si="187"/>
        <v>5544</v>
      </c>
      <c r="W273" s="17">
        <f t="shared" si="196"/>
        <v>8</v>
      </c>
      <c r="X273" s="17">
        <f t="shared" si="188"/>
        <v>2</v>
      </c>
      <c r="Y273" s="17">
        <f t="shared" si="202"/>
        <v>6317</v>
      </c>
      <c r="Z273" s="17">
        <f t="shared" si="203"/>
        <v>1.8571428571428572</v>
      </c>
      <c r="AA273" s="17">
        <f t="shared" si="204"/>
        <v>0.7142857142857143</v>
      </c>
      <c r="AB273" s="11">
        <f t="shared" si="205"/>
        <v>0.41693617582997822</v>
      </c>
      <c r="AC273" s="11">
        <f t="shared" si="206"/>
        <v>2.3763063972910107E-6</v>
      </c>
      <c r="AD273" s="11">
        <f t="shared" si="207"/>
        <v>3.2615786040443577E-3</v>
      </c>
      <c r="AE273" s="11">
        <f t="shared" si="208"/>
        <v>0.38826898125363518</v>
      </c>
      <c r="AF273" s="11">
        <f t="shared" si="209"/>
        <v>3.4839523348867894E-6</v>
      </c>
      <c r="AG273" s="11">
        <f t="shared" si="210"/>
        <v>4.6923879040667365E-3</v>
      </c>
      <c r="AH273" s="11">
        <f t="shared" si="177"/>
        <v>0.36591644115899941</v>
      </c>
      <c r="AI273" s="11">
        <f t="shared" si="197"/>
        <v>1.0236396788330508E-5</v>
      </c>
      <c r="AJ273" s="11">
        <f t="shared" si="198"/>
        <v>9.1324200913242004E-3</v>
      </c>
      <c r="AK273" s="16">
        <f t="shared" si="175"/>
        <v>0.39473482748316008</v>
      </c>
      <c r="AL273" s="16">
        <f t="shared" si="176"/>
        <v>3.3444123047132435E-6</v>
      </c>
      <c r="AM273" s="16">
        <f t="shared" si="174"/>
        <v>4.782149042895382E-3</v>
      </c>
      <c r="AN273" s="15">
        <f t="shared" si="211"/>
        <v>0.3628562480425932</v>
      </c>
      <c r="AO273" s="15">
        <f t="shared" si="212"/>
        <v>1.2193833172103761E-5</v>
      </c>
      <c r="AP273" s="15">
        <f t="shared" si="213"/>
        <v>1.4598540145985401E-2</v>
      </c>
      <c r="AQ273" s="15">
        <f t="shared" si="189"/>
        <v>0.3254809221693043</v>
      </c>
      <c r="AR273" s="15">
        <f t="shared" si="190"/>
        <v>1.2970599607267181E-5</v>
      </c>
      <c r="AS273" s="15">
        <f t="shared" si="191"/>
        <v>3.2258064516129032E-3</v>
      </c>
      <c r="AT273" s="14">
        <f t="shared" si="214"/>
        <v>9.9413713994392057E-4</v>
      </c>
      <c r="AU273" s="11">
        <f t="shared" si="199"/>
        <v>2.8095788993061483E-3</v>
      </c>
      <c r="AV273" s="14">
        <f t="shared" si="215"/>
        <v>3.0421076438089348E-2</v>
      </c>
      <c r="AW273" s="11">
        <f t="shared" si="200"/>
        <v>8.9311675633948664E-2</v>
      </c>
      <c r="AX273" s="13">
        <f t="shared" si="178"/>
        <v>6.8171902268760907E-5</v>
      </c>
      <c r="AY273" s="11">
        <f t="shared" si="182"/>
        <v>2.5197675620350951E-3</v>
      </c>
      <c r="AZ273" s="12">
        <f t="shared" si="180"/>
        <v>2.2624878014199374E-6</v>
      </c>
      <c r="BA273" s="11">
        <f t="shared" si="181"/>
        <v>8.1471108353988413E-5</v>
      </c>
      <c r="BB273" s="117">
        <f t="shared" si="201"/>
        <v>6591</v>
      </c>
      <c r="BC273" s="289">
        <f t="shared" si="179"/>
        <v>15</v>
      </c>
    </row>
    <row r="274" spans="1:55" ht="16">
      <c r="A274" s="20">
        <v>159</v>
      </c>
      <c r="B274" s="19">
        <v>44628</v>
      </c>
      <c r="C274" s="8">
        <v>14446870</v>
      </c>
      <c r="D274" s="8">
        <v>22483</v>
      </c>
      <c r="E274" s="8">
        <v>5409019</v>
      </c>
      <c r="F274" s="8">
        <v>5316867</v>
      </c>
      <c r="G274" s="8">
        <v>6629870</v>
      </c>
      <c r="H274" s="10">
        <f t="shared" si="183"/>
        <v>207520</v>
      </c>
      <c r="I274" s="8">
        <v>14471</v>
      </c>
      <c r="J274" s="8">
        <v>794081</v>
      </c>
      <c r="K274" s="8">
        <v>203</v>
      </c>
      <c r="L274" s="9">
        <v>29</v>
      </c>
      <c r="M274" s="8">
        <v>294076</v>
      </c>
      <c r="N274" s="8">
        <v>2623</v>
      </c>
      <c r="O274" s="18">
        <f t="shared" si="184"/>
        <v>7012</v>
      </c>
      <c r="P274" s="18">
        <f t="shared" si="185"/>
        <v>-24</v>
      </c>
      <c r="Q274" s="18">
        <f t="shared" si="186"/>
        <v>0</v>
      </c>
      <c r="R274" s="18">
        <f t="shared" si="192"/>
        <v>0</v>
      </c>
      <c r="S274" s="17">
        <f t="shared" si="193"/>
        <v>6356.2857142857147</v>
      </c>
      <c r="T274" s="17">
        <f t="shared" si="194"/>
        <v>-8.5714285714285712</v>
      </c>
      <c r="U274" s="17">
        <f t="shared" si="195"/>
        <v>-0.14285714285714285</v>
      </c>
      <c r="V274" s="17">
        <f t="shared" si="187"/>
        <v>7012</v>
      </c>
      <c r="W274" s="17">
        <f t="shared" si="196"/>
        <v>0</v>
      </c>
      <c r="X274" s="17">
        <f t="shared" si="188"/>
        <v>0</v>
      </c>
      <c r="Y274" s="17">
        <f t="shared" si="202"/>
        <v>6356.2857142857147</v>
      </c>
      <c r="Z274" s="17">
        <f t="shared" si="203"/>
        <v>1.8571428571428572</v>
      </c>
      <c r="AA274" s="17">
        <f t="shared" si="204"/>
        <v>0.7142857142857143</v>
      </c>
      <c r="AB274" s="11">
        <f t="shared" si="205"/>
        <v>0.49071919356795451</v>
      </c>
      <c r="AC274" s="11">
        <f t="shared" si="206"/>
        <v>2.3595680393241981E-6</v>
      </c>
      <c r="AD274" s="11">
        <f t="shared" si="207"/>
        <v>3.1466331025802393E-3</v>
      </c>
      <c r="AE274" s="11">
        <f t="shared" si="208"/>
        <v>0.45098670878841096</v>
      </c>
      <c r="AF274" s="11">
        <f t="shared" si="209"/>
        <v>3.4568205662387319E-6</v>
      </c>
      <c r="AG274" s="11">
        <f t="shared" si="210"/>
        <v>4.5431600201918223E-3</v>
      </c>
      <c r="AH274" s="11">
        <f t="shared" si="177"/>
        <v>0.54134177410638462</v>
      </c>
      <c r="AI274" s="11">
        <f t="shared" si="197"/>
        <v>0</v>
      </c>
      <c r="AJ274" s="11">
        <f t="shared" si="198"/>
        <v>0</v>
      </c>
      <c r="AK274" s="16">
        <f t="shared" si="175"/>
        <v>0.39670037912029998</v>
      </c>
      <c r="AL274" s="16">
        <f t="shared" si="176"/>
        <v>2.0472793576661015E-6</v>
      </c>
      <c r="AM274" s="16">
        <f t="shared" si="174"/>
        <v>4.782149042895382E-3</v>
      </c>
      <c r="AN274" s="15">
        <f t="shared" si="211"/>
        <v>0.48505128391649088</v>
      </c>
      <c r="AO274" s="15">
        <f t="shared" si="212"/>
        <v>0</v>
      </c>
      <c r="AP274" s="15">
        <f t="shared" si="213"/>
        <v>0</v>
      </c>
      <c r="AQ274" s="15">
        <f t="shared" si="189"/>
        <v>0.3892572590480638</v>
      </c>
      <c r="AR274" s="15">
        <f t="shared" si="190"/>
        <v>1.0653473623180107E-5</v>
      </c>
      <c r="AS274" s="15">
        <f t="shared" si="191"/>
        <v>4.8718969865923275E-3</v>
      </c>
      <c r="AT274" s="14">
        <f t="shared" si="214"/>
        <v>3.3911675492882968E-3</v>
      </c>
      <c r="AU274" s="11">
        <f t="shared" si="199"/>
        <v>2.8559275779809516E-3</v>
      </c>
      <c r="AV274" s="14">
        <f t="shared" si="215"/>
        <v>0.10834136468774094</v>
      </c>
      <c r="AW274" s="11">
        <f t="shared" si="200"/>
        <v>9.4462890042605482E-2</v>
      </c>
      <c r="AX274" s="13">
        <f t="shared" si="178"/>
        <v>2.8939485551027189E-3</v>
      </c>
      <c r="AY274" s="11">
        <f t="shared" si="182"/>
        <v>2.768724583927126E-3</v>
      </c>
      <c r="AZ274" s="12">
        <f t="shared" si="180"/>
        <v>9.4571990099353374E-5</v>
      </c>
      <c r="BA274" s="11">
        <f t="shared" si="181"/>
        <v>8.5349658870708303E-5</v>
      </c>
      <c r="BB274" s="117">
        <f t="shared" si="201"/>
        <v>22483</v>
      </c>
      <c r="BC274" s="289">
        <f t="shared" si="179"/>
        <v>627</v>
      </c>
    </row>
    <row r="275" spans="1:55" ht="16">
      <c r="A275" s="20">
        <v>160</v>
      </c>
      <c r="B275" s="19">
        <v>44629</v>
      </c>
      <c r="C275" s="8">
        <v>14468674</v>
      </c>
      <c r="D275" s="8">
        <v>21804</v>
      </c>
      <c r="E275" s="8">
        <v>5410029</v>
      </c>
      <c r="F275" s="8">
        <v>5317717</v>
      </c>
      <c r="G275" s="8">
        <v>6629870</v>
      </c>
      <c r="H275" s="10">
        <f t="shared" si="183"/>
        <v>194043</v>
      </c>
      <c r="I275" s="8">
        <v>20113</v>
      </c>
      <c r="J275" s="8">
        <v>801061</v>
      </c>
      <c r="K275" s="8">
        <v>196</v>
      </c>
      <c r="L275" s="9">
        <v>32</v>
      </c>
      <c r="M275" s="8">
        <v>294076</v>
      </c>
      <c r="N275" s="8">
        <v>2632</v>
      </c>
      <c r="O275" s="18">
        <f t="shared" si="184"/>
        <v>6980</v>
      </c>
      <c r="P275" s="18">
        <f t="shared" si="185"/>
        <v>-7</v>
      </c>
      <c r="Q275" s="18">
        <f t="shared" si="186"/>
        <v>3</v>
      </c>
      <c r="R275" s="18">
        <f t="shared" si="192"/>
        <v>0</v>
      </c>
      <c r="S275" s="17">
        <f t="shared" si="193"/>
        <v>6402.4285714285716</v>
      </c>
      <c r="T275" s="17">
        <f t="shared" si="194"/>
        <v>-10.714285714285714</v>
      </c>
      <c r="U275" s="17">
        <f t="shared" si="195"/>
        <v>-0.8571428571428571</v>
      </c>
      <c r="V275" s="17">
        <f t="shared" si="187"/>
        <v>6980</v>
      </c>
      <c r="W275" s="17">
        <f t="shared" si="196"/>
        <v>0</v>
      </c>
      <c r="X275" s="17">
        <f t="shared" si="188"/>
        <v>3</v>
      </c>
      <c r="Y275" s="17">
        <f t="shared" si="202"/>
        <v>6402.4285714285716</v>
      </c>
      <c r="Z275" s="17">
        <f t="shared" si="203"/>
        <v>1.1428571428571428</v>
      </c>
      <c r="AA275" s="17">
        <f t="shared" si="204"/>
        <v>0.7142857142857143</v>
      </c>
      <c r="AB275" s="11">
        <f t="shared" si="205"/>
        <v>0.4424316613522612</v>
      </c>
      <c r="AC275" s="11">
        <f t="shared" si="206"/>
        <v>1.4392198564845938E-6</v>
      </c>
      <c r="AD275" s="11">
        <f t="shared" si="207"/>
        <v>3.5186488388458835E-3</v>
      </c>
      <c r="AE275" s="11">
        <f t="shared" si="208"/>
        <v>0.4578264951944887</v>
      </c>
      <c r="AF275" s="11">
        <f t="shared" si="209"/>
        <v>4.3778061975650643E-6</v>
      </c>
      <c r="AG275" s="11">
        <f t="shared" si="210"/>
        <v>2.2408963585434172E-3</v>
      </c>
      <c r="AH275" s="11">
        <f t="shared" si="177"/>
        <v>0.48234399834151059</v>
      </c>
      <c r="AI275" s="11">
        <f t="shared" si="197"/>
        <v>0</v>
      </c>
      <c r="AJ275" s="11">
        <f t="shared" si="198"/>
        <v>1.4778325123152709E-2</v>
      </c>
      <c r="AK275" s="16">
        <f t="shared" si="175"/>
        <v>0.40112204166849258</v>
      </c>
      <c r="AL275" s="16">
        <f t="shared" si="176"/>
        <v>2.0472793576661015E-6</v>
      </c>
      <c r="AM275" s="16">
        <f t="shared" si="174"/>
        <v>4.782149042895382E-3</v>
      </c>
      <c r="AN275" s="15">
        <f t="shared" si="211"/>
        <v>0.51488073258991207</v>
      </c>
      <c r="AO275" s="15">
        <f t="shared" si="212"/>
        <v>1.1991382193330394E-5</v>
      </c>
      <c r="AP275" s="15">
        <f t="shared" si="213"/>
        <v>0</v>
      </c>
      <c r="AQ275" s="15">
        <f t="shared" si="189"/>
        <v>0.40231430742199503</v>
      </c>
      <c r="AR275" s="15">
        <f t="shared" si="190"/>
        <v>1.1469753685884866E-5</v>
      </c>
      <c r="AS275" s="15">
        <f t="shared" si="191"/>
        <v>4.8718969865923275E-3</v>
      </c>
      <c r="AT275" s="14">
        <f t="shared" si="214"/>
        <v>3.2887522681440211E-3</v>
      </c>
      <c r="AU275" s="11">
        <f t="shared" si="199"/>
        <v>2.9708404107902137E-3</v>
      </c>
      <c r="AV275" s="14">
        <f t="shared" si="215"/>
        <v>0.11236684652370867</v>
      </c>
      <c r="AW275" s="11">
        <f t="shared" si="200"/>
        <v>0.10297839002878385</v>
      </c>
      <c r="AX275" s="13">
        <f t="shared" si="178"/>
        <v>4.0959907478797224E-3</v>
      </c>
      <c r="AY275" s="11">
        <f t="shared" si="182"/>
        <v>3.2974929448390459E-3</v>
      </c>
      <c r="AZ275" s="12">
        <f t="shared" si="180"/>
        <v>1.2820764208046313E-4</v>
      </c>
      <c r="BA275" s="11">
        <f t="shared" si="181"/>
        <v>9.7523997992634613E-5</v>
      </c>
      <c r="BB275" s="117">
        <f t="shared" si="201"/>
        <v>21804</v>
      </c>
      <c r="BC275" s="289">
        <f t="shared" si="179"/>
        <v>850</v>
      </c>
    </row>
    <row r="276" spans="1:55" ht="16">
      <c r="A276" s="20">
        <v>161</v>
      </c>
      <c r="B276" s="19">
        <v>44630</v>
      </c>
      <c r="C276" s="8">
        <v>14491310</v>
      </c>
      <c r="D276" s="8">
        <v>22636</v>
      </c>
      <c r="E276" s="8">
        <v>5410919</v>
      </c>
      <c r="F276" s="8">
        <v>5318511</v>
      </c>
      <c r="G276" s="8">
        <v>6629870</v>
      </c>
      <c r="H276" s="10">
        <f t="shared" si="183"/>
        <v>186139</v>
      </c>
      <c r="I276" s="8">
        <v>19580</v>
      </c>
      <c r="J276" s="8">
        <v>808704</v>
      </c>
      <c r="K276" s="8">
        <v>188</v>
      </c>
      <c r="L276" s="9">
        <v>32</v>
      </c>
      <c r="M276" s="8">
        <v>294076</v>
      </c>
      <c r="N276" s="8">
        <v>2640</v>
      </c>
      <c r="O276" s="18">
        <f t="shared" si="184"/>
        <v>7643</v>
      </c>
      <c r="P276" s="18">
        <f t="shared" si="185"/>
        <v>-8</v>
      </c>
      <c r="Q276" s="18">
        <f t="shared" si="186"/>
        <v>0</v>
      </c>
      <c r="R276" s="18">
        <f t="shared" si="192"/>
        <v>0</v>
      </c>
      <c r="S276" s="17">
        <f t="shared" si="193"/>
        <v>6418.1428571428569</v>
      </c>
      <c r="T276" s="17">
        <f t="shared" si="194"/>
        <v>-3.4285714285714284</v>
      </c>
      <c r="U276" s="17">
        <f t="shared" si="195"/>
        <v>-0.2857142857142857</v>
      </c>
      <c r="V276" s="17">
        <f t="shared" si="187"/>
        <v>7643</v>
      </c>
      <c r="W276" s="17">
        <f t="shared" si="196"/>
        <v>0</v>
      </c>
      <c r="X276" s="17">
        <f t="shared" si="188"/>
        <v>0</v>
      </c>
      <c r="Y276" s="17">
        <f t="shared" si="202"/>
        <v>6418.1428571428569</v>
      </c>
      <c r="Z276" s="17">
        <f t="shared" si="203"/>
        <v>4</v>
      </c>
      <c r="AA276" s="17">
        <f t="shared" si="204"/>
        <v>1.1428571428571428</v>
      </c>
      <c r="AB276" s="11">
        <f t="shared" si="205"/>
        <v>0.31910420410395551</v>
      </c>
      <c r="AC276" s="11">
        <f t="shared" si="206"/>
        <v>4.9933775330467969E-6</v>
      </c>
      <c r="AD276" s="11">
        <f t="shared" si="207"/>
        <v>5.8309037900874635E-3</v>
      </c>
      <c r="AE276" s="11">
        <f t="shared" si="208"/>
        <v>0.26599444097515579</v>
      </c>
      <c r="AF276" s="11">
        <f t="shared" si="209"/>
        <v>4.3375136278077619E-6</v>
      </c>
      <c r="AG276" s="11">
        <f t="shared" si="210"/>
        <v>2.1645021645021645E-3</v>
      </c>
      <c r="AH276" s="11">
        <f t="shared" si="177"/>
        <v>0.38000298314522946</v>
      </c>
      <c r="AI276" s="11">
        <f t="shared" si="197"/>
        <v>0</v>
      </c>
      <c r="AJ276" s="11">
        <f t="shared" si="198"/>
        <v>0</v>
      </c>
      <c r="AK276" s="16">
        <f t="shared" si="175"/>
        <v>0.39071456088614104</v>
      </c>
      <c r="AL276" s="16">
        <f t="shared" si="176"/>
        <v>0</v>
      </c>
      <c r="AM276" s="16">
        <f t="shared" si="174"/>
        <v>2.9556650246305416E-3</v>
      </c>
      <c r="AN276" s="15">
        <f t="shared" si="211"/>
        <v>0.29887717493785892</v>
      </c>
      <c r="AO276" s="15">
        <f t="shared" si="212"/>
        <v>0</v>
      </c>
      <c r="AP276" s="15">
        <f t="shared" si="213"/>
        <v>0</v>
      </c>
      <c r="AQ276" s="15">
        <f t="shared" si="189"/>
        <v>0.41240225830492883</v>
      </c>
      <c r="AR276" s="15">
        <f t="shared" si="190"/>
        <v>3.980213509608324E-6</v>
      </c>
      <c r="AS276" s="15">
        <f t="shared" si="191"/>
        <v>4.8718969865923275E-3</v>
      </c>
      <c r="AT276" s="14">
        <f t="shared" si="214"/>
        <v>3.41424492486278E-3</v>
      </c>
      <c r="AU276" s="11">
        <f t="shared" si="199"/>
        <v>3.0820686206085922E-3</v>
      </c>
      <c r="AV276" s="14">
        <f t="shared" si="215"/>
        <v>0.12160804560033094</v>
      </c>
      <c r="AW276" s="11">
        <f t="shared" si="200"/>
        <v>0.10997565351842384</v>
      </c>
      <c r="AX276" s="13">
        <f t="shared" si="178"/>
        <v>4.0918765428281361E-3</v>
      </c>
      <c r="AY276" s="11">
        <f t="shared" si="182"/>
        <v>3.5199486008347567E-3</v>
      </c>
      <c r="AZ276" s="12">
        <f t="shared" si="180"/>
        <v>1.1976102095516201E-4</v>
      </c>
      <c r="BA276" s="11">
        <f t="shared" si="181"/>
        <v>1.0179040356102651E-4</v>
      </c>
      <c r="BB276" s="117">
        <f t="shared" si="201"/>
        <v>22636</v>
      </c>
      <c r="BC276" s="289">
        <f t="shared" si="179"/>
        <v>794</v>
      </c>
    </row>
    <row r="277" spans="1:55" ht="16">
      <c r="A277" s="20">
        <v>162</v>
      </c>
      <c r="B277" s="19">
        <v>44631</v>
      </c>
      <c r="C277" s="8">
        <v>14514103</v>
      </c>
      <c r="D277" s="8">
        <v>22793</v>
      </c>
      <c r="E277" s="8">
        <v>5411760</v>
      </c>
      <c r="F277" s="8">
        <v>5319395</v>
      </c>
      <c r="G277" s="8">
        <v>6629870</v>
      </c>
      <c r="H277" s="10">
        <f t="shared" si="183"/>
        <v>179589</v>
      </c>
      <c r="I277" s="8">
        <v>18523</v>
      </c>
      <c r="J277" s="8">
        <v>815425</v>
      </c>
      <c r="K277" s="8">
        <v>185</v>
      </c>
      <c r="L277" s="9">
        <v>27</v>
      </c>
      <c r="M277" s="8">
        <v>294076</v>
      </c>
      <c r="N277" s="8">
        <v>2650</v>
      </c>
      <c r="O277" s="18">
        <f t="shared" si="184"/>
        <v>6721</v>
      </c>
      <c r="P277" s="18">
        <f t="shared" si="185"/>
        <v>-3</v>
      </c>
      <c r="Q277" s="18">
        <f t="shared" si="186"/>
        <v>-5</v>
      </c>
      <c r="R277" s="18">
        <f t="shared" si="192"/>
        <v>0</v>
      </c>
      <c r="S277" s="17">
        <f t="shared" si="193"/>
        <v>6399.7142857142853</v>
      </c>
      <c r="T277" s="17">
        <f t="shared" si="194"/>
        <v>-4.1428571428571432</v>
      </c>
      <c r="U277" s="17">
        <f t="shared" si="195"/>
        <v>-0.5714285714285714</v>
      </c>
      <c r="V277" s="17">
        <f t="shared" si="187"/>
        <v>6721</v>
      </c>
      <c r="W277" s="17">
        <f t="shared" si="196"/>
        <v>0</v>
      </c>
      <c r="X277" s="17">
        <f t="shared" si="188"/>
        <v>0</v>
      </c>
      <c r="Y277" s="17">
        <f t="shared" si="202"/>
        <v>6399.7142857142853</v>
      </c>
      <c r="Z277" s="17">
        <f t="shared" si="203"/>
        <v>3.2857142857142856</v>
      </c>
      <c r="AA277" s="17">
        <f t="shared" si="204"/>
        <v>0.8571428571428571</v>
      </c>
      <c r="AB277" s="11">
        <f t="shared" si="205"/>
        <v>0.32684955493944257</v>
      </c>
      <c r="AC277" s="11">
        <f t="shared" si="206"/>
        <v>4.0629380907158686E-6</v>
      </c>
      <c r="AD277" s="11">
        <f t="shared" si="207"/>
        <v>4.559270516717325E-3</v>
      </c>
      <c r="AE277" s="11">
        <f t="shared" si="208"/>
        <v>0.31544971922214676</v>
      </c>
      <c r="AF277" s="11">
        <f t="shared" si="209"/>
        <v>4.1110775788369203E-6</v>
      </c>
      <c r="AG277" s="11">
        <f t="shared" si="210"/>
        <v>1.0905125408942201E-3</v>
      </c>
      <c r="AH277" s="11">
        <f t="shared" si="177"/>
        <v>0.34325842696629211</v>
      </c>
      <c r="AI277" s="11">
        <f t="shared" si="197"/>
        <v>0</v>
      </c>
      <c r="AJ277" s="11">
        <f t="shared" si="198"/>
        <v>0</v>
      </c>
      <c r="AK277" s="16">
        <f t="shared" si="175"/>
        <v>0.3925366876736166</v>
      </c>
      <c r="AL277" s="16">
        <f t="shared" si="176"/>
        <v>4.8699065343188401E-6</v>
      </c>
      <c r="AM277" s="16">
        <f t="shared" si="174"/>
        <v>6.3842364532019705E-3</v>
      </c>
      <c r="AN277" s="15">
        <f t="shared" si="211"/>
        <v>0.32949956550631293</v>
      </c>
      <c r="AO277" s="15">
        <f t="shared" si="212"/>
        <v>0</v>
      </c>
      <c r="AP277" s="15">
        <f t="shared" si="213"/>
        <v>0</v>
      </c>
      <c r="AQ277" s="15">
        <f t="shared" si="189"/>
        <v>0.41321557557348998</v>
      </c>
      <c r="AR277" s="15">
        <f t="shared" si="190"/>
        <v>4.3164725169003756E-6</v>
      </c>
      <c r="AS277" s="15">
        <f t="shared" si="191"/>
        <v>2.4460905349794242E-3</v>
      </c>
      <c r="AT277" s="14">
        <f t="shared" si="214"/>
        <v>3.4379256305176421E-3</v>
      </c>
      <c r="AU277" s="11">
        <f t="shared" si="199"/>
        <v>3.1301841945187889E-3</v>
      </c>
      <c r="AV277" s="14">
        <f t="shared" si="215"/>
        <v>0.126917572902572</v>
      </c>
      <c r="AW277" s="11">
        <f t="shared" si="200"/>
        <v>0.11307047245453769</v>
      </c>
      <c r="AX277" s="13">
        <f t="shared" si="178"/>
        <v>4.7491390842327504E-3</v>
      </c>
      <c r="AY277" s="11">
        <f t="shared" si="182"/>
        <v>3.589478416661429E-3</v>
      </c>
      <c r="AZ277" s="12">
        <f t="shared" si="180"/>
        <v>1.3333594776368163E-4</v>
      </c>
      <c r="BA277" s="11">
        <f t="shared" si="181"/>
        <v>1.0351420379067979E-4</v>
      </c>
      <c r="BB277" s="117">
        <f t="shared" si="201"/>
        <v>22793</v>
      </c>
      <c r="BC277" s="289">
        <f t="shared" si="179"/>
        <v>884</v>
      </c>
    </row>
    <row r="278" spans="1:55" ht="16">
      <c r="A278" s="20">
        <v>163</v>
      </c>
      <c r="B278" s="19">
        <v>44632</v>
      </c>
      <c r="C278" s="8">
        <v>14541141</v>
      </c>
      <c r="D278" s="8">
        <v>27038</v>
      </c>
      <c r="E278" s="8">
        <v>5412691</v>
      </c>
      <c r="F278" s="8">
        <v>5320436</v>
      </c>
      <c r="G278" s="8">
        <v>6629870</v>
      </c>
      <c r="H278" s="10">
        <f t="shared" si="183"/>
        <v>174256</v>
      </c>
      <c r="I278" s="8">
        <v>16873</v>
      </c>
      <c r="J278" s="8">
        <v>821371</v>
      </c>
      <c r="K278" s="8">
        <v>175</v>
      </c>
      <c r="L278" s="9">
        <v>22</v>
      </c>
      <c r="M278" s="8">
        <v>294076</v>
      </c>
      <c r="N278" s="8">
        <v>2661</v>
      </c>
      <c r="O278" s="18">
        <f t="shared" si="184"/>
        <v>5946</v>
      </c>
      <c r="P278" s="18">
        <f t="shared" si="185"/>
        <v>-10</v>
      </c>
      <c r="Q278" s="18">
        <f t="shared" si="186"/>
        <v>-5</v>
      </c>
      <c r="R278" s="18">
        <f t="shared" si="192"/>
        <v>0</v>
      </c>
      <c r="S278" s="17">
        <f t="shared" si="193"/>
        <v>6452.1428571428569</v>
      </c>
      <c r="T278" s="17">
        <f t="shared" si="194"/>
        <v>-0.8571428571428571</v>
      </c>
      <c r="U278" s="17">
        <f t="shared" si="195"/>
        <v>-0.7142857142857143</v>
      </c>
      <c r="V278" s="17">
        <f t="shared" si="187"/>
        <v>5946</v>
      </c>
      <c r="W278" s="17">
        <f t="shared" si="196"/>
        <v>0</v>
      </c>
      <c r="X278" s="17">
        <f t="shared" si="188"/>
        <v>0</v>
      </c>
      <c r="Y278" s="17">
        <f t="shared" si="202"/>
        <v>6452.1428571428569</v>
      </c>
      <c r="Z278" s="17">
        <f t="shared" si="203"/>
        <v>3.2857142857142856</v>
      </c>
      <c r="AA278" s="17">
        <f t="shared" si="204"/>
        <v>0.8571428571428571</v>
      </c>
      <c r="AB278" s="11">
        <f t="shared" si="205"/>
        <v>0.34833141808253831</v>
      </c>
      <c r="AC278" s="11">
        <f t="shared" si="206"/>
        <v>4.029450023870111E-6</v>
      </c>
      <c r="AD278" s="11">
        <f t="shared" si="207"/>
        <v>4.633204633204633E-3</v>
      </c>
      <c r="AE278" s="11">
        <f t="shared" si="208"/>
        <v>0.32086483618517048</v>
      </c>
      <c r="AF278" s="11">
        <f t="shared" si="209"/>
        <v>4.0767035478624453E-6</v>
      </c>
      <c r="AG278" s="11">
        <f t="shared" si="210"/>
        <v>1.1661807580174927E-3</v>
      </c>
      <c r="AH278" s="11">
        <f t="shared" si="177"/>
        <v>0.32100631647141392</v>
      </c>
      <c r="AI278" s="11">
        <f t="shared" si="197"/>
        <v>0</v>
      </c>
      <c r="AJ278" s="11">
        <f t="shared" si="198"/>
        <v>0</v>
      </c>
      <c r="AK278" s="16">
        <f t="shared" si="175"/>
        <v>0.41485641748350055</v>
      </c>
      <c r="AL278" s="16">
        <f t="shared" si="176"/>
        <v>5.5959015104336053E-6</v>
      </c>
      <c r="AM278" s="16">
        <f t="shared" si="174"/>
        <v>3.4285714285714288E-3</v>
      </c>
      <c r="AN278" s="15">
        <f t="shared" si="211"/>
        <v>0.29005467863406581</v>
      </c>
      <c r="AO278" s="15">
        <f t="shared" si="212"/>
        <v>6.4856647352357082E-6</v>
      </c>
      <c r="AP278" s="15">
        <f t="shared" si="213"/>
        <v>0</v>
      </c>
      <c r="AQ278" s="15">
        <f t="shared" si="189"/>
        <v>0.42431055214532204</v>
      </c>
      <c r="AR278" s="15">
        <f t="shared" si="190"/>
        <v>4.3164725169003756E-6</v>
      </c>
      <c r="AS278" s="15">
        <f t="shared" si="191"/>
        <v>3.9845520734409622E-3</v>
      </c>
      <c r="AT278" s="14">
        <f t="shared" si="214"/>
        <v>4.0782096783194841E-3</v>
      </c>
      <c r="AU278" s="11">
        <f t="shared" si="199"/>
        <v>2.811496627061638E-3</v>
      </c>
      <c r="AV278" s="14">
        <f t="shared" si="215"/>
        <v>0.15516251951152327</v>
      </c>
      <c r="AW278" s="11">
        <f t="shared" si="200"/>
        <v>0.10444044400456175</v>
      </c>
      <c r="AX278" s="13">
        <f t="shared" si="178"/>
        <v>5.796568832166781E-3</v>
      </c>
      <c r="AY278" s="11">
        <f t="shared" si="182"/>
        <v>3.3784330874875252E-3</v>
      </c>
      <c r="AZ278" s="12">
        <f t="shared" si="180"/>
        <v>1.5701665341854364E-4</v>
      </c>
      <c r="BA278" s="11">
        <f t="shared" si="181"/>
        <v>9.5175320179732021E-5</v>
      </c>
      <c r="BB278" s="117">
        <f t="shared" si="201"/>
        <v>27038</v>
      </c>
      <c r="BC278" s="289">
        <f t="shared" si="179"/>
        <v>1041</v>
      </c>
    </row>
    <row r="279" spans="1:55" ht="16">
      <c r="A279" s="20">
        <v>164</v>
      </c>
      <c r="B279" s="19">
        <v>44633</v>
      </c>
      <c r="C279" s="8">
        <v>14560832</v>
      </c>
      <c r="D279" s="8">
        <v>19691</v>
      </c>
      <c r="E279" s="8">
        <v>5413113</v>
      </c>
      <c r="F279" s="8">
        <v>5320949</v>
      </c>
      <c r="G279" s="8">
        <v>6629870</v>
      </c>
      <c r="H279" s="10">
        <f t="shared" si="183"/>
        <v>171208</v>
      </c>
      <c r="I279" s="8">
        <v>14300</v>
      </c>
      <c r="J279" s="8">
        <v>826452</v>
      </c>
      <c r="K279" s="8">
        <v>195</v>
      </c>
      <c r="L279" s="9">
        <v>25</v>
      </c>
      <c r="M279" s="8">
        <v>294076</v>
      </c>
      <c r="N279" s="8">
        <v>2665</v>
      </c>
      <c r="O279" s="18">
        <f t="shared" si="184"/>
        <v>5081</v>
      </c>
      <c r="P279" s="18">
        <f t="shared" si="185"/>
        <v>20</v>
      </c>
      <c r="Q279" s="18">
        <f t="shared" si="186"/>
        <v>3</v>
      </c>
      <c r="R279" s="18">
        <f t="shared" si="192"/>
        <v>0</v>
      </c>
      <c r="S279" s="17">
        <f t="shared" si="193"/>
        <v>6793.4285714285716</v>
      </c>
      <c r="T279" s="17">
        <f t="shared" si="194"/>
        <v>0.7142857142857143</v>
      </c>
      <c r="U279" s="17">
        <f t="shared" si="195"/>
        <v>-1.1428571428571428</v>
      </c>
      <c r="V279" s="17">
        <f t="shared" si="187"/>
        <v>5081</v>
      </c>
      <c r="W279" s="17">
        <f t="shared" si="196"/>
        <v>20</v>
      </c>
      <c r="X279" s="17">
        <f t="shared" si="188"/>
        <v>3</v>
      </c>
      <c r="Y279" s="17">
        <f t="shared" si="202"/>
        <v>6793.4285714285716</v>
      </c>
      <c r="Z279" s="17">
        <f t="shared" si="203"/>
        <v>3.8571428571428572</v>
      </c>
      <c r="AA279" s="17">
        <f t="shared" si="204"/>
        <v>0.42857142857142855</v>
      </c>
      <c r="AB279" s="11">
        <f t="shared" si="205"/>
        <v>0.40262126304916562</v>
      </c>
      <c r="AC279" s="11">
        <f t="shared" si="206"/>
        <v>4.6959813009503099E-6</v>
      </c>
      <c r="AD279" s="11">
        <f t="shared" si="207"/>
        <v>2.4489795918367346E-3</v>
      </c>
      <c r="AE279" s="11">
        <f t="shared" si="208"/>
        <v>0.46805812303856242</v>
      </c>
      <c r="AF279" s="11">
        <f t="shared" si="209"/>
        <v>2.3915179847671344E-6</v>
      </c>
      <c r="AG279" s="11">
        <f t="shared" si="210"/>
        <v>2.8571428571428571E-3</v>
      </c>
      <c r="AH279" s="11">
        <f t="shared" si="177"/>
        <v>0.3011319860131571</v>
      </c>
      <c r="AI279" s="11">
        <f t="shared" si="197"/>
        <v>2.4349532671594201E-5</v>
      </c>
      <c r="AJ279" s="11">
        <f t="shared" si="198"/>
        <v>1.7142857142857144E-2</v>
      </c>
      <c r="AK279" s="16">
        <f t="shared" si="175"/>
        <v>0.45868838768577225</v>
      </c>
      <c r="AL279" s="16">
        <f t="shared" si="176"/>
        <v>5.5959015104336053E-6</v>
      </c>
      <c r="AM279" s="16">
        <f t="shared" si="174"/>
        <v>3.4285714285714288E-3</v>
      </c>
      <c r="AN279" s="15">
        <f t="shared" si="211"/>
        <v>0.37398435148961784</v>
      </c>
      <c r="AO279" s="15">
        <f t="shared" si="212"/>
        <v>0</v>
      </c>
      <c r="AP279" s="15">
        <f t="shared" si="213"/>
        <v>0</v>
      </c>
      <c r="AQ279" s="15">
        <f t="shared" si="189"/>
        <v>0.5368158743595367</v>
      </c>
      <c r="AR279" s="15">
        <f t="shared" si="190"/>
        <v>1.0826446848009567E-5</v>
      </c>
      <c r="AS279" s="15">
        <f t="shared" si="191"/>
        <v>1.1862271062271062E-2</v>
      </c>
      <c r="AT279" s="14">
        <f t="shared" si="214"/>
        <v>2.9700431531839992E-3</v>
      </c>
      <c r="AU279" s="11">
        <f t="shared" si="199"/>
        <v>2.8830127890893784E-3</v>
      </c>
      <c r="AV279" s="14">
        <f t="shared" si="215"/>
        <v>0.11501214896500163</v>
      </c>
      <c r="AW279" s="11">
        <f t="shared" si="200"/>
        <v>0.1127577453156486</v>
      </c>
      <c r="AX279" s="13">
        <f t="shared" si="178"/>
        <v>2.9439445413644294E-3</v>
      </c>
      <c r="AY279" s="11">
        <f t="shared" si="182"/>
        <v>4.0447301278927535E-3</v>
      </c>
      <c r="AZ279" s="12">
        <f t="shared" si="180"/>
        <v>7.7377082808561862E-5</v>
      </c>
      <c r="BA279" s="11">
        <f t="shared" si="181"/>
        <v>1.0715573177582237E-4</v>
      </c>
      <c r="BB279" s="117">
        <f t="shared" si="201"/>
        <v>19691</v>
      </c>
      <c r="BC279" s="289">
        <f t="shared" si="179"/>
        <v>513</v>
      </c>
    </row>
    <row r="280" spans="1:55" ht="16">
      <c r="A280" s="20">
        <v>165</v>
      </c>
      <c r="B280" s="19">
        <v>44634</v>
      </c>
      <c r="C280" s="8">
        <v>14569656</v>
      </c>
      <c r="D280" s="8">
        <v>8824</v>
      </c>
      <c r="E280" s="8">
        <v>5413248</v>
      </c>
      <c r="F280" s="8">
        <v>5321044</v>
      </c>
      <c r="G280" s="8">
        <v>6629870</v>
      </c>
      <c r="H280" s="10">
        <f t="shared" si="183"/>
        <v>169416</v>
      </c>
      <c r="I280" s="8">
        <v>10578</v>
      </c>
      <c r="J280" s="8">
        <v>831867</v>
      </c>
      <c r="K280" s="8">
        <v>198</v>
      </c>
      <c r="L280" s="9">
        <v>25</v>
      </c>
      <c r="M280" s="8">
        <v>294076</v>
      </c>
      <c r="N280" s="8">
        <v>2666</v>
      </c>
      <c r="O280" s="18">
        <f t="shared" si="184"/>
        <v>5415</v>
      </c>
      <c r="P280" s="18">
        <f t="shared" si="185"/>
        <v>3</v>
      </c>
      <c r="Q280" s="18">
        <f t="shared" si="186"/>
        <v>0</v>
      </c>
      <c r="R280" s="18">
        <f t="shared" si="192"/>
        <v>0</v>
      </c>
      <c r="S280" s="17">
        <f t="shared" si="193"/>
        <v>7088.1428571428569</v>
      </c>
      <c r="T280" s="17">
        <f t="shared" si="194"/>
        <v>1.2857142857142858</v>
      </c>
      <c r="U280" s="17">
        <f t="shared" si="195"/>
        <v>-1.2857142857142858</v>
      </c>
      <c r="V280" s="17">
        <f t="shared" si="187"/>
        <v>5415</v>
      </c>
      <c r="W280" s="17">
        <f t="shared" si="196"/>
        <v>3</v>
      </c>
      <c r="X280" s="17">
        <f t="shared" si="188"/>
        <v>0</v>
      </c>
      <c r="Y280" s="17">
        <f t="shared" si="202"/>
        <v>7088.1428571428569</v>
      </c>
      <c r="Z280" s="17">
        <f t="shared" si="203"/>
        <v>3.8571428571428572</v>
      </c>
      <c r="AA280" s="17">
        <f t="shared" si="204"/>
        <v>0.42857142857142855</v>
      </c>
      <c r="AB280" s="11">
        <f t="shared" si="205"/>
        <v>0.49567432567432568</v>
      </c>
      <c r="AC280" s="11">
        <f t="shared" si="206"/>
        <v>4.6671105607377766E-6</v>
      </c>
      <c r="AD280" s="11">
        <f t="shared" si="207"/>
        <v>2.1978021978021978E-3</v>
      </c>
      <c r="AE280" s="11">
        <f t="shared" si="208"/>
        <v>0.41693617582997822</v>
      </c>
      <c r="AF280" s="11">
        <f t="shared" si="209"/>
        <v>2.3763063972910107E-6</v>
      </c>
      <c r="AG280" s="11">
        <f t="shared" si="210"/>
        <v>3.2615786040443577E-3</v>
      </c>
      <c r="AH280" s="11">
        <f t="shared" si="177"/>
        <v>0.37867132867132869</v>
      </c>
      <c r="AI280" s="11">
        <f t="shared" si="197"/>
        <v>3.6299748805738266E-6</v>
      </c>
      <c r="AJ280" s="11">
        <f t="shared" si="198"/>
        <v>0</v>
      </c>
      <c r="AK280" s="16">
        <f t="shared" si="175"/>
        <v>0.50127721604602749</v>
      </c>
      <c r="AL280" s="16">
        <f t="shared" si="176"/>
        <v>6.5491381061397508E-6</v>
      </c>
      <c r="AM280" s="16">
        <f t="shared" si="174"/>
        <v>3.4285714285714288E-3</v>
      </c>
      <c r="AN280" s="15">
        <f t="shared" si="211"/>
        <v>0.36591644115899941</v>
      </c>
      <c r="AO280" s="15">
        <f t="shared" si="212"/>
        <v>1.0236396788330508E-5</v>
      </c>
      <c r="AP280" s="15">
        <f t="shared" si="213"/>
        <v>9.1324200913242004E-3</v>
      </c>
      <c r="AQ280" s="15">
        <f t="shared" si="189"/>
        <v>0.55620086149328718</v>
      </c>
      <c r="AR280" s="15">
        <f t="shared" si="190"/>
        <v>8.8669581874615864E-6</v>
      </c>
      <c r="AS280" s="15">
        <f t="shared" si="191"/>
        <v>1.1862271062271062E-2</v>
      </c>
      <c r="AT280" s="14">
        <f t="shared" si="214"/>
        <v>1.3309461573153018E-3</v>
      </c>
      <c r="AU280" s="11">
        <f t="shared" si="199"/>
        <v>2.8851028968678335E-3</v>
      </c>
      <c r="AV280" s="14">
        <f t="shared" si="215"/>
        <v>5.2084808990886342E-2</v>
      </c>
      <c r="AW280" s="11">
        <f t="shared" si="200"/>
        <v>0.12081841530579632</v>
      </c>
      <c r="AX280" s="13">
        <f t="shared" si="178"/>
        <v>5.5488061305546468E-4</v>
      </c>
      <c r="AY280" s="11">
        <f t="shared" si="182"/>
        <v>4.5989749326412451E-3</v>
      </c>
      <c r="AZ280" s="12">
        <f t="shared" si="180"/>
        <v>1.4329089408992936E-5</v>
      </c>
      <c r="BA280" s="11">
        <f t="shared" si="181"/>
        <v>1.1534378286667548E-4</v>
      </c>
      <c r="BB280" s="117">
        <f t="shared" si="201"/>
        <v>8824</v>
      </c>
      <c r="BC280" s="289">
        <f t="shared" si="179"/>
        <v>95</v>
      </c>
    </row>
    <row r="281" spans="1:55" ht="16">
      <c r="A281" s="20">
        <v>166</v>
      </c>
      <c r="B281" s="19">
        <v>44635</v>
      </c>
      <c r="C281" s="8">
        <v>14577349</v>
      </c>
      <c r="D281" s="8">
        <v>7693</v>
      </c>
      <c r="E281" s="8">
        <v>5413589</v>
      </c>
      <c r="F281" s="8">
        <v>5321284</v>
      </c>
      <c r="G281" s="8">
        <v>6629870</v>
      </c>
      <c r="H281" s="10">
        <f t="shared" si="183"/>
        <v>160501</v>
      </c>
      <c r="I281" s="8">
        <v>11872</v>
      </c>
      <c r="J281" s="8">
        <v>839246</v>
      </c>
      <c r="K281" s="8">
        <v>197</v>
      </c>
      <c r="L281" s="9">
        <v>24</v>
      </c>
      <c r="M281" s="8">
        <v>294076</v>
      </c>
      <c r="N281" s="8">
        <v>2670</v>
      </c>
      <c r="O281" s="18">
        <f t="shared" si="184"/>
        <v>7379</v>
      </c>
      <c r="P281" s="18">
        <f t="shared" si="185"/>
        <v>-1</v>
      </c>
      <c r="Q281" s="18">
        <f t="shared" si="186"/>
        <v>-1</v>
      </c>
      <c r="R281" s="18">
        <f t="shared" si="192"/>
        <v>0</v>
      </c>
      <c r="S281" s="17">
        <f t="shared" si="193"/>
        <v>7378</v>
      </c>
      <c r="T281" s="17">
        <f t="shared" si="194"/>
        <v>2</v>
      </c>
      <c r="U281" s="17">
        <f t="shared" si="195"/>
        <v>-0.5714285714285714</v>
      </c>
      <c r="V281" s="17">
        <f t="shared" si="187"/>
        <v>7379</v>
      </c>
      <c r="W281" s="17">
        <f t="shared" si="196"/>
        <v>0</v>
      </c>
      <c r="X281" s="17">
        <f t="shared" si="188"/>
        <v>0</v>
      </c>
      <c r="Y281" s="17">
        <f t="shared" si="202"/>
        <v>7378</v>
      </c>
      <c r="Z281" s="17">
        <f t="shared" si="203"/>
        <v>4.1428571428571432</v>
      </c>
      <c r="AA281" s="17">
        <f t="shared" si="204"/>
        <v>0.42857142857142855</v>
      </c>
      <c r="AB281" s="11">
        <f t="shared" si="205"/>
        <v>0.69748534694649267</v>
      </c>
      <c r="AC281" s="11">
        <f t="shared" si="206"/>
        <v>4.9801917167734065E-6</v>
      </c>
      <c r="AD281" s="11">
        <f t="shared" si="207"/>
        <v>2.1645021645021645E-3</v>
      </c>
      <c r="AE281" s="11">
        <f t="shared" si="208"/>
        <v>0.49071919356795451</v>
      </c>
      <c r="AF281" s="11">
        <f t="shared" si="209"/>
        <v>2.3595680393241981E-6</v>
      </c>
      <c r="AG281" s="11">
        <f t="shared" si="210"/>
        <v>3.1466331025802393E-3</v>
      </c>
      <c r="AH281" s="11">
        <f t="shared" si="177"/>
        <v>0.69757988277557192</v>
      </c>
      <c r="AI281" s="11">
        <f t="shared" si="197"/>
        <v>0</v>
      </c>
      <c r="AJ281" s="11">
        <f t="shared" si="198"/>
        <v>0</v>
      </c>
      <c r="AK281" s="16">
        <f t="shared" si="175"/>
        <v>0.50655506283368312</v>
      </c>
      <c r="AL281" s="16">
        <f t="shared" si="176"/>
        <v>6.5491381061397508E-6</v>
      </c>
      <c r="AM281" s="16">
        <f t="shared" si="174"/>
        <v>3.4285714285714288E-3</v>
      </c>
      <c r="AN281" s="15">
        <f t="shared" si="211"/>
        <v>0.54134177410638462</v>
      </c>
      <c r="AO281" s="15">
        <f t="shared" si="212"/>
        <v>0</v>
      </c>
      <c r="AP281" s="15">
        <f t="shared" si="213"/>
        <v>0</v>
      </c>
      <c r="AQ281" s="15">
        <f t="shared" si="189"/>
        <v>0.49990484279007369</v>
      </c>
      <c r="AR281" s="15">
        <f t="shared" si="190"/>
        <v>1.5435857732565296E-5</v>
      </c>
      <c r="AS281" s="15">
        <f t="shared" si="191"/>
        <v>1.1862271062271062E-2</v>
      </c>
      <c r="AT281" s="14">
        <f t="shared" si="214"/>
        <v>1.1603545770882385E-3</v>
      </c>
      <c r="AU281" s="11">
        <f t="shared" si="199"/>
        <v>2.8598061284976712E-3</v>
      </c>
      <c r="AV281" s="14">
        <f t="shared" si="215"/>
        <v>4.7931165537909423E-2</v>
      </c>
      <c r="AW281" s="11">
        <f t="shared" si="200"/>
        <v>0.12839339095548502</v>
      </c>
      <c r="AX281" s="13">
        <f t="shared" si="178"/>
        <v>1.4166312508853945E-3</v>
      </c>
      <c r="AY281" s="11">
        <f t="shared" si="182"/>
        <v>5.2048870527695917E-3</v>
      </c>
      <c r="AZ281" s="12">
        <f t="shared" si="180"/>
        <v>3.6199804822718998E-5</v>
      </c>
      <c r="BA281" s="11">
        <f t="shared" si="181"/>
        <v>1.2103232362453132E-4</v>
      </c>
      <c r="BB281" s="117">
        <f t="shared" si="201"/>
        <v>7693</v>
      </c>
      <c r="BC281" s="289">
        <f t="shared" si="179"/>
        <v>240</v>
      </c>
    </row>
    <row r="282" spans="1:55" ht="16">
      <c r="A282" s="20">
        <v>167</v>
      </c>
      <c r="B282" s="19">
        <v>44636</v>
      </c>
      <c r="C282" s="8">
        <v>14602472</v>
      </c>
      <c r="D282" s="8">
        <v>25123</v>
      </c>
      <c r="E282" s="8">
        <v>5414466</v>
      </c>
      <c r="F282" s="8">
        <v>5322690</v>
      </c>
      <c r="G282" s="8">
        <v>6629870</v>
      </c>
      <c r="H282" s="10">
        <f t="shared" si="183"/>
        <v>147273</v>
      </c>
      <c r="I282" s="8">
        <v>14313</v>
      </c>
      <c r="J282" s="8">
        <v>848615</v>
      </c>
      <c r="K282" s="8">
        <v>201</v>
      </c>
      <c r="L282" s="9">
        <v>24</v>
      </c>
      <c r="M282" s="8">
        <v>294076</v>
      </c>
      <c r="N282" s="8">
        <v>2678</v>
      </c>
      <c r="O282" s="18">
        <f t="shared" si="184"/>
        <v>9369</v>
      </c>
      <c r="P282" s="18">
        <f t="shared" si="185"/>
        <v>4</v>
      </c>
      <c r="Q282" s="18">
        <f t="shared" si="186"/>
        <v>0</v>
      </c>
      <c r="R282" s="18">
        <f t="shared" si="192"/>
        <v>0</v>
      </c>
      <c r="S282" s="17">
        <f t="shared" si="193"/>
        <v>7622.8571428571431</v>
      </c>
      <c r="T282" s="17">
        <f t="shared" si="194"/>
        <v>5</v>
      </c>
      <c r="U282" s="17">
        <f t="shared" si="195"/>
        <v>0.14285714285714285</v>
      </c>
      <c r="V282" s="17">
        <f t="shared" si="187"/>
        <v>9369</v>
      </c>
      <c r="W282" s="17">
        <f t="shared" si="196"/>
        <v>4</v>
      </c>
      <c r="X282" s="17">
        <f t="shared" si="188"/>
        <v>0</v>
      </c>
      <c r="Y282" s="17">
        <f t="shared" si="202"/>
        <v>7622.8571428571431</v>
      </c>
      <c r="Z282" s="17">
        <f t="shared" si="203"/>
        <v>5.7142857142857144</v>
      </c>
      <c r="AA282" s="17">
        <f t="shared" si="204"/>
        <v>0.42857142857142855</v>
      </c>
      <c r="AB282" s="11">
        <f t="shared" si="205"/>
        <v>0.64208702348864077</v>
      </c>
      <c r="AC282" s="11">
        <f t="shared" si="206"/>
        <v>6.8088328264724701E-6</v>
      </c>
      <c r="AD282" s="11">
        <f t="shared" si="207"/>
        <v>2.1754894851341551E-3</v>
      </c>
      <c r="AE282" s="11">
        <f t="shared" si="208"/>
        <v>0.4424316613522612</v>
      </c>
      <c r="AF282" s="11">
        <f t="shared" si="209"/>
        <v>1.4392198564845938E-6</v>
      </c>
      <c r="AG282" s="11">
        <f t="shared" si="210"/>
        <v>3.5186488388458835E-3</v>
      </c>
      <c r="AH282" s="11">
        <f t="shared" si="177"/>
        <v>0.78916778975741242</v>
      </c>
      <c r="AI282" s="11">
        <f t="shared" si="197"/>
        <v>4.7661829785307289E-6</v>
      </c>
      <c r="AJ282" s="11">
        <f t="shared" si="198"/>
        <v>0</v>
      </c>
      <c r="AK282" s="16">
        <f t="shared" si="175"/>
        <v>0.51368649582239223</v>
      </c>
      <c r="AL282" s="16">
        <f t="shared" si="176"/>
        <v>2.1452576855941963E-6</v>
      </c>
      <c r="AM282" s="16">
        <f t="shared" si="174"/>
        <v>0</v>
      </c>
      <c r="AN282" s="15">
        <f t="shared" si="211"/>
        <v>0.48234399834151059</v>
      </c>
      <c r="AO282" s="15">
        <f t="shared" si="212"/>
        <v>0</v>
      </c>
      <c r="AP282" s="15">
        <f t="shared" si="213"/>
        <v>1.4778325123152709E-2</v>
      </c>
      <c r="AQ282" s="15">
        <f t="shared" si="189"/>
        <v>0.48939656884277788</v>
      </c>
      <c r="AR282" s="15">
        <f t="shared" si="190"/>
        <v>1.329902569290569E-5</v>
      </c>
      <c r="AS282" s="15">
        <f t="shared" si="191"/>
        <v>1.1062271062271062E-2</v>
      </c>
      <c r="AT282" s="14">
        <f t="shared" si="214"/>
        <v>3.7893654023382056E-3</v>
      </c>
      <c r="AU282" s="11">
        <f t="shared" si="199"/>
        <v>2.8068208189387035E-3</v>
      </c>
      <c r="AV282" s="14">
        <f t="shared" si="215"/>
        <v>0.1705879557013166</v>
      </c>
      <c r="AW282" s="11">
        <f t="shared" si="200"/>
        <v>0.13706729490727271</v>
      </c>
      <c r="AX282" s="13">
        <f t="shared" si="178"/>
        <v>8.7600700307163201E-3</v>
      </c>
      <c r="AY282" s="11">
        <f t="shared" si="182"/>
        <v>5.4100896599126322E-3</v>
      </c>
      <c r="AZ282" s="12">
        <f t="shared" si="180"/>
        <v>2.1207052325309547E-4</v>
      </c>
      <c r="BA282" s="11">
        <f t="shared" si="181"/>
        <v>1.1732615313077676E-4</v>
      </c>
      <c r="BB282" s="117">
        <f t="shared" si="201"/>
        <v>25123</v>
      </c>
      <c r="BC282" s="289">
        <f t="shared" si="179"/>
        <v>1406</v>
      </c>
    </row>
    <row r="283" spans="1:55" ht="16">
      <c r="A283" s="20">
        <v>168</v>
      </c>
      <c r="B283" s="19">
        <v>44637</v>
      </c>
      <c r="C283" s="8">
        <v>14625205</v>
      </c>
      <c r="D283" s="8">
        <v>22733</v>
      </c>
      <c r="E283" s="8">
        <v>5415369</v>
      </c>
      <c r="F283" s="8">
        <v>5323864</v>
      </c>
      <c r="G283" s="8">
        <v>6629870</v>
      </c>
      <c r="H283" s="10">
        <f t="shared" si="183"/>
        <v>127690</v>
      </c>
      <c r="I283" s="8">
        <v>23014</v>
      </c>
      <c r="J283" s="8">
        <v>858321</v>
      </c>
      <c r="K283" s="8">
        <v>197</v>
      </c>
      <c r="L283" s="9">
        <v>23</v>
      </c>
      <c r="M283" s="8">
        <v>294076</v>
      </c>
      <c r="N283" s="8">
        <v>2685</v>
      </c>
      <c r="O283" s="18">
        <f t="shared" si="184"/>
        <v>9706</v>
      </c>
      <c r="P283" s="18">
        <f t="shared" si="185"/>
        <v>-4</v>
      </c>
      <c r="Q283" s="18">
        <f t="shared" si="186"/>
        <v>-1</v>
      </c>
      <c r="R283" s="18">
        <f t="shared" si="192"/>
        <v>0</v>
      </c>
      <c r="S283" s="17">
        <f t="shared" si="193"/>
        <v>7825.2857142857147</v>
      </c>
      <c r="T283" s="17">
        <f t="shared" si="194"/>
        <v>2.8571428571428572</v>
      </c>
      <c r="U283" s="17">
        <f t="shared" si="195"/>
        <v>-0.5714285714285714</v>
      </c>
      <c r="V283" s="17">
        <f t="shared" si="187"/>
        <v>9706</v>
      </c>
      <c r="W283" s="17">
        <f t="shared" si="196"/>
        <v>0</v>
      </c>
      <c r="X283" s="17">
        <f t="shared" si="188"/>
        <v>0</v>
      </c>
      <c r="Y283" s="17">
        <f t="shared" si="202"/>
        <v>7825.2857142857147</v>
      </c>
      <c r="Z283" s="17">
        <f t="shared" si="203"/>
        <v>3.5714285714285716</v>
      </c>
      <c r="AA283" s="17">
        <f t="shared" si="204"/>
        <v>0</v>
      </c>
      <c r="AB283" s="11">
        <f t="shared" si="205"/>
        <v>0.54672575381022248</v>
      </c>
      <c r="AC283" s="11">
        <f t="shared" si="206"/>
        <v>4.2085381137837199E-6</v>
      </c>
      <c r="AD283" s="11">
        <f t="shared" si="207"/>
        <v>0</v>
      </c>
      <c r="AE283" s="11">
        <f t="shared" si="208"/>
        <v>0.31910420410395551</v>
      </c>
      <c r="AF283" s="11">
        <f t="shared" si="209"/>
        <v>4.9933775330467969E-6</v>
      </c>
      <c r="AG283" s="11">
        <f t="shared" si="210"/>
        <v>5.8309037900874635E-3</v>
      </c>
      <c r="AH283" s="11">
        <f t="shared" si="177"/>
        <v>0.67812478166701595</v>
      </c>
      <c r="AI283" s="11">
        <f t="shared" si="197"/>
        <v>0</v>
      </c>
      <c r="AJ283" s="11">
        <f t="shared" si="198"/>
        <v>0</v>
      </c>
      <c r="AK283" s="16">
        <f t="shared" si="175"/>
        <v>0.52112343556219265</v>
      </c>
      <c r="AL283" s="16">
        <f t="shared" si="176"/>
        <v>3.9565405102592979E-6</v>
      </c>
      <c r="AM283" s="16">
        <f t="shared" si="174"/>
        <v>0</v>
      </c>
      <c r="AN283" s="15">
        <f t="shared" si="211"/>
        <v>0.38000298314522946</v>
      </c>
      <c r="AO283" s="15">
        <f t="shared" si="212"/>
        <v>0</v>
      </c>
      <c r="AP283" s="15">
        <f t="shared" si="213"/>
        <v>0</v>
      </c>
      <c r="AQ283" s="15">
        <f t="shared" si="189"/>
        <v>0.49301452186996331</v>
      </c>
      <c r="AR283" s="15">
        <f t="shared" si="190"/>
        <v>1.329902569290569E-5</v>
      </c>
      <c r="AS283" s="15">
        <f t="shared" si="191"/>
        <v>1.1459293394777265E-2</v>
      </c>
      <c r="AT283" s="14">
        <f t="shared" si="214"/>
        <v>3.4288756793119622E-3</v>
      </c>
      <c r="AU283" s="11">
        <f t="shared" si="199"/>
        <v>2.8211283608448258E-3</v>
      </c>
      <c r="AV283" s="14">
        <f t="shared" si="215"/>
        <v>0.17803273553136503</v>
      </c>
      <c r="AW283" s="11">
        <f t="shared" si="200"/>
        <v>0.1474190016618202</v>
      </c>
      <c r="AX283" s="13">
        <f t="shared" si="178"/>
        <v>7.9715901760675743E-3</v>
      </c>
      <c r="AY283" s="11">
        <f t="shared" si="182"/>
        <v>5.2555286509136587E-3</v>
      </c>
      <c r="AZ283" s="12">
        <f t="shared" si="180"/>
        <v>1.7707737859113377E-4</v>
      </c>
      <c r="BA283" s="11">
        <f t="shared" si="181"/>
        <v>1.1084035476670628E-4</v>
      </c>
      <c r="BB283" s="117">
        <f t="shared" si="201"/>
        <v>22733</v>
      </c>
      <c r="BC283" s="289">
        <f t="shared" si="179"/>
        <v>1174</v>
      </c>
    </row>
    <row r="284" spans="1:55" ht="16">
      <c r="A284" s="20">
        <v>169</v>
      </c>
      <c r="B284" s="19">
        <v>44638</v>
      </c>
      <c r="C284" s="8">
        <v>14646824</v>
      </c>
      <c r="D284" s="8">
        <v>21619</v>
      </c>
      <c r="E284" s="8">
        <v>5416259</v>
      </c>
      <c r="F284" s="8">
        <v>5325012</v>
      </c>
      <c r="G284" s="8">
        <v>6629870</v>
      </c>
      <c r="H284" s="10">
        <f t="shared" si="183"/>
        <v>120144</v>
      </c>
      <c r="I284" s="8">
        <v>20651</v>
      </c>
      <c r="J284" s="8">
        <v>867071</v>
      </c>
      <c r="K284" s="8">
        <v>199</v>
      </c>
      <c r="L284" s="9">
        <v>23</v>
      </c>
      <c r="M284" s="8">
        <v>294076</v>
      </c>
      <c r="N284" s="8">
        <v>2694</v>
      </c>
      <c r="O284" s="18">
        <f t="shared" si="184"/>
        <v>8750</v>
      </c>
      <c r="P284" s="18">
        <f t="shared" si="185"/>
        <v>2</v>
      </c>
      <c r="Q284" s="18">
        <f t="shared" si="186"/>
        <v>0</v>
      </c>
      <c r="R284" s="18">
        <f t="shared" si="192"/>
        <v>0</v>
      </c>
      <c r="S284" s="17">
        <f t="shared" si="193"/>
        <v>8105.5714285714284</v>
      </c>
      <c r="T284" s="17">
        <f t="shared" si="194"/>
        <v>7.1428571428571432</v>
      </c>
      <c r="U284" s="17">
        <f t="shared" si="195"/>
        <v>-0.7142857142857143</v>
      </c>
      <c r="V284" s="17">
        <f t="shared" si="187"/>
        <v>8750</v>
      </c>
      <c r="W284" s="17">
        <f t="shared" si="196"/>
        <v>2</v>
      </c>
      <c r="X284" s="17">
        <f t="shared" si="188"/>
        <v>0</v>
      </c>
      <c r="Y284" s="17">
        <f t="shared" si="202"/>
        <v>8105.5714285714284</v>
      </c>
      <c r="Z284" s="17">
        <f t="shared" si="203"/>
        <v>7.8571428571428568</v>
      </c>
      <c r="AA284" s="17">
        <f t="shared" si="204"/>
        <v>0</v>
      </c>
      <c r="AB284" s="11">
        <f t="shared" si="205"/>
        <v>0.35220176538504511</v>
      </c>
      <c r="AC284" s="11">
        <f t="shared" si="206"/>
        <v>9.154084377689532E-6</v>
      </c>
      <c r="AD284" s="11">
        <f t="shared" si="207"/>
        <v>0</v>
      </c>
      <c r="AE284" s="11">
        <f t="shared" si="208"/>
        <v>0.32684955493944257</v>
      </c>
      <c r="AF284" s="11">
        <f t="shared" si="209"/>
        <v>4.0629380907158686E-6</v>
      </c>
      <c r="AG284" s="11">
        <f t="shared" si="210"/>
        <v>4.559270516717325E-3</v>
      </c>
      <c r="AH284" s="11">
        <f t="shared" si="177"/>
        <v>0.38020335447988179</v>
      </c>
      <c r="AI284" s="11">
        <f t="shared" si="197"/>
        <v>2.3301305688664265E-6</v>
      </c>
      <c r="AJ284" s="11">
        <f t="shared" si="198"/>
        <v>0</v>
      </c>
      <c r="AK284" s="16">
        <f t="shared" si="175"/>
        <v>0.5291470211719852</v>
      </c>
      <c r="AL284" s="16">
        <f t="shared" si="176"/>
        <v>5.099749108102521E-6</v>
      </c>
      <c r="AM284" s="16">
        <f t="shared" si="174"/>
        <v>0</v>
      </c>
      <c r="AN284" s="15">
        <f t="shared" si="211"/>
        <v>0.34325842696629211</v>
      </c>
      <c r="AO284" s="15">
        <f t="shared" si="212"/>
        <v>0</v>
      </c>
      <c r="AP284" s="15">
        <f t="shared" si="213"/>
        <v>0</v>
      </c>
      <c r="AQ284" s="15">
        <f t="shared" si="189"/>
        <v>0.50031365462092336</v>
      </c>
      <c r="AR284" s="15">
        <f t="shared" si="190"/>
        <v>6.7679746422025861E-6</v>
      </c>
      <c r="AS284" s="15">
        <f t="shared" si="191"/>
        <v>3.8962681846932321E-3</v>
      </c>
      <c r="AT284" s="14">
        <f t="shared" si="214"/>
        <v>3.2608482519265085E-3</v>
      </c>
      <c r="AU284" s="11">
        <f t="shared" si="199"/>
        <v>2.860474101086662E-3</v>
      </c>
      <c r="AV284" s="14">
        <f t="shared" si="215"/>
        <v>0.17994240245039286</v>
      </c>
      <c r="AW284" s="11">
        <f t="shared" si="200"/>
        <v>0.15444785322749935</v>
      </c>
      <c r="AX284" s="13">
        <f t="shared" si="178"/>
        <v>8.9905239251311768E-3</v>
      </c>
      <c r="AY284" s="11">
        <f t="shared" si="182"/>
        <v>5.4696713928464929E-3</v>
      </c>
      <c r="AZ284" s="12">
        <f t="shared" si="180"/>
        <v>1.7315573306867253E-4</v>
      </c>
      <c r="BA284" s="11">
        <f t="shared" si="181"/>
        <v>1.1359843513415152E-4</v>
      </c>
      <c r="BB284" s="117">
        <f t="shared" si="201"/>
        <v>21619</v>
      </c>
      <c r="BC284" s="289">
        <f t="shared" si="179"/>
        <v>1148</v>
      </c>
    </row>
    <row r="285" spans="1:55" ht="16">
      <c r="A285" s="20">
        <v>170</v>
      </c>
      <c r="B285" s="19">
        <v>44639</v>
      </c>
      <c r="C285" s="8">
        <v>14671403</v>
      </c>
      <c r="D285" s="8">
        <v>24579</v>
      </c>
      <c r="E285" s="8">
        <v>5416868</v>
      </c>
      <c r="F285" s="8">
        <v>5325881</v>
      </c>
      <c r="G285" s="8">
        <v>6629870</v>
      </c>
      <c r="H285" s="10">
        <f t="shared" si="183"/>
        <v>113855</v>
      </c>
      <c r="I285" s="8">
        <v>18398</v>
      </c>
      <c r="J285" s="8">
        <v>874731</v>
      </c>
      <c r="K285" s="8">
        <v>210</v>
      </c>
      <c r="L285" s="9">
        <v>23</v>
      </c>
      <c r="M285" s="8">
        <v>294076</v>
      </c>
      <c r="N285" s="8">
        <v>2696</v>
      </c>
      <c r="O285" s="18">
        <f t="shared" si="184"/>
        <v>7660</v>
      </c>
      <c r="P285" s="18">
        <f t="shared" si="185"/>
        <v>11</v>
      </c>
      <c r="Q285" s="18">
        <f t="shared" si="186"/>
        <v>0</v>
      </c>
      <c r="R285" s="18">
        <f t="shared" si="192"/>
        <v>0</v>
      </c>
      <c r="S285" s="17">
        <f t="shared" si="193"/>
        <v>8410.5714285714294</v>
      </c>
      <c r="T285" s="17">
        <f t="shared" si="194"/>
        <v>8.4285714285714288</v>
      </c>
      <c r="U285" s="17">
        <f t="shared" si="195"/>
        <v>0</v>
      </c>
      <c r="V285" s="17">
        <f t="shared" si="187"/>
        <v>7660</v>
      </c>
      <c r="W285" s="17">
        <f t="shared" si="196"/>
        <v>11</v>
      </c>
      <c r="X285" s="17">
        <f t="shared" si="188"/>
        <v>0</v>
      </c>
      <c r="Y285" s="17">
        <f t="shared" si="202"/>
        <v>8410.5714285714294</v>
      </c>
      <c r="Z285" s="17">
        <f t="shared" si="203"/>
        <v>9</v>
      </c>
      <c r="AA285" s="17">
        <f t="shared" si="204"/>
        <v>0.5714285714285714</v>
      </c>
      <c r="AB285" s="11">
        <f t="shared" si="205"/>
        <v>0.40727187199512999</v>
      </c>
      <c r="AC285" s="11">
        <f t="shared" si="206"/>
        <v>1.0379772821372183E-5</v>
      </c>
      <c r="AD285" s="11">
        <f t="shared" si="207"/>
        <v>2.8715003589375445E-3</v>
      </c>
      <c r="AE285" s="11">
        <f t="shared" si="208"/>
        <v>0.34833141808253831</v>
      </c>
      <c r="AF285" s="11">
        <f t="shared" si="209"/>
        <v>4.029450023870111E-6</v>
      </c>
      <c r="AG285" s="11">
        <f t="shared" si="210"/>
        <v>4.633204633204633E-3</v>
      </c>
      <c r="AH285" s="11">
        <f t="shared" si="177"/>
        <v>0.37092634739237812</v>
      </c>
      <c r="AI285" s="11">
        <f t="shared" si="197"/>
        <v>1.2686389003899334E-5</v>
      </c>
      <c r="AJ285" s="11">
        <f t="shared" si="198"/>
        <v>0</v>
      </c>
      <c r="AK285" s="16">
        <f t="shared" si="175"/>
        <v>0.53600030311250635</v>
      </c>
      <c r="AL285" s="16">
        <f t="shared" si="176"/>
        <v>1.1636052688672915E-5</v>
      </c>
      <c r="AM285" s="16">
        <f t="shared" ref="AM285:AM348" si="216">AVERAGE(AJ283:AJ287)</f>
        <v>0</v>
      </c>
      <c r="AN285" s="15">
        <f t="shared" si="211"/>
        <v>0.32100631647141392</v>
      </c>
      <c r="AO285" s="15">
        <f t="shared" si="212"/>
        <v>0</v>
      </c>
      <c r="AP285" s="15">
        <f t="shared" si="213"/>
        <v>0</v>
      </c>
      <c r="AQ285" s="15">
        <f t="shared" si="189"/>
        <v>0.51035023917701905</v>
      </c>
      <c r="AR285" s="15">
        <f t="shared" si="190"/>
        <v>6.7679746422025861E-6</v>
      </c>
      <c r="AS285" s="15">
        <f t="shared" si="191"/>
        <v>3.8962681846932321E-3</v>
      </c>
      <c r="AT285" s="14">
        <f t="shared" si="214"/>
        <v>3.7073125114067094E-3</v>
      </c>
      <c r="AU285" s="11">
        <f t="shared" si="199"/>
        <v>3.1776102483371256E-3</v>
      </c>
      <c r="AV285" s="14">
        <f t="shared" si="215"/>
        <v>0.21587984717403716</v>
      </c>
      <c r="AW285" s="11">
        <f t="shared" si="200"/>
        <v>0.17062365943870045</v>
      </c>
      <c r="AX285" s="13">
        <f t="shared" si="178"/>
        <v>7.2329870821680646E-3</v>
      </c>
      <c r="AY285" s="11">
        <f t="shared" si="182"/>
        <v>6.6313721870586151E-3</v>
      </c>
      <c r="AZ285" s="12">
        <f t="shared" si="180"/>
        <v>1.3107345996226172E-4</v>
      </c>
      <c r="BA285" s="11">
        <f t="shared" si="181"/>
        <v>1.3006072732734043E-4</v>
      </c>
      <c r="BB285" s="117">
        <f t="shared" si="201"/>
        <v>24579</v>
      </c>
      <c r="BC285" s="289">
        <f t="shared" si="179"/>
        <v>869</v>
      </c>
    </row>
    <row r="286" spans="1:55" ht="16">
      <c r="A286" s="20">
        <v>171</v>
      </c>
      <c r="B286" s="19">
        <v>44640</v>
      </c>
      <c r="C286" s="8">
        <v>14691758</v>
      </c>
      <c r="D286" s="8">
        <v>20355</v>
      </c>
      <c r="E286" s="8">
        <v>5416830</v>
      </c>
      <c r="F286" s="8">
        <v>5326093</v>
      </c>
      <c r="G286" s="8">
        <v>6629870</v>
      </c>
      <c r="H286" s="10">
        <f t="shared" si="183"/>
        <v>108575</v>
      </c>
      <c r="I286" s="8">
        <v>16965</v>
      </c>
      <c r="J286" s="8">
        <v>881229</v>
      </c>
      <c r="K286" s="8">
        <v>215</v>
      </c>
      <c r="L286" s="9">
        <v>21</v>
      </c>
      <c r="M286" s="8">
        <v>294076</v>
      </c>
      <c r="N286" s="8">
        <v>2696</v>
      </c>
      <c r="O286" s="18">
        <f t="shared" si="184"/>
        <v>6498</v>
      </c>
      <c r="P286" s="18">
        <f t="shared" si="185"/>
        <v>5</v>
      </c>
      <c r="Q286" s="18">
        <f t="shared" si="186"/>
        <v>-2</v>
      </c>
      <c r="R286" s="18">
        <f t="shared" si="192"/>
        <v>0</v>
      </c>
      <c r="S286" s="17">
        <f t="shared" si="193"/>
        <v>8549.8571428571431</v>
      </c>
      <c r="T286" s="17">
        <f t="shared" si="194"/>
        <v>6</v>
      </c>
      <c r="U286" s="17">
        <f t="shared" si="195"/>
        <v>-0.14285714285714285</v>
      </c>
      <c r="V286" s="17">
        <f t="shared" si="187"/>
        <v>6498</v>
      </c>
      <c r="W286" s="17">
        <f t="shared" si="196"/>
        <v>5</v>
      </c>
      <c r="X286" s="17">
        <f t="shared" si="188"/>
        <v>0</v>
      </c>
      <c r="Y286" s="17">
        <f t="shared" si="202"/>
        <v>8549.8571428571431</v>
      </c>
      <c r="Z286" s="17">
        <f t="shared" si="203"/>
        <v>8.4285714285714288</v>
      </c>
      <c r="AA286" s="17">
        <f t="shared" si="204"/>
        <v>0.5714285714285714</v>
      </c>
      <c r="AB286" s="11">
        <f t="shared" si="205"/>
        <v>0.46471666174894788</v>
      </c>
      <c r="AC286" s="11">
        <f t="shared" si="206"/>
        <v>9.6356153246785918E-6</v>
      </c>
      <c r="AD286" s="11">
        <f t="shared" si="207"/>
        <v>2.7210884353741495E-3</v>
      </c>
      <c r="AE286" s="11">
        <f t="shared" si="208"/>
        <v>0.40262126304916562</v>
      </c>
      <c r="AF286" s="11">
        <f t="shared" si="209"/>
        <v>4.6959813009503099E-6</v>
      </c>
      <c r="AG286" s="11">
        <f t="shared" si="210"/>
        <v>2.4489795918367346E-3</v>
      </c>
      <c r="AH286" s="11">
        <f t="shared" si="177"/>
        <v>0.35319056419175998</v>
      </c>
      <c r="AI286" s="11">
        <f t="shared" si="197"/>
        <v>5.7160429892161137E-6</v>
      </c>
      <c r="AJ286" s="11">
        <f t="shared" si="198"/>
        <v>0</v>
      </c>
      <c r="AK286" s="16">
        <f t="shared" si="175"/>
        <v>0.37662880185996866</v>
      </c>
      <c r="AL286" s="16">
        <f t="shared" si="176"/>
        <v>1.3436625721040467E-5</v>
      </c>
      <c r="AM286" s="16">
        <f t="shared" si="216"/>
        <v>3.2258064516129032E-3</v>
      </c>
      <c r="AN286" s="15">
        <f t="shared" si="211"/>
        <v>0.3011319860131571</v>
      </c>
      <c r="AO286" s="15">
        <f t="shared" si="212"/>
        <v>2.4349532671594201E-5</v>
      </c>
      <c r="AP286" s="15">
        <f t="shared" si="213"/>
        <v>1.7142857142857144E-2</v>
      </c>
      <c r="AQ286" s="15">
        <f t="shared" si="189"/>
        <v>0.53002983340326182</v>
      </c>
      <c r="AR286" s="15">
        <f t="shared" si="190"/>
        <v>6.8461849239709931E-6</v>
      </c>
      <c r="AS286" s="15">
        <f t="shared" si="191"/>
        <v>4.5520058896112653E-3</v>
      </c>
      <c r="AT286" s="14">
        <f t="shared" si="214"/>
        <v>3.0701959465268551E-3</v>
      </c>
      <c r="AU286" s="11">
        <f t="shared" si="199"/>
        <v>3.079224350229664E-3</v>
      </c>
      <c r="AV286" s="14">
        <f t="shared" si="215"/>
        <v>0.18747409624683398</v>
      </c>
      <c r="AW286" s="11">
        <f t="shared" si="200"/>
        <v>0.19173011614857741</v>
      </c>
      <c r="AX286" s="13">
        <f t="shared" si="178"/>
        <v>1.862017478371613E-3</v>
      </c>
      <c r="AY286" s="11">
        <f t="shared" si="182"/>
        <v>6.1658281904185637E-3</v>
      </c>
      <c r="AZ286" s="12">
        <f t="shared" si="180"/>
        <v>3.1976494260068447E-5</v>
      </c>
      <c r="BA286" s="11">
        <f t="shared" si="181"/>
        <v>1.1624877798724345E-4</v>
      </c>
      <c r="BB286" s="117">
        <f t="shared" si="201"/>
        <v>20355</v>
      </c>
      <c r="BC286" s="289">
        <f t="shared" si="179"/>
        <v>212</v>
      </c>
    </row>
    <row r="287" spans="1:55" ht="16">
      <c r="A287" s="20">
        <v>172</v>
      </c>
      <c r="B287" s="19">
        <v>44641</v>
      </c>
      <c r="C287" s="8">
        <v>14702408</v>
      </c>
      <c r="D287" s="8">
        <v>10650</v>
      </c>
      <c r="E287" s="8">
        <v>5417105</v>
      </c>
      <c r="F287" s="8">
        <v>5326316</v>
      </c>
      <c r="G287" s="8">
        <v>6629870</v>
      </c>
      <c r="H287" s="10">
        <f t="shared" si="183"/>
        <v>105147</v>
      </c>
      <c r="I287" s="8">
        <v>12761</v>
      </c>
      <c r="J287" s="8">
        <v>888606</v>
      </c>
      <c r="K287" s="8">
        <v>248</v>
      </c>
      <c r="L287" s="9">
        <v>20</v>
      </c>
      <c r="M287" s="8">
        <v>294076</v>
      </c>
      <c r="N287" s="8">
        <v>2696</v>
      </c>
      <c r="O287" s="18">
        <f t="shared" si="184"/>
        <v>7377</v>
      </c>
      <c r="P287" s="18">
        <f t="shared" si="185"/>
        <v>33</v>
      </c>
      <c r="Q287" s="18">
        <f t="shared" si="186"/>
        <v>-1</v>
      </c>
      <c r="R287" s="18">
        <f t="shared" si="192"/>
        <v>0</v>
      </c>
      <c r="S287" s="17">
        <f t="shared" si="193"/>
        <v>8612.2857142857138</v>
      </c>
      <c r="T287" s="17">
        <f t="shared" si="194"/>
        <v>6.7142857142857144</v>
      </c>
      <c r="U287" s="17">
        <f t="shared" si="195"/>
        <v>0.2857142857142857</v>
      </c>
      <c r="V287" s="17">
        <f t="shared" si="187"/>
        <v>7377</v>
      </c>
      <c r="W287" s="17">
        <f t="shared" si="196"/>
        <v>33</v>
      </c>
      <c r="X287" s="17">
        <f t="shared" si="188"/>
        <v>0</v>
      </c>
      <c r="Y287" s="17">
        <f t="shared" si="202"/>
        <v>8612.2857142857138</v>
      </c>
      <c r="Z287" s="17">
        <f t="shared" si="203"/>
        <v>8.5714285714285712</v>
      </c>
      <c r="AA287" s="17">
        <f t="shared" si="204"/>
        <v>0.8571428571428571</v>
      </c>
      <c r="AB287" s="11">
        <f t="shared" si="205"/>
        <v>0.5076502042019283</v>
      </c>
      <c r="AC287" s="11">
        <f t="shared" si="206"/>
        <v>9.7266755536058972E-6</v>
      </c>
      <c r="AD287" s="11">
        <f t="shared" si="207"/>
        <v>3.9867109634551491E-3</v>
      </c>
      <c r="AE287" s="11">
        <f t="shared" si="208"/>
        <v>0.49567432567432568</v>
      </c>
      <c r="AF287" s="11">
        <f t="shared" si="209"/>
        <v>4.6671105607377766E-6</v>
      </c>
      <c r="AG287" s="11">
        <f t="shared" si="210"/>
        <v>2.1978021978021978E-3</v>
      </c>
      <c r="AH287" s="11">
        <f t="shared" si="177"/>
        <v>0.4348364279398762</v>
      </c>
      <c r="AI287" s="11">
        <f t="shared" si="197"/>
        <v>3.7447700881382705E-5</v>
      </c>
      <c r="AJ287" s="11">
        <f t="shared" si="198"/>
        <v>0</v>
      </c>
      <c r="AK287" s="16">
        <f t="shared" si="175"/>
        <v>0.3254809221693043</v>
      </c>
      <c r="AL287" s="16">
        <f t="shared" si="176"/>
        <v>1.2970599607267181E-5</v>
      </c>
      <c r="AM287" s="16">
        <f t="shared" si="216"/>
        <v>3.2258064516129032E-3</v>
      </c>
      <c r="AN287" s="15">
        <f t="shared" si="211"/>
        <v>0.37867132867132869</v>
      </c>
      <c r="AO287" s="15">
        <f t="shared" si="212"/>
        <v>3.6299748805738266E-6</v>
      </c>
      <c r="AP287" s="15">
        <f t="shared" si="213"/>
        <v>0</v>
      </c>
      <c r="AQ287" s="15">
        <f t="shared" si="189"/>
        <v>0.53168343299745824</v>
      </c>
      <c r="AR287" s="15">
        <f t="shared" si="190"/>
        <v>6.8461849239709931E-6</v>
      </c>
      <c r="AS287" s="15">
        <f t="shared" si="191"/>
        <v>4.5520058896112653E-3</v>
      </c>
      <c r="AT287" s="14">
        <f t="shared" si="214"/>
        <v>1.6063663390081554E-3</v>
      </c>
      <c r="AU287" s="11">
        <f t="shared" si="199"/>
        <v>2.9711205283275326E-3</v>
      </c>
      <c r="AV287" s="14">
        <f t="shared" si="215"/>
        <v>0.10128676995064054</v>
      </c>
      <c r="AW287" s="11">
        <f t="shared" si="200"/>
        <v>0.20013909573554484</v>
      </c>
      <c r="AX287" s="13">
        <f t="shared" si="178"/>
        <v>2.0538798065853096E-3</v>
      </c>
      <c r="AY287" s="11">
        <f t="shared" si="182"/>
        <v>5.6287475871964624E-3</v>
      </c>
      <c r="AZ287" s="12">
        <f t="shared" si="180"/>
        <v>3.3635651981109738E-5</v>
      </c>
      <c r="BA287" s="11">
        <f t="shared" si="181"/>
        <v>9.6812930397902649E-5</v>
      </c>
      <c r="BB287" s="117">
        <f t="shared" si="201"/>
        <v>10650</v>
      </c>
      <c r="BC287" s="289">
        <f t="shared" si="179"/>
        <v>223</v>
      </c>
    </row>
    <row r="288" spans="1:55" ht="16">
      <c r="A288" s="20">
        <v>173</v>
      </c>
      <c r="B288" s="19">
        <v>44642</v>
      </c>
      <c r="C288" s="8">
        <v>14724819</v>
      </c>
      <c r="D288" s="8">
        <v>22411</v>
      </c>
      <c r="E288" s="8">
        <v>5417946</v>
      </c>
      <c r="F288" s="8">
        <v>5327320</v>
      </c>
      <c r="G288" s="8">
        <v>6629870</v>
      </c>
      <c r="H288" s="10">
        <f t="shared" si="183"/>
        <v>139059</v>
      </c>
      <c r="I288" s="8">
        <v>-31688</v>
      </c>
      <c r="J288" s="8">
        <v>898120</v>
      </c>
      <c r="K288" s="8">
        <v>256</v>
      </c>
      <c r="L288" s="9">
        <v>24</v>
      </c>
      <c r="M288" s="8">
        <v>294076</v>
      </c>
      <c r="N288" s="8">
        <v>2703</v>
      </c>
      <c r="O288" s="18">
        <f t="shared" si="184"/>
        <v>9514</v>
      </c>
      <c r="P288" s="18">
        <f t="shared" si="185"/>
        <v>8</v>
      </c>
      <c r="Q288" s="18">
        <f t="shared" si="186"/>
        <v>4</v>
      </c>
      <c r="R288" s="18">
        <f t="shared" si="192"/>
        <v>0</v>
      </c>
      <c r="S288" s="17">
        <f t="shared" si="193"/>
        <v>8667.4285714285706</v>
      </c>
      <c r="T288" s="17">
        <f t="shared" si="194"/>
        <v>7.7142857142857144</v>
      </c>
      <c r="U288" s="17">
        <f t="shared" si="195"/>
        <v>-0.5714285714285714</v>
      </c>
      <c r="V288" s="17">
        <f t="shared" si="187"/>
        <v>9514</v>
      </c>
      <c r="W288" s="17">
        <f t="shared" si="196"/>
        <v>8</v>
      </c>
      <c r="X288" s="17">
        <f t="shared" si="188"/>
        <v>4</v>
      </c>
      <c r="Y288" s="17">
        <f t="shared" si="202"/>
        <v>8667.4285714285706</v>
      </c>
      <c r="Z288" s="17">
        <f t="shared" si="203"/>
        <v>9.5714285714285712</v>
      </c>
      <c r="AA288" s="17">
        <f t="shared" si="204"/>
        <v>0.8571428571428571</v>
      </c>
      <c r="AB288" s="11">
        <f t="shared" si="205"/>
        <v>0.67921233221758248</v>
      </c>
      <c r="AC288" s="11">
        <f t="shared" si="206"/>
        <v>1.07712851043416E-5</v>
      </c>
      <c r="AD288" s="11">
        <f t="shared" si="207"/>
        <v>3.4562211981566818E-3</v>
      </c>
      <c r="AE288" s="11">
        <f t="shared" si="208"/>
        <v>0.69748534694649267</v>
      </c>
      <c r="AF288" s="11">
        <f t="shared" si="209"/>
        <v>4.9801917167734065E-6</v>
      </c>
      <c r="AG288" s="11">
        <f t="shared" si="210"/>
        <v>2.1645021645021645E-3</v>
      </c>
      <c r="AH288" s="11">
        <f t="shared" si="177"/>
        <v>0.74555285635921953</v>
      </c>
      <c r="AI288" s="11">
        <f t="shared" si="197"/>
        <v>9.0028651618377545E-6</v>
      </c>
      <c r="AJ288" s="11">
        <f t="shared" si="198"/>
        <v>1.6129032258064516E-2</v>
      </c>
      <c r="AK288" s="16">
        <f t="shared" ref="AK288:AK351" si="217">AVERAGE(AH285:AH291)</f>
        <v>0.3892572590480638</v>
      </c>
      <c r="AL288" s="16">
        <f t="shared" ref="AL288:AL351" si="218">AVERAGE(AI286:AI290)</f>
        <v>1.0653473623180107E-5</v>
      </c>
      <c r="AM288" s="16">
        <f t="shared" si="216"/>
        <v>4.8718969865923275E-3</v>
      </c>
      <c r="AN288" s="15">
        <f t="shared" si="211"/>
        <v>0.69757988277557192</v>
      </c>
      <c r="AO288" s="15">
        <f t="shared" si="212"/>
        <v>0</v>
      </c>
      <c r="AP288" s="15">
        <f t="shared" si="213"/>
        <v>0</v>
      </c>
      <c r="AQ288" s="15">
        <f t="shared" si="189"/>
        <v>0.53779647193846025</v>
      </c>
      <c r="AR288" s="15">
        <f t="shared" si="190"/>
        <v>6.8461849239709931E-6</v>
      </c>
      <c r="AS288" s="15">
        <f t="shared" si="191"/>
        <v>2.616522018643523E-3</v>
      </c>
      <c r="AT288" s="14">
        <f t="shared" si="214"/>
        <v>3.3803076078414811E-3</v>
      </c>
      <c r="AU288" s="11">
        <f t="shared" si="199"/>
        <v>2.9273790975000808E-3</v>
      </c>
      <c r="AV288" s="14">
        <f t="shared" si="215"/>
        <v>0.16116180901631683</v>
      </c>
      <c r="AW288" s="11">
        <f t="shared" si="200"/>
        <v>0.22230788763322865</v>
      </c>
      <c r="AX288" s="13">
        <f t="shared" si="178"/>
        <v>9.548536810370243E-3</v>
      </c>
      <c r="AY288" s="11">
        <f t="shared" si="182"/>
        <v>5.205915848518575E-3</v>
      </c>
      <c r="AZ288" s="12">
        <f t="shared" si="180"/>
        <v>1.5143585017504113E-4</v>
      </c>
      <c r="BA288" s="11">
        <f t="shared" si="181"/>
        <v>8.1794320897048391E-5</v>
      </c>
      <c r="BB288" s="117">
        <f t="shared" si="201"/>
        <v>22411</v>
      </c>
      <c r="BC288" s="289">
        <f t="shared" si="179"/>
        <v>1004</v>
      </c>
    </row>
    <row r="289" spans="1:55" ht="16">
      <c r="A289" s="20">
        <v>174</v>
      </c>
      <c r="B289" s="19">
        <v>44643</v>
      </c>
      <c r="C289" s="8">
        <v>14745376</v>
      </c>
      <c r="D289" s="8">
        <v>20557</v>
      </c>
      <c r="E289" s="8">
        <v>5418434</v>
      </c>
      <c r="F289" s="8">
        <v>5328085</v>
      </c>
      <c r="G289" s="8">
        <v>6629870</v>
      </c>
      <c r="H289" s="10">
        <f t="shared" si="183"/>
        <v>64577</v>
      </c>
      <c r="I289" s="8">
        <v>31688</v>
      </c>
      <c r="J289" s="8">
        <v>908464</v>
      </c>
      <c r="K289" s="8">
        <v>243</v>
      </c>
      <c r="L289" s="9">
        <v>23</v>
      </c>
      <c r="M289" s="8">
        <v>294076</v>
      </c>
      <c r="N289" s="8">
        <v>2714</v>
      </c>
      <c r="O289" s="18">
        <f t="shared" si="184"/>
        <v>10344</v>
      </c>
      <c r="P289" s="18">
        <f t="shared" si="185"/>
        <v>-13</v>
      </c>
      <c r="Q289" s="18">
        <f t="shared" si="186"/>
        <v>-1</v>
      </c>
      <c r="R289" s="18">
        <f t="shared" si="192"/>
        <v>0</v>
      </c>
      <c r="S289" s="17">
        <f t="shared" si="193"/>
        <v>8747.7142857142862</v>
      </c>
      <c r="T289" s="17">
        <f t="shared" si="194"/>
        <v>5.7142857142857144</v>
      </c>
      <c r="U289" s="17">
        <f t="shared" si="195"/>
        <v>-0.7142857142857143</v>
      </c>
      <c r="V289" s="17">
        <f t="shared" si="187"/>
        <v>10344</v>
      </c>
      <c r="W289" s="17">
        <f t="shared" si="196"/>
        <v>0</v>
      </c>
      <c r="X289" s="17">
        <f t="shared" si="188"/>
        <v>0</v>
      </c>
      <c r="Y289" s="17">
        <f t="shared" si="202"/>
        <v>8747.7142857142862</v>
      </c>
      <c r="Z289" s="17">
        <f t="shared" si="203"/>
        <v>8</v>
      </c>
      <c r="AA289" s="17">
        <f t="shared" si="204"/>
        <v>0.8571428571428571</v>
      </c>
      <c r="AB289" s="11">
        <f t="shared" si="205"/>
        <v>-0.2760576333537707</v>
      </c>
      <c r="AC289" s="11">
        <f t="shared" si="206"/>
        <v>8.907495657595867E-6</v>
      </c>
      <c r="AD289" s="11">
        <f t="shared" si="207"/>
        <v>3.3482142857142855E-3</v>
      </c>
      <c r="AE289" s="11">
        <f t="shared" si="208"/>
        <v>0.64208702348864077</v>
      </c>
      <c r="AF289" s="11">
        <f t="shared" si="209"/>
        <v>6.8088328264724701E-6</v>
      </c>
      <c r="AG289" s="11">
        <f t="shared" si="210"/>
        <v>2.1754894851341551E-3</v>
      </c>
      <c r="AH289" s="11">
        <f t="shared" si="177"/>
        <v>-0.32643271901035092</v>
      </c>
      <c r="AI289" s="11">
        <f t="shared" si="197"/>
        <v>0</v>
      </c>
      <c r="AJ289" s="11">
        <f t="shared" si="198"/>
        <v>0</v>
      </c>
      <c r="AK289" s="16">
        <f t="shared" si="217"/>
        <v>0.40231430742199503</v>
      </c>
      <c r="AL289" s="16">
        <f t="shared" si="218"/>
        <v>1.1469753685884866E-5</v>
      </c>
      <c r="AM289" s="16">
        <f t="shared" si="216"/>
        <v>4.8718969865923275E-3</v>
      </c>
      <c r="AN289" s="15">
        <f t="shared" si="211"/>
        <v>0.78916778975741242</v>
      </c>
      <c r="AO289" s="15">
        <f t="shared" si="212"/>
        <v>4.7661829785307289E-6</v>
      </c>
      <c r="AP289" s="15">
        <f t="shared" si="213"/>
        <v>0</v>
      </c>
      <c r="AQ289" s="15">
        <f t="shared" si="189"/>
        <v>0.52821892119023095</v>
      </c>
      <c r="AR289" s="15">
        <f t="shared" si="190"/>
        <v>1.6485979416439886E-5</v>
      </c>
      <c r="AS289" s="15">
        <f t="shared" si="191"/>
        <v>6.5573770491803279E-4</v>
      </c>
      <c r="AT289" s="14">
        <f t="shared" si="214"/>
        <v>3.1006641155859769E-3</v>
      </c>
      <c r="AU289" s="11">
        <f t="shared" si="199"/>
        <v>2.8647405066550545E-3</v>
      </c>
      <c r="AV289" s="14">
        <f t="shared" si="215"/>
        <v>0.31833315267045542</v>
      </c>
      <c r="AW289" s="11">
        <f t="shared" si="200"/>
        <v>0.25322487108682878</v>
      </c>
      <c r="AX289" s="13">
        <f t="shared" si="178"/>
        <v>5.5012620542359714E-3</v>
      </c>
      <c r="AY289" s="11">
        <f t="shared" si="182"/>
        <v>5.5901322423637647E-3</v>
      </c>
      <c r="AZ289" s="12">
        <f t="shared" si="180"/>
        <v>1.1538687787241681E-4</v>
      </c>
      <c r="BA289" s="11">
        <f t="shared" si="181"/>
        <v>7.5567092567425896E-5</v>
      </c>
      <c r="BB289" s="117">
        <f t="shared" si="201"/>
        <v>20557</v>
      </c>
      <c r="BC289" s="289">
        <f t="shared" si="179"/>
        <v>765</v>
      </c>
    </row>
    <row r="290" spans="1:55" ht="16">
      <c r="A290" s="20">
        <v>175</v>
      </c>
      <c r="B290" s="19">
        <v>44644</v>
      </c>
      <c r="C290" s="8">
        <v>14763092</v>
      </c>
      <c r="D290" s="8">
        <v>17716</v>
      </c>
      <c r="E290" s="8">
        <v>5418532</v>
      </c>
      <c r="F290" s="8">
        <v>5328357</v>
      </c>
      <c r="G290" s="8">
        <v>6629870</v>
      </c>
      <c r="H290" s="10">
        <f t="shared" si="183"/>
        <v>74784</v>
      </c>
      <c r="I290" s="8">
        <v>11052</v>
      </c>
      <c r="J290" s="8">
        <v>918607</v>
      </c>
      <c r="K290" s="8">
        <v>244</v>
      </c>
      <c r="L290" s="9">
        <v>25</v>
      </c>
      <c r="M290" s="8">
        <v>294076</v>
      </c>
      <c r="N290" s="8">
        <v>2725</v>
      </c>
      <c r="O290" s="18">
        <f t="shared" si="184"/>
        <v>10143</v>
      </c>
      <c r="P290" s="18">
        <f t="shared" si="185"/>
        <v>1</v>
      </c>
      <c r="Q290" s="18">
        <f t="shared" si="186"/>
        <v>2</v>
      </c>
      <c r="R290" s="18">
        <f t="shared" si="192"/>
        <v>0</v>
      </c>
      <c r="S290" s="17">
        <f t="shared" si="193"/>
        <v>8866.7142857142862</v>
      </c>
      <c r="T290" s="17">
        <f t="shared" si="194"/>
        <v>6.4285714285714288</v>
      </c>
      <c r="U290" s="17">
        <f t="shared" si="195"/>
        <v>-0.2857142857142857</v>
      </c>
      <c r="V290" s="17">
        <f t="shared" si="187"/>
        <v>10143</v>
      </c>
      <c r="W290" s="17">
        <f t="shared" si="196"/>
        <v>1</v>
      </c>
      <c r="X290" s="17">
        <f t="shared" si="188"/>
        <v>2</v>
      </c>
      <c r="Y290" s="17">
        <f t="shared" si="202"/>
        <v>8866.7142857142862</v>
      </c>
      <c r="Z290" s="17">
        <f t="shared" si="203"/>
        <v>8.7142857142857135</v>
      </c>
      <c r="AA290" s="17">
        <f t="shared" si="204"/>
        <v>1</v>
      </c>
      <c r="AB290" s="11">
        <f t="shared" si="205"/>
        <v>0.27981299816063765</v>
      </c>
      <c r="AC290" s="11">
        <f t="shared" si="206"/>
        <v>9.592329155900194E-6</v>
      </c>
      <c r="AD290" s="11">
        <f t="shared" si="207"/>
        <v>4.11522633744856E-3</v>
      </c>
      <c r="AE290" s="11">
        <f t="shared" si="208"/>
        <v>0.54672575381022248</v>
      </c>
      <c r="AF290" s="11">
        <f t="shared" si="209"/>
        <v>4.2085381137837199E-6</v>
      </c>
      <c r="AG290" s="11">
        <f t="shared" si="210"/>
        <v>0</v>
      </c>
      <c r="AH290" s="11">
        <f t="shared" si="177"/>
        <v>0.32008962383236556</v>
      </c>
      <c r="AI290" s="11">
        <f t="shared" si="197"/>
        <v>1.1007590834639568E-6</v>
      </c>
      <c r="AJ290" s="11">
        <f t="shared" si="198"/>
        <v>8.23045267489712E-3</v>
      </c>
      <c r="AK290" s="16">
        <f t="shared" si="217"/>
        <v>0.41240225830492883</v>
      </c>
      <c r="AL290" s="16">
        <f t="shared" si="218"/>
        <v>3.980213509608324E-6</v>
      </c>
      <c r="AM290" s="16">
        <f t="shared" si="216"/>
        <v>4.8718969865923275E-3</v>
      </c>
      <c r="AN290" s="15">
        <f t="shared" si="211"/>
        <v>0.67812478166701595</v>
      </c>
      <c r="AO290" s="15">
        <f t="shared" si="212"/>
        <v>0</v>
      </c>
      <c r="AP290" s="15">
        <f t="shared" si="213"/>
        <v>0</v>
      </c>
      <c r="AQ290" s="15">
        <f t="shared" si="189"/>
        <v>0.53230605167232781</v>
      </c>
      <c r="AR290" s="15">
        <f t="shared" si="190"/>
        <v>2.2293278254418121E-5</v>
      </c>
      <c r="AS290" s="15">
        <f t="shared" si="191"/>
        <v>2.4467824810374358E-3</v>
      </c>
      <c r="AT290" s="14">
        <f t="shared" si="214"/>
        <v>2.6721489259970408E-3</v>
      </c>
      <c r="AU290" s="11">
        <f t="shared" si="199"/>
        <v>2.8050754712061793E-3</v>
      </c>
      <c r="AV290" s="14">
        <f t="shared" si="215"/>
        <v>0.23689559264013693</v>
      </c>
      <c r="AW290" s="11">
        <f t="shared" si="200"/>
        <v>0.2853392778709859</v>
      </c>
      <c r="AX290" s="13">
        <f t="shared" si="178"/>
        <v>4.212025953512861E-3</v>
      </c>
      <c r="AY290" s="11">
        <f t="shared" si="182"/>
        <v>5.4865580775140376E-3</v>
      </c>
      <c r="AZ290" s="12">
        <f t="shared" si="180"/>
        <v>4.1026445465748195E-5</v>
      </c>
      <c r="BA290" s="11">
        <f t="shared" si="181"/>
        <v>7.2227229622472659E-5</v>
      </c>
      <c r="BB290" s="117">
        <f t="shared" si="201"/>
        <v>17716</v>
      </c>
      <c r="BC290" s="289">
        <f t="shared" si="179"/>
        <v>272</v>
      </c>
    </row>
    <row r="291" spans="1:55" ht="16">
      <c r="A291" s="20">
        <v>176</v>
      </c>
      <c r="B291" s="19">
        <v>44645</v>
      </c>
      <c r="C291" s="8">
        <v>14782681</v>
      </c>
      <c r="D291" s="8">
        <v>19589</v>
      </c>
      <c r="E291" s="8">
        <v>5418836</v>
      </c>
      <c r="F291" s="8">
        <v>5328808</v>
      </c>
      <c r="G291" s="8">
        <v>6629870</v>
      </c>
      <c r="H291" s="10">
        <f t="shared" si="183"/>
        <v>58453</v>
      </c>
      <c r="I291" s="8">
        <v>17784</v>
      </c>
      <c r="J291" s="8">
        <v>927743</v>
      </c>
      <c r="K291" s="8">
        <v>253</v>
      </c>
      <c r="L291" s="9">
        <v>19</v>
      </c>
      <c r="M291" s="8">
        <v>294076</v>
      </c>
      <c r="N291" s="8">
        <v>2734</v>
      </c>
      <c r="O291" s="18">
        <f t="shared" si="184"/>
        <v>9136</v>
      </c>
      <c r="P291" s="18">
        <f t="shared" si="185"/>
        <v>9</v>
      </c>
      <c r="Q291" s="18">
        <f t="shared" si="186"/>
        <v>-6</v>
      </c>
      <c r="R291" s="18">
        <f t="shared" si="192"/>
        <v>0</v>
      </c>
      <c r="S291" s="17">
        <f t="shared" si="193"/>
        <v>8906</v>
      </c>
      <c r="T291" s="17">
        <f t="shared" si="194"/>
        <v>0.5714285714285714</v>
      </c>
      <c r="U291" s="17">
        <f t="shared" si="195"/>
        <v>0.14285714285714285</v>
      </c>
      <c r="V291" s="17">
        <f t="shared" si="187"/>
        <v>9136</v>
      </c>
      <c r="W291" s="17">
        <f t="shared" si="196"/>
        <v>9</v>
      </c>
      <c r="X291" s="17">
        <f t="shared" si="188"/>
        <v>0</v>
      </c>
      <c r="Y291" s="17">
        <f t="shared" si="202"/>
        <v>8906</v>
      </c>
      <c r="Z291" s="17">
        <f t="shared" si="203"/>
        <v>4</v>
      </c>
      <c r="AA291" s="17">
        <f t="shared" si="204"/>
        <v>1.2857142857142858</v>
      </c>
      <c r="AB291" s="11">
        <f t="shared" si="205"/>
        <v>0.80582699963807458</v>
      </c>
      <c r="AC291" s="11">
        <f t="shared" si="206"/>
        <v>4.354419245662182E-6</v>
      </c>
      <c r="AD291" s="11">
        <f t="shared" si="207"/>
        <v>5.2693208430913355E-3</v>
      </c>
      <c r="AE291" s="11">
        <f t="shared" si="208"/>
        <v>0.35220176538504511</v>
      </c>
      <c r="AF291" s="11">
        <f t="shared" si="209"/>
        <v>9.154084377689532E-6</v>
      </c>
      <c r="AG291" s="11">
        <f t="shared" si="210"/>
        <v>0</v>
      </c>
      <c r="AH291" s="11">
        <f t="shared" si="177"/>
        <v>0.82663771263119801</v>
      </c>
      <c r="AI291" s="11">
        <f t="shared" si="197"/>
        <v>9.7974433027399089E-6</v>
      </c>
      <c r="AJ291" s="11">
        <f t="shared" si="198"/>
        <v>0</v>
      </c>
      <c r="AK291" s="16">
        <f t="shared" si="217"/>
        <v>0.41321557557348998</v>
      </c>
      <c r="AL291" s="16">
        <f t="shared" si="218"/>
        <v>4.3164725169003756E-6</v>
      </c>
      <c r="AM291" s="16">
        <f t="shared" si="216"/>
        <v>2.4460905349794242E-3</v>
      </c>
      <c r="AN291" s="15">
        <f t="shared" si="211"/>
        <v>0.38020335447988179</v>
      </c>
      <c r="AO291" s="15">
        <f t="shared" si="212"/>
        <v>2.3301305688664265E-6</v>
      </c>
      <c r="AP291" s="15">
        <f t="shared" si="213"/>
        <v>0</v>
      </c>
      <c r="AQ291" s="15">
        <f t="shared" si="189"/>
        <v>0.52628778586125513</v>
      </c>
      <c r="AR291" s="15">
        <f t="shared" si="190"/>
        <v>1.5646168427546008E-5</v>
      </c>
      <c r="AS291" s="15">
        <f t="shared" si="191"/>
        <v>2.337492863551097E-3</v>
      </c>
      <c r="AT291" s="14">
        <f t="shared" si="214"/>
        <v>2.9546582361343436E-3</v>
      </c>
      <c r="AU291" s="11">
        <f t="shared" si="199"/>
        <v>2.7563781147184746E-3</v>
      </c>
      <c r="AV291" s="14">
        <f t="shared" si="215"/>
        <v>0.33512394573417958</v>
      </c>
      <c r="AW291" s="11">
        <f t="shared" si="200"/>
        <v>0.30210368490965828</v>
      </c>
      <c r="AX291" s="13">
        <f t="shared" si="178"/>
        <v>6.0307017543859646E-3</v>
      </c>
      <c r="AY291" s="11">
        <f t="shared" si="182"/>
        <v>4.7008360989288676E-3</v>
      </c>
      <c r="AZ291" s="12">
        <f t="shared" si="180"/>
        <v>6.8025466562692777E-5</v>
      </c>
      <c r="BA291" s="11">
        <f t="shared" si="181"/>
        <v>6.4254653560326218E-5</v>
      </c>
      <c r="BB291" s="117">
        <f t="shared" si="201"/>
        <v>19589</v>
      </c>
      <c r="BC291" s="289">
        <f t="shared" si="179"/>
        <v>451</v>
      </c>
    </row>
    <row r="292" spans="1:55" ht="16">
      <c r="A292" s="20">
        <v>177</v>
      </c>
      <c r="B292" s="19">
        <v>44646</v>
      </c>
      <c r="C292" s="8">
        <v>14804353</v>
      </c>
      <c r="D292" s="8">
        <v>21672</v>
      </c>
      <c r="E292" s="8">
        <v>5419131</v>
      </c>
      <c r="F292" s="8">
        <v>5329388</v>
      </c>
      <c r="G292" s="8">
        <v>6629870</v>
      </c>
      <c r="H292" s="10">
        <f t="shared" si="183"/>
        <v>50132</v>
      </c>
      <c r="I292" s="8">
        <v>17298</v>
      </c>
      <c r="J292" s="8">
        <v>935965</v>
      </c>
      <c r="K292" s="8">
        <v>250</v>
      </c>
      <c r="L292" s="9">
        <v>18</v>
      </c>
      <c r="M292" s="8">
        <v>294076</v>
      </c>
      <c r="N292" s="8">
        <v>2743</v>
      </c>
      <c r="O292" s="18">
        <f t="shared" si="184"/>
        <v>8222</v>
      </c>
      <c r="P292" s="18">
        <f t="shared" si="185"/>
        <v>-3</v>
      </c>
      <c r="Q292" s="18">
        <f t="shared" si="186"/>
        <v>-1</v>
      </c>
      <c r="R292" s="18">
        <f t="shared" si="192"/>
        <v>0</v>
      </c>
      <c r="S292" s="17">
        <f t="shared" si="193"/>
        <v>9211.2857142857138</v>
      </c>
      <c r="T292" s="17">
        <f t="shared" si="194"/>
        <v>4</v>
      </c>
      <c r="U292" s="17">
        <f t="shared" si="195"/>
        <v>1.2857142857142858</v>
      </c>
      <c r="V292" s="17">
        <f t="shared" si="187"/>
        <v>8222</v>
      </c>
      <c r="W292" s="17">
        <f t="shared" si="196"/>
        <v>0</v>
      </c>
      <c r="X292" s="17">
        <f t="shared" si="188"/>
        <v>0</v>
      </c>
      <c r="Y292" s="17">
        <f t="shared" si="202"/>
        <v>9211.2857142857138</v>
      </c>
      <c r="Z292" s="17">
        <f t="shared" si="203"/>
        <v>7.4285714285714288</v>
      </c>
      <c r="AA292" s="17">
        <f t="shared" si="204"/>
        <v>2.4285714285714284</v>
      </c>
      <c r="AB292" s="11">
        <f t="shared" si="205"/>
        <v>0.51795353769037977</v>
      </c>
      <c r="AC292" s="11">
        <f t="shared" si="206"/>
        <v>8.0071436039629814E-6</v>
      </c>
      <c r="AD292" s="11">
        <f t="shared" si="207"/>
        <v>9.5990965556182941E-3</v>
      </c>
      <c r="AE292" s="11">
        <f t="shared" si="208"/>
        <v>0.40727187199512999</v>
      </c>
      <c r="AF292" s="11">
        <f t="shared" si="209"/>
        <v>1.0379772821372183E-5</v>
      </c>
      <c r="AG292" s="11">
        <f t="shared" si="210"/>
        <v>2.8715003589375445E-3</v>
      </c>
      <c r="AH292" s="11">
        <f t="shared" si="177"/>
        <v>0.46232568600989654</v>
      </c>
      <c r="AI292" s="11">
        <f t="shared" si="197"/>
        <v>0</v>
      </c>
      <c r="AJ292" s="11">
        <f t="shared" si="198"/>
        <v>0</v>
      </c>
      <c r="AK292" s="16">
        <f t="shared" si="217"/>
        <v>0.42431055214532204</v>
      </c>
      <c r="AL292" s="16">
        <f t="shared" si="218"/>
        <v>4.3164725169003756E-6</v>
      </c>
      <c r="AM292" s="16">
        <f t="shared" si="216"/>
        <v>3.9845520734409622E-3</v>
      </c>
      <c r="AN292" s="15">
        <f t="shared" si="211"/>
        <v>0.37092634739237812</v>
      </c>
      <c r="AO292" s="15">
        <f t="shared" si="212"/>
        <v>1.2686389003899334E-5</v>
      </c>
      <c r="AP292" s="15">
        <f t="shared" si="213"/>
        <v>0</v>
      </c>
      <c r="AQ292" s="15">
        <f t="shared" si="189"/>
        <v>0.48172244084567373</v>
      </c>
      <c r="AR292" s="15">
        <f t="shared" si="190"/>
        <v>2.025473095237464E-5</v>
      </c>
      <c r="AS292" s="15">
        <f t="shared" si="191"/>
        <v>4.5846838747870518E-3</v>
      </c>
      <c r="AT292" s="14">
        <f t="shared" si="214"/>
        <v>3.2688423754915256E-3</v>
      </c>
      <c r="AU292" s="11">
        <f t="shared" si="199"/>
        <v>2.6710069083448959E-3</v>
      </c>
      <c r="AV292" s="14">
        <f t="shared" si="215"/>
        <v>0.43229873134923802</v>
      </c>
      <c r="AW292" s="11">
        <f t="shared" si="200"/>
        <v>0.46065627919269719</v>
      </c>
      <c r="AX292" s="13">
        <f t="shared" si="178"/>
        <v>9.9225018390843925E-3</v>
      </c>
      <c r="AY292" s="11">
        <f t="shared" si="182"/>
        <v>6.9180532937514498E-3</v>
      </c>
      <c r="AZ292" s="12">
        <f t="shared" si="180"/>
        <v>8.7482861654904247E-5</v>
      </c>
      <c r="BA292" s="11">
        <f t="shared" si="181"/>
        <v>6.3349658439758235E-5</v>
      </c>
      <c r="BB292" s="117">
        <f t="shared" si="201"/>
        <v>21672</v>
      </c>
      <c r="BC292" s="289">
        <f t="shared" si="179"/>
        <v>580</v>
      </c>
    </row>
    <row r="293" spans="1:55" ht="16">
      <c r="A293" s="20">
        <v>178</v>
      </c>
      <c r="B293" s="19">
        <v>44647</v>
      </c>
      <c r="C293" s="8">
        <v>14821939</v>
      </c>
      <c r="D293" s="8">
        <v>17586</v>
      </c>
      <c r="E293" s="8">
        <v>5418982</v>
      </c>
      <c r="F293" s="8">
        <v>5329445</v>
      </c>
      <c r="G293" s="8">
        <v>6629870</v>
      </c>
      <c r="H293" s="10">
        <f t="shared" si="183"/>
        <v>42656</v>
      </c>
      <c r="I293" s="8">
        <v>17370</v>
      </c>
      <c r="J293" s="8">
        <v>943296</v>
      </c>
      <c r="K293" s="8">
        <v>260</v>
      </c>
      <c r="L293" s="9">
        <v>19</v>
      </c>
      <c r="M293" s="8">
        <v>294076</v>
      </c>
      <c r="N293" s="8">
        <v>2748</v>
      </c>
      <c r="O293" s="18">
        <f t="shared" si="184"/>
        <v>7331</v>
      </c>
      <c r="P293" s="18">
        <f t="shared" si="185"/>
        <v>10</v>
      </c>
      <c r="Q293" s="18">
        <f t="shared" si="186"/>
        <v>1</v>
      </c>
      <c r="R293" s="18">
        <f t="shared" si="192"/>
        <v>0</v>
      </c>
      <c r="S293" s="17">
        <f t="shared" si="193"/>
        <v>9403.4285714285706</v>
      </c>
      <c r="T293" s="17">
        <f t="shared" si="194"/>
        <v>5.2857142857142856</v>
      </c>
      <c r="U293" s="17">
        <f t="shared" si="195"/>
        <v>-0.7142857142857143</v>
      </c>
      <c r="V293" s="17">
        <f t="shared" si="187"/>
        <v>7331</v>
      </c>
      <c r="W293" s="17">
        <f t="shared" si="196"/>
        <v>10</v>
      </c>
      <c r="X293" s="17">
        <f t="shared" si="188"/>
        <v>1</v>
      </c>
      <c r="Y293" s="17">
        <f t="shared" si="202"/>
        <v>9403.4285714285706</v>
      </c>
      <c r="Z293" s="17">
        <f t="shared" si="203"/>
        <v>7.4285714285714288</v>
      </c>
      <c r="AA293" s="17">
        <f t="shared" si="204"/>
        <v>2.4285714285714284</v>
      </c>
      <c r="AB293" s="11">
        <f t="shared" si="205"/>
        <v>0.54361362998199625</v>
      </c>
      <c r="AC293" s="11">
        <f t="shared" si="206"/>
        <v>7.936804718735668E-6</v>
      </c>
      <c r="AD293" s="11">
        <f t="shared" si="207"/>
        <v>9.7142857142857135E-3</v>
      </c>
      <c r="AE293" s="11">
        <f t="shared" si="208"/>
        <v>0.46471666174894788</v>
      </c>
      <c r="AF293" s="11">
        <f t="shared" si="209"/>
        <v>9.6356153246785918E-6</v>
      </c>
      <c r="AG293" s="11">
        <f t="shared" si="210"/>
        <v>2.7210884353741495E-3</v>
      </c>
      <c r="AH293" s="11">
        <f t="shared" si="177"/>
        <v>0.42380622037229737</v>
      </c>
      <c r="AI293" s="11">
        <f t="shared" si="197"/>
        <v>1.0684160198298013E-5</v>
      </c>
      <c r="AJ293" s="11">
        <f t="shared" si="198"/>
        <v>4.0000000000000001E-3</v>
      </c>
      <c r="AK293" s="16">
        <f t="shared" si="217"/>
        <v>0.5368158743595367</v>
      </c>
      <c r="AL293" s="16">
        <f t="shared" si="218"/>
        <v>1.0826446848009567E-5</v>
      </c>
      <c r="AM293" s="16">
        <f t="shared" si="216"/>
        <v>1.1862271062271062E-2</v>
      </c>
      <c r="AN293" s="15">
        <f t="shared" si="211"/>
        <v>0.35319056419175998</v>
      </c>
      <c r="AO293" s="15">
        <f t="shared" si="212"/>
        <v>5.7160429892161137E-6</v>
      </c>
      <c r="AP293" s="15">
        <f t="shared" si="213"/>
        <v>0</v>
      </c>
      <c r="AQ293" s="15">
        <f t="shared" si="189"/>
        <v>0.48601709125529807</v>
      </c>
      <c r="AR293" s="15">
        <f t="shared" si="190"/>
        <v>2.025473095237464E-5</v>
      </c>
      <c r="AS293" s="15">
        <f t="shared" si="191"/>
        <v>4.5846838747870518E-3</v>
      </c>
      <c r="AT293" s="14">
        <f t="shared" si="214"/>
        <v>2.6525406983847347E-3</v>
      </c>
      <c r="AU293" s="11">
        <f t="shared" si="199"/>
        <v>2.576154800708223E-3</v>
      </c>
      <c r="AV293" s="14">
        <f t="shared" si="215"/>
        <v>0.41227494373593399</v>
      </c>
      <c r="AW293" s="11">
        <f t="shared" si="200"/>
        <v>1.2088036161957585</v>
      </c>
      <c r="AX293" s="13">
        <f t="shared" si="178"/>
        <v>1.1369983244235219E-3</v>
      </c>
      <c r="AY293" s="11">
        <f t="shared" si="182"/>
        <v>1.3759736097577687E-2</v>
      </c>
      <c r="AZ293" s="12">
        <f t="shared" si="180"/>
        <v>8.5974536453957615E-6</v>
      </c>
      <c r="BA293" s="11">
        <f t="shared" si="181"/>
        <v>6.356513346846491E-5</v>
      </c>
      <c r="BB293" s="117">
        <f t="shared" si="201"/>
        <v>17586</v>
      </c>
      <c r="BC293" s="289">
        <f t="shared" si="179"/>
        <v>57</v>
      </c>
    </row>
    <row r="294" spans="1:55" ht="16">
      <c r="A294" s="20">
        <v>179</v>
      </c>
      <c r="B294" s="19">
        <v>44648</v>
      </c>
      <c r="C294" s="8">
        <v>14830329</v>
      </c>
      <c r="D294" s="8">
        <v>8390</v>
      </c>
      <c r="E294" s="8">
        <v>5418920</v>
      </c>
      <c r="F294" s="8">
        <v>5329298</v>
      </c>
      <c r="G294" s="8">
        <v>6629870</v>
      </c>
      <c r="H294" s="10">
        <f t="shared" si="183"/>
        <v>38374</v>
      </c>
      <c r="I294" s="8">
        <v>14153</v>
      </c>
      <c r="J294" s="8">
        <v>950948</v>
      </c>
      <c r="K294" s="8">
        <v>252</v>
      </c>
      <c r="L294" s="9">
        <v>21</v>
      </c>
      <c r="M294" s="8">
        <v>294076</v>
      </c>
      <c r="N294" s="8">
        <v>2748</v>
      </c>
      <c r="O294" s="18">
        <f t="shared" si="184"/>
        <v>7652</v>
      </c>
      <c r="P294" s="18">
        <f t="shared" si="185"/>
        <v>-8</v>
      </c>
      <c r="Q294" s="18">
        <f t="shared" si="186"/>
        <v>2</v>
      </c>
      <c r="R294" s="18">
        <f t="shared" si="192"/>
        <v>0</v>
      </c>
      <c r="S294" s="17">
        <f t="shared" si="193"/>
        <v>9550</v>
      </c>
      <c r="T294" s="17">
        <f t="shared" si="194"/>
        <v>9.7142857142857135</v>
      </c>
      <c r="U294" s="17">
        <f t="shared" si="195"/>
        <v>-1.5714285714285714</v>
      </c>
      <c r="V294" s="17">
        <f t="shared" si="187"/>
        <v>7652</v>
      </c>
      <c r="W294" s="17">
        <f t="shared" si="196"/>
        <v>0</v>
      </c>
      <c r="X294" s="17">
        <f t="shared" si="188"/>
        <v>2</v>
      </c>
      <c r="Y294" s="17">
        <f t="shared" si="202"/>
        <v>9550</v>
      </c>
      <c r="Z294" s="17">
        <f t="shared" si="203"/>
        <v>11.857142857142858</v>
      </c>
      <c r="AA294" s="17">
        <f t="shared" si="204"/>
        <v>2.1428571428571428</v>
      </c>
      <c r="AB294" s="11">
        <f t="shared" si="205"/>
        <v>0.54979850316637879</v>
      </c>
      <c r="AC294" s="11">
        <f t="shared" si="206"/>
        <v>1.2569906855475754E-5</v>
      </c>
      <c r="AD294" s="11">
        <f t="shared" si="207"/>
        <v>8.241758241758242E-3</v>
      </c>
      <c r="AE294" s="11">
        <f t="shared" si="208"/>
        <v>0.5076502042019283</v>
      </c>
      <c r="AF294" s="11">
        <f t="shared" si="209"/>
        <v>9.7266755536058972E-6</v>
      </c>
      <c r="AG294" s="11">
        <f t="shared" si="210"/>
        <v>3.9867109634551491E-3</v>
      </c>
      <c r="AH294" s="11">
        <f t="shared" si="177"/>
        <v>0.44052964881980428</v>
      </c>
      <c r="AI294" s="11">
        <f t="shared" si="197"/>
        <v>0</v>
      </c>
      <c r="AJ294" s="11">
        <f t="shared" si="198"/>
        <v>7.6923076923076927E-3</v>
      </c>
      <c r="AK294" s="16">
        <f t="shared" si="217"/>
        <v>0.55620086149328718</v>
      </c>
      <c r="AL294" s="16">
        <f t="shared" si="218"/>
        <v>8.8669581874615864E-6</v>
      </c>
      <c r="AM294" s="16">
        <f t="shared" si="216"/>
        <v>1.1862271062271062E-2</v>
      </c>
      <c r="AN294" s="15">
        <f t="shared" si="211"/>
        <v>0.4348364279398762</v>
      </c>
      <c r="AO294" s="15">
        <f t="shared" si="212"/>
        <v>3.7447700881382705E-5</v>
      </c>
      <c r="AP294" s="15">
        <f t="shared" si="213"/>
        <v>0</v>
      </c>
      <c r="AQ294" s="15">
        <f t="shared" si="189"/>
        <v>0.48102967391303425</v>
      </c>
      <c r="AR294" s="15">
        <f t="shared" si="190"/>
        <v>1.3136619111978395E-5</v>
      </c>
      <c r="AS294" s="15">
        <f t="shared" si="191"/>
        <v>4.5846838747870518E-3</v>
      </c>
      <c r="AT294" s="14">
        <f t="shared" si="214"/>
        <v>1.2654848435942182E-3</v>
      </c>
      <c r="AU294" s="11">
        <f t="shared" si="199"/>
        <v>2.5045309011661292E-3</v>
      </c>
      <c r="AV294" s="14">
        <f t="shared" si="215"/>
        <v>0.21863761922134778</v>
      </c>
      <c r="AW294" s="11">
        <f t="shared" si="200"/>
        <v>0.91355007271896838</v>
      </c>
      <c r="AX294" s="13">
        <f t="shared" si="178"/>
        <v>-3.4461740435108778E-3</v>
      </c>
      <c r="AY294" s="11">
        <f t="shared" si="182"/>
        <v>2.9271203405849676E-2</v>
      </c>
      <c r="AZ294" s="12">
        <f t="shared" si="180"/>
        <v>-2.2172380453915385E-5</v>
      </c>
      <c r="BA294" s="11">
        <f t="shared" si="181"/>
        <v>6.4771793629222216E-5</v>
      </c>
      <c r="BB294" s="117">
        <f t="shared" si="201"/>
        <v>8390</v>
      </c>
      <c r="BC294" s="289">
        <f t="shared" si="179"/>
        <v>-147</v>
      </c>
    </row>
    <row r="295" spans="1:55" ht="16">
      <c r="A295" s="20">
        <v>180</v>
      </c>
      <c r="B295" s="19">
        <v>44649</v>
      </c>
      <c r="C295" s="8">
        <v>14848778</v>
      </c>
      <c r="D295" s="8">
        <v>18449</v>
      </c>
      <c r="E295" s="8">
        <v>5419737</v>
      </c>
      <c r="F295" s="8">
        <v>5330260</v>
      </c>
      <c r="G295" s="8">
        <v>6629870</v>
      </c>
      <c r="H295" s="10">
        <f t="shared" si="183"/>
        <v>14515</v>
      </c>
      <c r="I295" s="8">
        <v>25350</v>
      </c>
      <c r="J295" s="8">
        <v>962599</v>
      </c>
      <c r="K295" s="8">
        <v>284</v>
      </c>
      <c r="L295" s="9">
        <v>33</v>
      </c>
      <c r="M295" s="8">
        <v>294076</v>
      </c>
      <c r="N295" s="8">
        <v>2753</v>
      </c>
      <c r="O295" s="18">
        <f t="shared" si="184"/>
        <v>11651</v>
      </c>
      <c r="P295" s="18">
        <f t="shared" si="185"/>
        <v>32</v>
      </c>
      <c r="Q295" s="18">
        <f t="shared" si="186"/>
        <v>12</v>
      </c>
      <c r="R295" s="18">
        <f t="shared" si="192"/>
        <v>0</v>
      </c>
      <c r="S295" s="17">
        <f t="shared" si="193"/>
        <v>9712.4285714285706</v>
      </c>
      <c r="T295" s="17">
        <f t="shared" si="194"/>
        <v>8.1428571428571423</v>
      </c>
      <c r="U295" s="17">
        <f t="shared" si="195"/>
        <v>-1</v>
      </c>
      <c r="V295" s="17">
        <f t="shared" si="187"/>
        <v>11651</v>
      </c>
      <c r="W295" s="17">
        <f t="shared" si="196"/>
        <v>32</v>
      </c>
      <c r="X295" s="17">
        <f t="shared" si="188"/>
        <v>12</v>
      </c>
      <c r="Y295" s="17">
        <f t="shared" si="202"/>
        <v>9712.4285714285706</v>
      </c>
      <c r="Z295" s="17">
        <f t="shared" si="203"/>
        <v>10.571428571428571</v>
      </c>
      <c r="AA295" s="17">
        <f t="shared" si="204"/>
        <v>2.1428571428571428</v>
      </c>
      <c r="AB295" s="11">
        <f t="shared" si="205"/>
        <v>0.68624521807592531</v>
      </c>
      <c r="AC295" s="11">
        <f t="shared" si="206"/>
        <v>1.111672622628006E-5</v>
      </c>
      <c r="AD295" s="11">
        <f t="shared" si="207"/>
        <v>8.5034013605442167E-3</v>
      </c>
      <c r="AE295" s="11">
        <f t="shared" si="208"/>
        <v>0.67921233221758248</v>
      </c>
      <c r="AF295" s="11">
        <f t="shared" si="209"/>
        <v>1.07712851043416E-5</v>
      </c>
      <c r="AG295" s="11">
        <f t="shared" si="210"/>
        <v>3.4562211981566818E-3</v>
      </c>
      <c r="AH295" s="11">
        <f t="shared" si="177"/>
        <v>0.82321769236204334</v>
      </c>
      <c r="AI295" s="11">
        <f t="shared" si="197"/>
        <v>3.3650630739009915E-5</v>
      </c>
      <c r="AJ295" s="11">
        <f t="shared" si="198"/>
        <v>4.7619047619047616E-2</v>
      </c>
      <c r="AK295" s="16">
        <f t="shared" si="217"/>
        <v>0.49990484279007369</v>
      </c>
      <c r="AL295" s="16">
        <f t="shared" si="218"/>
        <v>1.5435857732565296E-5</v>
      </c>
      <c r="AM295" s="16">
        <f t="shared" si="216"/>
        <v>1.1862271062271062E-2</v>
      </c>
      <c r="AN295" s="15">
        <f t="shared" si="211"/>
        <v>0.74555285635921953</v>
      </c>
      <c r="AO295" s="15">
        <f t="shared" si="212"/>
        <v>9.0028651618377545E-6</v>
      </c>
      <c r="AP295" s="15">
        <f t="shared" si="213"/>
        <v>1.6129032258064516E-2</v>
      </c>
      <c r="AQ295" s="15">
        <f t="shared" si="189"/>
        <v>0.48031904168356609</v>
      </c>
      <c r="AR295" s="15">
        <f t="shared" si="190"/>
        <v>7.5090356228591034E-6</v>
      </c>
      <c r="AS295" s="15">
        <f t="shared" si="191"/>
        <v>2.7936390986676488E-3</v>
      </c>
      <c r="AT295" s="14">
        <f t="shared" si="214"/>
        <v>2.7827091632264284E-3</v>
      </c>
      <c r="AU295" s="11">
        <f t="shared" si="199"/>
        <v>2.0824368674326518E-3</v>
      </c>
      <c r="AV295" s="14">
        <f t="shared" si="215"/>
        <v>1.2710299689975888</v>
      </c>
      <c r="AW295" s="11">
        <f t="shared" si="200"/>
        <v>0.86567522332837143</v>
      </c>
      <c r="AX295" s="13">
        <f t="shared" si="178"/>
        <v>2.5069057174128315E-2</v>
      </c>
      <c r="AY295" s="11">
        <f t="shared" si="182"/>
        <v>96.865445366164948</v>
      </c>
      <c r="AZ295" s="12">
        <f t="shared" si="180"/>
        <v>1.451008843310653E-4</v>
      </c>
      <c r="BA295" s="11">
        <f t="shared" si="181"/>
        <v>-0.11482250567722831</v>
      </c>
      <c r="BB295" s="117">
        <f t="shared" si="201"/>
        <v>18449</v>
      </c>
      <c r="BC295" s="289">
        <f t="shared" si="179"/>
        <v>962</v>
      </c>
    </row>
    <row r="296" spans="1:55" ht="16">
      <c r="A296" s="20">
        <v>181</v>
      </c>
      <c r="B296" s="19">
        <v>44650</v>
      </c>
      <c r="C296" s="8">
        <v>14864933</v>
      </c>
      <c r="D296" s="8">
        <v>16155</v>
      </c>
      <c r="E296" s="8">
        <v>5420359</v>
      </c>
      <c r="F296" s="8">
        <v>5331035</v>
      </c>
      <c r="G296" s="8">
        <v>6629870</v>
      </c>
      <c r="H296" s="10">
        <f t="shared" si="183"/>
        <v>2908</v>
      </c>
      <c r="I296" s="8">
        <v>24505</v>
      </c>
      <c r="J296" s="8">
        <v>974288</v>
      </c>
      <c r="K296" s="8">
        <v>280</v>
      </c>
      <c r="L296" s="9">
        <v>18</v>
      </c>
      <c r="M296" s="8">
        <v>294076</v>
      </c>
      <c r="N296" s="8">
        <v>2760</v>
      </c>
      <c r="O296" s="18">
        <f t="shared" si="184"/>
        <v>11689</v>
      </c>
      <c r="P296" s="18">
        <f t="shared" si="185"/>
        <v>-4</v>
      </c>
      <c r="Q296" s="18">
        <f t="shared" si="186"/>
        <v>-15</v>
      </c>
      <c r="R296" s="18">
        <f t="shared" si="192"/>
        <v>0</v>
      </c>
      <c r="S296" s="17">
        <f t="shared" si="193"/>
        <v>9811.5714285714294</v>
      </c>
      <c r="T296" s="17">
        <f t="shared" si="194"/>
        <v>8</v>
      </c>
      <c r="U296" s="17">
        <f t="shared" si="195"/>
        <v>-0.42857142857142855</v>
      </c>
      <c r="V296" s="17">
        <f t="shared" si="187"/>
        <v>11689</v>
      </c>
      <c r="W296" s="17">
        <f t="shared" si="196"/>
        <v>0</v>
      </c>
      <c r="X296" s="17">
        <f t="shared" si="188"/>
        <v>0</v>
      </c>
      <c r="Y296" s="17">
        <f t="shared" si="202"/>
        <v>9811.5714285714294</v>
      </c>
      <c r="Z296" s="17">
        <f t="shared" si="203"/>
        <v>10.571428571428571</v>
      </c>
      <c r="AA296" s="17">
        <f t="shared" si="204"/>
        <v>2.5714285714285716</v>
      </c>
      <c r="AB296" s="11">
        <f t="shared" si="205"/>
        <v>0.38704423781346864</v>
      </c>
      <c r="AC296" s="11">
        <f t="shared" si="206"/>
        <v>1.0982172816955525E-5</v>
      </c>
      <c r="AD296" s="11">
        <f t="shared" si="207"/>
        <v>9.0543259557344068E-3</v>
      </c>
      <c r="AE296" s="11">
        <f t="shared" si="208"/>
        <v>-0.2760576333537707</v>
      </c>
      <c r="AF296" s="11">
        <f t="shared" si="209"/>
        <v>8.907495657595867E-6</v>
      </c>
      <c r="AG296" s="11">
        <f t="shared" si="210"/>
        <v>3.3482142857142855E-3</v>
      </c>
      <c r="AH296" s="11">
        <f t="shared" si="177"/>
        <v>0.46110453648915189</v>
      </c>
      <c r="AI296" s="11">
        <f t="shared" si="197"/>
        <v>0</v>
      </c>
      <c r="AJ296" s="11">
        <f t="shared" si="198"/>
        <v>0</v>
      </c>
      <c r="AK296" s="16">
        <f t="shared" si="217"/>
        <v>0.48939656884277788</v>
      </c>
      <c r="AL296" s="16">
        <f t="shared" si="218"/>
        <v>1.329902569290569E-5</v>
      </c>
      <c r="AM296" s="16">
        <f t="shared" si="216"/>
        <v>1.1062271062271062E-2</v>
      </c>
      <c r="AN296" s="15">
        <f t="shared" si="211"/>
        <v>-0.32643271901035092</v>
      </c>
      <c r="AO296" s="15">
        <f t="shared" si="212"/>
        <v>0</v>
      </c>
      <c r="AP296" s="15">
        <f t="shared" si="213"/>
        <v>0</v>
      </c>
      <c r="AQ296" s="15">
        <f t="shared" si="189"/>
        <v>0.49399392305876105</v>
      </c>
      <c r="AR296" s="15">
        <f t="shared" si="190"/>
        <v>7.5090356228591034E-6</v>
      </c>
      <c r="AS296" s="15">
        <f t="shared" si="191"/>
        <v>2.2471910112359548E-3</v>
      </c>
      <c r="AT296" s="14">
        <f t="shared" si="214"/>
        <v>2.4366993621292724E-3</v>
      </c>
      <c r="AU296" s="11">
        <f t="shared" si="199"/>
        <v>1.9013947483133154E-3</v>
      </c>
      <c r="AV296" s="14">
        <f t="shared" si="215"/>
        <v>5.5553645116918844</v>
      </c>
      <c r="AW296" s="11">
        <f t="shared" si="200"/>
        <v>0.72021487572531895</v>
      </c>
      <c r="AX296" s="13">
        <f t="shared" si="178"/>
        <v>5.3393041681019632E-2</v>
      </c>
      <c r="AY296" s="11">
        <f t="shared" si="182"/>
        <v>97.007341105288148</v>
      </c>
      <c r="AZ296" s="12">
        <f t="shared" si="180"/>
        <v>1.1689520307336343E-4</v>
      </c>
      <c r="BA296" s="11">
        <f t="shared" si="181"/>
        <v>3.4820764638993875E-5</v>
      </c>
      <c r="BB296" s="117">
        <f t="shared" si="201"/>
        <v>16155</v>
      </c>
      <c r="BC296" s="289">
        <f t="shared" si="179"/>
        <v>775</v>
      </c>
    </row>
    <row r="297" spans="1:55" ht="16">
      <c r="A297" s="20">
        <v>182</v>
      </c>
      <c r="B297" s="19">
        <v>44651</v>
      </c>
      <c r="C297" s="8">
        <v>14879325</v>
      </c>
      <c r="D297" s="8">
        <v>14392</v>
      </c>
      <c r="E297" s="8">
        <v>5420556</v>
      </c>
      <c r="F297" s="8">
        <v>5331363</v>
      </c>
      <c r="G297" s="8">
        <v>6629870</v>
      </c>
      <c r="H297" s="10">
        <f t="shared" si="183"/>
        <v>-7865</v>
      </c>
      <c r="I297" s="8">
        <v>23749</v>
      </c>
      <c r="J297" s="8">
        <v>985457</v>
      </c>
      <c r="K297" s="8">
        <v>312</v>
      </c>
      <c r="L297" s="9">
        <v>14</v>
      </c>
      <c r="M297" s="8">
        <v>294076</v>
      </c>
      <c r="N297" s="8">
        <v>2764</v>
      </c>
      <c r="O297" s="18">
        <f t="shared" si="184"/>
        <v>11169</v>
      </c>
      <c r="P297" s="18">
        <f t="shared" si="185"/>
        <v>32</v>
      </c>
      <c r="Q297" s="18">
        <f t="shared" si="186"/>
        <v>-4</v>
      </c>
      <c r="R297" s="18">
        <f t="shared" si="192"/>
        <v>0</v>
      </c>
      <c r="S297" s="17">
        <f t="shared" si="193"/>
        <v>10028.142857142857</v>
      </c>
      <c r="T297" s="17">
        <f t="shared" si="194"/>
        <v>6.7142857142857144</v>
      </c>
      <c r="U297" s="17">
        <f t="shared" si="195"/>
        <v>-0.14285714285714285</v>
      </c>
      <c r="V297" s="17">
        <f t="shared" si="187"/>
        <v>11169</v>
      </c>
      <c r="W297" s="17">
        <f t="shared" si="196"/>
        <v>32</v>
      </c>
      <c r="X297" s="17">
        <f t="shared" si="188"/>
        <v>0</v>
      </c>
      <c r="Y297" s="17">
        <f t="shared" si="202"/>
        <v>10028.142857142857</v>
      </c>
      <c r="Z297" s="17">
        <f t="shared" si="203"/>
        <v>9.2857142857142865</v>
      </c>
      <c r="AA297" s="17">
        <f t="shared" si="204"/>
        <v>2.8571428571428572</v>
      </c>
      <c r="AB297" s="11">
        <f t="shared" si="205"/>
        <v>0.40922843734514819</v>
      </c>
      <c r="AC297" s="11">
        <f t="shared" si="206"/>
        <v>9.5307694292799319E-6</v>
      </c>
      <c r="AD297" s="11">
        <f t="shared" si="207"/>
        <v>1.0204081632653062E-2</v>
      </c>
      <c r="AE297" s="11">
        <f t="shared" si="208"/>
        <v>0.27981299816063765</v>
      </c>
      <c r="AF297" s="11">
        <f t="shared" si="209"/>
        <v>9.592329155900194E-6</v>
      </c>
      <c r="AG297" s="11">
        <f t="shared" si="210"/>
        <v>4.11522633744856E-3</v>
      </c>
      <c r="AH297" s="11">
        <f t="shared" si="177"/>
        <v>0.45578453376861866</v>
      </c>
      <c r="AI297" s="11">
        <f t="shared" si="197"/>
        <v>3.2844497725518535E-5</v>
      </c>
      <c r="AJ297" s="11">
        <f t="shared" si="198"/>
        <v>0</v>
      </c>
      <c r="AK297" s="16">
        <f t="shared" si="217"/>
        <v>0.49301452186996331</v>
      </c>
      <c r="AL297" s="16">
        <f t="shared" si="218"/>
        <v>1.329902569290569E-5</v>
      </c>
      <c r="AM297" s="16">
        <f t="shared" si="216"/>
        <v>1.1459293394777265E-2</v>
      </c>
      <c r="AN297" s="15">
        <f t="shared" si="211"/>
        <v>0.32008962383236556</v>
      </c>
      <c r="AO297" s="15">
        <f t="shared" si="212"/>
        <v>1.1007590834639568E-6</v>
      </c>
      <c r="AP297" s="15">
        <f t="shared" si="213"/>
        <v>8.23045267489712E-3</v>
      </c>
      <c r="AQ297" s="15">
        <f t="shared" si="189"/>
        <v>0.49253086953456693</v>
      </c>
      <c r="AR297" s="15">
        <f t="shared" si="190"/>
        <v>8.02219343090697E-6</v>
      </c>
      <c r="AS297" s="15">
        <f t="shared" si="191"/>
        <v>3.7433155080213902E-3</v>
      </c>
      <c r="AT297" s="14">
        <f t="shared" si="214"/>
        <v>2.1707816292023826E-3</v>
      </c>
      <c r="AU297" s="11">
        <f t="shared" si="199"/>
        <v>1.7641156075243016E-3</v>
      </c>
      <c r="AV297" s="14">
        <f t="shared" si="215"/>
        <v>-1.8298792116973934</v>
      </c>
      <c r="AW297" s="11">
        <f t="shared" si="200"/>
        <v>0.60865969242603124</v>
      </c>
      <c r="AX297" s="13">
        <f t="shared" si="178"/>
        <v>0.11279229711141678</v>
      </c>
      <c r="AY297" s="11">
        <f t="shared" si="182"/>
        <v>97.011707616755274</v>
      </c>
      <c r="AZ297" s="12">
        <f t="shared" si="180"/>
        <v>4.9473066591049297E-5</v>
      </c>
      <c r="BA297" s="11">
        <f t="shared" si="181"/>
        <v>1.812144991423527E-5</v>
      </c>
      <c r="BB297" s="117">
        <f t="shared" si="201"/>
        <v>14392</v>
      </c>
      <c r="BC297" s="289">
        <f t="shared" si="179"/>
        <v>328</v>
      </c>
    </row>
    <row r="298" spans="1:55" ht="16">
      <c r="A298" s="20">
        <v>183</v>
      </c>
      <c r="B298" s="19">
        <v>44652</v>
      </c>
      <c r="C298" s="8">
        <v>0</v>
      </c>
      <c r="D298" s="8">
        <v>0</v>
      </c>
      <c r="E298" s="8">
        <v>0</v>
      </c>
      <c r="F298" s="8">
        <v>0</v>
      </c>
      <c r="G298" s="8">
        <v>6629870</v>
      </c>
      <c r="H298" s="10">
        <f t="shared" si="183"/>
        <v>5314038</v>
      </c>
      <c r="I298" s="8">
        <v>22934</v>
      </c>
      <c r="J298" s="8">
        <v>995730</v>
      </c>
      <c r="K298" s="8">
        <v>310</v>
      </c>
      <c r="L298" s="9">
        <v>12</v>
      </c>
      <c r="M298" s="8">
        <v>294076</v>
      </c>
      <c r="N298" s="8">
        <v>2770</v>
      </c>
      <c r="O298" s="18">
        <f t="shared" si="184"/>
        <v>10273</v>
      </c>
      <c r="P298" s="18">
        <f t="shared" si="185"/>
        <v>-2</v>
      </c>
      <c r="Q298" s="18">
        <f t="shared" si="186"/>
        <v>-2</v>
      </c>
      <c r="R298" s="18">
        <f t="shared" si="192"/>
        <v>0</v>
      </c>
      <c r="S298" s="17">
        <f t="shared" si="193"/>
        <v>10293.285714285714</v>
      </c>
      <c r="T298" s="17">
        <f t="shared" si="194"/>
        <v>7.5714285714285712</v>
      </c>
      <c r="U298" s="17">
        <f t="shared" si="195"/>
        <v>-0.5714285714285714</v>
      </c>
      <c r="V298" s="17">
        <f t="shared" si="187"/>
        <v>10273</v>
      </c>
      <c r="W298" s="17">
        <f t="shared" si="196"/>
        <v>0</v>
      </c>
      <c r="X298" s="17">
        <f t="shared" si="188"/>
        <v>0</v>
      </c>
      <c r="Y298" s="17">
        <f t="shared" si="202"/>
        <v>10293.285714285714</v>
      </c>
      <c r="Z298" s="17">
        <f t="shared" si="203"/>
        <v>9.2857142857142865</v>
      </c>
      <c r="AA298" s="17">
        <f t="shared" si="204"/>
        <v>2.5714285714285716</v>
      </c>
      <c r="AB298" s="11">
        <f t="shared" si="205"/>
        <v>0.43341975301215691</v>
      </c>
      <c r="AC298" s="11">
        <f t="shared" si="206"/>
        <v>9.4227493292089733E-6</v>
      </c>
      <c r="AD298" s="11">
        <f t="shared" si="207"/>
        <v>8.241758241758242E-3</v>
      </c>
      <c r="AE298" s="11">
        <f t="shared" si="208"/>
        <v>0.80582699963807458</v>
      </c>
      <c r="AF298" s="11">
        <f t="shared" si="209"/>
        <v>4.354419245662182E-6</v>
      </c>
      <c r="AG298" s="11">
        <f t="shared" si="210"/>
        <v>5.2693208430913355E-3</v>
      </c>
      <c r="AH298" s="11">
        <f t="shared" si="177"/>
        <v>0.43256558170870352</v>
      </c>
      <c r="AI298" s="11">
        <f t="shared" si="197"/>
        <v>0</v>
      </c>
      <c r="AJ298" s="11">
        <f t="shared" si="198"/>
        <v>0</v>
      </c>
      <c r="AK298" s="16">
        <f t="shared" si="217"/>
        <v>0.50031365462092336</v>
      </c>
      <c r="AL298" s="16">
        <f t="shared" si="218"/>
        <v>6.7679746422025861E-6</v>
      </c>
      <c r="AM298" s="16">
        <f t="shared" si="216"/>
        <v>3.8962681846932321E-3</v>
      </c>
      <c r="AN298" s="15">
        <f t="shared" si="211"/>
        <v>0.82663771263119801</v>
      </c>
      <c r="AO298" s="15">
        <f t="shared" si="212"/>
        <v>9.7974433027399089E-6</v>
      </c>
      <c r="AP298" s="15">
        <f t="shared" si="213"/>
        <v>0</v>
      </c>
      <c r="AQ298" s="15">
        <f t="shared" si="189"/>
        <v>0.5215291161502229</v>
      </c>
      <c r="AR298" s="15">
        <f t="shared" si="190"/>
        <v>8.02219343090697E-6</v>
      </c>
      <c r="AS298" s="15">
        <f t="shared" si="191"/>
        <v>5.7284271705524076E-3</v>
      </c>
      <c r="AT298" s="14">
        <f t="shared" si="214"/>
        <v>0</v>
      </c>
      <c r="AU298" s="11">
        <f t="shared" si="199"/>
        <v>1.6959177609386436E-3</v>
      </c>
      <c r="AV298" s="14">
        <f t="shared" si="215"/>
        <v>0</v>
      </c>
      <c r="AW298" s="11">
        <f t="shared" si="200"/>
        <v>0.55376190472081699</v>
      </c>
      <c r="AX298" s="13">
        <f t="shared" si="178"/>
        <v>677.85924984106805</v>
      </c>
      <c r="AY298" s="11">
        <f t="shared" si="182"/>
        <v>97.02006000480678</v>
      </c>
      <c r="AZ298" s="12">
        <f t="shared" si="180"/>
        <v>-0.80414291682944006</v>
      </c>
      <c r="BA298" s="11">
        <f t="shared" si="181"/>
        <v>-1.4781586969277214E-5</v>
      </c>
      <c r="BB298" s="117">
        <f t="shared" si="201"/>
        <v>0</v>
      </c>
      <c r="BC298" s="289">
        <f t="shared" si="179"/>
        <v>-5331363</v>
      </c>
    </row>
    <row r="299" spans="1:55" ht="16">
      <c r="A299" s="20">
        <v>184</v>
      </c>
      <c r="B299" s="19">
        <v>44653</v>
      </c>
      <c r="C299" s="8">
        <v>14906291</v>
      </c>
      <c r="D299" s="8">
        <v>13270</v>
      </c>
      <c r="E299" s="8">
        <v>5420001</v>
      </c>
      <c r="F299" s="8">
        <v>5331004</v>
      </c>
      <c r="G299" s="8">
        <v>6629870</v>
      </c>
      <c r="H299" s="10">
        <f t="shared" si="183"/>
        <v>-22648</v>
      </c>
      <c r="I299" s="8">
        <v>19698</v>
      </c>
      <c r="J299" s="8">
        <v>1004646</v>
      </c>
      <c r="K299" s="8">
        <v>306</v>
      </c>
      <c r="L299" s="9">
        <v>15</v>
      </c>
      <c r="M299" s="8">
        <v>294076</v>
      </c>
      <c r="N299" s="8">
        <v>2773</v>
      </c>
      <c r="O299" s="18">
        <f t="shared" si="184"/>
        <v>8916</v>
      </c>
      <c r="P299" s="18">
        <f t="shared" si="185"/>
        <v>-4</v>
      </c>
      <c r="Q299" s="18">
        <f t="shared" si="186"/>
        <v>3</v>
      </c>
      <c r="R299" s="18">
        <f t="shared" si="192"/>
        <v>0</v>
      </c>
      <c r="S299" s="17">
        <f t="shared" si="193"/>
        <v>10240.428571428571</v>
      </c>
      <c r="T299" s="17">
        <f t="shared" si="194"/>
        <v>7.8571428571428568</v>
      </c>
      <c r="U299" s="17">
        <f t="shared" si="195"/>
        <v>-2.1428571428571428</v>
      </c>
      <c r="V299" s="17">
        <f t="shared" si="187"/>
        <v>8916</v>
      </c>
      <c r="W299" s="17">
        <f t="shared" si="196"/>
        <v>0</v>
      </c>
      <c r="X299" s="17">
        <f t="shared" si="188"/>
        <v>3</v>
      </c>
      <c r="Y299" s="17">
        <f t="shared" si="202"/>
        <v>10240.428571428571</v>
      </c>
      <c r="Z299" s="17">
        <f t="shared" si="203"/>
        <v>9.5714285714285712</v>
      </c>
      <c r="AA299" s="17">
        <f t="shared" si="204"/>
        <v>1</v>
      </c>
      <c r="AB299" s="11">
        <f t="shared" si="205"/>
        <v>0.44651733545951733</v>
      </c>
      <c r="AC299" s="11">
        <f t="shared" si="206"/>
        <v>9.6124738347027524E-6</v>
      </c>
      <c r="AD299" s="11">
        <f t="shared" si="207"/>
        <v>3.2258064516129032E-3</v>
      </c>
      <c r="AE299" s="11">
        <f t="shared" si="208"/>
        <v>0.51795353769037977</v>
      </c>
      <c r="AF299" s="11">
        <f t="shared" si="209"/>
        <v>8.0071436039629814E-6</v>
      </c>
      <c r="AG299" s="11">
        <f t="shared" si="210"/>
        <v>9.5990965556182941E-3</v>
      </c>
      <c r="AH299" s="11">
        <f t="shared" si="177"/>
        <v>0.38876776837882621</v>
      </c>
      <c r="AI299" s="11">
        <f t="shared" si="197"/>
        <v>0</v>
      </c>
      <c r="AJ299" s="11">
        <f t="shared" si="198"/>
        <v>9.6774193548387101E-3</v>
      </c>
      <c r="AK299" s="16">
        <f t="shared" si="217"/>
        <v>0.51035023917701905</v>
      </c>
      <c r="AL299" s="16">
        <f t="shared" si="218"/>
        <v>6.7679746422025861E-6</v>
      </c>
      <c r="AM299" s="16">
        <f t="shared" si="216"/>
        <v>3.8962681846932321E-3</v>
      </c>
      <c r="AN299" s="15">
        <f t="shared" si="211"/>
        <v>0.46232568600989654</v>
      </c>
      <c r="AO299" s="15">
        <f t="shared" si="212"/>
        <v>0</v>
      </c>
      <c r="AP299" s="15">
        <f t="shared" si="213"/>
        <v>0</v>
      </c>
      <c r="AQ299" s="15">
        <f t="shared" si="189"/>
        <v>0.51006330482150375</v>
      </c>
      <c r="AR299" s="15">
        <f t="shared" si="190"/>
        <v>1.0522227310370092E-5</v>
      </c>
      <c r="AS299" s="15">
        <f t="shared" si="191"/>
        <v>8.2221927565873203E-3</v>
      </c>
      <c r="AT299" s="14">
        <f t="shared" si="214"/>
        <v>2.0015475416561711E-3</v>
      </c>
      <c r="AU299" s="11">
        <f t="shared" si="199"/>
        <v>1.5781822052533241E-3</v>
      </c>
      <c r="AV299" s="14">
        <f t="shared" si="215"/>
        <v>-0.58592370187212994</v>
      </c>
      <c r="AW299" s="11">
        <f t="shared" si="200"/>
        <v>0.33388428080071214</v>
      </c>
      <c r="AX299" s="13">
        <f t="shared" si="178"/>
        <v>1.0031926757016039</v>
      </c>
      <c r="AY299" s="11">
        <f t="shared" si="182"/>
        <v>97.013670752627476</v>
      </c>
      <c r="AZ299" s="12">
        <f t="shared" si="180"/>
        <v>0.80408876795472606</v>
      </c>
      <c r="BA299" s="11">
        <f t="shared" si="181"/>
        <v>-2.2150832951044533E-5</v>
      </c>
      <c r="BB299" s="117">
        <f t="shared" si="201"/>
        <v>13270</v>
      </c>
      <c r="BC299" s="289">
        <f t="shared" si="179"/>
        <v>5331004</v>
      </c>
    </row>
    <row r="300" spans="1:55" ht="16">
      <c r="A300" s="20">
        <v>185</v>
      </c>
      <c r="B300" s="19">
        <v>44654</v>
      </c>
      <c r="C300" s="8">
        <v>14917506</v>
      </c>
      <c r="D300" s="8">
        <v>11215</v>
      </c>
      <c r="E300" s="8">
        <v>5419141</v>
      </c>
      <c r="F300" s="8">
        <v>5330286</v>
      </c>
      <c r="G300" s="8">
        <v>6629870</v>
      </c>
      <c r="H300" s="10">
        <f t="shared" si="183"/>
        <v>-30425</v>
      </c>
      <c r="I300" s="8">
        <v>19340</v>
      </c>
      <c r="J300" s="8">
        <v>1013493</v>
      </c>
      <c r="K300" s="8">
        <v>307</v>
      </c>
      <c r="L300" s="9">
        <v>18</v>
      </c>
      <c r="M300" s="8">
        <v>294076</v>
      </c>
      <c r="N300" s="8">
        <v>2775</v>
      </c>
      <c r="O300" s="18">
        <f t="shared" si="184"/>
        <v>8847</v>
      </c>
      <c r="P300" s="18">
        <f t="shared" si="185"/>
        <v>1</v>
      </c>
      <c r="Q300" s="18">
        <f t="shared" si="186"/>
        <v>3</v>
      </c>
      <c r="R300" s="18">
        <f t="shared" si="192"/>
        <v>0</v>
      </c>
      <c r="S300" s="17">
        <f t="shared" si="193"/>
        <v>10073.714285714286</v>
      </c>
      <c r="T300" s="17">
        <f t="shared" si="194"/>
        <v>7.2857142857142856</v>
      </c>
      <c r="U300" s="17">
        <f t="shared" si="195"/>
        <v>-0.2857142857142857</v>
      </c>
      <c r="V300" s="17">
        <f t="shared" si="187"/>
        <v>8847</v>
      </c>
      <c r="W300" s="17">
        <f t="shared" si="196"/>
        <v>1</v>
      </c>
      <c r="X300" s="17">
        <f t="shared" si="188"/>
        <v>3</v>
      </c>
      <c r="Y300" s="17">
        <f t="shared" si="202"/>
        <v>10073.714285714286</v>
      </c>
      <c r="Z300" s="17">
        <f t="shared" si="203"/>
        <v>9.5714285714285712</v>
      </c>
      <c r="AA300" s="17">
        <f t="shared" si="204"/>
        <v>1</v>
      </c>
      <c r="AB300" s="11">
        <f t="shared" si="205"/>
        <v>0.51140797470374078</v>
      </c>
      <c r="AC300" s="11">
        <f t="shared" si="206"/>
        <v>9.5271653611606187E-6</v>
      </c>
      <c r="AD300" s="11">
        <f t="shared" si="207"/>
        <v>3.2679738562091504E-3</v>
      </c>
      <c r="AE300" s="11">
        <f t="shared" si="208"/>
        <v>0.54361362998199625</v>
      </c>
      <c r="AF300" s="11">
        <f t="shared" si="209"/>
        <v>7.936804718735668E-6</v>
      </c>
      <c r="AG300" s="11">
        <f t="shared" si="210"/>
        <v>9.7142857142857135E-3</v>
      </c>
      <c r="AH300" s="11">
        <f t="shared" si="177"/>
        <v>0.4491318915625952</v>
      </c>
      <c r="AI300" s="11">
        <f t="shared" si="197"/>
        <v>9.9537548549439295E-7</v>
      </c>
      <c r="AJ300" s="11">
        <f t="shared" si="198"/>
        <v>9.8039215686274508E-3</v>
      </c>
      <c r="AK300" s="16">
        <f t="shared" si="217"/>
        <v>0.53002983340326182</v>
      </c>
      <c r="AL300" s="16">
        <f t="shared" si="218"/>
        <v>6.8461849239709931E-6</v>
      </c>
      <c r="AM300" s="16">
        <f t="shared" si="216"/>
        <v>4.5520058896112653E-3</v>
      </c>
      <c r="AN300" s="15">
        <f t="shared" si="211"/>
        <v>0.42380622037229737</v>
      </c>
      <c r="AO300" s="15">
        <f t="shared" si="212"/>
        <v>1.0684160198298013E-5</v>
      </c>
      <c r="AP300" s="15">
        <f t="shared" si="213"/>
        <v>4.0000000000000001E-3</v>
      </c>
      <c r="AQ300" s="15">
        <f t="shared" si="189"/>
        <v>0.54143476682374891</v>
      </c>
      <c r="AR300" s="15">
        <f t="shared" si="190"/>
        <v>1.241660370377414E-5</v>
      </c>
      <c r="AS300" s="15">
        <f t="shared" si="191"/>
        <v>8.6862298795571582E-3</v>
      </c>
      <c r="AT300" s="14">
        <f t="shared" si="214"/>
        <v>1.6915867128616399E-3</v>
      </c>
      <c r="AU300" s="11">
        <f t="shared" si="199"/>
        <v>1.4932850439428999E-3</v>
      </c>
      <c r="AV300" s="14">
        <f t="shared" si="215"/>
        <v>-0.36861133935907969</v>
      </c>
      <c r="AW300" s="11">
        <f t="shared" si="200"/>
        <v>-0.48557155495787552</v>
      </c>
      <c r="AX300" s="13">
        <f t="shared" si="178"/>
        <v>3.1702578594136346E-2</v>
      </c>
      <c r="AY300" s="11">
        <f t="shared" si="182"/>
        <v>97.006010728494033</v>
      </c>
      <c r="AZ300" s="12">
        <f t="shared" si="180"/>
        <v>-1.0829774942796766E-4</v>
      </c>
      <c r="BA300" s="11">
        <f t="shared" si="181"/>
        <v>-3.8613125144230303E-5</v>
      </c>
      <c r="BB300" s="117">
        <f t="shared" si="201"/>
        <v>11215</v>
      </c>
      <c r="BC300" s="289">
        <f t="shared" si="179"/>
        <v>-718</v>
      </c>
    </row>
    <row r="301" spans="1:55" ht="16">
      <c r="A301" s="20">
        <v>186</v>
      </c>
      <c r="B301" s="19">
        <v>44655</v>
      </c>
      <c r="C301" s="8">
        <v>14922731</v>
      </c>
      <c r="D301" s="8">
        <v>5225</v>
      </c>
      <c r="E301" s="8">
        <v>5417436</v>
      </c>
      <c r="F301" s="8">
        <v>5328612</v>
      </c>
      <c r="G301" s="8">
        <v>6629870</v>
      </c>
      <c r="H301" s="10">
        <f t="shared" si="183"/>
        <v>-31543</v>
      </c>
      <c r="I301" s="8">
        <v>12626</v>
      </c>
      <c r="J301" s="8">
        <v>1023001</v>
      </c>
      <c r="K301" s="8">
        <v>305</v>
      </c>
      <c r="L301" s="9">
        <v>17</v>
      </c>
      <c r="M301" s="8">
        <v>294076</v>
      </c>
      <c r="N301" s="8">
        <v>2776</v>
      </c>
      <c r="O301" s="18">
        <f t="shared" si="184"/>
        <v>9508</v>
      </c>
      <c r="P301" s="18">
        <f t="shared" si="185"/>
        <v>-2</v>
      </c>
      <c r="Q301" s="18">
        <f t="shared" si="186"/>
        <v>-1</v>
      </c>
      <c r="R301" s="18">
        <f t="shared" si="192"/>
        <v>0</v>
      </c>
      <c r="S301" s="17">
        <f t="shared" si="193"/>
        <v>10225</v>
      </c>
      <c r="T301" s="17">
        <f t="shared" si="194"/>
        <v>-4.1428571428571432</v>
      </c>
      <c r="U301" s="17">
        <f t="shared" si="195"/>
        <v>-0.2857142857142857</v>
      </c>
      <c r="V301" s="17">
        <f t="shared" si="187"/>
        <v>9508</v>
      </c>
      <c r="W301" s="17">
        <f t="shared" si="196"/>
        <v>0</v>
      </c>
      <c r="X301" s="17">
        <f t="shared" si="188"/>
        <v>0</v>
      </c>
      <c r="Y301" s="17">
        <f t="shared" si="202"/>
        <v>10225</v>
      </c>
      <c r="Z301" s="17">
        <f t="shared" si="203"/>
        <v>5</v>
      </c>
      <c r="AA301" s="17">
        <f t="shared" si="204"/>
        <v>1</v>
      </c>
      <c r="AB301" s="11">
        <f t="shared" si="205"/>
        <v>0.5286970010341262</v>
      </c>
      <c r="AC301" s="11">
        <f t="shared" si="206"/>
        <v>4.9334331860210182E-6</v>
      </c>
      <c r="AD301" s="11">
        <f t="shared" si="207"/>
        <v>3.2573289902280132E-3</v>
      </c>
      <c r="AE301" s="11">
        <f t="shared" si="208"/>
        <v>0.54979850316637879</v>
      </c>
      <c r="AF301" s="11">
        <f t="shared" si="209"/>
        <v>1.2569906855475754E-5</v>
      </c>
      <c r="AG301" s="11">
        <f t="shared" si="210"/>
        <v>8.241758241758242E-3</v>
      </c>
      <c r="AH301" s="11">
        <f t="shared" si="177"/>
        <v>0.49162357807652535</v>
      </c>
      <c r="AI301" s="11">
        <f t="shared" si="197"/>
        <v>0</v>
      </c>
      <c r="AJ301" s="11">
        <f t="shared" si="198"/>
        <v>0</v>
      </c>
      <c r="AK301" s="16">
        <f t="shared" si="217"/>
        <v>0.53168343299745824</v>
      </c>
      <c r="AL301" s="16">
        <f t="shared" si="218"/>
        <v>6.8461849239709931E-6</v>
      </c>
      <c r="AM301" s="16">
        <f t="shared" si="216"/>
        <v>4.5520058896112653E-3</v>
      </c>
      <c r="AN301" s="15">
        <f t="shared" si="211"/>
        <v>0.44052964881980428</v>
      </c>
      <c r="AO301" s="15">
        <f t="shared" si="212"/>
        <v>0</v>
      </c>
      <c r="AP301" s="15">
        <f t="shared" si="213"/>
        <v>7.6923076923076927E-3</v>
      </c>
      <c r="AQ301" s="15">
        <f t="shared" si="189"/>
        <v>0.57309703552575397</v>
      </c>
      <c r="AR301" s="15">
        <f t="shared" si="190"/>
        <v>1.241660370377414E-5</v>
      </c>
      <c r="AS301" s="15">
        <f t="shared" si="191"/>
        <v>1.0040631685426233E-2</v>
      </c>
      <c r="AT301" s="14">
        <f t="shared" si="214"/>
        <v>7.8809991749461154E-4</v>
      </c>
      <c r="AU301" s="11">
        <f t="shared" si="199"/>
        <v>1.4484877854747853E-3</v>
      </c>
      <c r="AV301" s="14">
        <f t="shared" si="215"/>
        <v>-0.16564689471515073</v>
      </c>
      <c r="AW301" s="11">
        <f t="shared" si="200"/>
        <v>-0.24729949549298857</v>
      </c>
      <c r="AX301" s="13">
        <f t="shared" si="178"/>
        <v>5.5020542317173377E-2</v>
      </c>
      <c r="AY301" s="11">
        <f t="shared" si="182"/>
        <v>96.989531682054675</v>
      </c>
      <c r="AZ301" s="12">
        <f t="shared" si="180"/>
        <v>-2.5249363863846498E-4</v>
      </c>
      <c r="BA301" s="11">
        <f t="shared" si="181"/>
        <v>-4.1952988089189083E-5</v>
      </c>
      <c r="BB301" s="117">
        <f t="shared" si="201"/>
        <v>5225</v>
      </c>
      <c r="BC301" s="289">
        <f t="shared" si="179"/>
        <v>-1674</v>
      </c>
    </row>
    <row r="302" spans="1:55" ht="16">
      <c r="A302" s="20">
        <v>187</v>
      </c>
      <c r="B302" s="19">
        <v>44656</v>
      </c>
      <c r="C302" s="8">
        <v>14935716</v>
      </c>
      <c r="D302" s="8">
        <v>12985</v>
      </c>
      <c r="E302" s="8">
        <v>5418082</v>
      </c>
      <c r="F302" s="8">
        <v>5329232</v>
      </c>
      <c r="G302" s="8">
        <v>6629870</v>
      </c>
      <c r="H302" s="10">
        <f t="shared" si="183"/>
        <v>-48431</v>
      </c>
      <c r="I302" s="8">
        <v>17570</v>
      </c>
      <c r="J302" s="8">
        <v>1034282</v>
      </c>
      <c r="K302" s="8">
        <v>339</v>
      </c>
      <c r="L302" s="9">
        <v>18</v>
      </c>
      <c r="M302" s="8">
        <v>294076</v>
      </c>
      <c r="N302" s="8">
        <v>2784</v>
      </c>
      <c r="O302" s="18">
        <f t="shared" si="184"/>
        <v>11281</v>
      </c>
      <c r="P302" s="18">
        <f t="shared" si="185"/>
        <v>34</v>
      </c>
      <c r="Q302" s="18">
        <f t="shared" si="186"/>
        <v>1</v>
      </c>
      <c r="R302" s="18">
        <f t="shared" si="192"/>
        <v>0</v>
      </c>
      <c r="S302" s="17">
        <f t="shared" si="193"/>
        <v>10270.285714285714</v>
      </c>
      <c r="T302" s="17">
        <f t="shared" si="194"/>
        <v>3.5714285714285716</v>
      </c>
      <c r="U302" s="17">
        <f t="shared" si="195"/>
        <v>0</v>
      </c>
      <c r="V302" s="17">
        <f t="shared" si="187"/>
        <v>11281</v>
      </c>
      <c r="W302" s="17">
        <f t="shared" si="196"/>
        <v>34</v>
      </c>
      <c r="X302" s="17">
        <f t="shared" si="188"/>
        <v>1</v>
      </c>
      <c r="Y302" s="17">
        <f t="shared" si="202"/>
        <v>10270.285714285714</v>
      </c>
      <c r="Z302" s="17">
        <f t="shared" si="203"/>
        <v>12.428571428571429</v>
      </c>
      <c r="AA302" s="17">
        <f t="shared" si="204"/>
        <v>1</v>
      </c>
      <c r="AB302" s="11">
        <f t="shared" si="205"/>
        <v>0.81342354778122239</v>
      </c>
      <c r="AC302" s="11">
        <f t="shared" si="206"/>
        <v>1.2149129305417521E-5</v>
      </c>
      <c r="AD302" s="11">
        <f t="shared" si="207"/>
        <v>3.2786885245901639E-3</v>
      </c>
      <c r="AE302" s="11">
        <f t="shared" si="208"/>
        <v>0.68624521807592531</v>
      </c>
      <c r="AF302" s="11">
        <f t="shared" si="209"/>
        <v>1.111672622628006E-5</v>
      </c>
      <c r="AG302" s="11">
        <f t="shared" si="210"/>
        <v>8.5034013605442167E-3</v>
      </c>
      <c r="AH302" s="11">
        <f t="shared" si="177"/>
        <v>0.89347378425471247</v>
      </c>
      <c r="AI302" s="11">
        <f t="shared" si="197"/>
        <v>3.3235549134360572E-5</v>
      </c>
      <c r="AJ302" s="11">
        <f t="shared" si="198"/>
        <v>3.2786885245901639E-3</v>
      </c>
      <c r="AK302" s="16">
        <f t="shared" si="217"/>
        <v>0.53779647193846025</v>
      </c>
      <c r="AL302" s="16">
        <f t="shared" si="218"/>
        <v>6.8461849239709931E-6</v>
      </c>
      <c r="AM302" s="16">
        <f t="shared" si="216"/>
        <v>2.616522018643523E-3</v>
      </c>
      <c r="AN302" s="15">
        <f t="shared" si="211"/>
        <v>0.82321769236204334</v>
      </c>
      <c r="AO302" s="15">
        <f t="shared" si="212"/>
        <v>3.3650630739009915E-5</v>
      </c>
      <c r="AP302" s="15">
        <f t="shared" si="213"/>
        <v>4.7619047619047616E-2</v>
      </c>
      <c r="AQ302" s="15">
        <f t="shared" si="189"/>
        <v>0.56800772879203365</v>
      </c>
      <c r="AR302" s="15">
        <f t="shared" si="190"/>
        <v>8.4874892146662749E-6</v>
      </c>
      <c r="AS302" s="15">
        <f t="shared" si="191"/>
        <v>6.7549820812950025E-3</v>
      </c>
      <c r="AT302" s="14">
        <f t="shared" si="214"/>
        <v>1.9585602734291923E-3</v>
      </c>
      <c r="AU302" s="11">
        <f t="shared" si="199"/>
        <v>1.6914143328386744E-3</v>
      </c>
      <c r="AV302" s="14">
        <f t="shared" si="215"/>
        <v>-0.26811339844314591</v>
      </c>
      <c r="AW302" s="11">
        <f t="shared" si="200"/>
        <v>-0.2653714370164561</v>
      </c>
      <c r="AX302" s="13">
        <f t="shared" si="178"/>
        <v>-1.9655708081032241E-2</v>
      </c>
      <c r="AY302" s="11">
        <f t="shared" si="182"/>
        <v>0.15199047110404434</v>
      </c>
      <c r="AZ302" s="12">
        <f t="shared" si="180"/>
        <v>9.351616245869075E-5</v>
      </c>
      <c r="BA302" s="11">
        <f t="shared" si="181"/>
        <v>0.11484140283724588</v>
      </c>
      <c r="BB302" s="117">
        <f t="shared" si="201"/>
        <v>12985</v>
      </c>
      <c r="BC302" s="289">
        <f t="shared" si="179"/>
        <v>620</v>
      </c>
    </row>
    <row r="303" spans="1:55" ht="16">
      <c r="A303" s="20">
        <v>188</v>
      </c>
      <c r="B303" s="19">
        <v>44657</v>
      </c>
      <c r="C303" s="8">
        <v>14947931</v>
      </c>
      <c r="D303" s="8">
        <v>12215</v>
      </c>
      <c r="E303" s="8">
        <v>5417988</v>
      </c>
      <c r="F303" s="8">
        <v>5329243</v>
      </c>
      <c r="G303" s="8">
        <v>6629870</v>
      </c>
      <c r="H303" s="10">
        <f t="shared" si="183"/>
        <v>-67551</v>
      </c>
      <c r="I303" s="8">
        <v>26164</v>
      </c>
      <c r="J303" s="8">
        <v>1044804</v>
      </c>
      <c r="K303" s="8">
        <v>331</v>
      </c>
      <c r="L303" s="9">
        <v>16</v>
      </c>
      <c r="M303" s="8">
        <v>294076</v>
      </c>
      <c r="N303" s="8">
        <v>2787</v>
      </c>
      <c r="O303" s="18">
        <f t="shared" si="184"/>
        <v>10522</v>
      </c>
      <c r="P303" s="18">
        <f t="shared" si="185"/>
        <v>-8</v>
      </c>
      <c r="Q303" s="18">
        <f t="shared" si="186"/>
        <v>-2</v>
      </c>
      <c r="R303" s="18">
        <f t="shared" si="192"/>
        <v>0</v>
      </c>
      <c r="S303" s="17">
        <f t="shared" si="193"/>
        <v>10121</v>
      </c>
      <c r="T303" s="17">
        <f t="shared" si="194"/>
        <v>8.5714285714285712</v>
      </c>
      <c r="U303" s="17">
        <f t="shared" si="195"/>
        <v>0</v>
      </c>
      <c r="V303" s="17">
        <f t="shared" si="187"/>
        <v>10522</v>
      </c>
      <c r="W303" s="17">
        <f t="shared" si="196"/>
        <v>0</v>
      </c>
      <c r="X303" s="17">
        <f t="shared" si="188"/>
        <v>0</v>
      </c>
      <c r="Y303" s="17">
        <f t="shared" si="202"/>
        <v>10121</v>
      </c>
      <c r="Z303" s="17">
        <f t="shared" si="203"/>
        <v>16.857142857142858</v>
      </c>
      <c r="AA303" s="17">
        <f t="shared" si="204"/>
        <v>1</v>
      </c>
      <c r="AB303" s="11">
        <f t="shared" si="205"/>
        <v>0.57603870233352306</v>
      </c>
      <c r="AC303" s="11">
        <f t="shared" si="206"/>
        <v>1.629840107160606E-5</v>
      </c>
      <c r="AD303" s="11">
        <f t="shared" si="207"/>
        <v>2.9498525073746312E-3</v>
      </c>
      <c r="AE303" s="11">
        <f t="shared" si="208"/>
        <v>0.38704423781346864</v>
      </c>
      <c r="AF303" s="11">
        <f t="shared" si="209"/>
        <v>1.0982172816955525E-5</v>
      </c>
      <c r="AG303" s="11">
        <f t="shared" si="210"/>
        <v>9.0543259557344068E-3</v>
      </c>
      <c r="AH303" s="11">
        <f t="shared" si="177"/>
        <v>0.59886169607285145</v>
      </c>
      <c r="AI303" s="11">
        <f t="shared" si="197"/>
        <v>0</v>
      </c>
      <c r="AJ303" s="11">
        <f t="shared" si="198"/>
        <v>0</v>
      </c>
      <c r="AK303" s="16">
        <f t="shared" si="217"/>
        <v>0.52821892119023095</v>
      </c>
      <c r="AL303" s="16">
        <f t="shared" si="218"/>
        <v>1.6485979416439886E-5</v>
      </c>
      <c r="AM303" s="16">
        <f t="shared" si="216"/>
        <v>6.5573770491803279E-4</v>
      </c>
      <c r="AN303" s="15">
        <f t="shared" si="211"/>
        <v>0.46110453648915189</v>
      </c>
      <c r="AO303" s="15">
        <f t="shared" si="212"/>
        <v>0</v>
      </c>
      <c r="AP303" s="15">
        <f t="shared" si="213"/>
        <v>0</v>
      </c>
      <c r="AQ303" s="15">
        <f t="shared" si="189"/>
        <v>0.56923404829303093</v>
      </c>
      <c r="AR303" s="15">
        <f t="shared" si="190"/>
        <v>8.4874892146662749E-6</v>
      </c>
      <c r="AS303" s="15">
        <f t="shared" si="191"/>
        <v>4.7698704187639851E-3</v>
      </c>
      <c r="AT303" s="14">
        <f t="shared" si="214"/>
        <v>1.8424192329563023E-3</v>
      </c>
      <c r="AU303" s="11">
        <f t="shared" si="199"/>
        <v>1.6628854390379128E-3</v>
      </c>
      <c r="AV303" s="14">
        <f t="shared" si="215"/>
        <v>-0.18082633861822919</v>
      </c>
      <c r="AW303" s="11">
        <f t="shared" si="200"/>
        <v>-0.20008322960615185</v>
      </c>
      <c r="AX303" s="13">
        <f t="shared" si="178"/>
        <v>-2.2712725320559146E-4</v>
      </c>
      <c r="AY303" s="11">
        <f t="shared" si="182"/>
        <v>8.1370291020455444E-3</v>
      </c>
      <c r="AZ303" s="12">
        <f t="shared" si="180"/>
        <v>1.6591577210412873E-6</v>
      </c>
      <c r="BA303" s="11">
        <f t="shared" si="181"/>
        <v>-2.1159647818994082E-5</v>
      </c>
      <c r="BB303" s="117">
        <f t="shared" si="201"/>
        <v>12215</v>
      </c>
      <c r="BC303" s="289">
        <f t="shared" si="179"/>
        <v>11</v>
      </c>
    </row>
    <row r="304" spans="1:55" ht="16">
      <c r="A304" s="20">
        <v>189</v>
      </c>
      <c r="B304" s="19">
        <v>44658</v>
      </c>
      <c r="C304" s="8">
        <v>14960244</v>
      </c>
      <c r="D304" s="8">
        <v>12313</v>
      </c>
      <c r="E304" s="8">
        <v>5418050</v>
      </c>
      <c r="F304" s="8">
        <v>5329416</v>
      </c>
      <c r="G304" s="8">
        <v>6629870</v>
      </c>
      <c r="H304" s="10">
        <f t="shared" si="183"/>
        <v>-76018</v>
      </c>
      <c r="I304" s="8">
        <v>22278</v>
      </c>
      <c r="J304" s="8">
        <v>1057032</v>
      </c>
      <c r="K304" s="8">
        <v>283</v>
      </c>
      <c r="L304" s="9">
        <v>12</v>
      </c>
      <c r="M304" s="8">
        <v>294076</v>
      </c>
      <c r="N304" s="8">
        <v>2791</v>
      </c>
      <c r="O304" s="18">
        <f t="shared" si="184"/>
        <v>12228</v>
      </c>
      <c r="P304" s="18">
        <f t="shared" si="185"/>
        <v>-48</v>
      </c>
      <c r="Q304" s="18">
        <f t="shared" si="186"/>
        <v>-4</v>
      </c>
      <c r="R304" s="18">
        <f t="shared" si="192"/>
        <v>0</v>
      </c>
      <c r="S304" s="17">
        <f t="shared" si="193"/>
        <v>10206.285714285714</v>
      </c>
      <c r="T304" s="17">
        <f t="shared" si="194"/>
        <v>7</v>
      </c>
      <c r="U304" s="17">
        <f t="shared" si="195"/>
        <v>-0.2857142857142857</v>
      </c>
      <c r="V304" s="17">
        <f t="shared" si="187"/>
        <v>12228</v>
      </c>
      <c r="W304" s="17">
        <f t="shared" si="196"/>
        <v>0</v>
      </c>
      <c r="X304" s="17">
        <f t="shared" si="188"/>
        <v>0</v>
      </c>
      <c r="Y304" s="17">
        <f t="shared" si="202"/>
        <v>10206.285714285714</v>
      </c>
      <c r="Z304" s="17">
        <f t="shared" si="203"/>
        <v>16.714285714285715</v>
      </c>
      <c r="AA304" s="17">
        <f t="shared" si="204"/>
        <v>0.7142857142857143</v>
      </c>
      <c r="AB304" s="11">
        <f t="shared" si="205"/>
        <v>0.39008888985956713</v>
      </c>
      <c r="AC304" s="11">
        <f t="shared" si="206"/>
        <v>1.5997532278097821E-5</v>
      </c>
      <c r="AD304" s="11">
        <f t="shared" si="207"/>
        <v>2.1579628830384117E-3</v>
      </c>
      <c r="AE304" s="11">
        <f t="shared" si="208"/>
        <v>0.40922843734514819</v>
      </c>
      <c r="AF304" s="11">
        <f t="shared" si="209"/>
        <v>9.5307694292799319E-6</v>
      </c>
      <c r="AG304" s="11">
        <f t="shared" si="210"/>
        <v>1.0204081632653062E-2</v>
      </c>
      <c r="AH304" s="11">
        <f t="shared" si="177"/>
        <v>0.46735973092799266</v>
      </c>
      <c r="AI304" s="11">
        <f t="shared" si="197"/>
        <v>0</v>
      </c>
      <c r="AJ304" s="11">
        <f t="shared" si="198"/>
        <v>0</v>
      </c>
      <c r="AK304" s="16">
        <f t="shared" si="217"/>
        <v>0.53230605167232781</v>
      </c>
      <c r="AL304" s="16">
        <f t="shared" si="218"/>
        <v>2.2293278254418121E-5</v>
      </c>
      <c r="AM304" s="16">
        <f t="shared" si="216"/>
        <v>2.4467824810374358E-3</v>
      </c>
      <c r="AN304" s="15">
        <f t="shared" si="211"/>
        <v>0.45578453376861866</v>
      </c>
      <c r="AO304" s="15">
        <f t="shared" si="212"/>
        <v>3.2844497725518535E-5</v>
      </c>
      <c r="AP304" s="15">
        <f t="shared" si="213"/>
        <v>0</v>
      </c>
      <c r="AQ304" s="15">
        <f t="shared" si="189"/>
        <v>0.57186697022033617</v>
      </c>
      <c r="AR304" s="15">
        <f t="shared" si="190"/>
        <v>6.7865407015956161E-6</v>
      </c>
      <c r="AS304" s="15">
        <f t="shared" si="191"/>
        <v>4.612553430859913E-3</v>
      </c>
      <c r="AT304" s="14">
        <f t="shared" si="214"/>
        <v>1.8572008199255793E-3</v>
      </c>
      <c r="AU304" s="11">
        <f t="shared" si="199"/>
        <v>1.5872537039618747E-3</v>
      </c>
      <c r="AV304" s="14">
        <f t="shared" si="215"/>
        <v>-0.16197479544318452</v>
      </c>
      <c r="AW304" s="11">
        <f t="shared" si="200"/>
        <v>-0.15821176456998634</v>
      </c>
      <c r="AX304" s="13">
        <f t="shared" si="178"/>
        <v>-2.5610279640567867E-3</v>
      </c>
      <c r="AY304" s="11">
        <f t="shared" si="182"/>
        <v>3.6589599619203041E-3</v>
      </c>
      <c r="AZ304" s="12">
        <f t="shared" si="180"/>
        <v>2.6094025976376609E-5</v>
      </c>
      <c r="BA304" s="11">
        <f t="shared" si="181"/>
        <v>-6.3996083525878175E-6</v>
      </c>
      <c r="BB304" s="117">
        <f t="shared" si="201"/>
        <v>12313</v>
      </c>
      <c r="BC304" s="289">
        <f t="shared" si="179"/>
        <v>173</v>
      </c>
    </row>
    <row r="305" spans="1:55" ht="16">
      <c r="A305" s="20">
        <v>190</v>
      </c>
      <c r="B305" s="19">
        <v>44659</v>
      </c>
      <c r="C305" s="8">
        <v>14971518</v>
      </c>
      <c r="D305" s="8">
        <v>11274</v>
      </c>
      <c r="E305" s="8">
        <v>5418251</v>
      </c>
      <c r="F305" s="8">
        <v>5329685</v>
      </c>
      <c r="G305" s="8">
        <v>6629870</v>
      </c>
      <c r="H305" s="10">
        <f t="shared" si="183"/>
        <v>-89120</v>
      </c>
      <c r="I305" s="8">
        <v>24465</v>
      </c>
      <c r="J305" s="8">
        <v>1067622</v>
      </c>
      <c r="K305" s="8">
        <v>335</v>
      </c>
      <c r="L305" s="9">
        <v>12</v>
      </c>
      <c r="M305" s="8">
        <v>294076</v>
      </c>
      <c r="N305" s="8">
        <v>2795</v>
      </c>
      <c r="O305" s="18">
        <f t="shared" si="184"/>
        <v>10590</v>
      </c>
      <c r="P305" s="18">
        <f t="shared" si="185"/>
        <v>52</v>
      </c>
      <c r="Q305" s="18">
        <f t="shared" si="186"/>
        <v>0</v>
      </c>
      <c r="R305" s="18">
        <f t="shared" si="192"/>
        <v>0</v>
      </c>
      <c r="S305" s="17">
        <f t="shared" si="193"/>
        <v>10115</v>
      </c>
      <c r="T305" s="17">
        <f t="shared" si="194"/>
        <v>10.857142857142858</v>
      </c>
      <c r="U305" s="17">
        <f t="shared" si="195"/>
        <v>0.42857142857142855</v>
      </c>
      <c r="V305" s="17">
        <f t="shared" si="187"/>
        <v>10590</v>
      </c>
      <c r="W305" s="17">
        <f t="shared" si="196"/>
        <v>52</v>
      </c>
      <c r="X305" s="17">
        <f t="shared" si="188"/>
        <v>0</v>
      </c>
      <c r="Y305" s="17">
        <f t="shared" si="202"/>
        <v>10115</v>
      </c>
      <c r="Z305" s="17">
        <f t="shared" si="203"/>
        <v>20.285714285714285</v>
      </c>
      <c r="AA305" s="17">
        <f t="shared" si="204"/>
        <v>1.2857142857142858</v>
      </c>
      <c r="AB305" s="11">
        <f t="shared" si="205"/>
        <v>0.45403537121824222</v>
      </c>
      <c r="AC305" s="11">
        <f t="shared" si="206"/>
        <v>1.9191201671959114E-5</v>
      </c>
      <c r="AD305" s="11">
        <f t="shared" si="207"/>
        <v>4.5431600201918223E-3</v>
      </c>
      <c r="AE305" s="11">
        <f t="shared" si="208"/>
        <v>0.43341975301215691</v>
      </c>
      <c r="AF305" s="11">
        <f t="shared" si="209"/>
        <v>9.4227493292089733E-6</v>
      </c>
      <c r="AG305" s="11">
        <f t="shared" si="210"/>
        <v>8.241758241758242E-3</v>
      </c>
      <c r="AH305" s="11">
        <f t="shared" si="177"/>
        <v>0.47535685429571772</v>
      </c>
      <c r="AI305" s="11">
        <f t="shared" si="197"/>
        <v>4.9194347947838853E-5</v>
      </c>
      <c r="AJ305" s="11">
        <f t="shared" si="198"/>
        <v>0</v>
      </c>
      <c r="AK305" s="16">
        <f t="shared" si="217"/>
        <v>0.52628778586125513</v>
      </c>
      <c r="AL305" s="16">
        <f t="shared" si="218"/>
        <v>1.5646168427546008E-5</v>
      </c>
      <c r="AM305" s="16">
        <f t="shared" si="216"/>
        <v>2.337492863551097E-3</v>
      </c>
      <c r="AN305" s="15">
        <f t="shared" si="211"/>
        <v>0.43256558170870352</v>
      </c>
      <c r="AO305" s="15">
        <f t="shared" si="212"/>
        <v>0</v>
      </c>
      <c r="AP305" s="15">
        <f t="shared" si="213"/>
        <v>0</v>
      </c>
      <c r="AQ305" s="15">
        <f t="shared" si="189"/>
        <v>0.55589316515332643</v>
      </c>
      <c r="AR305" s="15">
        <f t="shared" si="190"/>
        <v>4.7124489593326267E-6</v>
      </c>
      <c r="AS305" s="15">
        <f t="shared" si="191"/>
        <v>4.1485163078900751E-3</v>
      </c>
      <c r="AT305" s="14">
        <f t="shared" si="214"/>
        <v>1.7004858315472248E-3</v>
      </c>
      <c r="AU305" s="11">
        <f t="shared" si="199"/>
        <v>1.5668913137490954E-3</v>
      </c>
      <c r="AV305" s="14">
        <f t="shared" si="215"/>
        <v>-0.12650359066427289</v>
      </c>
      <c r="AW305" s="11">
        <f t="shared" si="200"/>
        <v>-0.14028558782787387</v>
      </c>
      <c r="AX305" s="13">
        <f t="shared" si="178"/>
        <v>-3.5386355863085057E-3</v>
      </c>
      <c r="AY305" s="11">
        <f t="shared" si="182"/>
        <v>-4.4489243514303761E-3</v>
      </c>
      <c r="AZ305" s="12">
        <f t="shared" si="180"/>
        <v>4.0573947905464211E-5</v>
      </c>
      <c r="BA305" s="11">
        <f t="shared" si="181"/>
        <v>3.348481946101507E-5</v>
      </c>
      <c r="BB305" s="117">
        <f t="shared" si="201"/>
        <v>11274</v>
      </c>
      <c r="BC305" s="289">
        <f t="shared" si="179"/>
        <v>269</v>
      </c>
    </row>
    <row r="306" spans="1:55" ht="16">
      <c r="A306" s="20">
        <v>191</v>
      </c>
      <c r="B306" s="19">
        <v>44660</v>
      </c>
      <c r="C306" s="8">
        <v>14983464</v>
      </c>
      <c r="D306" s="8">
        <v>11946</v>
      </c>
      <c r="E306" s="8">
        <v>5418579</v>
      </c>
      <c r="F306" s="8">
        <v>5330022</v>
      </c>
      <c r="G306" s="8">
        <v>6629870</v>
      </c>
      <c r="H306" s="10">
        <f t="shared" si="183"/>
        <v>-92672</v>
      </c>
      <c r="I306" s="8">
        <v>19768</v>
      </c>
      <c r="J306" s="8">
        <v>1075493</v>
      </c>
      <c r="K306" s="8">
        <v>366</v>
      </c>
      <c r="L306" s="9">
        <v>15</v>
      </c>
      <c r="M306" s="8">
        <v>294076</v>
      </c>
      <c r="N306" s="8">
        <v>2802</v>
      </c>
      <c r="O306" s="18">
        <f t="shared" si="184"/>
        <v>7871</v>
      </c>
      <c r="P306" s="18">
        <f t="shared" si="185"/>
        <v>31</v>
      </c>
      <c r="Q306" s="18">
        <f t="shared" si="186"/>
        <v>3</v>
      </c>
      <c r="R306" s="18">
        <f t="shared" si="192"/>
        <v>0</v>
      </c>
      <c r="S306" s="17">
        <f t="shared" si="193"/>
        <v>9764.5714285714294</v>
      </c>
      <c r="T306" s="17">
        <f t="shared" si="194"/>
        <v>5.2857142857142856</v>
      </c>
      <c r="U306" s="17">
        <f t="shared" si="195"/>
        <v>0.14285714285714285</v>
      </c>
      <c r="V306" s="17">
        <f t="shared" si="187"/>
        <v>7871</v>
      </c>
      <c r="W306" s="17">
        <f t="shared" si="196"/>
        <v>31</v>
      </c>
      <c r="X306" s="17">
        <f t="shared" si="188"/>
        <v>3</v>
      </c>
      <c r="Y306" s="17">
        <f t="shared" si="202"/>
        <v>9764.5714285714294</v>
      </c>
      <c r="Z306" s="17">
        <f t="shared" si="203"/>
        <v>15.428571428571429</v>
      </c>
      <c r="AA306" s="17">
        <f t="shared" si="204"/>
        <v>1.1428571428571428</v>
      </c>
      <c r="AB306" s="11">
        <f t="shared" si="205"/>
        <v>0.39912411316457919</v>
      </c>
      <c r="AC306" s="11">
        <f t="shared" si="206"/>
        <v>1.4451342730452753E-5</v>
      </c>
      <c r="AD306" s="11">
        <f t="shared" si="207"/>
        <v>3.4115138592750532E-3</v>
      </c>
      <c r="AE306" s="11">
        <f t="shared" si="208"/>
        <v>0.44651733545951733</v>
      </c>
      <c r="AF306" s="11">
        <f t="shared" si="209"/>
        <v>9.6124738347027524E-6</v>
      </c>
      <c r="AG306" s="11">
        <f t="shared" si="210"/>
        <v>3.2258064516129032E-3</v>
      </c>
      <c r="AH306" s="11">
        <f t="shared" si="177"/>
        <v>0.32172491314122215</v>
      </c>
      <c r="AI306" s="11">
        <f t="shared" si="197"/>
        <v>2.9036494189891179E-5</v>
      </c>
      <c r="AJ306" s="11">
        <f t="shared" si="198"/>
        <v>8.9552238805970154E-3</v>
      </c>
      <c r="AK306" s="16">
        <f t="shared" si="217"/>
        <v>0.48172244084567373</v>
      </c>
      <c r="AL306" s="16">
        <f t="shared" si="218"/>
        <v>2.025473095237464E-5</v>
      </c>
      <c r="AM306" s="16">
        <f t="shared" si="216"/>
        <v>4.5846838747870518E-3</v>
      </c>
      <c r="AN306" s="15">
        <f t="shared" si="211"/>
        <v>0.38876776837882621</v>
      </c>
      <c r="AO306" s="15">
        <f t="shared" si="212"/>
        <v>0</v>
      </c>
      <c r="AP306" s="15">
        <f t="shared" si="213"/>
        <v>9.6774193548387101E-3</v>
      </c>
      <c r="AQ306" s="15">
        <f t="shared" si="189"/>
        <v>0.5848641328079448</v>
      </c>
      <c r="AR306" s="15">
        <f t="shared" si="190"/>
        <v>5.2089605516370282E-6</v>
      </c>
      <c r="AS306" s="15">
        <f t="shared" si="191"/>
        <v>2.794114502021001E-3</v>
      </c>
      <c r="AT306" s="14">
        <f t="shared" si="214"/>
        <v>1.801845285050838E-3</v>
      </c>
      <c r="AU306" s="11">
        <f t="shared" si="199"/>
        <v>1.595614135075693E-3</v>
      </c>
      <c r="AV306" s="14">
        <f t="shared" si="215"/>
        <v>-0.12890625</v>
      </c>
      <c r="AW306" s="11">
        <f t="shared" si="200"/>
        <v>-0.11942363634623722</v>
      </c>
      <c r="AX306" s="13">
        <f t="shared" si="178"/>
        <v>-3.7814183123877918E-3</v>
      </c>
      <c r="AY306" s="11">
        <f t="shared" si="182"/>
        <v>-2.700021108915992E-3</v>
      </c>
      <c r="AZ306" s="12">
        <f t="shared" si="180"/>
        <v>5.0830559271901258E-5</v>
      </c>
      <c r="BA306" s="11">
        <f t="shared" si="181"/>
        <v>3.7147894949028305E-5</v>
      </c>
      <c r="BB306" s="117">
        <f t="shared" si="201"/>
        <v>11946</v>
      </c>
      <c r="BC306" s="289">
        <f t="shared" si="179"/>
        <v>337</v>
      </c>
    </row>
    <row r="307" spans="1:55" ht="16">
      <c r="A307" s="20">
        <v>192</v>
      </c>
      <c r="B307" s="19">
        <v>44661</v>
      </c>
      <c r="C307" s="8">
        <v>14991169</v>
      </c>
      <c r="D307" s="8">
        <v>7705</v>
      </c>
      <c r="E307" s="8">
        <v>5418512</v>
      </c>
      <c r="F307" s="8">
        <v>5329989</v>
      </c>
      <c r="G307" s="8">
        <v>6629870</v>
      </c>
      <c r="H307" s="10">
        <f t="shared" si="183"/>
        <v>-102038</v>
      </c>
      <c r="I307" s="8">
        <v>19731</v>
      </c>
      <c r="J307" s="8">
        <v>1084937</v>
      </c>
      <c r="K307" s="8">
        <v>356</v>
      </c>
      <c r="L307" s="9">
        <v>16</v>
      </c>
      <c r="M307" s="8">
        <v>294076</v>
      </c>
      <c r="N307" s="8">
        <v>2803</v>
      </c>
      <c r="O307" s="18">
        <f t="shared" si="184"/>
        <v>9444</v>
      </c>
      <c r="P307" s="18">
        <f t="shared" si="185"/>
        <v>-10</v>
      </c>
      <c r="Q307" s="18">
        <f t="shared" si="186"/>
        <v>1</v>
      </c>
      <c r="R307" s="18">
        <f t="shared" si="192"/>
        <v>0</v>
      </c>
      <c r="S307" s="17">
        <f t="shared" si="193"/>
        <v>9723.8571428571431</v>
      </c>
      <c r="T307" s="17">
        <f t="shared" si="194"/>
        <v>8.5714285714285712</v>
      </c>
      <c r="U307" s="17">
        <f t="shared" si="195"/>
        <v>0.42857142857142855</v>
      </c>
      <c r="V307" s="17">
        <f t="shared" si="187"/>
        <v>9444</v>
      </c>
      <c r="W307" s="17">
        <f t="shared" si="196"/>
        <v>0</v>
      </c>
      <c r="X307" s="17">
        <f t="shared" si="188"/>
        <v>1</v>
      </c>
      <c r="Y307" s="17">
        <f t="shared" si="202"/>
        <v>9723.8571428571431</v>
      </c>
      <c r="Z307" s="17">
        <f t="shared" si="203"/>
        <v>17.571428571428573</v>
      </c>
      <c r="AA307" s="17">
        <f t="shared" si="204"/>
        <v>1.1428571428571428</v>
      </c>
      <c r="AB307" s="11">
        <f t="shared" si="205"/>
        <v>0.49189888419957217</v>
      </c>
      <c r="AC307" s="11">
        <f t="shared" si="206"/>
        <v>1.6338022257168177E-5</v>
      </c>
      <c r="AD307" s="11">
        <f t="shared" si="207"/>
        <v>3.1225604996096799E-3</v>
      </c>
      <c r="AE307" s="11">
        <f t="shared" si="208"/>
        <v>0.51140797470374078</v>
      </c>
      <c r="AF307" s="11">
        <f t="shared" si="209"/>
        <v>9.5271653611606187E-6</v>
      </c>
      <c r="AG307" s="11">
        <f t="shared" si="210"/>
        <v>3.2679738562091504E-3</v>
      </c>
      <c r="AH307" s="11">
        <f t="shared" si="177"/>
        <v>0.47774180493727236</v>
      </c>
      <c r="AI307" s="11">
        <f t="shared" si="197"/>
        <v>0</v>
      </c>
      <c r="AJ307" s="11">
        <f t="shared" si="198"/>
        <v>2.7322404371584699E-3</v>
      </c>
      <c r="AK307" s="16">
        <f t="shared" si="217"/>
        <v>0.48601709125529807</v>
      </c>
      <c r="AL307" s="16">
        <f t="shared" si="218"/>
        <v>2.025473095237464E-5</v>
      </c>
      <c r="AM307" s="16">
        <f t="shared" si="216"/>
        <v>4.5846838747870518E-3</v>
      </c>
      <c r="AN307" s="15">
        <f t="shared" si="211"/>
        <v>0.4491318915625952</v>
      </c>
      <c r="AO307" s="15">
        <f t="shared" si="212"/>
        <v>9.9537548549439295E-7</v>
      </c>
      <c r="AP307" s="15">
        <f t="shared" si="213"/>
        <v>9.8039215686274508E-3</v>
      </c>
      <c r="AQ307" s="15">
        <f t="shared" si="189"/>
        <v>0.59195765175287085</v>
      </c>
      <c r="AR307" s="15">
        <f t="shared" si="190"/>
        <v>6.3188556350361783E-6</v>
      </c>
      <c r="AS307" s="15">
        <f t="shared" si="191"/>
        <v>3.2434780765888912E-3</v>
      </c>
      <c r="AT307" s="14">
        <f t="shared" si="214"/>
        <v>1.1621645673293745E-3</v>
      </c>
      <c r="AU307" s="11">
        <f t="shared" si="199"/>
        <v>1.6012380333249373E-3</v>
      </c>
      <c r="AV307" s="14">
        <f t="shared" si="215"/>
        <v>-7.5511084105921319E-2</v>
      </c>
      <c r="AW307" s="11">
        <f t="shared" si="200"/>
        <v>-0.10683422648580407</v>
      </c>
      <c r="AX307" s="13">
        <f t="shared" si="178"/>
        <v>3.5609461325966852E-4</v>
      </c>
      <c r="AY307" s="11">
        <f t="shared" si="182"/>
        <v>-3.230310963621585E-3</v>
      </c>
      <c r="AZ307" s="12">
        <f t="shared" si="180"/>
        <v>-4.977473163123862E-6</v>
      </c>
      <c r="BA307" s="11">
        <f t="shared" si="181"/>
        <v>4.6865818743698699E-5</v>
      </c>
      <c r="BB307" s="117">
        <f t="shared" si="201"/>
        <v>7705</v>
      </c>
      <c r="BC307" s="289">
        <f t="shared" si="179"/>
        <v>-33</v>
      </c>
    </row>
    <row r="308" spans="1:55" ht="16">
      <c r="A308" s="20">
        <v>193</v>
      </c>
      <c r="B308" s="19">
        <v>44662</v>
      </c>
      <c r="C308" s="8">
        <v>14995449</v>
      </c>
      <c r="D308" s="8">
        <v>4280</v>
      </c>
      <c r="E308" s="8">
        <v>5418729</v>
      </c>
      <c r="F308" s="8">
        <v>5330166</v>
      </c>
      <c r="G308" s="8">
        <v>6629870</v>
      </c>
      <c r="H308" s="10">
        <f t="shared" si="183"/>
        <v>-106564</v>
      </c>
      <c r="I308" s="8">
        <v>15181</v>
      </c>
      <c r="J308" s="8">
        <v>1093806</v>
      </c>
      <c r="K308" s="8">
        <v>381</v>
      </c>
      <c r="L308" s="9">
        <v>20</v>
      </c>
      <c r="M308" s="8">
        <v>294076</v>
      </c>
      <c r="N308" s="8">
        <v>2804</v>
      </c>
      <c r="O308" s="18">
        <f t="shared" si="184"/>
        <v>8869</v>
      </c>
      <c r="P308" s="18">
        <f t="shared" si="185"/>
        <v>25</v>
      </c>
      <c r="Q308" s="18">
        <f t="shared" si="186"/>
        <v>4</v>
      </c>
      <c r="R308" s="18">
        <f t="shared" si="192"/>
        <v>0</v>
      </c>
      <c r="S308" s="17">
        <f t="shared" si="193"/>
        <v>9388.5714285714294</v>
      </c>
      <c r="T308" s="17">
        <f t="shared" si="194"/>
        <v>15.571428571428571</v>
      </c>
      <c r="U308" s="17">
        <f t="shared" si="195"/>
        <v>1</v>
      </c>
      <c r="V308" s="17">
        <f t="shared" si="187"/>
        <v>8869</v>
      </c>
      <c r="W308" s="17">
        <f t="shared" si="196"/>
        <v>25</v>
      </c>
      <c r="X308" s="17">
        <f t="shared" si="188"/>
        <v>4</v>
      </c>
      <c r="Y308" s="17">
        <f t="shared" si="202"/>
        <v>9388.5714285714294</v>
      </c>
      <c r="Z308" s="17">
        <f t="shared" si="203"/>
        <v>17.714285714285715</v>
      </c>
      <c r="AA308" s="17">
        <f t="shared" si="204"/>
        <v>1.1428571428571428</v>
      </c>
      <c r="AB308" s="11">
        <f t="shared" si="205"/>
        <v>0.47582846427304393</v>
      </c>
      <c r="AC308" s="11">
        <f t="shared" si="206"/>
        <v>1.6327478659392865E-5</v>
      </c>
      <c r="AD308" s="11">
        <f t="shared" si="207"/>
        <v>3.2102728731942215E-3</v>
      </c>
      <c r="AE308" s="11">
        <f t="shared" si="208"/>
        <v>0.5286970010341262</v>
      </c>
      <c r="AF308" s="11">
        <f t="shared" si="209"/>
        <v>4.9334331860210182E-6</v>
      </c>
      <c r="AG308" s="11">
        <f t="shared" si="210"/>
        <v>3.2573289902280132E-3</v>
      </c>
      <c r="AH308" s="11">
        <f t="shared" si="177"/>
        <v>0.44949571739901678</v>
      </c>
      <c r="AI308" s="11">
        <f t="shared" si="197"/>
        <v>2.3042812624143154E-5</v>
      </c>
      <c r="AJ308" s="11">
        <f t="shared" si="198"/>
        <v>1.1235955056179775E-2</v>
      </c>
      <c r="AK308" s="16">
        <f t="shared" si="217"/>
        <v>0.48102967391303425</v>
      </c>
      <c r="AL308" s="16">
        <f t="shared" si="218"/>
        <v>1.3136619111978395E-5</v>
      </c>
      <c r="AM308" s="16">
        <f t="shared" si="216"/>
        <v>4.5846838747870518E-3</v>
      </c>
      <c r="AN308" s="15">
        <f t="shared" si="211"/>
        <v>0.49162357807652535</v>
      </c>
      <c r="AO308" s="15">
        <f t="shared" si="212"/>
        <v>0</v>
      </c>
      <c r="AP308" s="15">
        <f t="shared" si="213"/>
        <v>0</v>
      </c>
      <c r="AQ308" s="15">
        <f t="shared" si="189"/>
        <v>0.5899258125140181</v>
      </c>
      <c r="AR308" s="15">
        <f t="shared" si="190"/>
        <v>6.4821952106636272E-6</v>
      </c>
      <c r="AS308" s="15">
        <f t="shared" si="191"/>
        <v>3.2434780765888912E-3</v>
      </c>
      <c r="AT308" s="14">
        <f t="shared" si="214"/>
        <v>6.4556318600515544E-4</v>
      </c>
      <c r="AU308" s="11">
        <f t="shared" si="199"/>
        <v>1.6165152128602392E-3</v>
      </c>
      <c r="AV308" s="14">
        <f t="shared" si="215"/>
        <v>-4.0163657520363348E-2</v>
      </c>
      <c r="AW308" s="11">
        <f t="shared" si="200"/>
        <v>-9.6713155665518774E-2</v>
      </c>
      <c r="AX308" s="13">
        <f t="shared" si="178"/>
        <v>-1.7346478762813853E-3</v>
      </c>
      <c r="AY308" s="11">
        <f t="shared" si="182"/>
        <v>-3.595804009372493E-3</v>
      </c>
      <c r="AZ308" s="12">
        <f t="shared" si="180"/>
        <v>2.6697356056755262E-5</v>
      </c>
      <c r="BA308" s="11">
        <f t="shared" si="181"/>
        <v>5.7984330224962398E-5</v>
      </c>
      <c r="BB308" s="117">
        <f t="shared" si="201"/>
        <v>4280</v>
      </c>
      <c r="BC308" s="289">
        <f t="shared" si="179"/>
        <v>177</v>
      </c>
    </row>
    <row r="309" spans="1:55" ht="16">
      <c r="A309" s="20">
        <v>194</v>
      </c>
      <c r="B309" s="19">
        <v>44663</v>
      </c>
      <c r="C309" s="8">
        <v>15009767</v>
      </c>
      <c r="D309" s="8">
        <v>14318</v>
      </c>
      <c r="E309" s="8">
        <v>5419391</v>
      </c>
      <c r="F309" s="8">
        <v>5330956</v>
      </c>
      <c r="G309" s="8">
        <v>6629870</v>
      </c>
      <c r="H309" s="10">
        <f t="shared" si="183"/>
        <v>-117284</v>
      </c>
      <c r="I309" s="8">
        <v>16277</v>
      </c>
      <c r="J309" s="8">
        <v>1102634</v>
      </c>
      <c r="K309" s="8">
        <v>376</v>
      </c>
      <c r="L309" s="9">
        <v>19</v>
      </c>
      <c r="M309" s="8">
        <v>294076</v>
      </c>
      <c r="N309" s="8">
        <v>2816</v>
      </c>
      <c r="O309" s="18">
        <f t="shared" si="184"/>
        <v>8828</v>
      </c>
      <c r="P309" s="18">
        <f t="shared" si="185"/>
        <v>-5</v>
      </c>
      <c r="Q309" s="18">
        <f t="shared" si="186"/>
        <v>-1</v>
      </c>
      <c r="R309" s="18">
        <f t="shared" si="192"/>
        <v>0</v>
      </c>
      <c r="S309" s="17">
        <f t="shared" si="193"/>
        <v>9258.5714285714294</v>
      </c>
      <c r="T309" s="17">
        <f t="shared" si="194"/>
        <v>5.5714285714285712</v>
      </c>
      <c r="U309" s="17">
        <f t="shared" si="195"/>
        <v>0.2857142857142857</v>
      </c>
      <c r="V309" s="17">
        <f t="shared" si="187"/>
        <v>8828</v>
      </c>
      <c r="W309" s="17">
        <f t="shared" si="196"/>
        <v>0</v>
      </c>
      <c r="X309" s="17">
        <f t="shared" si="188"/>
        <v>0</v>
      </c>
      <c r="Y309" s="17">
        <f t="shared" si="202"/>
        <v>9258.5714285714294</v>
      </c>
      <c r="Z309" s="17">
        <f t="shared" si="203"/>
        <v>10.285714285714286</v>
      </c>
      <c r="AA309" s="17">
        <f t="shared" si="204"/>
        <v>1.1428571428571428</v>
      </c>
      <c r="AB309" s="11">
        <f t="shared" si="205"/>
        <v>0.60987888996584083</v>
      </c>
      <c r="AC309" s="11">
        <f t="shared" si="206"/>
        <v>9.4036001683244431E-6</v>
      </c>
      <c r="AD309" s="11">
        <f t="shared" si="207"/>
        <v>2.9996250468691411E-3</v>
      </c>
      <c r="AE309" s="11">
        <f t="shared" si="208"/>
        <v>0.81342354778122239</v>
      </c>
      <c r="AF309" s="11">
        <f t="shared" si="209"/>
        <v>1.2149129305417521E-5</v>
      </c>
      <c r="AG309" s="11">
        <f t="shared" si="210"/>
        <v>3.2786885245901639E-3</v>
      </c>
      <c r="AH309" s="11">
        <f t="shared" si="177"/>
        <v>0.58151636914564253</v>
      </c>
      <c r="AI309" s="11">
        <f t="shared" si="197"/>
        <v>0</v>
      </c>
      <c r="AJ309" s="11">
        <f t="shared" si="198"/>
        <v>0</v>
      </c>
      <c r="AK309" s="16">
        <f t="shared" si="217"/>
        <v>0.48031904168356609</v>
      </c>
      <c r="AL309" s="16">
        <f t="shared" si="218"/>
        <v>7.5090356228591034E-6</v>
      </c>
      <c r="AM309" s="16">
        <f t="shared" si="216"/>
        <v>2.7936390986676488E-3</v>
      </c>
      <c r="AN309" s="15">
        <f t="shared" si="211"/>
        <v>0.89347378425471247</v>
      </c>
      <c r="AO309" s="15">
        <f t="shared" si="212"/>
        <v>3.3235549134360572E-5</v>
      </c>
      <c r="AP309" s="15">
        <f t="shared" si="213"/>
        <v>3.2786885245901639E-3</v>
      </c>
      <c r="AQ309" s="15">
        <f t="shared" si="189"/>
        <v>0.60629674673569234</v>
      </c>
      <c r="AR309" s="15">
        <f t="shared" si="190"/>
        <v>2.9623520950996337E-6</v>
      </c>
      <c r="AS309" s="15">
        <f t="shared" si="191"/>
        <v>2.2228189521422601E-3</v>
      </c>
      <c r="AT309" s="14">
        <f t="shared" si="214"/>
        <v>2.1596200227153774E-3</v>
      </c>
      <c r="AU309" s="11">
        <f t="shared" si="199"/>
        <v>1.6520254975910969E-3</v>
      </c>
      <c r="AV309" s="14">
        <f t="shared" si="215"/>
        <v>-0.12207973807168923</v>
      </c>
      <c r="AW309" s="11">
        <f t="shared" si="200"/>
        <v>-9.0661321450484847E-2</v>
      </c>
      <c r="AX309" s="13">
        <f t="shared" si="178"/>
        <v>-7.4133853834315528E-3</v>
      </c>
      <c r="AY309" s="11">
        <f t="shared" si="182"/>
        <v>-3.9130435715328806E-3</v>
      </c>
      <c r="AZ309" s="12">
        <f t="shared" si="180"/>
        <v>1.1915769087478336E-4</v>
      </c>
      <c r="BA309" s="11">
        <f t="shared" si="181"/>
        <v>6.9921646815311391E-5</v>
      </c>
      <c r="BB309" s="117">
        <f t="shared" si="201"/>
        <v>14318</v>
      </c>
      <c r="BC309" s="289">
        <f t="shared" si="179"/>
        <v>790</v>
      </c>
    </row>
    <row r="310" spans="1:55" ht="16">
      <c r="A310" s="20">
        <v>195</v>
      </c>
      <c r="B310" s="19">
        <v>44664</v>
      </c>
      <c r="C310" s="8">
        <v>15022243</v>
      </c>
      <c r="D310" s="8">
        <v>12476</v>
      </c>
      <c r="E310" s="8">
        <v>5419751</v>
      </c>
      <c r="F310" s="8">
        <v>5331418</v>
      </c>
      <c r="G310" s="8">
        <v>6629870</v>
      </c>
      <c r="H310" s="10">
        <f t="shared" si="183"/>
        <v>-134584</v>
      </c>
      <c r="I310" s="8">
        <v>22849</v>
      </c>
      <c r="J310" s="8">
        <v>1112871</v>
      </c>
      <c r="K310" s="8">
        <v>391</v>
      </c>
      <c r="L310" s="9">
        <v>19</v>
      </c>
      <c r="M310" s="8">
        <v>294076</v>
      </c>
      <c r="N310" s="8">
        <v>2830</v>
      </c>
      <c r="O310" s="18">
        <f t="shared" si="184"/>
        <v>10237</v>
      </c>
      <c r="P310" s="18">
        <f t="shared" si="185"/>
        <v>15</v>
      </c>
      <c r="Q310" s="18">
        <f t="shared" si="186"/>
        <v>0</v>
      </c>
      <c r="R310" s="18">
        <f t="shared" si="192"/>
        <v>0</v>
      </c>
      <c r="S310" s="17">
        <f t="shared" si="193"/>
        <v>9372.7142857142862</v>
      </c>
      <c r="T310" s="17">
        <f t="shared" si="194"/>
        <v>5.2857142857142856</v>
      </c>
      <c r="U310" s="17">
        <f t="shared" si="195"/>
        <v>0.8571428571428571</v>
      </c>
      <c r="V310" s="17">
        <f t="shared" si="187"/>
        <v>10237</v>
      </c>
      <c r="W310" s="17">
        <f t="shared" si="196"/>
        <v>15</v>
      </c>
      <c r="X310" s="17">
        <f t="shared" si="188"/>
        <v>0</v>
      </c>
      <c r="Y310" s="17">
        <f t="shared" si="202"/>
        <v>9372.7142857142862</v>
      </c>
      <c r="Z310" s="17">
        <f t="shared" si="203"/>
        <v>10</v>
      </c>
      <c r="AA310" s="17">
        <f t="shared" si="204"/>
        <v>1.7142857142857142</v>
      </c>
      <c r="AB310" s="11">
        <f t="shared" si="205"/>
        <v>0.57582566109936018</v>
      </c>
      <c r="AC310" s="11">
        <f t="shared" si="206"/>
        <v>9.069192497238431E-6</v>
      </c>
      <c r="AD310" s="11">
        <f t="shared" si="207"/>
        <v>4.559270516717325E-3</v>
      </c>
      <c r="AE310" s="11">
        <f t="shared" si="208"/>
        <v>0.57603870233352306</v>
      </c>
      <c r="AF310" s="11">
        <f t="shared" si="209"/>
        <v>1.629840107160606E-5</v>
      </c>
      <c r="AG310" s="11">
        <f t="shared" si="210"/>
        <v>2.9498525073746312E-3</v>
      </c>
      <c r="AH310" s="11">
        <f t="shared" ref="AH310:AH373" si="219">MIN(1,V310/I309)</f>
        <v>0.62892424894022236</v>
      </c>
      <c r="AI310" s="11">
        <f t="shared" si="197"/>
        <v>1.3603788745857646E-5</v>
      </c>
      <c r="AJ310" s="11">
        <f t="shared" si="198"/>
        <v>0</v>
      </c>
      <c r="AK310" s="16">
        <f t="shared" si="217"/>
        <v>0.49399392305876105</v>
      </c>
      <c r="AL310" s="16">
        <f t="shared" si="218"/>
        <v>7.5090356228591034E-6</v>
      </c>
      <c r="AM310" s="16">
        <f t="shared" si="216"/>
        <v>2.2471910112359548E-3</v>
      </c>
      <c r="AN310" s="15">
        <f t="shared" si="211"/>
        <v>0.59886169607285145</v>
      </c>
      <c r="AO310" s="15">
        <f t="shared" si="212"/>
        <v>0</v>
      </c>
      <c r="AP310" s="15">
        <f t="shared" si="213"/>
        <v>0</v>
      </c>
      <c r="AQ310" s="15">
        <f t="shared" si="189"/>
        <v>0.60780189097502746</v>
      </c>
      <c r="AR310" s="15">
        <f t="shared" si="190"/>
        <v>2.9623520950996337E-6</v>
      </c>
      <c r="AS310" s="15">
        <f t="shared" si="191"/>
        <v>2.2228189521422601E-3</v>
      </c>
      <c r="AT310" s="14">
        <f t="shared" si="214"/>
        <v>1.8817865207010093E-3</v>
      </c>
      <c r="AU310" s="11">
        <f t="shared" si="199"/>
        <v>1.429806100485918E-3</v>
      </c>
      <c r="AV310" s="14">
        <f t="shared" si="215"/>
        <v>-9.2700469595197052E-2</v>
      </c>
      <c r="AW310" s="11">
        <f t="shared" si="200"/>
        <v>-7.3711569840579153E-2</v>
      </c>
      <c r="AX310" s="13">
        <f t="shared" ref="AX310:AX373" si="220">(F310-F309)/H309</f>
        <v>-3.9391562361447427E-3</v>
      </c>
      <c r="AY310" s="11">
        <f t="shared" si="182"/>
        <v>-3.5970203287426501E-3</v>
      </c>
      <c r="AZ310" s="12">
        <f t="shared" si="180"/>
        <v>6.9684624283734075E-5</v>
      </c>
      <c r="BA310" s="11">
        <f t="shared" si="181"/>
        <v>6.7853086539727454E-5</v>
      </c>
      <c r="BB310" s="117">
        <f t="shared" si="201"/>
        <v>12476</v>
      </c>
      <c r="BC310" s="289">
        <f t="shared" ref="BC310:BC373" si="221">F310-F309</f>
        <v>462</v>
      </c>
    </row>
    <row r="311" spans="1:55" ht="16">
      <c r="A311" s="20">
        <v>196</v>
      </c>
      <c r="B311" s="19">
        <v>44665</v>
      </c>
      <c r="C311" s="8">
        <v>15035265</v>
      </c>
      <c r="D311" s="8">
        <v>13022</v>
      </c>
      <c r="E311" s="8">
        <v>5420342</v>
      </c>
      <c r="F311" s="8">
        <v>5332107</v>
      </c>
      <c r="G311" s="8">
        <v>6629870</v>
      </c>
      <c r="H311" s="10">
        <f t="shared" si="183"/>
        <v>-142899</v>
      </c>
      <c r="I311" s="8">
        <v>20579</v>
      </c>
      <c r="J311" s="8">
        <v>1122752</v>
      </c>
      <c r="K311" s="8">
        <v>392</v>
      </c>
      <c r="L311" s="9">
        <v>19</v>
      </c>
      <c r="M311" s="8">
        <v>294076</v>
      </c>
      <c r="N311" s="8">
        <v>2844</v>
      </c>
      <c r="O311" s="18">
        <f t="shared" si="184"/>
        <v>9881</v>
      </c>
      <c r="P311" s="18">
        <f t="shared" si="185"/>
        <v>1</v>
      </c>
      <c r="Q311" s="18">
        <f t="shared" si="186"/>
        <v>0</v>
      </c>
      <c r="R311" s="18">
        <f t="shared" si="192"/>
        <v>0</v>
      </c>
      <c r="S311" s="17">
        <f t="shared" si="193"/>
        <v>9187.7142857142862</v>
      </c>
      <c r="T311" s="17">
        <f t="shared" si="194"/>
        <v>6.4285714285714288</v>
      </c>
      <c r="U311" s="17">
        <f t="shared" si="195"/>
        <v>1.2857142857142858</v>
      </c>
      <c r="V311" s="17">
        <f t="shared" si="187"/>
        <v>9881</v>
      </c>
      <c r="W311" s="17">
        <f t="shared" si="196"/>
        <v>1</v>
      </c>
      <c r="X311" s="17">
        <f t="shared" si="188"/>
        <v>0</v>
      </c>
      <c r="Y311" s="17">
        <f t="shared" si="202"/>
        <v>9187.7142857142862</v>
      </c>
      <c r="Z311" s="17">
        <f t="shared" si="203"/>
        <v>10</v>
      </c>
      <c r="AA311" s="17">
        <f t="shared" si="204"/>
        <v>2.1428571428571428</v>
      </c>
      <c r="AB311" s="11">
        <f t="shared" si="205"/>
        <v>0.40210575017349931</v>
      </c>
      <c r="AC311" s="11">
        <f t="shared" si="206"/>
        <v>8.9857674429471157E-6</v>
      </c>
      <c r="AD311" s="11">
        <f t="shared" si="207"/>
        <v>5.4804530507855317E-3</v>
      </c>
      <c r="AE311" s="11">
        <f t="shared" si="208"/>
        <v>0.39008888985956713</v>
      </c>
      <c r="AF311" s="11">
        <f t="shared" si="209"/>
        <v>1.5997532278097821E-5</v>
      </c>
      <c r="AG311" s="11">
        <f t="shared" si="210"/>
        <v>2.1579628830384117E-3</v>
      </c>
      <c r="AH311" s="11">
        <f t="shared" si="219"/>
        <v>0.43244780953214584</v>
      </c>
      <c r="AI311" s="11">
        <f t="shared" si="197"/>
        <v>8.9857674429471165E-7</v>
      </c>
      <c r="AJ311" s="11">
        <f t="shared" si="198"/>
        <v>0</v>
      </c>
      <c r="AK311" s="16">
        <f t="shared" si="217"/>
        <v>0.49253086953456693</v>
      </c>
      <c r="AL311" s="16">
        <f t="shared" si="218"/>
        <v>8.02219343090697E-6</v>
      </c>
      <c r="AM311" s="16">
        <f t="shared" si="216"/>
        <v>3.7433155080213902E-3</v>
      </c>
      <c r="AN311" s="15">
        <f t="shared" si="211"/>
        <v>0.46735973092799266</v>
      </c>
      <c r="AO311" s="15">
        <f t="shared" si="212"/>
        <v>0</v>
      </c>
      <c r="AP311" s="15">
        <f t="shared" si="213"/>
        <v>0</v>
      </c>
      <c r="AQ311" s="15">
        <f t="shared" si="189"/>
        <v>0.60451388301286868</v>
      </c>
      <c r="AR311" s="15">
        <f t="shared" si="190"/>
        <v>5.65350297396681E-6</v>
      </c>
      <c r="AS311" s="15">
        <f t="shared" si="191"/>
        <v>2.2228189521422601E-3</v>
      </c>
      <c r="AT311" s="14">
        <f t="shared" si="214"/>
        <v>1.9641410766726951E-3</v>
      </c>
      <c r="AU311" s="11">
        <f t="shared" si="199"/>
        <v>1.3090969894044464E-3</v>
      </c>
      <c r="AV311" s="14">
        <f t="shared" si="215"/>
        <v>-9.1127299701187547E-2</v>
      </c>
      <c r="AW311" s="11">
        <f t="shared" si="200"/>
        <v>-6.4776574144730495E-2</v>
      </c>
      <c r="AX311" s="13">
        <f t="shared" si="220"/>
        <v>-5.119479284313143E-3</v>
      </c>
      <c r="AY311" s="11">
        <f t="shared" si="182"/>
        <v>-3.8246755018152691E-3</v>
      </c>
      <c r="AZ311" s="12">
        <f t="shared" ref="AZ311:AZ374" si="222">(F311-F310)/G311</f>
        <v>1.0392360634522246E-4</v>
      </c>
      <c r="BA311" s="11">
        <f t="shared" ref="BA311:BA374" si="223">AVERAGE(AZ308:AZ314)</f>
        <v>7.280901219998065E-5</v>
      </c>
      <c r="BB311" s="117">
        <f t="shared" si="201"/>
        <v>13022</v>
      </c>
      <c r="BC311" s="289">
        <f t="shared" si="221"/>
        <v>689</v>
      </c>
    </row>
    <row r="312" spans="1:55" ht="16">
      <c r="A312" s="20">
        <v>197</v>
      </c>
      <c r="B312" s="19">
        <v>44666</v>
      </c>
      <c r="C312" s="8">
        <v>15048187</v>
      </c>
      <c r="D312" s="8">
        <v>12922</v>
      </c>
      <c r="E312" s="8">
        <v>5421070</v>
      </c>
      <c r="F312" s="8">
        <v>5332930</v>
      </c>
      <c r="G312" s="8">
        <v>6629870</v>
      </c>
      <c r="H312" s="10">
        <f t="shared" si="183"/>
        <v>-153576</v>
      </c>
      <c r="I312" s="8">
        <v>20769</v>
      </c>
      <c r="J312" s="8">
        <v>1132432</v>
      </c>
      <c r="K312" s="8">
        <v>374</v>
      </c>
      <c r="L312" s="9">
        <v>14</v>
      </c>
      <c r="M312" s="8">
        <v>294076</v>
      </c>
      <c r="N312" s="8">
        <v>2851</v>
      </c>
      <c r="O312" s="18">
        <f t="shared" si="184"/>
        <v>9680</v>
      </c>
      <c r="P312" s="18">
        <f t="shared" si="185"/>
        <v>-18</v>
      </c>
      <c r="Q312" s="18">
        <f t="shared" si="186"/>
        <v>-5</v>
      </c>
      <c r="R312" s="18">
        <f t="shared" si="192"/>
        <v>0</v>
      </c>
      <c r="S312" s="17">
        <f t="shared" si="193"/>
        <v>9046.7142857142862</v>
      </c>
      <c r="T312" s="17">
        <f t="shared" si="194"/>
        <v>7.1428571428571432</v>
      </c>
      <c r="U312" s="17">
        <f t="shared" si="195"/>
        <v>1.4285714285714286</v>
      </c>
      <c r="V312" s="17">
        <f t="shared" si="187"/>
        <v>9680</v>
      </c>
      <c r="W312" s="17">
        <f t="shared" si="196"/>
        <v>0</v>
      </c>
      <c r="X312" s="17">
        <f t="shared" si="188"/>
        <v>0</v>
      </c>
      <c r="Y312" s="17">
        <f t="shared" si="202"/>
        <v>9046.7142857142862</v>
      </c>
      <c r="Z312" s="17">
        <f t="shared" si="203"/>
        <v>10.714285714285714</v>
      </c>
      <c r="AA312" s="17">
        <f t="shared" si="204"/>
        <v>2.2857142857142856</v>
      </c>
      <c r="AB312" s="11">
        <f t="shared" si="205"/>
        <v>0.43960903278654384</v>
      </c>
      <c r="AC312" s="11">
        <f t="shared" si="206"/>
        <v>9.5428783153231642E-6</v>
      </c>
      <c r="AD312" s="11">
        <f t="shared" si="207"/>
        <v>5.8309037900874635E-3</v>
      </c>
      <c r="AE312" s="11">
        <f t="shared" si="208"/>
        <v>0.45403537121824222</v>
      </c>
      <c r="AF312" s="11">
        <f t="shared" si="209"/>
        <v>1.9191201671959114E-5</v>
      </c>
      <c r="AG312" s="11">
        <f t="shared" si="210"/>
        <v>4.5431600201918223E-3</v>
      </c>
      <c r="AH312" s="11">
        <f t="shared" si="219"/>
        <v>0.47038242868944069</v>
      </c>
      <c r="AI312" s="11">
        <f t="shared" si="197"/>
        <v>0</v>
      </c>
      <c r="AJ312" s="11">
        <f t="shared" si="198"/>
        <v>0</v>
      </c>
      <c r="AK312" s="16">
        <f t="shared" si="217"/>
        <v>0.5215291161502229</v>
      </c>
      <c r="AL312" s="16">
        <f t="shared" si="218"/>
        <v>8.02219343090697E-6</v>
      </c>
      <c r="AM312" s="16">
        <f t="shared" si="216"/>
        <v>5.7284271705524076E-3</v>
      </c>
      <c r="AN312" s="15">
        <f t="shared" si="211"/>
        <v>0.47535685429571772</v>
      </c>
      <c r="AO312" s="15">
        <f t="shared" si="212"/>
        <v>4.9194347947838853E-5</v>
      </c>
      <c r="AP312" s="15">
        <f t="shared" si="213"/>
        <v>0</v>
      </c>
      <c r="AQ312" s="15">
        <f t="shared" si="189"/>
        <v>0.60037641908473904</v>
      </c>
      <c r="AR312" s="15">
        <f t="shared" si="190"/>
        <v>3.3510020467990263E-6</v>
      </c>
      <c r="AS312" s="15">
        <f t="shared" si="191"/>
        <v>1.3157894736842105E-3</v>
      </c>
      <c r="AT312" s="14">
        <f t="shared" si="214"/>
        <v>1.9490578246632287E-3</v>
      </c>
      <c r="AU312" s="11">
        <f t="shared" si="199"/>
        <v>1.2296944413260418E-3</v>
      </c>
      <c r="AV312" s="14">
        <f t="shared" si="215"/>
        <v>-8.4140751159035271E-2</v>
      </c>
      <c r="AW312" s="11">
        <f t="shared" si="200"/>
        <v>-5.95363542558765E-2</v>
      </c>
      <c r="AX312" s="13">
        <f t="shared" si="220"/>
        <v>-5.7593125214312211E-3</v>
      </c>
      <c r="AY312" s="11">
        <f t="shared" ref="AY312:AY375" si="224">AVERAGE(AX309:AX315)</f>
        <v>-3.6658284842154666E-3</v>
      </c>
      <c r="AZ312" s="12">
        <f t="shared" si="222"/>
        <v>1.2413516403790722E-4</v>
      </c>
      <c r="BA312" s="11">
        <f t="shared" si="223"/>
        <v>7.1171401981810035E-5</v>
      </c>
      <c r="BB312" s="117">
        <f t="shared" si="201"/>
        <v>12922</v>
      </c>
      <c r="BC312" s="289">
        <f t="shared" si="221"/>
        <v>823</v>
      </c>
    </row>
    <row r="313" spans="1:55" ht="16">
      <c r="A313" s="20">
        <v>198</v>
      </c>
      <c r="B313" s="19">
        <v>44667</v>
      </c>
      <c r="C313" s="8">
        <v>15049820</v>
      </c>
      <c r="D313" s="8">
        <v>1633</v>
      </c>
      <c r="E313" s="8">
        <v>5421342</v>
      </c>
      <c r="F313" s="8">
        <v>5333171</v>
      </c>
      <c r="G313" s="8">
        <v>6629870</v>
      </c>
      <c r="H313" s="10">
        <f t="shared" si="183"/>
        <v>-159193</v>
      </c>
      <c r="I313" s="8">
        <v>17431</v>
      </c>
      <c r="J313" s="8">
        <v>1141102</v>
      </c>
      <c r="K313" s="8">
        <v>403</v>
      </c>
      <c r="L313" s="9">
        <v>21</v>
      </c>
      <c r="M313" s="8">
        <v>294076</v>
      </c>
      <c r="N313" s="8">
        <v>2859</v>
      </c>
      <c r="O313" s="18">
        <f t="shared" si="184"/>
        <v>8670</v>
      </c>
      <c r="P313" s="18">
        <f t="shared" si="185"/>
        <v>29</v>
      </c>
      <c r="Q313" s="18">
        <f t="shared" si="186"/>
        <v>7</v>
      </c>
      <c r="R313" s="18">
        <f t="shared" si="192"/>
        <v>0</v>
      </c>
      <c r="S313" s="17">
        <f t="shared" si="193"/>
        <v>8698</v>
      </c>
      <c r="T313" s="17">
        <f t="shared" si="194"/>
        <v>9.5714285714285712</v>
      </c>
      <c r="U313" s="17">
        <f t="shared" si="195"/>
        <v>1.7142857142857142</v>
      </c>
      <c r="V313" s="17">
        <f t="shared" si="187"/>
        <v>8670</v>
      </c>
      <c r="W313" s="17">
        <f t="shared" si="196"/>
        <v>29</v>
      </c>
      <c r="X313" s="17">
        <f t="shared" si="188"/>
        <v>7</v>
      </c>
      <c r="Y313" s="17">
        <f t="shared" si="202"/>
        <v>8698</v>
      </c>
      <c r="Z313" s="17">
        <f t="shared" si="203"/>
        <v>12.428571428571429</v>
      </c>
      <c r="AA313" s="17">
        <f t="shared" si="204"/>
        <v>2.4285714285714284</v>
      </c>
      <c r="AB313" s="11">
        <f t="shared" si="205"/>
        <v>0.41879724589532474</v>
      </c>
      <c r="AC313" s="11">
        <f t="shared" si="206"/>
        <v>1.0975114999021071E-5</v>
      </c>
      <c r="AD313" s="11">
        <f t="shared" si="207"/>
        <v>6.4935064935064931E-3</v>
      </c>
      <c r="AE313" s="11">
        <f t="shared" si="208"/>
        <v>0.39912411316457919</v>
      </c>
      <c r="AF313" s="11">
        <f t="shared" si="209"/>
        <v>1.4451342730452753E-5</v>
      </c>
      <c r="AG313" s="11">
        <f t="shared" si="210"/>
        <v>3.4115138592750532E-3</v>
      </c>
      <c r="AH313" s="11">
        <f t="shared" si="219"/>
        <v>0.4174490827675863</v>
      </c>
      <c r="AI313" s="11">
        <f t="shared" si="197"/>
        <v>2.5608601664382496E-5</v>
      </c>
      <c r="AJ313" s="11">
        <f t="shared" si="198"/>
        <v>1.871657754010695E-2</v>
      </c>
      <c r="AK313" s="16">
        <f t="shared" si="217"/>
        <v>0.51006330482150375</v>
      </c>
      <c r="AL313" s="16">
        <f t="shared" si="218"/>
        <v>1.0522227310370092E-5</v>
      </c>
      <c r="AM313" s="16">
        <f t="shared" si="216"/>
        <v>8.2221927565873203E-3</v>
      </c>
      <c r="AN313" s="15">
        <f t="shared" si="211"/>
        <v>0.32172491314122215</v>
      </c>
      <c r="AO313" s="15">
        <f t="shared" si="212"/>
        <v>2.9036494189891179E-5</v>
      </c>
      <c r="AP313" s="15">
        <f t="shared" si="213"/>
        <v>8.9552238805970154E-3</v>
      </c>
      <c r="AQ313" s="15">
        <f t="shared" si="189"/>
        <v>0.61221551110692141</v>
      </c>
      <c r="AR313" s="15">
        <f t="shared" si="190"/>
        <v>6.1761975070261333E-6</v>
      </c>
      <c r="AS313" s="15">
        <f t="shared" si="191"/>
        <v>1.3157894736842105E-3</v>
      </c>
      <c r="AT313" s="14">
        <f t="shared" si="214"/>
        <v>2.4630950531458385E-4</v>
      </c>
      <c r="AU313" s="11">
        <f t="shared" si="199"/>
        <v>9.6047994045994015E-4</v>
      </c>
      <c r="AV313" s="14">
        <f t="shared" si="215"/>
        <v>-1.0257988730660268E-2</v>
      </c>
      <c r="AW313" s="11">
        <f t="shared" si="200"/>
        <v>-4.3568413573760477E-2</v>
      </c>
      <c r="AX313" s="13">
        <f t="shared" si="220"/>
        <v>-1.5692556128561754E-3</v>
      </c>
      <c r="AY313" s="11">
        <f t="shared" si="224"/>
        <v>-2.8116039175798456E-3</v>
      </c>
      <c r="AZ313" s="12">
        <f t="shared" si="222"/>
        <v>3.635063734281366E-5</v>
      </c>
      <c r="BA313" s="11">
        <f t="shared" si="223"/>
        <v>5.9428012917297028E-5</v>
      </c>
      <c r="BB313" s="117">
        <f t="shared" si="201"/>
        <v>1633</v>
      </c>
      <c r="BC313" s="289">
        <f t="shared" si="221"/>
        <v>241</v>
      </c>
    </row>
    <row r="314" spans="1:55" ht="16">
      <c r="A314" s="20">
        <v>199</v>
      </c>
      <c r="B314" s="19">
        <v>44668</v>
      </c>
      <c r="C314" s="8">
        <v>15051923</v>
      </c>
      <c r="D314" s="8">
        <v>2103</v>
      </c>
      <c r="E314" s="8">
        <v>5421545</v>
      </c>
      <c r="F314" s="8">
        <v>5333368</v>
      </c>
      <c r="G314" s="8">
        <v>6629870</v>
      </c>
      <c r="H314" s="10">
        <f t="shared" si="183"/>
        <v>-162192</v>
      </c>
      <c r="I314" s="8">
        <v>12080</v>
      </c>
      <c r="J314" s="8">
        <v>1149251</v>
      </c>
      <c r="K314" s="8">
        <v>401</v>
      </c>
      <c r="L314" s="9">
        <v>25</v>
      </c>
      <c r="M314" s="8">
        <v>294076</v>
      </c>
      <c r="N314" s="8">
        <v>2861</v>
      </c>
      <c r="O314" s="18">
        <f t="shared" si="184"/>
        <v>8149</v>
      </c>
      <c r="P314" s="18">
        <f t="shared" si="185"/>
        <v>-2</v>
      </c>
      <c r="Q314" s="18">
        <f t="shared" si="186"/>
        <v>4</v>
      </c>
      <c r="R314" s="18">
        <f t="shared" si="192"/>
        <v>0</v>
      </c>
      <c r="S314" s="17">
        <f t="shared" si="193"/>
        <v>8718.4285714285706</v>
      </c>
      <c r="T314" s="17">
        <f t="shared" si="194"/>
        <v>6.5714285714285712</v>
      </c>
      <c r="U314" s="17">
        <f t="shared" si="195"/>
        <v>2.1428571428571428</v>
      </c>
      <c r="V314" s="17">
        <f t="shared" si="187"/>
        <v>8149</v>
      </c>
      <c r="W314" s="17">
        <f t="shared" si="196"/>
        <v>0</v>
      </c>
      <c r="X314" s="17">
        <f t="shared" si="188"/>
        <v>4</v>
      </c>
      <c r="Y314" s="17">
        <f t="shared" si="202"/>
        <v>8718.4285714285706</v>
      </c>
      <c r="Z314" s="17">
        <f t="shared" si="203"/>
        <v>10.285714285714286</v>
      </c>
      <c r="AA314" s="17">
        <f t="shared" si="204"/>
        <v>2.8571428571428572</v>
      </c>
      <c r="AB314" s="11">
        <f t="shared" si="205"/>
        <v>0.50016800937574268</v>
      </c>
      <c r="AC314" s="11">
        <f t="shared" si="206"/>
        <v>9.0138430094016889E-6</v>
      </c>
      <c r="AD314" s="11">
        <f t="shared" si="207"/>
        <v>7.0896845090393477E-3</v>
      </c>
      <c r="AE314" s="11">
        <f t="shared" si="208"/>
        <v>0.49189888419957217</v>
      </c>
      <c r="AF314" s="11">
        <f t="shared" si="209"/>
        <v>1.6338022257168177E-5</v>
      </c>
      <c r="AG314" s="11">
        <f t="shared" si="210"/>
        <v>3.1225604996096799E-3</v>
      </c>
      <c r="AH314" s="11">
        <f t="shared" si="219"/>
        <v>0.46750043026791349</v>
      </c>
      <c r="AI314" s="11">
        <f t="shared" si="197"/>
        <v>0</v>
      </c>
      <c r="AJ314" s="11">
        <f t="shared" si="198"/>
        <v>9.9255583126550868E-3</v>
      </c>
      <c r="AK314" s="16">
        <f t="shared" si="217"/>
        <v>0.54143476682374891</v>
      </c>
      <c r="AL314" s="16">
        <f t="shared" si="218"/>
        <v>1.241660370377414E-5</v>
      </c>
      <c r="AM314" s="16">
        <f t="shared" si="216"/>
        <v>8.6862298795571582E-3</v>
      </c>
      <c r="AN314" s="15">
        <f t="shared" si="211"/>
        <v>0.47774180493727236</v>
      </c>
      <c r="AO314" s="15">
        <f t="shared" si="212"/>
        <v>0</v>
      </c>
      <c r="AP314" s="15">
        <f t="shared" si="213"/>
        <v>2.7322404371584699E-3</v>
      </c>
      <c r="AQ314" s="15">
        <f t="shared" si="189"/>
        <v>0.597112341418926</v>
      </c>
      <c r="AR314" s="15">
        <f t="shared" si="190"/>
        <v>1.0241451081126714E-5</v>
      </c>
      <c r="AS314" s="15">
        <f t="shared" si="191"/>
        <v>0</v>
      </c>
      <c r="AT314" s="14">
        <f t="shared" si="214"/>
        <v>3.1720078975907521E-4</v>
      </c>
      <c r="AU314" s="11">
        <f t="shared" si="199"/>
        <v>1.0191753382796345E-3</v>
      </c>
      <c r="AV314" s="14">
        <f t="shared" si="215"/>
        <v>-1.2966114234980763E-2</v>
      </c>
      <c r="AW314" s="11">
        <f t="shared" si="200"/>
        <v>-4.1646924248369334E-2</v>
      </c>
      <c r="AX314" s="13">
        <f t="shared" si="220"/>
        <v>-1.2374915982486668E-3</v>
      </c>
      <c r="AY314" s="11">
        <f t="shared" si="224"/>
        <v>-2.8589816523629822E-3</v>
      </c>
      <c r="AZ314" s="12">
        <f t="shared" si="222"/>
        <v>2.971400645864851E-5</v>
      </c>
      <c r="BA314" s="11">
        <f t="shared" si="223"/>
        <v>6.5762978761272861E-5</v>
      </c>
      <c r="BB314" s="117">
        <f t="shared" si="201"/>
        <v>2103</v>
      </c>
      <c r="BC314" s="289">
        <f t="shared" si="221"/>
        <v>197</v>
      </c>
    </row>
    <row r="315" spans="1:55" ht="16">
      <c r="A315" s="20">
        <v>200</v>
      </c>
      <c r="B315" s="19">
        <v>44669</v>
      </c>
      <c r="C315" s="8">
        <v>15052518</v>
      </c>
      <c r="D315" s="8">
        <v>595</v>
      </c>
      <c r="E315" s="8">
        <v>5421698</v>
      </c>
      <c r="F315" s="8">
        <v>5333469</v>
      </c>
      <c r="G315" s="8">
        <v>6629870</v>
      </c>
      <c r="H315" s="10">
        <f t="shared" si="183"/>
        <v>-170873</v>
      </c>
      <c r="I315" s="8">
        <v>12742</v>
      </c>
      <c r="J315" s="8">
        <v>1157133</v>
      </c>
      <c r="K315" s="8">
        <v>431</v>
      </c>
      <c r="L315" s="9">
        <v>30</v>
      </c>
      <c r="M315" s="8">
        <v>294076</v>
      </c>
      <c r="N315" s="8">
        <v>2862</v>
      </c>
      <c r="O315" s="18">
        <f t="shared" si="184"/>
        <v>7882</v>
      </c>
      <c r="P315" s="18">
        <f t="shared" si="185"/>
        <v>30</v>
      </c>
      <c r="Q315" s="18">
        <f t="shared" si="186"/>
        <v>5</v>
      </c>
      <c r="R315" s="18">
        <f t="shared" si="192"/>
        <v>0</v>
      </c>
      <c r="S315" s="17">
        <f t="shared" si="193"/>
        <v>8789.5714285714294</v>
      </c>
      <c r="T315" s="17">
        <f t="shared" si="194"/>
        <v>7.4285714285714288</v>
      </c>
      <c r="U315" s="17">
        <f t="shared" si="195"/>
        <v>2.2857142857142856</v>
      </c>
      <c r="V315" s="17">
        <f t="shared" si="187"/>
        <v>7882</v>
      </c>
      <c r="W315" s="17">
        <f t="shared" si="196"/>
        <v>30</v>
      </c>
      <c r="X315" s="17">
        <f t="shared" si="188"/>
        <v>5</v>
      </c>
      <c r="Y315" s="17">
        <f t="shared" si="202"/>
        <v>8789.5714285714294</v>
      </c>
      <c r="Z315" s="17">
        <f t="shared" si="203"/>
        <v>11.142857142857142</v>
      </c>
      <c r="AA315" s="17">
        <f t="shared" si="204"/>
        <v>3</v>
      </c>
      <c r="AB315" s="11">
        <f t="shared" si="205"/>
        <v>0.72761352885525077</v>
      </c>
      <c r="AC315" s="11">
        <f t="shared" si="206"/>
        <v>9.6957558817500629E-6</v>
      </c>
      <c r="AD315" s="11">
        <f t="shared" si="207"/>
        <v>7.481296758104738E-3</v>
      </c>
      <c r="AE315" s="11">
        <f t="shared" si="208"/>
        <v>0.47582846427304393</v>
      </c>
      <c r="AF315" s="11">
        <f t="shared" si="209"/>
        <v>1.6327478659392865E-5</v>
      </c>
      <c r="AG315" s="11">
        <f t="shared" si="210"/>
        <v>3.2102728731942215E-3</v>
      </c>
      <c r="AH315" s="11">
        <f t="shared" si="219"/>
        <v>0.65248344370860922</v>
      </c>
      <c r="AI315" s="11">
        <f t="shared" si="197"/>
        <v>2.6103958143173248E-5</v>
      </c>
      <c r="AJ315" s="11">
        <f t="shared" si="198"/>
        <v>1.2468827930174564E-2</v>
      </c>
      <c r="AK315" s="16">
        <f t="shared" si="217"/>
        <v>0.57309703552575397</v>
      </c>
      <c r="AL315" s="16">
        <f t="shared" si="218"/>
        <v>1.241660370377414E-5</v>
      </c>
      <c r="AM315" s="16">
        <f t="shared" si="216"/>
        <v>1.0040631685426233E-2</v>
      </c>
      <c r="AN315" s="15">
        <f t="shared" si="211"/>
        <v>0.44949571739901678</v>
      </c>
      <c r="AO315" s="15">
        <f t="shared" si="212"/>
        <v>2.3042812624143154E-5</v>
      </c>
      <c r="AP315" s="15">
        <f t="shared" si="213"/>
        <v>1.1235955056179775E-2</v>
      </c>
      <c r="AQ315" s="15">
        <f t="shared" si="189"/>
        <v>0.59140898821666643</v>
      </c>
      <c r="AR315" s="15">
        <f t="shared" si="190"/>
        <v>1.0241451081126714E-5</v>
      </c>
      <c r="AS315" s="15">
        <f t="shared" si="191"/>
        <v>0</v>
      </c>
      <c r="AT315" s="14">
        <f t="shared" si="214"/>
        <v>8.9745349456324177E-5</v>
      </c>
      <c r="AU315" s="11">
        <f t="shared" si="199"/>
        <v>1.0722899328558261E-3</v>
      </c>
      <c r="AV315" s="14">
        <f t="shared" si="215"/>
        <v>-3.4821182983853505E-3</v>
      </c>
      <c r="AW315" s="11">
        <f t="shared" si="200"/>
        <v>-3.9282778437065395E-2</v>
      </c>
      <c r="AX315" s="13">
        <f t="shared" si="220"/>
        <v>-6.2271875308276615E-4</v>
      </c>
      <c r="AY315" s="11">
        <f t="shared" si="224"/>
        <v>-2.6735887704375841E-3</v>
      </c>
      <c r="AZ315" s="12">
        <f t="shared" si="222"/>
        <v>1.5234084529560911E-5</v>
      </c>
      <c r="BA315" s="11">
        <f t="shared" si="223"/>
        <v>6.6711068887582154E-5</v>
      </c>
      <c r="BB315" s="117">
        <f t="shared" si="201"/>
        <v>595</v>
      </c>
      <c r="BC315" s="289">
        <f t="shared" si="221"/>
        <v>101</v>
      </c>
    </row>
    <row r="316" spans="1:55" ht="16">
      <c r="A316" s="20">
        <v>201</v>
      </c>
      <c r="B316" s="19">
        <v>44670</v>
      </c>
      <c r="C316" s="8">
        <v>15054342</v>
      </c>
      <c r="D316" s="8">
        <v>1824</v>
      </c>
      <c r="E316" s="8">
        <v>5421946</v>
      </c>
      <c r="F316" s="8">
        <v>5333714</v>
      </c>
      <c r="G316" s="8">
        <v>6629870</v>
      </c>
      <c r="H316" s="10">
        <f t="shared" si="183"/>
        <v>-177016</v>
      </c>
      <c r="I316" s="8">
        <v>12233</v>
      </c>
      <c r="J316" s="8">
        <v>1163520</v>
      </c>
      <c r="K316" s="8">
        <v>443</v>
      </c>
      <c r="L316" s="9">
        <v>31</v>
      </c>
      <c r="M316" s="8">
        <v>294076</v>
      </c>
      <c r="N316" s="8">
        <v>2869</v>
      </c>
      <c r="O316" s="18">
        <f t="shared" si="184"/>
        <v>6387</v>
      </c>
      <c r="P316" s="18">
        <f t="shared" si="185"/>
        <v>12</v>
      </c>
      <c r="Q316" s="18">
        <f t="shared" si="186"/>
        <v>1</v>
      </c>
      <c r="R316" s="18">
        <f t="shared" si="192"/>
        <v>0</v>
      </c>
      <c r="S316" s="17">
        <f t="shared" si="193"/>
        <v>8686.1428571428569</v>
      </c>
      <c r="T316" s="17">
        <f t="shared" si="194"/>
        <v>7.7142857142857144</v>
      </c>
      <c r="U316" s="17">
        <f t="shared" si="195"/>
        <v>2.2857142857142856</v>
      </c>
      <c r="V316" s="17">
        <f t="shared" si="187"/>
        <v>6387</v>
      </c>
      <c r="W316" s="17">
        <f t="shared" si="196"/>
        <v>12</v>
      </c>
      <c r="X316" s="17">
        <f t="shared" si="188"/>
        <v>1</v>
      </c>
      <c r="Y316" s="17">
        <f t="shared" si="202"/>
        <v>8686.1428571428569</v>
      </c>
      <c r="Z316" s="17">
        <f t="shared" si="203"/>
        <v>11.142857142857142</v>
      </c>
      <c r="AA316" s="17">
        <f t="shared" si="204"/>
        <v>3</v>
      </c>
      <c r="AB316" s="11">
        <f t="shared" si="205"/>
        <v>0.68169383590824495</v>
      </c>
      <c r="AC316" s="11">
        <f t="shared" si="206"/>
        <v>9.6297116605067364E-6</v>
      </c>
      <c r="AD316" s="11">
        <f t="shared" si="207"/>
        <v>6.9605568445475635E-3</v>
      </c>
      <c r="AE316" s="11">
        <f t="shared" si="208"/>
        <v>0.60987888996584083</v>
      </c>
      <c r="AF316" s="11">
        <f t="shared" si="209"/>
        <v>9.4036001683244431E-6</v>
      </c>
      <c r="AG316" s="11">
        <f t="shared" si="210"/>
        <v>2.9996250468691411E-3</v>
      </c>
      <c r="AH316" s="11">
        <f t="shared" si="219"/>
        <v>0.50125568984460833</v>
      </c>
      <c r="AI316" s="11">
        <f t="shared" si="197"/>
        <v>1.0370458711314949E-5</v>
      </c>
      <c r="AJ316" s="11">
        <f t="shared" si="198"/>
        <v>2.3201856148491878E-3</v>
      </c>
      <c r="AK316" s="16">
        <f t="shared" si="217"/>
        <v>0.56800772879203365</v>
      </c>
      <c r="AL316" s="16">
        <f t="shared" si="218"/>
        <v>8.4874892146662749E-6</v>
      </c>
      <c r="AM316" s="16">
        <f t="shared" si="216"/>
        <v>6.7549820812950025E-3</v>
      </c>
      <c r="AN316" s="15">
        <f t="shared" si="211"/>
        <v>0.58151636914564253</v>
      </c>
      <c r="AO316" s="15">
        <f t="shared" si="212"/>
        <v>0</v>
      </c>
      <c r="AP316" s="15">
        <f t="shared" si="213"/>
        <v>0</v>
      </c>
      <c r="AQ316" s="15">
        <f t="shared" si="189"/>
        <v>0.58758647846321621</v>
      </c>
      <c r="AR316" s="15">
        <f t="shared" si="190"/>
        <v>9.9771646168850778E-6</v>
      </c>
      <c r="AS316" s="15">
        <f t="shared" si="191"/>
        <v>1.6913319238900635E-3</v>
      </c>
      <c r="AT316" s="14">
        <f t="shared" si="214"/>
        <v>2.7511851665266437E-4</v>
      </c>
      <c r="AU316" s="11">
        <f t="shared" si="199"/>
        <v>1.1238100122195889E-3</v>
      </c>
      <c r="AV316" s="14">
        <f t="shared" si="215"/>
        <v>-1.0304153296877118E-2</v>
      </c>
      <c r="AW316" s="11">
        <f t="shared" si="200"/>
        <v>-3.7407036047532517E-2</v>
      </c>
      <c r="AX316" s="13">
        <f t="shared" si="220"/>
        <v>-1.4338134169822033E-3</v>
      </c>
      <c r="AY316" s="11">
        <f t="shared" si="224"/>
        <v>-2.3076182721509342E-3</v>
      </c>
      <c r="AZ316" s="12">
        <f t="shared" si="222"/>
        <v>3.6953967423192313E-5</v>
      </c>
      <c r="BA316" s="11">
        <f t="shared" si="223"/>
        <v>6.3285015931146242E-5</v>
      </c>
      <c r="BB316" s="117">
        <f t="shared" si="201"/>
        <v>1824</v>
      </c>
      <c r="BC316" s="289">
        <f t="shared" si="221"/>
        <v>245</v>
      </c>
    </row>
    <row r="317" spans="1:55" ht="16">
      <c r="A317" s="20">
        <v>202</v>
      </c>
      <c r="B317" s="19">
        <v>44671</v>
      </c>
      <c r="C317" s="8">
        <v>15069542</v>
      </c>
      <c r="D317" s="8">
        <v>15200</v>
      </c>
      <c r="E317" s="8">
        <v>5422682</v>
      </c>
      <c r="F317" s="8">
        <v>5334470</v>
      </c>
      <c r="G317" s="8">
        <v>6629870</v>
      </c>
      <c r="H317" s="10">
        <f t="shared" si="183"/>
        <v>-191798</v>
      </c>
      <c r="I317" s="8">
        <v>15868</v>
      </c>
      <c r="J317" s="8">
        <v>1173900</v>
      </c>
      <c r="K317" s="8">
        <v>437</v>
      </c>
      <c r="L317" s="9">
        <v>34</v>
      </c>
      <c r="M317" s="8">
        <v>294076</v>
      </c>
      <c r="N317" s="8">
        <v>2883</v>
      </c>
      <c r="O317" s="18">
        <f t="shared" si="184"/>
        <v>10380</v>
      </c>
      <c r="P317" s="18">
        <f t="shared" si="185"/>
        <v>-6</v>
      </c>
      <c r="Q317" s="18">
        <f t="shared" si="186"/>
        <v>3</v>
      </c>
      <c r="R317" s="18">
        <f t="shared" si="192"/>
        <v>0</v>
      </c>
      <c r="S317" s="17">
        <f t="shared" si="193"/>
        <v>8602</v>
      </c>
      <c r="T317" s="17">
        <f t="shared" si="194"/>
        <v>6.5714285714285712</v>
      </c>
      <c r="U317" s="17">
        <f t="shared" si="195"/>
        <v>2</v>
      </c>
      <c r="V317" s="17">
        <f t="shared" si="187"/>
        <v>10380</v>
      </c>
      <c r="W317" s="17">
        <f t="shared" si="196"/>
        <v>0</v>
      </c>
      <c r="X317" s="17">
        <f t="shared" si="188"/>
        <v>3</v>
      </c>
      <c r="Y317" s="17">
        <f t="shared" si="202"/>
        <v>8602</v>
      </c>
      <c r="Z317" s="17">
        <f t="shared" si="203"/>
        <v>10</v>
      </c>
      <c r="AA317" s="17">
        <f t="shared" si="204"/>
        <v>2.7142857142857144</v>
      </c>
      <c r="AB317" s="11">
        <f t="shared" si="205"/>
        <v>0.70317992315866917</v>
      </c>
      <c r="AC317" s="11">
        <f t="shared" si="206"/>
        <v>8.5946094609460941E-6</v>
      </c>
      <c r="AD317" s="11">
        <f t="shared" si="207"/>
        <v>6.1270557884553377E-3</v>
      </c>
      <c r="AE317" s="11">
        <f t="shared" si="208"/>
        <v>0.57582566109936018</v>
      </c>
      <c r="AF317" s="11">
        <f t="shared" si="209"/>
        <v>9.069192497238431E-6</v>
      </c>
      <c r="AG317" s="11">
        <f t="shared" si="210"/>
        <v>4.559270516717325E-3</v>
      </c>
      <c r="AH317" s="11">
        <f t="shared" si="219"/>
        <v>0.84852448295593885</v>
      </c>
      <c r="AI317" s="11">
        <f t="shared" si="197"/>
        <v>0</v>
      </c>
      <c r="AJ317" s="11">
        <f t="shared" si="198"/>
        <v>6.7720090293453723E-3</v>
      </c>
      <c r="AK317" s="16">
        <f t="shared" si="217"/>
        <v>0.56923404829303093</v>
      </c>
      <c r="AL317" s="16">
        <f t="shared" si="218"/>
        <v>8.4874892146662749E-6</v>
      </c>
      <c r="AM317" s="16">
        <f t="shared" si="216"/>
        <v>4.7698704187639851E-3</v>
      </c>
      <c r="AN317" s="15">
        <f t="shared" si="211"/>
        <v>0.62892424894022236</v>
      </c>
      <c r="AO317" s="15">
        <f t="shared" si="212"/>
        <v>1.3603788745857646E-5</v>
      </c>
      <c r="AP317" s="15">
        <f t="shared" si="213"/>
        <v>0</v>
      </c>
      <c r="AQ317" s="15">
        <f t="shared" si="189"/>
        <v>0.59700462807437937</v>
      </c>
      <c r="AR317" s="15">
        <f t="shared" si="190"/>
        <v>1.1502302317755244E-5</v>
      </c>
      <c r="AS317" s="15">
        <f t="shared" si="191"/>
        <v>2.5043400539713641E-3</v>
      </c>
      <c r="AT317" s="14">
        <f t="shared" si="214"/>
        <v>2.2926543054388698E-3</v>
      </c>
      <c r="AU317" s="11">
        <f t="shared" si="199"/>
        <v>1.4157355811113728E-3</v>
      </c>
      <c r="AV317" s="14">
        <f t="shared" si="215"/>
        <v>-7.9250044317458995E-2</v>
      </c>
      <c r="AW317" s="11">
        <f t="shared" si="200"/>
        <v>-4.5796400062004583E-2</v>
      </c>
      <c r="AX317" s="13">
        <f t="shared" si="220"/>
        <v>-4.2708003796267007E-3</v>
      </c>
      <c r="AY317" s="11">
        <f t="shared" si="224"/>
        <v>-2.5001309601401615E-3</v>
      </c>
      <c r="AZ317" s="12">
        <f t="shared" si="222"/>
        <v>1.1402938519156484E-4</v>
      </c>
      <c r="BA317" s="11">
        <f t="shared" si="223"/>
        <v>7.1645447044964695E-5</v>
      </c>
      <c r="BB317" s="117">
        <f t="shared" si="201"/>
        <v>15200</v>
      </c>
      <c r="BC317" s="289">
        <f t="shared" si="221"/>
        <v>756</v>
      </c>
    </row>
    <row r="318" spans="1:55" ht="16">
      <c r="A318" s="20">
        <v>203</v>
      </c>
      <c r="B318" s="19">
        <v>44672</v>
      </c>
      <c r="C318" s="8">
        <v>15085029</v>
      </c>
      <c r="D318" s="8">
        <v>15487</v>
      </c>
      <c r="E318" s="8">
        <v>5423308</v>
      </c>
      <c r="F318" s="8">
        <v>5335203</v>
      </c>
      <c r="G318" s="8">
        <v>6629870</v>
      </c>
      <c r="H318" s="10">
        <f t="shared" si="183"/>
        <v>-207661</v>
      </c>
      <c r="I318" s="8">
        <v>20600</v>
      </c>
      <c r="J318" s="8">
        <v>1184279</v>
      </c>
      <c r="K318" s="8">
        <v>444</v>
      </c>
      <c r="L318" s="9">
        <v>35</v>
      </c>
      <c r="M318" s="8">
        <v>294076</v>
      </c>
      <c r="N318" s="8">
        <v>2894</v>
      </c>
      <c r="O318" s="18">
        <f t="shared" si="184"/>
        <v>10379</v>
      </c>
      <c r="P318" s="18">
        <f t="shared" si="185"/>
        <v>7</v>
      </c>
      <c r="Q318" s="18">
        <f t="shared" si="186"/>
        <v>1</v>
      </c>
      <c r="R318" s="18">
        <f t="shared" si="192"/>
        <v>0</v>
      </c>
      <c r="S318" s="17">
        <f t="shared" si="193"/>
        <v>8454.2857142857138</v>
      </c>
      <c r="T318" s="17">
        <f t="shared" si="194"/>
        <v>5.2857142857142856</v>
      </c>
      <c r="U318" s="17">
        <f t="shared" si="195"/>
        <v>1.1428571428571428</v>
      </c>
      <c r="V318" s="17">
        <f t="shared" si="187"/>
        <v>10379</v>
      </c>
      <c r="W318" s="17">
        <f t="shared" si="196"/>
        <v>7</v>
      </c>
      <c r="X318" s="17">
        <f t="shared" si="188"/>
        <v>1</v>
      </c>
      <c r="Y318" s="17">
        <f t="shared" si="202"/>
        <v>8454.2857142857138</v>
      </c>
      <c r="Z318" s="17">
        <f t="shared" si="203"/>
        <v>10</v>
      </c>
      <c r="AA318" s="17">
        <f t="shared" si="204"/>
        <v>2.1428571428571428</v>
      </c>
      <c r="AB318" s="11">
        <f t="shared" si="205"/>
        <v>0.53278836112211458</v>
      </c>
      <c r="AC318" s="11">
        <f t="shared" si="206"/>
        <v>8.5186131697759608E-6</v>
      </c>
      <c r="AD318" s="11">
        <f t="shared" si="207"/>
        <v>4.9035632559660015E-3</v>
      </c>
      <c r="AE318" s="11">
        <f t="shared" si="208"/>
        <v>0.40210575017349931</v>
      </c>
      <c r="AF318" s="11">
        <f t="shared" si="209"/>
        <v>8.9857674429471157E-6</v>
      </c>
      <c r="AG318" s="11">
        <f t="shared" si="210"/>
        <v>5.4804530507855317E-3</v>
      </c>
      <c r="AH318" s="11">
        <f t="shared" si="219"/>
        <v>0.65408369044618098</v>
      </c>
      <c r="AI318" s="11">
        <f t="shared" si="197"/>
        <v>5.9630292188431724E-6</v>
      </c>
      <c r="AJ318" s="11">
        <f t="shared" si="198"/>
        <v>2.2883295194508009E-3</v>
      </c>
      <c r="AK318" s="16">
        <f t="shared" si="217"/>
        <v>0.57186697022033617</v>
      </c>
      <c r="AL318" s="16">
        <f t="shared" si="218"/>
        <v>6.7865407015956161E-6</v>
      </c>
      <c r="AM318" s="16">
        <f t="shared" si="216"/>
        <v>4.612553430859913E-3</v>
      </c>
      <c r="AN318" s="15">
        <f t="shared" si="211"/>
        <v>0.43244780953214584</v>
      </c>
      <c r="AO318" s="15">
        <f t="shared" si="212"/>
        <v>8.9857674429471165E-7</v>
      </c>
      <c r="AP318" s="15">
        <f t="shared" si="213"/>
        <v>0</v>
      </c>
      <c r="AQ318" s="15">
        <f t="shared" si="189"/>
        <v>0.60614803424932673</v>
      </c>
      <c r="AR318" s="15">
        <f t="shared" si="190"/>
        <v>8.513767281900689E-6</v>
      </c>
      <c r="AS318" s="15">
        <f t="shared" si="191"/>
        <v>4.0979655519793323E-3</v>
      </c>
      <c r="AT318" s="14">
        <f t="shared" si="214"/>
        <v>2.3359432387060381E-3</v>
      </c>
      <c r="AU318" s="11">
        <f t="shared" si="199"/>
        <v>1.529096993713947E-3</v>
      </c>
      <c r="AV318" s="14">
        <f t="shared" si="215"/>
        <v>-7.457827902205999E-2</v>
      </c>
      <c r="AW318" s="11">
        <f t="shared" si="200"/>
        <v>-4.8578214286607281E-2</v>
      </c>
      <c r="AX318" s="13">
        <f t="shared" si="220"/>
        <v>-3.8217291108353581E-3</v>
      </c>
      <c r="AY318" s="11">
        <f t="shared" si="224"/>
        <v>-2.554444897290608E-3</v>
      </c>
      <c r="AZ318" s="12">
        <f t="shared" si="222"/>
        <v>1.1056023722938761E-4</v>
      </c>
      <c r="BA318" s="11">
        <f t="shared" si="223"/>
        <v>7.507150000140058E-5</v>
      </c>
      <c r="BB318" s="117">
        <f t="shared" si="201"/>
        <v>15487</v>
      </c>
      <c r="BC318" s="289">
        <f t="shared" si="221"/>
        <v>733</v>
      </c>
    </row>
    <row r="319" spans="1:55" ht="16">
      <c r="A319" s="20">
        <v>204</v>
      </c>
      <c r="B319" s="19">
        <v>44673</v>
      </c>
      <c r="C319" s="8">
        <v>15100342</v>
      </c>
      <c r="D319" s="8">
        <v>15313</v>
      </c>
      <c r="E319" s="8">
        <v>5423883</v>
      </c>
      <c r="F319" s="8">
        <v>5335867</v>
      </c>
      <c r="G319" s="8">
        <v>6629870</v>
      </c>
      <c r="H319" s="10">
        <f t="shared" si="183"/>
        <v>-215644</v>
      </c>
      <c r="I319" s="8">
        <v>18968</v>
      </c>
      <c r="J319" s="8">
        <v>1193235</v>
      </c>
      <c r="K319" s="8">
        <v>428</v>
      </c>
      <c r="L319" s="9">
        <v>30</v>
      </c>
      <c r="M319" s="8">
        <v>294076</v>
      </c>
      <c r="N319" s="8">
        <v>2910</v>
      </c>
      <c r="O319" s="18">
        <f t="shared" si="184"/>
        <v>8956</v>
      </c>
      <c r="P319" s="18">
        <f t="shared" si="185"/>
        <v>-16</v>
      </c>
      <c r="Q319" s="18">
        <f t="shared" si="186"/>
        <v>-5</v>
      </c>
      <c r="R319" s="18">
        <f t="shared" si="192"/>
        <v>0</v>
      </c>
      <c r="S319" s="17">
        <f t="shared" si="193"/>
        <v>8419.4285714285706</v>
      </c>
      <c r="T319" s="17">
        <f t="shared" si="194"/>
        <v>1.4285714285714286</v>
      </c>
      <c r="U319" s="17">
        <f t="shared" si="195"/>
        <v>0.14285714285714285</v>
      </c>
      <c r="V319" s="17">
        <f t="shared" si="187"/>
        <v>8956</v>
      </c>
      <c r="W319" s="17">
        <f t="shared" si="196"/>
        <v>0</v>
      </c>
      <c r="X319" s="17">
        <f t="shared" si="188"/>
        <v>0</v>
      </c>
      <c r="Y319" s="17">
        <f t="shared" si="202"/>
        <v>8419.4285714285706</v>
      </c>
      <c r="Z319" s="17">
        <f t="shared" si="203"/>
        <v>6.1428571428571432</v>
      </c>
      <c r="AA319" s="17">
        <f t="shared" si="204"/>
        <v>1.4285714285714286</v>
      </c>
      <c r="AB319" s="11">
        <f t="shared" si="205"/>
        <v>0.40871012482662966</v>
      </c>
      <c r="AC319" s="11">
        <f t="shared" si="206"/>
        <v>5.1870016633387431E-6</v>
      </c>
      <c r="AD319" s="11">
        <f t="shared" si="207"/>
        <v>3.2175032175032177E-3</v>
      </c>
      <c r="AE319" s="11">
        <f t="shared" si="208"/>
        <v>0.43960903278654384</v>
      </c>
      <c r="AF319" s="11">
        <f t="shared" si="209"/>
        <v>9.5428783153231642E-6</v>
      </c>
      <c r="AG319" s="11">
        <f t="shared" si="210"/>
        <v>5.8309037900874635E-3</v>
      </c>
      <c r="AH319" s="11">
        <f t="shared" si="219"/>
        <v>0.43475728155339805</v>
      </c>
      <c r="AI319" s="11">
        <f t="shared" si="197"/>
        <v>0</v>
      </c>
      <c r="AJ319" s="11">
        <f t="shared" si="198"/>
        <v>0</v>
      </c>
      <c r="AK319" s="16">
        <f t="shared" si="217"/>
        <v>0.55589316515332643</v>
      </c>
      <c r="AL319" s="16">
        <f t="shared" si="218"/>
        <v>4.7124489593326267E-6</v>
      </c>
      <c r="AM319" s="16">
        <f t="shared" si="216"/>
        <v>4.1485163078900751E-3</v>
      </c>
      <c r="AN319" s="15">
        <f t="shared" si="211"/>
        <v>0.47038242868944069</v>
      </c>
      <c r="AO319" s="15">
        <f t="shared" si="212"/>
        <v>0</v>
      </c>
      <c r="AP319" s="15">
        <f t="shared" si="213"/>
        <v>0</v>
      </c>
      <c r="AQ319" s="15">
        <f t="shared" si="189"/>
        <v>0.61431949714794831</v>
      </c>
      <c r="AR319" s="15">
        <f t="shared" si="190"/>
        <v>4.448513707800107E-6</v>
      </c>
      <c r="AS319" s="15">
        <f t="shared" si="191"/>
        <v>5.3125404507647581E-3</v>
      </c>
      <c r="AT319" s="14">
        <f t="shared" si="214"/>
        <v>2.3096983802095667E-3</v>
      </c>
      <c r="AU319" s="11">
        <f t="shared" si="199"/>
        <v>1.5738080621705791E-3</v>
      </c>
      <c r="AV319" s="14">
        <f t="shared" si="215"/>
        <v>-7.1010554432305098E-2</v>
      </c>
      <c r="AW319" s="11">
        <f t="shared" si="200"/>
        <v>-4.9720567150921942E-2</v>
      </c>
      <c r="AX319" s="13">
        <f t="shared" si="220"/>
        <v>-3.1975190334246682E-3</v>
      </c>
      <c r="AY319" s="11">
        <f t="shared" si="224"/>
        <v>-2.5819043458944419E-3</v>
      </c>
      <c r="AZ319" s="12">
        <f t="shared" si="222"/>
        <v>1.001527933428559E-4</v>
      </c>
      <c r="BA319" s="11">
        <f t="shared" si="223"/>
        <v>7.6881490242536546E-5</v>
      </c>
      <c r="BB319" s="117">
        <f t="shared" si="201"/>
        <v>15313</v>
      </c>
      <c r="BC319" s="289">
        <f t="shared" si="221"/>
        <v>664</v>
      </c>
    </row>
    <row r="320" spans="1:55" ht="16">
      <c r="A320" s="20">
        <v>205</v>
      </c>
      <c r="B320" s="19">
        <v>44674</v>
      </c>
      <c r="C320" s="8">
        <v>15115523</v>
      </c>
      <c r="D320" s="8">
        <v>15181</v>
      </c>
      <c r="E320" s="8">
        <v>5424429</v>
      </c>
      <c r="F320" s="8">
        <v>5336496</v>
      </c>
      <c r="G320" s="8">
        <v>6629870</v>
      </c>
      <c r="H320" s="10">
        <f t="shared" si="183"/>
        <v>-220067</v>
      </c>
      <c r="I320" s="8">
        <v>14642</v>
      </c>
      <c r="J320" s="8">
        <v>1201316</v>
      </c>
      <c r="K320" s="8">
        <v>449</v>
      </c>
      <c r="L320" s="9">
        <v>35</v>
      </c>
      <c r="M320" s="8">
        <v>294076</v>
      </c>
      <c r="N320" s="8">
        <v>2923</v>
      </c>
      <c r="O320" s="18">
        <f t="shared" si="184"/>
        <v>8081</v>
      </c>
      <c r="P320" s="18">
        <f t="shared" si="185"/>
        <v>21</v>
      </c>
      <c r="Q320" s="18">
        <f t="shared" si="186"/>
        <v>5</v>
      </c>
      <c r="R320" s="18">
        <f t="shared" si="192"/>
        <v>0</v>
      </c>
      <c r="S320" s="17">
        <f t="shared" si="193"/>
        <v>8703.2857142857138</v>
      </c>
      <c r="T320" s="17">
        <f t="shared" si="194"/>
        <v>1.7142857142857142</v>
      </c>
      <c r="U320" s="17">
        <f t="shared" si="195"/>
        <v>0.2857142857142857</v>
      </c>
      <c r="V320" s="17">
        <f t="shared" si="187"/>
        <v>8081</v>
      </c>
      <c r="W320" s="17">
        <f t="shared" si="196"/>
        <v>21</v>
      </c>
      <c r="X320" s="17">
        <f t="shared" si="188"/>
        <v>5</v>
      </c>
      <c r="Y320" s="17">
        <f t="shared" si="202"/>
        <v>8703.2857142857138</v>
      </c>
      <c r="Z320" s="17">
        <f t="shared" si="203"/>
        <v>6.4285714285714288</v>
      </c>
      <c r="AA320" s="17">
        <f t="shared" si="204"/>
        <v>1.5714285714285714</v>
      </c>
      <c r="AB320" s="11">
        <f t="shared" si="205"/>
        <v>0.45884045309393262</v>
      </c>
      <c r="AC320" s="11">
        <f t="shared" si="206"/>
        <v>5.3875149728020286E-6</v>
      </c>
      <c r="AD320" s="11">
        <f t="shared" si="207"/>
        <v>3.6715620827770358E-3</v>
      </c>
      <c r="AE320" s="11">
        <f t="shared" si="208"/>
        <v>0.41879724589532474</v>
      </c>
      <c r="AF320" s="11">
        <f t="shared" si="209"/>
        <v>1.0975114999021071E-5</v>
      </c>
      <c r="AG320" s="11">
        <f t="shared" si="210"/>
        <v>6.4935064935064931E-3</v>
      </c>
      <c r="AH320" s="11">
        <f t="shared" si="219"/>
        <v>0.42603331927456767</v>
      </c>
      <c r="AI320" s="11">
        <f t="shared" si="197"/>
        <v>1.7599215577819961E-5</v>
      </c>
      <c r="AJ320" s="11">
        <f t="shared" si="198"/>
        <v>1.1682242990654205E-2</v>
      </c>
      <c r="AK320" s="16">
        <f t="shared" si="217"/>
        <v>0.5848641328079448</v>
      </c>
      <c r="AL320" s="16">
        <f t="shared" si="218"/>
        <v>5.2089605516370282E-6</v>
      </c>
      <c r="AM320" s="16">
        <f t="shared" si="216"/>
        <v>2.794114502021001E-3</v>
      </c>
      <c r="AN320" s="15">
        <f t="shared" si="211"/>
        <v>0.4174490827675863</v>
      </c>
      <c r="AO320" s="15">
        <f t="shared" si="212"/>
        <v>2.5608601664382496E-5</v>
      </c>
      <c r="AP320" s="15">
        <f t="shared" si="213"/>
        <v>1.871657754010695E-2</v>
      </c>
      <c r="AQ320" s="15">
        <f t="shared" si="189"/>
        <v>0.63537804095544093</v>
      </c>
      <c r="AR320" s="15">
        <f t="shared" si="190"/>
        <v>4.448513707800107E-6</v>
      </c>
      <c r="AS320" s="15">
        <f t="shared" si="191"/>
        <v>7.3492003285651657E-3</v>
      </c>
      <c r="AT320" s="14">
        <f t="shared" si="214"/>
        <v>2.2897884875570712E-3</v>
      </c>
      <c r="AU320" s="11">
        <f t="shared" si="199"/>
        <v>1.5685935664758778E-3</v>
      </c>
      <c r="AV320" s="14">
        <f t="shared" si="215"/>
        <v>-6.8983536831964815E-2</v>
      </c>
      <c r="AW320" s="11">
        <f t="shared" si="200"/>
        <v>-4.9189909896877625E-2</v>
      </c>
      <c r="AX320" s="13">
        <f t="shared" si="220"/>
        <v>-2.9168444287807683E-3</v>
      </c>
      <c r="AY320" s="11">
        <f t="shared" si="224"/>
        <v>-2.4968344103477413E-3</v>
      </c>
      <c r="AZ320" s="12">
        <f t="shared" si="222"/>
        <v>9.4873655139542711E-5</v>
      </c>
      <c r="BA320" s="11">
        <f t="shared" si="223"/>
        <v>7.580411509900324E-5</v>
      </c>
      <c r="BB320" s="117">
        <f t="shared" si="201"/>
        <v>15181</v>
      </c>
      <c r="BC320" s="289">
        <f t="shared" si="221"/>
        <v>629</v>
      </c>
    </row>
    <row r="321" spans="1:55" ht="16">
      <c r="A321" s="20">
        <v>206</v>
      </c>
      <c r="B321" s="19">
        <v>44675</v>
      </c>
      <c r="C321" s="8">
        <v>15122887</v>
      </c>
      <c r="D321" s="8">
        <v>7364</v>
      </c>
      <c r="E321" s="8">
        <v>5424702</v>
      </c>
      <c r="F321" s="8">
        <v>5336852</v>
      </c>
      <c r="G321" s="8">
        <v>6629870</v>
      </c>
      <c r="H321" s="10">
        <f t="shared" si="183"/>
        <v>-227012</v>
      </c>
      <c r="I321" s="8">
        <v>14127</v>
      </c>
      <c r="J321" s="8">
        <v>1208431</v>
      </c>
      <c r="K321" s="8">
        <v>438</v>
      </c>
      <c r="L321" s="9">
        <v>33</v>
      </c>
      <c r="M321" s="8">
        <v>294076</v>
      </c>
      <c r="N321" s="8">
        <v>2925</v>
      </c>
      <c r="O321" s="18">
        <f t="shared" si="184"/>
        <v>7115</v>
      </c>
      <c r="P321" s="18">
        <f t="shared" si="185"/>
        <v>-11</v>
      </c>
      <c r="Q321" s="18">
        <f t="shared" si="186"/>
        <v>-2</v>
      </c>
      <c r="R321" s="18">
        <f t="shared" si="192"/>
        <v>0</v>
      </c>
      <c r="S321" s="17">
        <f t="shared" si="193"/>
        <v>8601.5714285714294</v>
      </c>
      <c r="T321" s="17">
        <f t="shared" si="194"/>
        <v>2.7142857142857144</v>
      </c>
      <c r="U321" s="17">
        <f t="shared" si="195"/>
        <v>-0.2857142857142857</v>
      </c>
      <c r="V321" s="17">
        <f t="shared" si="187"/>
        <v>7115</v>
      </c>
      <c r="W321" s="17">
        <f t="shared" si="196"/>
        <v>0</v>
      </c>
      <c r="X321" s="17">
        <f t="shared" si="188"/>
        <v>0</v>
      </c>
      <c r="Y321" s="17">
        <f t="shared" si="202"/>
        <v>8601.5714285714294</v>
      </c>
      <c r="Z321" s="17">
        <f t="shared" si="203"/>
        <v>6.5714285714285712</v>
      </c>
      <c r="AA321" s="17">
        <f t="shared" si="204"/>
        <v>1.1428571428571428</v>
      </c>
      <c r="AB321" s="11">
        <f t="shared" si="205"/>
        <v>0.58745877807481417</v>
      </c>
      <c r="AC321" s="11">
        <f t="shared" si="206"/>
        <v>5.4701914995126772E-6</v>
      </c>
      <c r="AD321" s="11">
        <f t="shared" si="207"/>
        <v>2.5453388482341711E-3</v>
      </c>
      <c r="AE321" s="11">
        <f t="shared" si="208"/>
        <v>0.50016800937574268</v>
      </c>
      <c r="AF321" s="11">
        <f t="shared" si="209"/>
        <v>9.0138430094016889E-6</v>
      </c>
      <c r="AG321" s="11">
        <f t="shared" si="210"/>
        <v>7.0896845090393477E-3</v>
      </c>
      <c r="AH321" s="11">
        <f t="shared" si="219"/>
        <v>0.4859308837590493</v>
      </c>
      <c r="AI321" s="11">
        <f t="shared" si="197"/>
        <v>0</v>
      </c>
      <c r="AJ321" s="11">
        <f t="shared" si="198"/>
        <v>0</v>
      </c>
      <c r="AK321" s="16">
        <f t="shared" si="217"/>
        <v>0.59195765175287085</v>
      </c>
      <c r="AL321" s="16">
        <f t="shared" si="218"/>
        <v>6.3188556350361783E-6</v>
      </c>
      <c r="AM321" s="16">
        <f t="shared" si="216"/>
        <v>3.2434780765888912E-3</v>
      </c>
      <c r="AN321" s="15">
        <f t="shared" si="211"/>
        <v>0.46750043026791349</v>
      </c>
      <c r="AO321" s="15">
        <f t="shared" si="212"/>
        <v>0</v>
      </c>
      <c r="AP321" s="15">
        <f t="shared" si="213"/>
        <v>9.9255583126550868E-3</v>
      </c>
      <c r="AQ321" s="15">
        <f t="shared" si="189"/>
        <v>0.66502705127623352</v>
      </c>
      <c r="AR321" s="15">
        <f t="shared" si="190"/>
        <v>5.675428628852985E-6</v>
      </c>
      <c r="AS321" s="15">
        <f t="shared" si="191"/>
        <v>5.6578684046751024E-3</v>
      </c>
      <c r="AT321" s="14">
        <f t="shared" si="214"/>
        <v>1.1107306779770945E-3</v>
      </c>
      <c r="AU321" s="11">
        <f t="shared" si="199"/>
        <v>1.5624525281577382E-3</v>
      </c>
      <c r="AV321" s="14">
        <f t="shared" si="215"/>
        <v>-3.2438813807199617E-2</v>
      </c>
      <c r="AW321" s="11">
        <f t="shared" si="200"/>
        <v>-4.6220647147127161E-2</v>
      </c>
      <c r="AX321" s="13">
        <f t="shared" si="220"/>
        <v>-1.6176891583017899E-3</v>
      </c>
      <c r="AY321" s="11">
        <f t="shared" si="224"/>
        <v>-2.2413681922238901E-3</v>
      </c>
      <c r="AZ321" s="12">
        <f t="shared" si="222"/>
        <v>5.3696377153699848E-5</v>
      </c>
      <c r="BA321" s="11">
        <f t="shared" si="223"/>
        <v>7.2356514639696659E-5</v>
      </c>
      <c r="BB321" s="117">
        <f t="shared" si="201"/>
        <v>7364</v>
      </c>
      <c r="BC321" s="289">
        <f t="shared" si="221"/>
        <v>356</v>
      </c>
    </row>
    <row r="322" spans="1:55" ht="16">
      <c r="A322" s="20">
        <v>207</v>
      </c>
      <c r="B322" s="19">
        <v>44676</v>
      </c>
      <c r="C322" s="8">
        <v>15125557</v>
      </c>
      <c r="D322" s="8">
        <v>2670</v>
      </c>
      <c r="E322" s="8">
        <v>5424953</v>
      </c>
      <c r="F322" s="8">
        <v>5337037</v>
      </c>
      <c r="G322" s="8">
        <v>6629870</v>
      </c>
      <c r="H322" s="10">
        <f t="shared" si="183"/>
        <v>-232607</v>
      </c>
      <c r="I322" s="8">
        <v>11894</v>
      </c>
      <c r="J322" s="8">
        <v>1216069</v>
      </c>
      <c r="K322" s="8">
        <v>441</v>
      </c>
      <c r="L322" s="9">
        <v>31</v>
      </c>
      <c r="M322" s="8">
        <v>294076</v>
      </c>
      <c r="N322" s="8">
        <v>2929</v>
      </c>
      <c r="O322" s="18">
        <f t="shared" si="184"/>
        <v>7638</v>
      </c>
      <c r="P322" s="18">
        <f t="shared" si="185"/>
        <v>3</v>
      </c>
      <c r="Q322" s="18">
        <f t="shared" si="186"/>
        <v>-2</v>
      </c>
      <c r="R322" s="18">
        <f t="shared" si="192"/>
        <v>0</v>
      </c>
      <c r="S322" s="17">
        <f t="shared" si="193"/>
        <v>8537.4285714285706</v>
      </c>
      <c r="T322" s="17">
        <f t="shared" si="194"/>
        <v>0.14285714285714285</v>
      </c>
      <c r="U322" s="17">
        <f t="shared" si="195"/>
        <v>0</v>
      </c>
      <c r="V322" s="17">
        <f t="shared" si="187"/>
        <v>7638</v>
      </c>
      <c r="W322" s="17">
        <f t="shared" si="196"/>
        <v>3</v>
      </c>
      <c r="X322" s="17">
        <f t="shared" si="188"/>
        <v>0</v>
      </c>
      <c r="Y322" s="17">
        <f t="shared" si="202"/>
        <v>8537.4285714285706</v>
      </c>
      <c r="Z322" s="17">
        <f t="shared" si="203"/>
        <v>5.5714285714285712</v>
      </c>
      <c r="AA322" s="17">
        <f t="shared" si="204"/>
        <v>1.4285714285714286</v>
      </c>
      <c r="AB322" s="11">
        <f t="shared" si="205"/>
        <v>0.6043341524335365</v>
      </c>
      <c r="AC322" s="11">
        <f t="shared" si="206"/>
        <v>4.6104647856837265E-6</v>
      </c>
      <c r="AD322" s="11">
        <f t="shared" si="207"/>
        <v>3.2615786040443577E-3</v>
      </c>
      <c r="AE322" s="11">
        <f t="shared" si="208"/>
        <v>0.72761352885525077</v>
      </c>
      <c r="AF322" s="11">
        <f t="shared" si="209"/>
        <v>9.6957558817500629E-6</v>
      </c>
      <c r="AG322" s="11">
        <f t="shared" si="210"/>
        <v>7.481296758104738E-3</v>
      </c>
      <c r="AH322" s="11">
        <f t="shared" si="219"/>
        <v>0.54066680823954127</v>
      </c>
      <c r="AI322" s="11">
        <f t="shared" si="197"/>
        <v>2.4825579615220065E-6</v>
      </c>
      <c r="AJ322" s="11">
        <f t="shared" si="198"/>
        <v>0</v>
      </c>
      <c r="AK322" s="16">
        <f t="shared" si="217"/>
        <v>0.5899258125140181</v>
      </c>
      <c r="AL322" s="16">
        <f t="shared" si="218"/>
        <v>6.4821952106636272E-6</v>
      </c>
      <c r="AM322" s="16">
        <f t="shared" si="216"/>
        <v>3.2434780765888912E-3</v>
      </c>
      <c r="AN322" s="15">
        <f t="shared" si="211"/>
        <v>0.65248344370860922</v>
      </c>
      <c r="AO322" s="15">
        <f t="shared" si="212"/>
        <v>2.6103958143173248E-5</v>
      </c>
      <c r="AP322" s="15">
        <f t="shared" si="213"/>
        <v>1.2468827930174564E-2</v>
      </c>
      <c r="AQ322" s="15">
        <f t="shared" si="189"/>
        <v>0.66526272110574602</v>
      </c>
      <c r="AR322" s="15">
        <f t="shared" si="190"/>
        <v>6.2063131271482198E-6</v>
      </c>
      <c r="AS322" s="15">
        <f t="shared" si="191"/>
        <v>4.8448602745938003E-3</v>
      </c>
      <c r="AT322" s="14">
        <f t="shared" si="214"/>
        <v>4.0272282865274885E-4</v>
      </c>
      <c r="AU322" s="11">
        <f t="shared" si="199"/>
        <v>1.5414868078645803E-3</v>
      </c>
      <c r="AV322" s="14">
        <f t="shared" si="215"/>
        <v>-1.1478588348587962E-2</v>
      </c>
      <c r="AW322" s="11">
        <f t="shared" si="200"/>
        <v>-4.3260847898046309E-2</v>
      </c>
      <c r="AX322" s="13">
        <f t="shared" si="220"/>
        <v>-8.149348933096048E-4</v>
      </c>
      <c r="AY322" s="11">
        <f t="shared" si="224"/>
        <v>-1.8645222772082372E-3</v>
      </c>
      <c r="AZ322" s="12">
        <f t="shared" si="222"/>
        <v>2.7904016217512562E-5</v>
      </c>
      <c r="BA322" s="11">
        <f t="shared" si="223"/>
        <v>6.3069540902439594E-5</v>
      </c>
      <c r="BB322" s="117">
        <f t="shared" si="201"/>
        <v>2670</v>
      </c>
      <c r="BC322" s="289">
        <f t="shared" si="221"/>
        <v>185</v>
      </c>
    </row>
    <row r="323" spans="1:55" ht="16">
      <c r="A323" s="20">
        <v>208</v>
      </c>
      <c r="B323" s="19">
        <v>44677</v>
      </c>
      <c r="C323" s="8">
        <v>15127139</v>
      </c>
      <c r="D323" s="8">
        <v>1582</v>
      </c>
      <c r="E323" s="8">
        <v>5425158</v>
      </c>
      <c r="F323" s="8">
        <v>5337232</v>
      </c>
      <c r="G323" s="8">
        <v>6629870</v>
      </c>
      <c r="H323" s="10">
        <f t="shared" ref="H323:H386" si="225">G323-F323-SUM(I323:N323)</f>
        <v>-240077</v>
      </c>
      <c r="I323" s="8">
        <v>10764</v>
      </c>
      <c r="J323" s="8">
        <v>1224443</v>
      </c>
      <c r="K323" s="8">
        <v>455</v>
      </c>
      <c r="L323" s="9">
        <v>33</v>
      </c>
      <c r="M323" s="8">
        <v>294076</v>
      </c>
      <c r="N323" s="8">
        <v>2944</v>
      </c>
      <c r="O323" s="18">
        <f t="shared" ref="O323:O386" si="226">J323-J322</f>
        <v>8374</v>
      </c>
      <c r="P323" s="18">
        <f t="shared" ref="P323:P386" si="227">K323-K322</f>
        <v>14</v>
      </c>
      <c r="Q323" s="18">
        <f t="shared" ref="Q323:Q386" si="228">L323-L322</f>
        <v>2</v>
      </c>
      <c r="R323" s="18">
        <f t="shared" si="192"/>
        <v>0</v>
      </c>
      <c r="S323" s="17">
        <f t="shared" si="193"/>
        <v>8800.4285714285706</v>
      </c>
      <c r="T323" s="17">
        <f t="shared" si="194"/>
        <v>0</v>
      </c>
      <c r="U323" s="17">
        <f t="shared" si="195"/>
        <v>0.7142857142857143</v>
      </c>
      <c r="V323" s="17">
        <f t="shared" ref="V323:V386" si="229">MAX(0,MIN(J323,O323+$R323*J323/SUM($J323:$L323)))</f>
        <v>8374</v>
      </c>
      <c r="W323" s="17">
        <f t="shared" si="196"/>
        <v>14</v>
      </c>
      <c r="X323" s="17">
        <f t="shared" ref="X323:X386" si="230">MAX(0,MIN(L323,Q323+$R323*L323/SUM($J323:$L323)))</f>
        <v>2</v>
      </c>
      <c r="Y323" s="17">
        <f t="shared" si="202"/>
        <v>8800.4285714285706</v>
      </c>
      <c r="Z323" s="17">
        <f t="shared" si="203"/>
        <v>5.5714285714285712</v>
      </c>
      <c r="AA323" s="17">
        <f t="shared" si="204"/>
        <v>1.4285714285714286</v>
      </c>
      <c r="AB323" s="11">
        <f t="shared" si="205"/>
        <v>0.7399048740061015</v>
      </c>
      <c r="AC323" s="11">
        <f t="shared" si="206"/>
        <v>4.5815069469154881E-6</v>
      </c>
      <c r="AD323" s="11">
        <f t="shared" si="207"/>
        <v>3.2393909944930352E-3</v>
      </c>
      <c r="AE323" s="11">
        <f t="shared" si="208"/>
        <v>0.68169383590824495</v>
      </c>
      <c r="AF323" s="11">
        <f t="shared" si="209"/>
        <v>9.6297116605067364E-6</v>
      </c>
      <c r="AG323" s="11">
        <f t="shared" si="210"/>
        <v>6.9605568445475635E-3</v>
      </c>
      <c r="AH323" s="11">
        <f t="shared" si="219"/>
        <v>0.70405246342693795</v>
      </c>
      <c r="AI323" s="11">
        <f t="shared" si="197"/>
        <v>1.151250463583892E-5</v>
      </c>
      <c r="AJ323" s="11">
        <f t="shared" si="198"/>
        <v>4.5351473922902496E-3</v>
      </c>
      <c r="AK323" s="16">
        <f t="shared" si="217"/>
        <v>0.60629674673569234</v>
      </c>
      <c r="AL323" s="16">
        <f t="shared" si="218"/>
        <v>2.9623520950996337E-6</v>
      </c>
      <c r="AM323" s="16">
        <f t="shared" si="216"/>
        <v>2.2228189521422601E-3</v>
      </c>
      <c r="AN323" s="15">
        <f t="shared" si="211"/>
        <v>0.50125568984460833</v>
      </c>
      <c r="AO323" s="15">
        <f t="shared" si="212"/>
        <v>1.0370458711314949E-5</v>
      </c>
      <c r="AP323" s="15">
        <f t="shared" si="213"/>
        <v>2.3201856148491878E-3</v>
      </c>
      <c r="AQ323" s="15">
        <f t="shared" ref="AQ323:AQ386" si="231">AK337</f>
        <v>0.67915459861143768</v>
      </c>
      <c r="AR323" s="15">
        <f t="shared" ref="AR323:AR386" si="232">AL337</f>
        <v>7.9509086971839189E-6</v>
      </c>
      <c r="AS323" s="15">
        <f t="shared" ref="AS323:AS386" si="233">AM337</f>
        <v>3.2512347765858325E-3</v>
      </c>
      <c r="AT323" s="14">
        <f t="shared" si="214"/>
        <v>2.3861704678975607E-4</v>
      </c>
      <c r="AU323" s="11">
        <f t="shared" si="199"/>
        <v>1.5113203038456472E-3</v>
      </c>
      <c r="AV323" s="14">
        <f t="shared" si="215"/>
        <v>-6.5895525185669596E-3</v>
      </c>
      <c r="AW323" s="11">
        <f t="shared" si="200"/>
        <v>-4.0173768067492253E-2</v>
      </c>
      <c r="AX323" s="13">
        <f t="shared" si="220"/>
        <v>-8.3832386815530055E-4</v>
      </c>
      <c r="AY323" s="11">
        <f t="shared" si="224"/>
        <v>-1.5874463674391845E-3</v>
      </c>
      <c r="AZ323" s="12">
        <f t="shared" si="222"/>
        <v>2.9412341418459184E-5</v>
      </c>
      <c r="BA323" s="11">
        <f t="shared" si="223"/>
        <v>5.6066602469473108E-5</v>
      </c>
      <c r="BB323" s="117">
        <f t="shared" si="201"/>
        <v>1582</v>
      </c>
      <c r="BC323" s="289">
        <f t="shared" si="221"/>
        <v>195</v>
      </c>
    </row>
    <row r="324" spans="1:55" ht="16">
      <c r="A324" s="20">
        <v>209</v>
      </c>
      <c r="B324" s="19">
        <v>44678</v>
      </c>
      <c r="C324" s="8">
        <v>15142054</v>
      </c>
      <c r="D324" s="8">
        <v>14915</v>
      </c>
      <c r="E324" s="8">
        <v>5425705</v>
      </c>
      <c r="F324" s="8">
        <v>5337828</v>
      </c>
      <c r="G324" s="8">
        <v>6629870</v>
      </c>
      <c r="H324" s="10">
        <f t="shared" si="225"/>
        <v>-255109</v>
      </c>
      <c r="I324" s="8">
        <v>15519</v>
      </c>
      <c r="J324" s="8">
        <v>1234111</v>
      </c>
      <c r="K324" s="8">
        <v>456</v>
      </c>
      <c r="L324" s="9">
        <v>32</v>
      </c>
      <c r="M324" s="8">
        <v>294076</v>
      </c>
      <c r="N324" s="8">
        <v>2957</v>
      </c>
      <c r="O324" s="18">
        <f t="shared" si="226"/>
        <v>9668</v>
      </c>
      <c r="P324" s="18">
        <f t="shared" si="227"/>
        <v>1</v>
      </c>
      <c r="Q324" s="18">
        <f t="shared" si="228"/>
        <v>-1</v>
      </c>
      <c r="R324" s="18">
        <f t="shared" ref="R324:R387" si="234">M324-M323</f>
        <v>0</v>
      </c>
      <c r="S324" s="17">
        <f t="shared" ref="S324:S387" si="235">AVERAGE(O321:O327)</f>
        <v>8936</v>
      </c>
      <c r="T324" s="17">
        <f t="shared" ref="T324:T387" si="236">AVERAGE(P321:P327)</f>
        <v>-0.14285714285714285</v>
      </c>
      <c r="U324" s="17">
        <f t="shared" ref="U324:U387" si="237">AVERAGE(Q321:Q327)</f>
        <v>-0.7142857142857143</v>
      </c>
      <c r="V324" s="17">
        <f t="shared" si="229"/>
        <v>9668</v>
      </c>
      <c r="W324" s="17">
        <f t="shared" ref="W324:W387" si="238">MAX(0,MIN(K324,P324+$R324*K324/SUM($J324:$L324)))</f>
        <v>1</v>
      </c>
      <c r="X324" s="17">
        <f t="shared" si="230"/>
        <v>0</v>
      </c>
      <c r="Y324" s="17">
        <f t="shared" si="202"/>
        <v>8936</v>
      </c>
      <c r="Z324" s="17">
        <f t="shared" si="203"/>
        <v>5.4285714285714288</v>
      </c>
      <c r="AA324" s="17">
        <f t="shared" si="204"/>
        <v>0.7142857142857143</v>
      </c>
      <c r="AB324" s="11">
        <f t="shared" si="205"/>
        <v>0.8301746562616128</v>
      </c>
      <c r="AC324" s="11">
        <f t="shared" si="206"/>
        <v>4.4335027670307468E-6</v>
      </c>
      <c r="AD324" s="11">
        <f t="shared" si="207"/>
        <v>1.5698587127158557E-3</v>
      </c>
      <c r="AE324" s="11">
        <f t="shared" si="208"/>
        <v>0.70317992315866917</v>
      </c>
      <c r="AF324" s="11">
        <f t="shared" si="209"/>
        <v>8.5946094609460941E-6</v>
      </c>
      <c r="AG324" s="11">
        <f t="shared" si="210"/>
        <v>6.1270557884553377E-3</v>
      </c>
      <c r="AH324" s="11">
        <f t="shared" si="219"/>
        <v>0.89817911557041996</v>
      </c>
      <c r="AI324" s="11">
        <f t="shared" ref="AI324:AI387" si="239">MIN(1,W324/J323)</f>
        <v>8.1669787813724282E-7</v>
      </c>
      <c r="AJ324" s="11">
        <f t="shared" ref="AJ324:AJ387" si="240">MIN(1,X324/K323)</f>
        <v>0</v>
      </c>
      <c r="AK324" s="16">
        <f t="shared" si="217"/>
        <v>0.60780189097502746</v>
      </c>
      <c r="AL324" s="16">
        <f t="shared" si="218"/>
        <v>2.9623520950996337E-6</v>
      </c>
      <c r="AM324" s="16">
        <f t="shared" si="216"/>
        <v>2.2228189521422601E-3</v>
      </c>
      <c r="AN324" s="15">
        <f t="shared" si="211"/>
        <v>0.84852448295593885</v>
      </c>
      <c r="AO324" s="15">
        <f t="shared" si="212"/>
        <v>0</v>
      </c>
      <c r="AP324" s="15">
        <f t="shared" si="213"/>
        <v>6.7720090293453723E-3</v>
      </c>
      <c r="AQ324" s="15">
        <f t="shared" si="231"/>
        <v>0.68549329284307003</v>
      </c>
      <c r="AR324" s="15">
        <f t="shared" si="232"/>
        <v>7.9509086971839189E-6</v>
      </c>
      <c r="AS324" s="15">
        <f t="shared" si="233"/>
        <v>2.0366598778004076E-3</v>
      </c>
      <c r="AT324" s="14">
        <f t="shared" si="214"/>
        <v>2.249667037211891E-3</v>
      </c>
      <c r="AU324" s="11">
        <f t="shared" ref="AU324:AU387" si="241">AVERAGE(AT321:AT327)</f>
        <v>1.4865622230472522E-3</v>
      </c>
      <c r="AV324" s="14">
        <f t="shared" si="215"/>
        <v>-5.846520506920571E-2</v>
      </c>
      <c r="AW324" s="11">
        <f t="shared" ref="AW324:AW387" si="242">AVERAGE(AV321:AV327)</f>
        <v>-3.7304593154431555E-2</v>
      </c>
      <c r="AX324" s="13">
        <f t="shared" si="220"/>
        <v>-2.4825368527597396E-3</v>
      </c>
      <c r="AY324" s="11">
        <f t="shared" si="224"/>
        <v>-1.373651886529695E-3</v>
      </c>
      <c r="AZ324" s="12">
        <f t="shared" si="222"/>
        <v>8.9896181976418846E-5</v>
      </c>
      <c r="BA324" s="11">
        <f t="shared" si="223"/>
        <v>5.1132224312090581E-5</v>
      </c>
      <c r="BB324" s="117">
        <f t="shared" si="201"/>
        <v>14915</v>
      </c>
      <c r="BC324" s="289">
        <f t="shared" si="221"/>
        <v>596</v>
      </c>
    </row>
    <row r="325" spans="1:55" ht="16">
      <c r="A325" s="20">
        <v>210</v>
      </c>
      <c r="B325" s="19">
        <v>44679</v>
      </c>
      <c r="C325" s="8">
        <v>15156568</v>
      </c>
      <c r="D325" s="8">
        <v>14514</v>
      </c>
      <c r="E325" s="8">
        <v>5425993</v>
      </c>
      <c r="F325" s="8">
        <v>5338130</v>
      </c>
      <c r="G325" s="8">
        <v>6629870</v>
      </c>
      <c r="H325" s="10">
        <f t="shared" si="225"/>
        <v>-269478</v>
      </c>
      <c r="I325" s="8">
        <v>19654</v>
      </c>
      <c r="J325" s="8">
        <v>1244041</v>
      </c>
      <c r="K325" s="8">
        <v>445</v>
      </c>
      <c r="L325" s="9">
        <v>35</v>
      </c>
      <c r="M325" s="8">
        <v>294076</v>
      </c>
      <c r="N325" s="8">
        <v>2967</v>
      </c>
      <c r="O325" s="18">
        <f t="shared" si="226"/>
        <v>9930</v>
      </c>
      <c r="P325" s="18">
        <f t="shared" si="227"/>
        <v>-11</v>
      </c>
      <c r="Q325" s="18">
        <f t="shared" si="228"/>
        <v>3</v>
      </c>
      <c r="R325" s="18">
        <f t="shared" si="234"/>
        <v>0</v>
      </c>
      <c r="S325" s="17">
        <f t="shared" si="235"/>
        <v>9013.5714285714294</v>
      </c>
      <c r="T325" s="17">
        <f t="shared" si="236"/>
        <v>-0.14285714285714285</v>
      </c>
      <c r="U325" s="17">
        <f t="shared" si="237"/>
        <v>-0.42857142857142855</v>
      </c>
      <c r="V325" s="17">
        <f t="shared" si="229"/>
        <v>9930</v>
      </c>
      <c r="W325" s="17">
        <f t="shared" si="238"/>
        <v>0</v>
      </c>
      <c r="X325" s="17">
        <f t="shared" si="230"/>
        <v>3</v>
      </c>
      <c r="Y325" s="17">
        <f t="shared" si="202"/>
        <v>9013.5714285714294</v>
      </c>
      <c r="Z325" s="17">
        <f t="shared" si="203"/>
        <v>5.4285714285714288</v>
      </c>
      <c r="AA325" s="17">
        <f t="shared" si="204"/>
        <v>0.7142857142857143</v>
      </c>
      <c r="AB325" s="11">
        <f t="shared" si="205"/>
        <v>0.58080877817974286</v>
      </c>
      <c r="AC325" s="11">
        <f t="shared" si="206"/>
        <v>4.3987707982275735E-6</v>
      </c>
      <c r="AD325" s="11">
        <f t="shared" si="207"/>
        <v>1.5664160401002508E-3</v>
      </c>
      <c r="AE325" s="11">
        <f t="shared" si="208"/>
        <v>0.53278836112211458</v>
      </c>
      <c r="AF325" s="11">
        <f t="shared" si="209"/>
        <v>8.5186131697759608E-6</v>
      </c>
      <c r="AG325" s="11">
        <f t="shared" si="210"/>
        <v>4.9035632559660015E-3</v>
      </c>
      <c r="AH325" s="11">
        <f t="shared" si="219"/>
        <v>0.63986081577421228</v>
      </c>
      <c r="AI325" s="11">
        <f t="shared" si="239"/>
        <v>0</v>
      </c>
      <c r="AJ325" s="11">
        <f t="shared" si="240"/>
        <v>6.5789473684210523E-3</v>
      </c>
      <c r="AK325" s="16">
        <f t="shared" si="217"/>
        <v>0.60451388301286868</v>
      </c>
      <c r="AL325" s="16">
        <f t="shared" si="218"/>
        <v>5.65350297396681E-6</v>
      </c>
      <c r="AM325" s="16">
        <f t="shared" si="216"/>
        <v>2.2228189521422601E-3</v>
      </c>
      <c r="AN325" s="15">
        <f t="shared" si="211"/>
        <v>0.65408369044618098</v>
      </c>
      <c r="AO325" s="15">
        <f t="shared" si="212"/>
        <v>5.9630292188431724E-6</v>
      </c>
      <c r="AP325" s="15">
        <f t="shared" si="213"/>
        <v>2.2883295194508009E-3</v>
      </c>
      <c r="AQ325" s="15">
        <f t="shared" si="231"/>
        <v>0.68297349753002201</v>
      </c>
      <c r="AR325" s="15">
        <f t="shared" si="232"/>
        <v>1.2655194444053432E-5</v>
      </c>
      <c r="AS325" s="15">
        <f t="shared" si="233"/>
        <v>0</v>
      </c>
      <c r="AT325" s="14">
        <f t="shared" si="214"/>
        <v>2.1891831966539313E-3</v>
      </c>
      <c r="AU325" s="11">
        <f t="shared" si="241"/>
        <v>1.4630538974153555E-3</v>
      </c>
      <c r="AV325" s="14">
        <f t="shared" si="215"/>
        <v>-5.3859684278493976E-2</v>
      </c>
      <c r="AW325" s="11">
        <f t="shared" si="242"/>
        <v>-3.5725242071839781E-2</v>
      </c>
      <c r="AX325" s="13">
        <f t="shared" si="220"/>
        <v>-1.1838077057257877E-3</v>
      </c>
      <c r="AY325" s="11">
        <f t="shared" si="224"/>
        <v>-1.3541331692909215E-3</v>
      </c>
      <c r="AZ325" s="12">
        <f t="shared" si="222"/>
        <v>4.5551421068588069E-5</v>
      </c>
      <c r="BA325" s="11">
        <f t="shared" si="223"/>
        <v>5.2619002010166548E-5</v>
      </c>
      <c r="BB325" s="117">
        <f t="shared" ref="BB325:BB388" si="243">D325</f>
        <v>14514</v>
      </c>
      <c r="BC325" s="289">
        <f t="shared" si="221"/>
        <v>302</v>
      </c>
    </row>
    <row r="326" spans="1:55" ht="16">
      <c r="A326" s="20">
        <v>211</v>
      </c>
      <c r="B326" s="19">
        <v>44680</v>
      </c>
      <c r="C326" s="8">
        <v>15170481</v>
      </c>
      <c r="D326" s="8">
        <v>13913</v>
      </c>
      <c r="E326" s="8">
        <v>5426368</v>
      </c>
      <c r="F326" s="8">
        <v>5338469</v>
      </c>
      <c r="G326" s="8">
        <v>6629870</v>
      </c>
      <c r="H326" s="10">
        <f t="shared" si="225"/>
        <v>-281634</v>
      </c>
      <c r="I326" s="8">
        <v>20684</v>
      </c>
      <c r="J326" s="8">
        <v>1254838</v>
      </c>
      <c r="K326" s="8">
        <v>428</v>
      </c>
      <c r="L326" s="9">
        <v>35</v>
      </c>
      <c r="M326" s="8">
        <v>294076</v>
      </c>
      <c r="N326" s="8">
        <v>2974</v>
      </c>
      <c r="O326" s="18">
        <f t="shared" si="226"/>
        <v>10797</v>
      </c>
      <c r="P326" s="18">
        <f t="shared" si="227"/>
        <v>-17</v>
      </c>
      <c r="Q326" s="18">
        <f t="shared" si="228"/>
        <v>0</v>
      </c>
      <c r="R326" s="18">
        <f t="shared" si="234"/>
        <v>0</v>
      </c>
      <c r="S326" s="17">
        <f t="shared" si="235"/>
        <v>9009.1428571428569</v>
      </c>
      <c r="T326" s="17">
        <f t="shared" si="236"/>
        <v>2.1428571428571428</v>
      </c>
      <c r="U326" s="17">
        <f t="shared" si="237"/>
        <v>-0.7142857142857143</v>
      </c>
      <c r="V326" s="17">
        <f t="shared" si="229"/>
        <v>10797</v>
      </c>
      <c r="W326" s="17">
        <f t="shared" si="238"/>
        <v>0</v>
      </c>
      <c r="X326" s="17">
        <f t="shared" si="230"/>
        <v>0</v>
      </c>
      <c r="Y326" s="17">
        <f t="shared" si="202"/>
        <v>9009.1428571428569</v>
      </c>
      <c r="Z326" s="17">
        <f t="shared" si="203"/>
        <v>7.7142857142857144</v>
      </c>
      <c r="AA326" s="17">
        <f t="shared" si="204"/>
        <v>0.7142857142857143</v>
      </c>
      <c r="AB326" s="11">
        <f t="shared" si="205"/>
        <v>0.45838724214627335</v>
      </c>
      <c r="AC326" s="11">
        <f t="shared" si="206"/>
        <v>6.2009899306258507E-6</v>
      </c>
      <c r="AD326" s="11">
        <f t="shared" si="207"/>
        <v>1.6051364365971107E-3</v>
      </c>
      <c r="AE326" s="11">
        <f t="shared" si="208"/>
        <v>0.40871012482662966</v>
      </c>
      <c r="AF326" s="11">
        <f t="shared" si="209"/>
        <v>5.1870016633387431E-6</v>
      </c>
      <c r="AG326" s="11">
        <f t="shared" si="210"/>
        <v>3.2175032175032177E-3</v>
      </c>
      <c r="AH326" s="11">
        <f t="shared" si="219"/>
        <v>0.54935382110511854</v>
      </c>
      <c r="AI326" s="11">
        <f t="shared" si="239"/>
        <v>0</v>
      </c>
      <c r="AJ326" s="11">
        <f t="shared" si="240"/>
        <v>0</v>
      </c>
      <c r="AK326" s="16">
        <f t="shared" si="217"/>
        <v>0.60037641908473904</v>
      </c>
      <c r="AL326" s="16">
        <f t="shared" si="218"/>
        <v>3.3510020467990263E-6</v>
      </c>
      <c r="AM326" s="16">
        <f t="shared" si="216"/>
        <v>1.3157894736842105E-3</v>
      </c>
      <c r="AN326" s="15">
        <f t="shared" si="211"/>
        <v>0.43475728155339805</v>
      </c>
      <c r="AO326" s="15">
        <f t="shared" si="212"/>
        <v>0</v>
      </c>
      <c r="AP326" s="15">
        <f t="shared" si="213"/>
        <v>0</v>
      </c>
      <c r="AQ326" s="15">
        <f t="shared" si="231"/>
        <v>0.69235740753444941</v>
      </c>
      <c r="AR326" s="15">
        <f t="shared" si="232"/>
        <v>9.0702417791535993E-6</v>
      </c>
      <c r="AS326" s="15">
        <f t="shared" si="233"/>
        <v>1.1450381679389313E-3</v>
      </c>
      <c r="AT326" s="14">
        <f t="shared" si="214"/>
        <v>2.0985328520770393E-3</v>
      </c>
      <c r="AU326" s="11">
        <f t="shared" si="241"/>
        <v>1.4583565417895501E-3</v>
      </c>
      <c r="AV326" s="14">
        <f t="shared" si="215"/>
        <v>-4.940099561842675E-2</v>
      </c>
      <c r="AW326" s="11">
        <f t="shared" si="242"/>
        <v>-3.5257865806359825E-2</v>
      </c>
      <c r="AX326" s="13">
        <f t="shared" si="220"/>
        <v>-1.2579876650413021E-3</v>
      </c>
      <c r="AY326" s="11">
        <f t="shared" si="224"/>
        <v>-1.3438734410270087E-3</v>
      </c>
      <c r="AZ326" s="12">
        <f t="shared" si="222"/>
        <v>5.1132224312090581E-5</v>
      </c>
      <c r="BA326" s="11">
        <f t="shared" si="223"/>
        <v>5.3330069604898525E-5</v>
      </c>
      <c r="BB326" s="117">
        <f t="shared" si="243"/>
        <v>13913</v>
      </c>
      <c r="BC326" s="289">
        <f t="shared" si="221"/>
        <v>339</v>
      </c>
    </row>
    <row r="327" spans="1:55" ht="16">
      <c r="A327" s="20">
        <v>212</v>
      </c>
      <c r="B327" s="19">
        <v>44681</v>
      </c>
      <c r="C327" s="8">
        <v>15184513</v>
      </c>
      <c r="D327" s="8">
        <v>14032</v>
      </c>
      <c r="E327" s="8">
        <v>5426726</v>
      </c>
      <c r="F327" s="8">
        <v>5338869</v>
      </c>
      <c r="G327" s="8">
        <v>6629870</v>
      </c>
      <c r="H327" s="10">
        <f t="shared" si="225"/>
        <v>-286957</v>
      </c>
      <c r="I327" s="8">
        <v>16543</v>
      </c>
      <c r="J327" s="8">
        <v>1263868</v>
      </c>
      <c r="K327" s="8">
        <v>448</v>
      </c>
      <c r="L327" s="9">
        <v>30</v>
      </c>
      <c r="M327" s="8">
        <v>294076</v>
      </c>
      <c r="N327" s="8">
        <v>2993</v>
      </c>
      <c r="O327" s="18">
        <f t="shared" si="226"/>
        <v>9030</v>
      </c>
      <c r="P327" s="18">
        <f t="shared" si="227"/>
        <v>20</v>
      </c>
      <c r="Q327" s="18">
        <f t="shared" si="228"/>
        <v>-5</v>
      </c>
      <c r="R327" s="18">
        <f t="shared" si="234"/>
        <v>0</v>
      </c>
      <c r="S327" s="17">
        <f t="shared" si="235"/>
        <v>9211</v>
      </c>
      <c r="T327" s="17">
        <f t="shared" si="236"/>
        <v>3.8571428571428572</v>
      </c>
      <c r="U327" s="17">
        <f t="shared" si="237"/>
        <v>-1.1428571428571428</v>
      </c>
      <c r="V327" s="17">
        <f t="shared" si="229"/>
        <v>9030</v>
      </c>
      <c r="W327" s="17">
        <f t="shared" si="238"/>
        <v>20</v>
      </c>
      <c r="X327" s="17">
        <f t="shared" si="230"/>
        <v>0</v>
      </c>
      <c r="Y327" s="17">
        <f t="shared" ref="Y327:Y390" si="244">AVERAGE(V324:V330)</f>
        <v>9211</v>
      </c>
      <c r="Z327" s="17">
        <f t="shared" ref="Z327:Z390" si="245">AVERAGE(W324:W330)</f>
        <v>9.4285714285714288</v>
      </c>
      <c r="AA327" s="17">
        <f t="shared" ref="AA327:AA390" si="246">AVERAGE(X324:X330)</f>
        <v>0.42857142857142855</v>
      </c>
      <c r="AB327" s="11">
        <f t="shared" ref="AB327:AB390" si="247">Y327/I326</f>
        <v>0.4453200541481338</v>
      </c>
      <c r="AC327" s="11">
        <f t="shared" ref="AC327:AC390" si="248">Z327/J326</f>
        <v>7.5137758249044333E-6</v>
      </c>
      <c r="AD327" s="11">
        <f t="shared" ref="AD327:AD390" si="249">AA327/K326</f>
        <v>1.0013351134846461E-3</v>
      </c>
      <c r="AE327" s="11">
        <f t="shared" si="208"/>
        <v>0.45884045309393262</v>
      </c>
      <c r="AF327" s="11">
        <f t="shared" si="209"/>
        <v>5.3875149728020286E-6</v>
      </c>
      <c r="AG327" s="11">
        <f t="shared" si="210"/>
        <v>3.6715620827770358E-3</v>
      </c>
      <c r="AH327" s="11">
        <f t="shared" si="219"/>
        <v>0.43656932894991296</v>
      </c>
      <c r="AI327" s="11">
        <f t="shared" si="239"/>
        <v>1.5938312355857886E-5</v>
      </c>
      <c r="AJ327" s="11">
        <f t="shared" si="240"/>
        <v>0</v>
      </c>
      <c r="AK327" s="16">
        <f t="shared" si="217"/>
        <v>0.61221551110692141</v>
      </c>
      <c r="AL327" s="16">
        <f t="shared" si="218"/>
        <v>6.1761975070261333E-6</v>
      </c>
      <c r="AM327" s="16">
        <f t="shared" si="216"/>
        <v>1.3157894736842105E-3</v>
      </c>
      <c r="AN327" s="15">
        <f t="shared" si="211"/>
        <v>0.42603331927456767</v>
      </c>
      <c r="AO327" s="15">
        <f t="shared" si="212"/>
        <v>1.7599215577819961E-5</v>
      </c>
      <c r="AP327" s="15">
        <f t="shared" si="213"/>
        <v>1.1682242990654205E-2</v>
      </c>
      <c r="AQ327" s="15">
        <f t="shared" si="231"/>
        <v>0.69263113019042033</v>
      </c>
      <c r="AR327" s="15">
        <f t="shared" si="232"/>
        <v>7.0142195799881983E-6</v>
      </c>
      <c r="AS327" s="15">
        <f t="shared" si="233"/>
        <v>2.6601896830904465E-3</v>
      </c>
      <c r="AT327" s="14">
        <f t="shared" si="214"/>
        <v>2.1164819219683041E-3</v>
      </c>
      <c r="AU327" s="11">
        <f t="shared" si="241"/>
        <v>1.6891949400429959E-3</v>
      </c>
      <c r="AV327" s="14">
        <f t="shared" si="215"/>
        <v>-4.8899312440539869E-2</v>
      </c>
      <c r="AW327" s="11">
        <f t="shared" si="242"/>
        <v>-3.9973093771164168E-2</v>
      </c>
      <c r="AX327" s="13">
        <f t="shared" si="220"/>
        <v>-1.4202830624143392E-3</v>
      </c>
      <c r="AY327" s="11">
        <f t="shared" si="224"/>
        <v>-1.4813572088565373E-3</v>
      </c>
      <c r="AZ327" s="12">
        <f t="shared" si="222"/>
        <v>6.0333008037864997E-5</v>
      </c>
      <c r="BA327" s="11">
        <f t="shared" si="223"/>
        <v>6.0720863089536982E-5</v>
      </c>
      <c r="BB327" s="117">
        <f t="shared" si="243"/>
        <v>14032</v>
      </c>
      <c r="BC327" s="289">
        <f t="shared" si="221"/>
        <v>400</v>
      </c>
    </row>
    <row r="328" spans="1:55" ht="16">
      <c r="A328" s="20">
        <v>213</v>
      </c>
      <c r="B328" s="19">
        <v>44682</v>
      </c>
      <c r="C328" s="8">
        <v>15190786</v>
      </c>
      <c r="D328" s="8">
        <v>6273</v>
      </c>
      <c r="E328" s="8">
        <v>5427088</v>
      </c>
      <c r="F328" s="8">
        <v>5339294</v>
      </c>
      <c r="G328" s="8">
        <v>6629870</v>
      </c>
      <c r="H328" s="10">
        <f t="shared" si="225"/>
        <v>-293359</v>
      </c>
      <c r="I328" s="8">
        <v>14866</v>
      </c>
      <c r="J328" s="8">
        <v>1271526</v>
      </c>
      <c r="K328" s="8">
        <v>437</v>
      </c>
      <c r="L328" s="9">
        <v>30</v>
      </c>
      <c r="M328" s="8">
        <v>294076</v>
      </c>
      <c r="N328" s="8">
        <v>3000</v>
      </c>
      <c r="O328" s="18">
        <f t="shared" si="226"/>
        <v>7658</v>
      </c>
      <c r="P328" s="18">
        <f t="shared" si="227"/>
        <v>-11</v>
      </c>
      <c r="Q328" s="18">
        <f t="shared" si="228"/>
        <v>0</v>
      </c>
      <c r="R328" s="18">
        <f t="shared" si="234"/>
        <v>0</v>
      </c>
      <c r="S328" s="17">
        <f t="shared" si="235"/>
        <v>9393.7142857142862</v>
      </c>
      <c r="T328" s="17">
        <f t="shared" si="236"/>
        <v>2.4285714285714284</v>
      </c>
      <c r="U328" s="17">
        <f t="shared" si="237"/>
        <v>-1</v>
      </c>
      <c r="V328" s="17">
        <f t="shared" si="229"/>
        <v>7658</v>
      </c>
      <c r="W328" s="17">
        <f t="shared" si="238"/>
        <v>0</v>
      </c>
      <c r="X328" s="17">
        <f t="shared" si="230"/>
        <v>0</v>
      </c>
      <c r="Y328" s="17">
        <f t="shared" si="244"/>
        <v>9393.7142857142862</v>
      </c>
      <c r="Z328" s="17">
        <f t="shared" si="245"/>
        <v>9.2857142857142865</v>
      </c>
      <c r="AA328" s="17">
        <f t="shared" si="246"/>
        <v>0.42857142857142855</v>
      </c>
      <c r="AB328" s="11">
        <f t="shared" si="247"/>
        <v>0.56783620175991578</v>
      </c>
      <c r="AC328" s="11">
        <f t="shared" si="248"/>
        <v>7.3470602038458811E-6</v>
      </c>
      <c r="AD328" s="11">
        <f t="shared" si="249"/>
        <v>9.5663265306122447E-4</v>
      </c>
      <c r="AE328" s="11">
        <f t="shared" si="208"/>
        <v>0.58745877807481417</v>
      </c>
      <c r="AF328" s="11">
        <f t="shared" si="209"/>
        <v>5.4701914995126772E-6</v>
      </c>
      <c r="AG328" s="11">
        <f t="shared" si="210"/>
        <v>2.5453388482341711E-3</v>
      </c>
      <c r="AH328" s="11">
        <f t="shared" si="219"/>
        <v>0.46291482802393763</v>
      </c>
      <c r="AI328" s="11">
        <f t="shared" si="239"/>
        <v>0</v>
      </c>
      <c r="AJ328" s="11">
        <f t="shared" si="240"/>
        <v>0</v>
      </c>
      <c r="AK328" s="16">
        <f t="shared" si="217"/>
        <v>0.597112341418926</v>
      </c>
      <c r="AL328" s="16">
        <f t="shared" si="218"/>
        <v>1.0241451081126714E-5</v>
      </c>
      <c r="AM328" s="16">
        <f t="shared" si="216"/>
        <v>0</v>
      </c>
      <c r="AN328" s="15">
        <f t="shared" si="211"/>
        <v>0.4859308837590493</v>
      </c>
      <c r="AO328" s="15">
        <f t="shared" si="212"/>
        <v>0</v>
      </c>
      <c r="AP328" s="15">
        <f t="shared" si="213"/>
        <v>0</v>
      </c>
      <c r="AQ328" s="15">
        <f t="shared" si="231"/>
        <v>0.68783144557010789</v>
      </c>
      <c r="AR328" s="15">
        <f t="shared" si="232"/>
        <v>5.2696240099524992E-6</v>
      </c>
      <c r="AS328" s="15">
        <f t="shared" si="233"/>
        <v>2.6601896830904465E-3</v>
      </c>
      <c r="AT328" s="14">
        <f t="shared" si="214"/>
        <v>9.4617239855381778E-4</v>
      </c>
      <c r="AU328" s="11">
        <f t="shared" si="241"/>
        <v>1.6559686906164289E-3</v>
      </c>
      <c r="AV328" s="14">
        <f t="shared" si="215"/>
        <v>-2.1383356229057231E-2</v>
      </c>
      <c r="AW328" s="11">
        <f t="shared" si="242"/>
        <v>-3.7457802341874215E-2</v>
      </c>
      <c r="AX328" s="13">
        <f t="shared" si="220"/>
        <v>-1.4810581376303767E-3</v>
      </c>
      <c r="AY328" s="11">
        <f t="shared" si="224"/>
        <v>-1.3595058223585517E-3</v>
      </c>
      <c r="AZ328" s="12">
        <f t="shared" si="222"/>
        <v>6.4103821040231563E-5</v>
      </c>
      <c r="BA328" s="11">
        <f t="shared" si="223"/>
        <v>5.8781587831177044E-5</v>
      </c>
      <c r="BB328" s="117">
        <f t="shared" si="243"/>
        <v>6273</v>
      </c>
      <c r="BC328" s="289">
        <f t="shared" si="221"/>
        <v>425</v>
      </c>
    </row>
    <row r="329" spans="1:55" ht="16">
      <c r="A329" s="20">
        <v>214</v>
      </c>
      <c r="B329" s="19">
        <v>44683</v>
      </c>
      <c r="C329" s="8">
        <v>15193238</v>
      </c>
      <c r="D329" s="8">
        <v>2452</v>
      </c>
      <c r="E329" s="8">
        <v>5427319</v>
      </c>
      <c r="F329" s="8">
        <v>5339512</v>
      </c>
      <c r="G329" s="8">
        <v>6629870</v>
      </c>
      <c r="H329" s="10">
        <f t="shared" si="225"/>
        <v>-298771</v>
      </c>
      <c r="I329" s="8">
        <v>12437</v>
      </c>
      <c r="J329" s="8">
        <v>1279133</v>
      </c>
      <c r="K329" s="8">
        <v>456</v>
      </c>
      <c r="L329" s="9">
        <v>26</v>
      </c>
      <c r="M329" s="8">
        <v>294076</v>
      </c>
      <c r="N329" s="8">
        <v>3001</v>
      </c>
      <c r="O329" s="18">
        <f t="shared" si="226"/>
        <v>7607</v>
      </c>
      <c r="P329" s="18">
        <f t="shared" si="227"/>
        <v>19</v>
      </c>
      <c r="Q329" s="18">
        <f t="shared" si="228"/>
        <v>-4</v>
      </c>
      <c r="R329" s="18">
        <f t="shared" si="234"/>
        <v>0</v>
      </c>
      <c r="S329" s="17">
        <f t="shared" si="235"/>
        <v>9616.5714285714294</v>
      </c>
      <c r="T329" s="17">
        <f t="shared" si="236"/>
        <v>6.7142857142857144</v>
      </c>
      <c r="U329" s="17">
        <f t="shared" si="237"/>
        <v>-0.8571428571428571</v>
      </c>
      <c r="V329" s="17">
        <f t="shared" si="229"/>
        <v>7607</v>
      </c>
      <c r="W329" s="17">
        <f t="shared" si="238"/>
        <v>19</v>
      </c>
      <c r="X329" s="17">
        <f t="shared" si="230"/>
        <v>0</v>
      </c>
      <c r="Y329" s="17">
        <f t="shared" si="244"/>
        <v>9616.5714285714294</v>
      </c>
      <c r="Z329" s="17">
        <f t="shared" si="245"/>
        <v>12</v>
      </c>
      <c r="AA329" s="17">
        <f t="shared" si="246"/>
        <v>0.5714285714285714</v>
      </c>
      <c r="AB329" s="11">
        <f t="shared" si="247"/>
        <v>0.64688358862985529</v>
      </c>
      <c r="AC329" s="11">
        <f t="shared" si="248"/>
        <v>9.4374790605933336E-6</v>
      </c>
      <c r="AD329" s="11">
        <f t="shared" si="249"/>
        <v>1.3076168682576005E-3</v>
      </c>
      <c r="AE329" s="11">
        <f t="shared" si="208"/>
        <v>0.6043341524335365</v>
      </c>
      <c r="AF329" s="11">
        <f t="shared" si="209"/>
        <v>4.6104647856837265E-6</v>
      </c>
      <c r="AG329" s="11">
        <f t="shared" si="210"/>
        <v>3.2615786040443577E-3</v>
      </c>
      <c r="AH329" s="11">
        <f t="shared" si="219"/>
        <v>0.51170456074263415</v>
      </c>
      <c r="AI329" s="11">
        <f t="shared" si="239"/>
        <v>1.494267517927278E-5</v>
      </c>
      <c r="AJ329" s="11">
        <f t="shared" si="240"/>
        <v>0</v>
      </c>
      <c r="AK329" s="16">
        <f t="shared" si="217"/>
        <v>0.59140898821666643</v>
      </c>
      <c r="AL329" s="16">
        <f t="shared" si="218"/>
        <v>1.0241451081126714E-5</v>
      </c>
      <c r="AM329" s="16">
        <f t="shared" si="216"/>
        <v>0</v>
      </c>
      <c r="AN329" s="15">
        <f t="shared" si="211"/>
        <v>0.54066680823954127</v>
      </c>
      <c r="AO329" s="15">
        <f t="shared" si="212"/>
        <v>2.4825579615220065E-6</v>
      </c>
      <c r="AP329" s="15">
        <f t="shared" si="213"/>
        <v>0</v>
      </c>
      <c r="AQ329" s="15">
        <f t="shared" si="231"/>
        <v>0.67560206594551508</v>
      </c>
      <c r="AR329" s="15">
        <f t="shared" si="232"/>
        <v>5.2696240099524992E-6</v>
      </c>
      <c r="AS329" s="15">
        <f t="shared" si="233"/>
        <v>2.6601896830904465E-3</v>
      </c>
      <c r="AT329" s="14">
        <f t="shared" si="214"/>
        <v>3.6984133927211245E-4</v>
      </c>
      <c r="AU329" s="11">
        <f t="shared" si="241"/>
        <v>1.6595886710987007E-3</v>
      </c>
      <c r="AV329" s="14">
        <f t="shared" si="215"/>
        <v>-8.2069544902283013E-3</v>
      </c>
      <c r="AW329" s="11">
        <f t="shared" si="242"/>
        <v>-3.5941900345866258E-2</v>
      </c>
      <c r="AX329" s="13">
        <f t="shared" si="220"/>
        <v>-7.4311679546221524E-4</v>
      </c>
      <c r="AY329" s="11">
        <f t="shared" si="224"/>
        <v>-1.3540657720481719E-3</v>
      </c>
      <c r="AZ329" s="12">
        <f t="shared" si="222"/>
        <v>3.2881489380636423E-5</v>
      </c>
      <c r="BA329" s="11">
        <f t="shared" si="223"/>
        <v>6.0354555540735652E-5</v>
      </c>
      <c r="BB329" s="117">
        <f t="shared" si="243"/>
        <v>2452</v>
      </c>
      <c r="BC329" s="289">
        <f t="shared" si="221"/>
        <v>218</v>
      </c>
    </row>
    <row r="330" spans="1:55" ht="16">
      <c r="A330" s="20">
        <v>215</v>
      </c>
      <c r="B330" s="19">
        <v>44684</v>
      </c>
      <c r="C330" s="8">
        <v>15205533</v>
      </c>
      <c r="D330" s="8">
        <v>12295</v>
      </c>
      <c r="E330" s="8">
        <v>5427854</v>
      </c>
      <c r="F330" s="8">
        <v>5340050</v>
      </c>
      <c r="G330" s="8">
        <v>6629870</v>
      </c>
      <c r="H330" s="10">
        <f t="shared" si="225"/>
        <v>-310510</v>
      </c>
      <c r="I330" s="8">
        <v>13814</v>
      </c>
      <c r="J330" s="8">
        <v>1288920</v>
      </c>
      <c r="K330" s="8">
        <v>482</v>
      </c>
      <c r="L330" s="9">
        <v>25</v>
      </c>
      <c r="M330" s="8">
        <v>294076</v>
      </c>
      <c r="N330" s="8">
        <v>3013</v>
      </c>
      <c r="O330" s="18">
        <f t="shared" si="226"/>
        <v>9787</v>
      </c>
      <c r="P330" s="18">
        <f t="shared" si="227"/>
        <v>26</v>
      </c>
      <c r="Q330" s="18">
        <f t="shared" si="228"/>
        <v>-1</v>
      </c>
      <c r="R330" s="18">
        <f t="shared" si="234"/>
        <v>0</v>
      </c>
      <c r="S330" s="17">
        <f t="shared" si="235"/>
        <v>9524.5714285714294</v>
      </c>
      <c r="T330" s="17">
        <f t="shared" si="236"/>
        <v>10.571428571428571</v>
      </c>
      <c r="U330" s="17">
        <f t="shared" si="237"/>
        <v>-0.5714285714285714</v>
      </c>
      <c r="V330" s="17">
        <f t="shared" si="229"/>
        <v>9787</v>
      </c>
      <c r="W330" s="17">
        <f t="shared" si="238"/>
        <v>26</v>
      </c>
      <c r="X330" s="17">
        <f t="shared" si="230"/>
        <v>0</v>
      </c>
      <c r="Y330" s="17">
        <f t="shared" si="244"/>
        <v>9524.5714285714294</v>
      </c>
      <c r="Z330" s="17">
        <f t="shared" si="245"/>
        <v>13.428571428571429</v>
      </c>
      <c r="AA330" s="17">
        <f t="shared" si="246"/>
        <v>0.8571428571428571</v>
      </c>
      <c r="AB330" s="11">
        <f t="shared" si="247"/>
        <v>0.76582547467809192</v>
      </c>
      <c r="AC330" s="11">
        <f t="shared" si="248"/>
        <v>1.0498182306743263E-5</v>
      </c>
      <c r="AD330" s="11">
        <f t="shared" si="249"/>
        <v>1.8796992481203006E-3</v>
      </c>
      <c r="AE330" s="11">
        <f t="shared" ref="AE330:AE393" si="250">AB323</f>
        <v>0.7399048740061015</v>
      </c>
      <c r="AF330" s="11">
        <f t="shared" ref="AF330:AF393" si="251">AC323</f>
        <v>4.5815069469154881E-6</v>
      </c>
      <c r="AG330" s="11">
        <f t="shared" ref="AG330:AG393" si="252">AD323</f>
        <v>3.2393909944930352E-3</v>
      </c>
      <c r="AH330" s="11">
        <f t="shared" si="219"/>
        <v>0.78692610758221437</v>
      </c>
      <c r="AI330" s="11">
        <f t="shared" si="239"/>
        <v>2.0326267870502911E-5</v>
      </c>
      <c r="AJ330" s="11">
        <f t="shared" si="240"/>
        <v>0</v>
      </c>
      <c r="AK330" s="16">
        <f t="shared" si="217"/>
        <v>0.58758647846321621</v>
      </c>
      <c r="AL330" s="16">
        <f t="shared" si="218"/>
        <v>9.9771646168850778E-6</v>
      </c>
      <c r="AM330" s="16">
        <f t="shared" si="216"/>
        <v>1.6913319238900635E-3</v>
      </c>
      <c r="AN330" s="15">
        <f t="shared" ref="AN330:AN393" si="253">AH323</f>
        <v>0.70405246342693795</v>
      </c>
      <c r="AO330" s="15">
        <f t="shared" ref="AO330:AO393" si="254">AI323</f>
        <v>1.151250463583892E-5</v>
      </c>
      <c r="AP330" s="15">
        <f t="shared" ref="AP330:AP393" si="255">AJ323</f>
        <v>4.5351473922902496E-3</v>
      </c>
      <c r="AQ330" s="15">
        <f t="shared" si="231"/>
        <v>0.67216449653068544</v>
      </c>
      <c r="AR330" s="15">
        <f t="shared" si="232"/>
        <v>8.3857089197706465E-7</v>
      </c>
      <c r="AS330" s="15">
        <f t="shared" si="233"/>
        <v>3.0523465458355444E-3</v>
      </c>
      <c r="AT330" s="14">
        <f t="shared" si="214"/>
        <v>1.8544858345638754E-3</v>
      </c>
      <c r="AU330" s="11">
        <f t="shared" si="241"/>
        <v>1.6746934706110377E-3</v>
      </c>
      <c r="AV330" s="14">
        <f t="shared" si="215"/>
        <v>-3.9596148272197353E-2</v>
      </c>
      <c r="AW330" s="11">
        <f t="shared" si="242"/>
        <v>-3.4863349716451074E-2</v>
      </c>
      <c r="AX330" s="13">
        <f t="shared" si="220"/>
        <v>-1.8007102429620011E-3</v>
      </c>
      <c r="AY330" s="11">
        <f t="shared" si="224"/>
        <v>-1.3157455502491461E-3</v>
      </c>
      <c r="AZ330" s="12">
        <f t="shared" si="222"/>
        <v>8.1147895810928421E-5</v>
      </c>
      <c r="BA330" s="11">
        <f t="shared" si="223"/>
        <v>6.0289913032123659E-5</v>
      </c>
      <c r="BB330" s="117">
        <f t="shared" si="243"/>
        <v>12295</v>
      </c>
      <c r="BC330" s="289">
        <f t="shared" si="221"/>
        <v>538</v>
      </c>
    </row>
    <row r="331" spans="1:55" ht="16">
      <c r="A331" s="20">
        <v>216</v>
      </c>
      <c r="B331" s="19">
        <v>44685</v>
      </c>
      <c r="C331" s="8">
        <v>15218906</v>
      </c>
      <c r="D331" s="8">
        <v>13373</v>
      </c>
      <c r="E331" s="8">
        <v>5428388</v>
      </c>
      <c r="F331" s="8">
        <v>5340556</v>
      </c>
      <c r="G331" s="8">
        <v>6629870</v>
      </c>
      <c r="H331" s="10">
        <f t="shared" si="225"/>
        <v>-327303</v>
      </c>
      <c r="I331" s="8">
        <v>19152</v>
      </c>
      <c r="J331" s="8">
        <v>1299867</v>
      </c>
      <c r="K331" s="8">
        <v>473</v>
      </c>
      <c r="L331" s="9">
        <v>25</v>
      </c>
      <c r="M331" s="8">
        <v>294076</v>
      </c>
      <c r="N331" s="8">
        <v>3024</v>
      </c>
      <c r="O331" s="18">
        <f t="shared" si="226"/>
        <v>10947</v>
      </c>
      <c r="P331" s="18">
        <f t="shared" si="227"/>
        <v>-9</v>
      </c>
      <c r="Q331" s="18">
        <f t="shared" si="228"/>
        <v>0</v>
      </c>
      <c r="R331" s="18">
        <f t="shared" si="234"/>
        <v>0</v>
      </c>
      <c r="S331" s="17">
        <f t="shared" si="235"/>
        <v>9571.7142857142862</v>
      </c>
      <c r="T331" s="17">
        <f t="shared" si="236"/>
        <v>6.5714285714285712</v>
      </c>
      <c r="U331" s="17">
        <f t="shared" si="237"/>
        <v>0.7142857142857143</v>
      </c>
      <c r="V331" s="17">
        <f t="shared" si="229"/>
        <v>10947</v>
      </c>
      <c r="W331" s="17">
        <f t="shared" si="238"/>
        <v>0</v>
      </c>
      <c r="X331" s="17">
        <f t="shared" si="230"/>
        <v>0</v>
      </c>
      <c r="Y331" s="17">
        <f t="shared" si="244"/>
        <v>9571.7142857142862</v>
      </c>
      <c r="Z331" s="17">
        <f t="shared" si="245"/>
        <v>10.571428571428571</v>
      </c>
      <c r="AA331" s="17">
        <f t="shared" si="246"/>
        <v>1.4285714285714286</v>
      </c>
      <c r="AB331" s="11">
        <f t="shared" si="247"/>
        <v>0.69289954290678202</v>
      </c>
      <c r="AC331" s="11">
        <f t="shared" si="248"/>
        <v>8.2017724695315233E-6</v>
      </c>
      <c r="AD331" s="11">
        <f t="shared" si="249"/>
        <v>2.9638411381149969E-3</v>
      </c>
      <c r="AE331" s="11">
        <f t="shared" si="250"/>
        <v>0.8301746562616128</v>
      </c>
      <c r="AF331" s="11">
        <f t="shared" si="251"/>
        <v>4.4335027670307468E-6</v>
      </c>
      <c r="AG331" s="11">
        <f t="shared" si="252"/>
        <v>1.5698587127158557E-3</v>
      </c>
      <c r="AH331" s="11">
        <f t="shared" si="219"/>
        <v>0.79245692775445198</v>
      </c>
      <c r="AI331" s="11">
        <f t="shared" si="239"/>
        <v>0</v>
      </c>
      <c r="AJ331" s="11">
        <f t="shared" si="240"/>
        <v>0</v>
      </c>
      <c r="AK331" s="16">
        <f t="shared" si="217"/>
        <v>0.59700462807437937</v>
      </c>
      <c r="AL331" s="16">
        <f t="shared" si="218"/>
        <v>1.1502302317755244E-5</v>
      </c>
      <c r="AM331" s="16">
        <f t="shared" si="216"/>
        <v>2.5043400539713641E-3</v>
      </c>
      <c r="AN331" s="15">
        <f t="shared" si="253"/>
        <v>0.89817911557041996</v>
      </c>
      <c r="AO331" s="15">
        <f t="shared" si="254"/>
        <v>8.1669787813724282E-7</v>
      </c>
      <c r="AP331" s="15">
        <f t="shared" si="255"/>
        <v>0</v>
      </c>
      <c r="AQ331" s="15">
        <f t="shared" si="231"/>
        <v>0.67602830339820208</v>
      </c>
      <c r="AR331" s="15">
        <f t="shared" si="232"/>
        <v>5.4404635644192665E-7</v>
      </c>
      <c r="AS331" s="15">
        <f t="shared" si="233"/>
        <v>3.0791833778966134E-3</v>
      </c>
      <c r="AT331" s="14">
        <f t="shared" si="214"/>
        <v>2.0170832912259217E-3</v>
      </c>
      <c r="AU331" s="11">
        <f t="shared" si="241"/>
        <v>1.6879236373736268E-3</v>
      </c>
      <c r="AV331" s="14">
        <f t="shared" si="215"/>
        <v>-4.0858165064176007E-2</v>
      </c>
      <c r="AW331" s="11">
        <f t="shared" si="242"/>
        <v>-3.3739528805268704E-2</v>
      </c>
      <c r="AX331" s="13">
        <f t="shared" si="220"/>
        <v>-1.6295771472738397E-3</v>
      </c>
      <c r="AY331" s="11">
        <f t="shared" si="224"/>
        <v>-1.2850833063768115E-3</v>
      </c>
      <c r="AZ331" s="12">
        <f t="shared" si="222"/>
        <v>7.6321255167899224E-5</v>
      </c>
      <c r="BA331" s="11">
        <f t="shared" si="223"/>
        <v>6.0742410592407657E-5</v>
      </c>
      <c r="BB331" s="117">
        <f t="shared" si="243"/>
        <v>13373</v>
      </c>
      <c r="BC331" s="289">
        <f t="shared" si="221"/>
        <v>506</v>
      </c>
    </row>
    <row r="332" spans="1:55" ht="16">
      <c r="A332" s="20">
        <v>217</v>
      </c>
      <c r="B332" s="19">
        <v>44686</v>
      </c>
      <c r="C332" s="8">
        <v>15233588</v>
      </c>
      <c r="D332" s="8">
        <v>14682</v>
      </c>
      <c r="E332" s="8">
        <v>5428764</v>
      </c>
      <c r="F332" s="8">
        <v>5340931</v>
      </c>
      <c r="G332" s="8">
        <v>6629870</v>
      </c>
      <c r="H332" s="10">
        <f t="shared" si="225"/>
        <v>-339481</v>
      </c>
      <c r="I332" s="8">
        <v>19428</v>
      </c>
      <c r="J332" s="8">
        <v>1311357</v>
      </c>
      <c r="K332" s="8">
        <v>492</v>
      </c>
      <c r="L332" s="9">
        <v>29</v>
      </c>
      <c r="M332" s="8">
        <v>294076</v>
      </c>
      <c r="N332" s="8">
        <v>3038</v>
      </c>
      <c r="O332" s="18">
        <f t="shared" si="226"/>
        <v>11490</v>
      </c>
      <c r="P332" s="18">
        <f t="shared" si="227"/>
        <v>19</v>
      </c>
      <c r="Q332" s="18">
        <f t="shared" si="228"/>
        <v>4</v>
      </c>
      <c r="R332" s="18">
        <f t="shared" si="234"/>
        <v>0</v>
      </c>
      <c r="S332" s="17">
        <f t="shared" si="235"/>
        <v>9726.2857142857138</v>
      </c>
      <c r="T332" s="17">
        <f t="shared" si="236"/>
        <v>7.7142857142857144</v>
      </c>
      <c r="U332" s="17">
        <f t="shared" si="237"/>
        <v>1.1428571428571428</v>
      </c>
      <c r="V332" s="17">
        <f t="shared" si="229"/>
        <v>11490</v>
      </c>
      <c r="W332" s="17">
        <f t="shared" si="238"/>
        <v>19</v>
      </c>
      <c r="X332" s="17">
        <f t="shared" si="230"/>
        <v>4</v>
      </c>
      <c r="Y332" s="17">
        <f t="shared" si="244"/>
        <v>9726.2857142857138</v>
      </c>
      <c r="Z332" s="17">
        <f t="shared" si="245"/>
        <v>10.571428571428571</v>
      </c>
      <c r="AA332" s="17">
        <f t="shared" si="246"/>
        <v>1.8571428571428572</v>
      </c>
      <c r="AB332" s="11">
        <f t="shared" si="247"/>
        <v>0.50784699844850223</v>
      </c>
      <c r="AC332" s="11">
        <f t="shared" si="248"/>
        <v>8.1327001696547202E-6</v>
      </c>
      <c r="AD332" s="11">
        <f t="shared" si="249"/>
        <v>3.9263062518876471E-3</v>
      </c>
      <c r="AE332" s="11">
        <f t="shared" si="250"/>
        <v>0.58080877817974286</v>
      </c>
      <c r="AF332" s="11">
        <f t="shared" si="251"/>
        <v>4.3987707982275735E-6</v>
      </c>
      <c r="AG332" s="11">
        <f t="shared" si="252"/>
        <v>1.5664160401002508E-3</v>
      </c>
      <c r="AH332" s="11">
        <f t="shared" si="219"/>
        <v>0.59993734335839599</v>
      </c>
      <c r="AI332" s="11">
        <f t="shared" si="239"/>
        <v>1.4616880034649698E-5</v>
      </c>
      <c r="AJ332" s="11">
        <f t="shared" si="240"/>
        <v>8.4566596194503175E-3</v>
      </c>
      <c r="AK332" s="16">
        <f t="shared" si="217"/>
        <v>0.60614803424932673</v>
      </c>
      <c r="AL332" s="16">
        <f t="shared" si="218"/>
        <v>8.513767281900689E-6</v>
      </c>
      <c r="AM332" s="16">
        <f t="shared" si="216"/>
        <v>4.0979655519793323E-3</v>
      </c>
      <c r="AN332" s="15">
        <f t="shared" si="253"/>
        <v>0.63986081577421228</v>
      </c>
      <c r="AO332" s="15">
        <f t="shared" si="254"/>
        <v>0</v>
      </c>
      <c r="AP332" s="15">
        <f t="shared" si="255"/>
        <v>6.5789473684210523E-3</v>
      </c>
      <c r="AQ332" s="15">
        <f t="shared" si="231"/>
        <v>0.6728407806445611</v>
      </c>
      <c r="AR332" s="15">
        <f t="shared" si="232"/>
        <v>5.6467208964458884E-6</v>
      </c>
      <c r="AS332" s="15">
        <f t="shared" si="233"/>
        <v>1.564031862745098E-3</v>
      </c>
      <c r="AT332" s="14">
        <f t="shared" si="214"/>
        <v>2.2145230600298348E-3</v>
      </c>
      <c r="AU332" s="11">
        <f t="shared" si="241"/>
        <v>1.6747365656167791E-3</v>
      </c>
      <c r="AV332" s="14">
        <f t="shared" si="215"/>
        <v>-4.3248370306438355E-2</v>
      </c>
      <c r="AW332" s="11">
        <f t="shared" si="242"/>
        <v>-3.2892097859317362E-2</v>
      </c>
      <c r="AX332" s="13">
        <f t="shared" si="220"/>
        <v>-1.1457273535531297E-3</v>
      </c>
      <c r="AY332" s="11">
        <f t="shared" si="224"/>
        <v>-1.1715603669249866E-3</v>
      </c>
      <c r="AZ332" s="12">
        <f t="shared" si="222"/>
        <v>5.6562195035498431E-5</v>
      </c>
      <c r="BA332" s="11">
        <f t="shared" si="223"/>
        <v>5.6863860075687761E-5</v>
      </c>
      <c r="BB332" s="117">
        <f t="shared" si="243"/>
        <v>14682</v>
      </c>
      <c r="BC332" s="289">
        <f t="shared" si="221"/>
        <v>375</v>
      </c>
    </row>
    <row r="333" spans="1:55" ht="16">
      <c r="A333" s="20">
        <v>218</v>
      </c>
      <c r="B333" s="19">
        <v>44687</v>
      </c>
      <c r="C333" s="8">
        <v>15248202</v>
      </c>
      <c r="D333" s="8">
        <v>14614</v>
      </c>
      <c r="E333" s="8">
        <v>5429184</v>
      </c>
      <c r="F333" s="8">
        <v>5341267</v>
      </c>
      <c r="G333" s="8">
        <v>6629870</v>
      </c>
      <c r="H333" s="10">
        <f t="shared" si="225"/>
        <v>-349190</v>
      </c>
      <c r="I333" s="8">
        <v>18627</v>
      </c>
      <c r="J333" s="8">
        <v>1321510</v>
      </c>
      <c r="K333" s="8">
        <v>502</v>
      </c>
      <c r="L333" s="9">
        <v>31</v>
      </c>
      <c r="M333" s="8">
        <v>294076</v>
      </c>
      <c r="N333" s="8">
        <v>3047</v>
      </c>
      <c r="O333" s="18">
        <f t="shared" si="226"/>
        <v>10153</v>
      </c>
      <c r="P333" s="18">
        <f t="shared" si="227"/>
        <v>10</v>
      </c>
      <c r="Q333" s="18">
        <f t="shared" si="228"/>
        <v>2</v>
      </c>
      <c r="R333" s="18">
        <f t="shared" si="234"/>
        <v>0</v>
      </c>
      <c r="S333" s="17">
        <f t="shared" si="235"/>
        <v>10024.285714285714</v>
      </c>
      <c r="T333" s="17">
        <f t="shared" si="236"/>
        <v>5</v>
      </c>
      <c r="U333" s="17">
        <f t="shared" si="237"/>
        <v>2.4285714285714284</v>
      </c>
      <c r="V333" s="17">
        <f t="shared" si="229"/>
        <v>10153</v>
      </c>
      <c r="W333" s="17">
        <f t="shared" si="238"/>
        <v>10</v>
      </c>
      <c r="X333" s="17">
        <f t="shared" si="230"/>
        <v>2</v>
      </c>
      <c r="Y333" s="17">
        <f t="shared" si="244"/>
        <v>10024.285714285714</v>
      </c>
      <c r="Z333" s="17">
        <f t="shared" si="245"/>
        <v>7.8571428571428568</v>
      </c>
      <c r="AA333" s="17">
        <f t="shared" si="246"/>
        <v>2.5714285714285716</v>
      </c>
      <c r="AB333" s="11">
        <f t="shared" si="247"/>
        <v>0.51597105797229326</v>
      </c>
      <c r="AC333" s="11">
        <f t="shared" si="248"/>
        <v>5.9916123962756567E-6</v>
      </c>
      <c r="AD333" s="11">
        <f t="shared" si="249"/>
        <v>5.2264808362369342E-3</v>
      </c>
      <c r="AE333" s="11">
        <f t="shared" si="250"/>
        <v>0.45838724214627335</v>
      </c>
      <c r="AF333" s="11">
        <f t="shared" si="251"/>
        <v>6.2009899306258507E-6</v>
      </c>
      <c r="AG333" s="11">
        <f t="shared" si="252"/>
        <v>1.6051364365971107E-3</v>
      </c>
      <c r="AH333" s="11">
        <f t="shared" si="219"/>
        <v>0.52259625283096567</v>
      </c>
      <c r="AI333" s="11">
        <f t="shared" si="239"/>
        <v>7.6256885043508363E-6</v>
      </c>
      <c r="AJ333" s="11">
        <f t="shared" si="240"/>
        <v>4.0650406504065045E-3</v>
      </c>
      <c r="AK333" s="16">
        <f t="shared" si="217"/>
        <v>0.61431949714794831</v>
      </c>
      <c r="AL333" s="16">
        <f t="shared" si="218"/>
        <v>4.448513707800107E-6</v>
      </c>
      <c r="AM333" s="16">
        <f t="shared" si="216"/>
        <v>5.3125404507647581E-3</v>
      </c>
      <c r="AN333" s="15">
        <f t="shared" si="253"/>
        <v>0.54935382110511854</v>
      </c>
      <c r="AO333" s="15">
        <f t="shared" si="254"/>
        <v>0</v>
      </c>
      <c r="AP333" s="15">
        <f t="shared" si="255"/>
        <v>0</v>
      </c>
      <c r="AQ333" s="15">
        <f t="shared" si="231"/>
        <v>0.66447974316715153</v>
      </c>
      <c r="AR333" s="15">
        <f t="shared" si="232"/>
        <v>5.6467208964458884E-6</v>
      </c>
      <c r="AS333" s="15">
        <f t="shared" si="233"/>
        <v>3.0133072250639386E-3</v>
      </c>
      <c r="AT333" s="14">
        <f t="shared" ref="AT333:AT396" si="256">D333/G333</f>
        <v>2.2042664486633975E-3</v>
      </c>
      <c r="AU333" s="11">
        <f t="shared" si="241"/>
        <v>1.657584753331729E-3</v>
      </c>
      <c r="AV333" s="14">
        <f t="shared" ref="AV333:AV396" si="257">D333/H333</f>
        <v>-4.1851141212520405E-2</v>
      </c>
      <c r="AW333" s="11">
        <f t="shared" si="242"/>
        <v>-3.2354579384388023E-2</v>
      </c>
      <c r="AX333" s="13">
        <f t="shared" si="220"/>
        <v>-9.8974611244811929E-4</v>
      </c>
      <c r="AY333" s="11">
        <f t="shared" si="224"/>
        <v>-1.1207693922142814E-3</v>
      </c>
      <c r="AZ333" s="12">
        <f t="shared" si="222"/>
        <v>5.0679726751806596E-5</v>
      </c>
      <c r="BA333" s="11">
        <f t="shared" si="223"/>
        <v>5.5226249857517146E-5</v>
      </c>
      <c r="BB333" s="117">
        <f t="shared" si="243"/>
        <v>14614</v>
      </c>
      <c r="BC333" s="289">
        <f t="shared" si="221"/>
        <v>336</v>
      </c>
    </row>
    <row r="334" spans="1:55" ht="16">
      <c r="A334" s="20">
        <v>219</v>
      </c>
      <c r="B334" s="19">
        <v>44688</v>
      </c>
      <c r="C334" s="8">
        <v>15262848</v>
      </c>
      <c r="D334" s="8">
        <v>14646</v>
      </c>
      <c r="E334" s="8">
        <v>5429603</v>
      </c>
      <c r="F334" s="8">
        <v>5341688</v>
      </c>
      <c r="G334" s="8">
        <v>6629870</v>
      </c>
      <c r="H334" s="10">
        <f t="shared" si="225"/>
        <v>-356936</v>
      </c>
      <c r="I334" s="8">
        <v>16587</v>
      </c>
      <c r="J334" s="8">
        <v>1330870</v>
      </c>
      <c r="K334" s="8">
        <v>494</v>
      </c>
      <c r="L334" s="9">
        <v>35</v>
      </c>
      <c r="M334" s="8">
        <v>294076</v>
      </c>
      <c r="N334" s="8">
        <v>3056</v>
      </c>
      <c r="O334" s="18">
        <f t="shared" si="226"/>
        <v>9360</v>
      </c>
      <c r="P334" s="18">
        <f t="shared" si="227"/>
        <v>-8</v>
      </c>
      <c r="Q334" s="18">
        <f t="shared" si="228"/>
        <v>4</v>
      </c>
      <c r="R334" s="18">
        <f t="shared" si="234"/>
        <v>0</v>
      </c>
      <c r="S334" s="17">
        <f t="shared" si="235"/>
        <v>10419</v>
      </c>
      <c r="T334" s="17">
        <f t="shared" si="236"/>
        <v>5.2857142857142856</v>
      </c>
      <c r="U334" s="17">
        <f t="shared" si="237"/>
        <v>1.2857142857142858</v>
      </c>
      <c r="V334" s="17">
        <f t="shared" si="229"/>
        <v>9360</v>
      </c>
      <c r="W334" s="17">
        <f t="shared" si="238"/>
        <v>0</v>
      </c>
      <c r="X334" s="17">
        <f t="shared" si="230"/>
        <v>4</v>
      </c>
      <c r="Y334" s="17">
        <f t="shared" si="244"/>
        <v>10419</v>
      </c>
      <c r="Z334" s="17">
        <f t="shared" si="245"/>
        <v>8.1428571428571423</v>
      </c>
      <c r="AA334" s="17">
        <f t="shared" si="246"/>
        <v>2.5714285714285716</v>
      </c>
      <c r="AB334" s="11">
        <f t="shared" si="247"/>
        <v>0.55934933161539702</v>
      </c>
      <c r="AC334" s="11">
        <f t="shared" si="248"/>
        <v>6.1617824631347041E-6</v>
      </c>
      <c r="AD334" s="11">
        <f t="shared" si="249"/>
        <v>5.1223676721684694E-3</v>
      </c>
      <c r="AE334" s="11">
        <f t="shared" si="250"/>
        <v>0.4453200541481338</v>
      </c>
      <c r="AF334" s="11">
        <f t="shared" si="251"/>
        <v>7.5137758249044333E-6</v>
      </c>
      <c r="AG334" s="11">
        <f t="shared" si="252"/>
        <v>1.0013351134846461E-3</v>
      </c>
      <c r="AH334" s="11">
        <f t="shared" si="219"/>
        <v>0.5024963762280561</v>
      </c>
      <c r="AI334" s="11">
        <f t="shared" si="239"/>
        <v>0</v>
      </c>
      <c r="AJ334" s="11">
        <f t="shared" si="240"/>
        <v>7.9681274900398405E-3</v>
      </c>
      <c r="AK334" s="16">
        <f t="shared" si="217"/>
        <v>0.63537804095544093</v>
      </c>
      <c r="AL334" s="16">
        <f t="shared" si="218"/>
        <v>4.448513707800107E-6</v>
      </c>
      <c r="AM334" s="16">
        <f t="shared" si="216"/>
        <v>7.3492003285651657E-3</v>
      </c>
      <c r="AN334" s="15">
        <f t="shared" si="253"/>
        <v>0.43656932894991296</v>
      </c>
      <c r="AO334" s="15">
        <f t="shared" si="254"/>
        <v>1.5938312355857886E-5</v>
      </c>
      <c r="AP334" s="15">
        <f t="shared" si="255"/>
        <v>0</v>
      </c>
      <c r="AQ334" s="15">
        <f t="shared" si="231"/>
        <v>0.66652347302794357</v>
      </c>
      <c r="AR334" s="15">
        <f t="shared" si="232"/>
        <v>7.5002951502995019E-6</v>
      </c>
      <c r="AS334" s="15">
        <f t="shared" si="233"/>
        <v>3.0133072250639386E-3</v>
      </c>
      <c r="AT334" s="14">
        <f t="shared" si="256"/>
        <v>2.2090930893064269E-3</v>
      </c>
      <c r="AU334" s="11">
        <f t="shared" si="241"/>
        <v>1.686027457121008E-3</v>
      </c>
      <c r="AV334" s="14">
        <f t="shared" si="257"/>
        <v>-4.1032566062263263E-2</v>
      </c>
      <c r="AW334" s="11">
        <f t="shared" si="242"/>
        <v>-3.1737826121097497E-2</v>
      </c>
      <c r="AX334" s="13">
        <f t="shared" si="220"/>
        <v>-1.2056473553079985E-3</v>
      </c>
      <c r="AY334" s="11">
        <f t="shared" si="224"/>
        <v>-1.0283853048191607E-3</v>
      </c>
      <c r="AZ334" s="12">
        <f t="shared" si="222"/>
        <v>6.3500490959852903E-5</v>
      </c>
      <c r="BA334" s="11">
        <f t="shared" si="223"/>
        <v>5.2899119547485216E-5</v>
      </c>
      <c r="BB334" s="117">
        <f t="shared" si="243"/>
        <v>14646</v>
      </c>
      <c r="BC334" s="289">
        <f t="shared" si="221"/>
        <v>421</v>
      </c>
    </row>
    <row r="335" spans="1:55" ht="16">
      <c r="A335" s="20">
        <v>220</v>
      </c>
      <c r="B335" s="19">
        <v>44689</v>
      </c>
      <c r="C335" s="8">
        <v>15268509</v>
      </c>
      <c r="D335" s="8">
        <v>5661</v>
      </c>
      <c r="E335" s="8">
        <v>5429867</v>
      </c>
      <c r="F335" s="8">
        <v>5341933</v>
      </c>
      <c r="G335" s="8">
        <v>6629870</v>
      </c>
      <c r="H335" s="10">
        <f t="shared" si="225"/>
        <v>-366376</v>
      </c>
      <c r="I335" s="8">
        <v>17038</v>
      </c>
      <c r="J335" s="8">
        <v>1339610</v>
      </c>
      <c r="K335" s="8">
        <v>491</v>
      </c>
      <c r="L335" s="9">
        <v>38</v>
      </c>
      <c r="M335" s="8">
        <v>294076</v>
      </c>
      <c r="N335" s="8">
        <v>3060</v>
      </c>
      <c r="O335" s="18">
        <f t="shared" si="226"/>
        <v>8740</v>
      </c>
      <c r="P335" s="18">
        <f t="shared" si="227"/>
        <v>-3</v>
      </c>
      <c r="Q335" s="18">
        <f t="shared" si="228"/>
        <v>3</v>
      </c>
      <c r="R335" s="18">
        <f t="shared" si="234"/>
        <v>0</v>
      </c>
      <c r="S335" s="17">
        <f t="shared" si="235"/>
        <v>10830</v>
      </c>
      <c r="T335" s="17">
        <f t="shared" si="236"/>
        <v>8.5714285714285712</v>
      </c>
      <c r="U335" s="17">
        <f t="shared" si="237"/>
        <v>1.1428571428571428</v>
      </c>
      <c r="V335" s="17">
        <f t="shared" si="229"/>
        <v>8740</v>
      </c>
      <c r="W335" s="17">
        <f t="shared" si="238"/>
        <v>0</v>
      </c>
      <c r="X335" s="17">
        <f t="shared" si="230"/>
        <v>3</v>
      </c>
      <c r="Y335" s="17">
        <f t="shared" si="244"/>
        <v>10830</v>
      </c>
      <c r="Z335" s="17">
        <f t="shared" si="245"/>
        <v>10.142857142857142</v>
      </c>
      <c r="AA335" s="17">
        <f t="shared" si="246"/>
        <v>2.5714285714285716</v>
      </c>
      <c r="AB335" s="11">
        <f t="shared" si="247"/>
        <v>0.65292096219931273</v>
      </c>
      <c r="AC335" s="11">
        <f t="shared" si="248"/>
        <v>7.6212230667586938E-6</v>
      </c>
      <c r="AD335" s="11">
        <f t="shared" si="249"/>
        <v>5.2053209947946792E-3</v>
      </c>
      <c r="AE335" s="11">
        <f t="shared" si="250"/>
        <v>0.56783620175991578</v>
      </c>
      <c r="AF335" s="11">
        <f t="shared" si="251"/>
        <v>7.3470602038458811E-6</v>
      </c>
      <c r="AG335" s="11">
        <f t="shared" si="252"/>
        <v>9.5663265306122447E-4</v>
      </c>
      <c r="AH335" s="11">
        <f t="shared" si="219"/>
        <v>0.52691867124856817</v>
      </c>
      <c r="AI335" s="11">
        <f t="shared" si="239"/>
        <v>0</v>
      </c>
      <c r="AJ335" s="11">
        <f t="shared" si="240"/>
        <v>6.0728744939271256E-3</v>
      </c>
      <c r="AK335" s="16">
        <f t="shared" si="217"/>
        <v>0.66502705127623352</v>
      </c>
      <c r="AL335" s="16">
        <f t="shared" si="218"/>
        <v>5.675428628852985E-6</v>
      </c>
      <c r="AM335" s="16">
        <f t="shared" si="216"/>
        <v>5.6578684046751024E-3</v>
      </c>
      <c r="AN335" s="15">
        <f t="shared" si="253"/>
        <v>0.46291482802393763</v>
      </c>
      <c r="AO335" s="15">
        <f t="shared" si="254"/>
        <v>0</v>
      </c>
      <c r="AP335" s="15">
        <f t="shared" si="255"/>
        <v>0</v>
      </c>
      <c r="AQ335" s="15">
        <f t="shared" si="231"/>
        <v>0.66820196398199527</v>
      </c>
      <c r="AR335" s="15">
        <f t="shared" si="232"/>
        <v>7.2270625214054244E-6</v>
      </c>
      <c r="AS335" s="15">
        <f t="shared" si="233"/>
        <v>5.1436728848413635E-3</v>
      </c>
      <c r="AT335" s="14">
        <f t="shared" si="256"/>
        <v>8.5386289625588433E-4</v>
      </c>
      <c r="AU335" s="11">
        <f t="shared" si="241"/>
        <v>1.7276787801700053E-3</v>
      </c>
      <c r="AV335" s="14">
        <f t="shared" si="257"/>
        <v>-1.5451339607397864E-2</v>
      </c>
      <c r="AW335" s="11">
        <f t="shared" si="242"/>
        <v>-3.123326610332448E-2</v>
      </c>
      <c r="AX335" s="13">
        <f t="shared" si="220"/>
        <v>-6.8639756146760206E-4</v>
      </c>
      <c r="AY335" s="11">
        <f t="shared" si="224"/>
        <v>-9.6031339574665178E-4</v>
      </c>
      <c r="AZ335" s="12">
        <f t="shared" si="222"/>
        <v>3.6953967423192313E-5</v>
      </c>
      <c r="BA335" s="11">
        <f t="shared" si="223"/>
        <v>5.1584721872374565E-5</v>
      </c>
      <c r="BB335" s="117">
        <f t="shared" si="243"/>
        <v>5661</v>
      </c>
      <c r="BC335" s="289">
        <f t="shared" si="221"/>
        <v>245</v>
      </c>
    </row>
    <row r="336" spans="1:55" ht="16">
      <c r="A336" s="20">
        <v>221</v>
      </c>
      <c r="B336" s="19">
        <v>44690</v>
      </c>
      <c r="C336" s="8">
        <v>15270165</v>
      </c>
      <c r="D336" s="8">
        <v>1656</v>
      </c>
      <c r="E336" s="8">
        <v>5430061</v>
      </c>
      <c r="F336" s="8">
        <v>5342075</v>
      </c>
      <c r="G336" s="8">
        <v>6629870</v>
      </c>
      <c r="H336" s="10">
        <f t="shared" si="225"/>
        <v>-372610</v>
      </c>
      <c r="I336" s="8">
        <v>13432</v>
      </c>
      <c r="J336" s="8">
        <v>1349303</v>
      </c>
      <c r="K336" s="8">
        <v>491</v>
      </c>
      <c r="L336" s="9">
        <v>43</v>
      </c>
      <c r="M336" s="8">
        <v>294076</v>
      </c>
      <c r="N336" s="8">
        <v>3060</v>
      </c>
      <c r="O336" s="18">
        <f t="shared" si="226"/>
        <v>9693</v>
      </c>
      <c r="P336" s="18">
        <f t="shared" si="227"/>
        <v>0</v>
      </c>
      <c r="Q336" s="18">
        <f t="shared" si="228"/>
        <v>5</v>
      </c>
      <c r="R336" s="18">
        <f t="shared" si="234"/>
        <v>0</v>
      </c>
      <c r="S336" s="17">
        <f t="shared" si="235"/>
        <v>11213.857142857143</v>
      </c>
      <c r="T336" s="17">
        <f t="shared" si="236"/>
        <v>7.5714285714285712</v>
      </c>
      <c r="U336" s="17">
        <f t="shared" si="237"/>
        <v>0</v>
      </c>
      <c r="V336" s="17">
        <f t="shared" si="229"/>
        <v>9693</v>
      </c>
      <c r="W336" s="17">
        <f t="shared" si="238"/>
        <v>0</v>
      </c>
      <c r="X336" s="17">
        <f t="shared" si="230"/>
        <v>5</v>
      </c>
      <c r="Y336" s="17">
        <f t="shared" si="244"/>
        <v>11213.857142857143</v>
      </c>
      <c r="Z336" s="17">
        <f t="shared" si="245"/>
        <v>9.1428571428571423</v>
      </c>
      <c r="AA336" s="17">
        <f t="shared" si="246"/>
        <v>2</v>
      </c>
      <c r="AB336" s="11">
        <f t="shared" si="247"/>
        <v>0.65816745761574968</v>
      </c>
      <c r="AC336" s="11">
        <f t="shared" si="248"/>
        <v>6.8250141032517991E-6</v>
      </c>
      <c r="AD336" s="11">
        <f t="shared" si="249"/>
        <v>4.0733197556008143E-3</v>
      </c>
      <c r="AE336" s="11">
        <f t="shared" si="250"/>
        <v>0.64688358862985529</v>
      </c>
      <c r="AF336" s="11">
        <f t="shared" si="251"/>
        <v>9.4374790605933336E-6</v>
      </c>
      <c r="AG336" s="11">
        <f t="shared" si="252"/>
        <v>1.3076168682576005E-3</v>
      </c>
      <c r="AH336" s="11">
        <f t="shared" si="219"/>
        <v>0.56890480103298513</v>
      </c>
      <c r="AI336" s="11">
        <f t="shared" si="239"/>
        <v>0</v>
      </c>
      <c r="AJ336" s="11">
        <f t="shared" si="240"/>
        <v>1.0183299389002037E-2</v>
      </c>
      <c r="AK336" s="16">
        <f t="shared" si="217"/>
        <v>0.66526272110574602</v>
      </c>
      <c r="AL336" s="16">
        <f t="shared" si="218"/>
        <v>6.2063131271482198E-6</v>
      </c>
      <c r="AM336" s="16">
        <f t="shared" si="216"/>
        <v>4.8448602745938003E-3</v>
      </c>
      <c r="AN336" s="15">
        <f t="shared" si="253"/>
        <v>0.51170456074263415</v>
      </c>
      <c r="AO336" s="15">
        <f t="shared" si="254"/>
        <v>1.494267517927278E-5</v>
      </c>
      <c r="AP336" s="15">
        <f t="shared" si="255"/>
        <v>0</v>
      </c>
      <c r="AQ336" s="15">
        <f t="shared" si="231"/>
        <v>0.67942531586071875</v>
      </c>
      <c r="AR336" s="15">
        <f t="shared" si="232"/>
        <v>9.8303826344319845E-6</v>
      </c>
      <c r="AS336" s="15">
        <f t="shared" si="233"/>
        <v>4.3387703619055832E-3</v>
      </c>
      <c r="AT336" s="14">
        <f t="shared" si="256"/>
        <v>2.4977865327676106E-4</v>
      </c>
      <c r="AU336" s="11">
        <f t="shared" si="241"/>
        <v>1.74627427514739E-3</v>
      </c>
      <c r="AV336" s="14">
        <f t="shared" si="257"/>
        <v>-4.4443251657228736E-3</v>
      </c>
      <c r="AW336" s="11">
        <f t="shared" si="242"/>
        <v>-3.0314566550675041E-2</v>
      </c>
      <c r="AX336" s="13">
        <f t="shared" si="220"/>
        <v>-3.8757997248728085E-4</v>
      </c>
      <c r="AY336" s="11">
        <f t="shared" si="224"/>
        <v>-9.199649594209587E-4</v>
      </c>
      <c r="AZ336" s="12">
        <f t="shared" si="222"/>
        <v>2.1418217853442074E-5</v>
      </c>
      <c r="BA336" s="11">
        <f t="shared" si="223"/>
        <v>5.1132224312090581E-5</v>
      </c>
      <c r="BB336" s="117">
        <f t="shared" si="243"/>
        <v>1656</v>
      </c>
      <c r="BC336" s="289">
        <f t="shared" si="221"/>
        <v>142</v>
      </c>
    </row>
    <row r="337" spans="1:55" ht="16">
      <c r="A337" s="20">
        <v>222</v>
      </c>
      <c r="B337" s="19">
        <v>44691</v>
      </c>
      <c r="C337" s="8">
        <v>15283780</v>
      </c>
      <c r="D337" s="8">
        <v>13615</v>
      </c>
      <c r="E337" s="8">
        <v>5430552</v>
      </c>
      <c r="F337" s="8">
        <v>5342505</v>
      </c>
      <c r="G337" s="8">
        <v>6629870</v>
      </c>
      <c r="H337" s="10">
        <f t="shared" si="225"/>
        <v>-385925</v>
      </c>
      <c r="I337" s="8">
        <v>13730</v>
      </c>
      <c r="J337" s="8">
        <v>1361853</v>
      </c>
      <c r="K337" s="8">
        <v>519</v>
      </c>
      <c r="L337" s="9">
        <v>34</v>
      </c>
      <c r="M337" s="8">
        <v>294076</v>
      </c>
      <c r="N337" s="8">
        <v>3078</v>
      </c>
      <c r="O337" s="18">
        <f t="shared" si="226"/>
        <v>12550</v>
      </c>
      <c r="P337" s="18">
        <f t="shared" si="227"/>
        <v>28</v>
      </c>
      <c r="Q337" s="18">
        <f t="shared" si="228"/>
        <v>-9</v>
      </c>
      <c r="R337" s="18">
        <f t="shared" si="234"/>
        <v>0</v>
      </c>
      <c r="S337" s="17">
        <f t="shared" si="235"/>
        <v>11638</v>
      </c>
      <c r="T337" s="17">
        <f t="shared" si="236"/>
        <v>-1.5714285714285714</v>
      </c>
      <c r="U337" s="17">
        <f t="shared" si="237"/>
        <v>-0.8571428571428571</v>
      </c>
      <c r="V337" s="17">
        <f t="shared" si="229"/>
        <v>12550</v>
      </c>
      <c r="W337" s="17">
        <f t="shared" si="238"/>
        <v>28</v>
      </c>
      <c r="X337" s="17">
        <f t="shared" si="230"/>
        <v>0</v>
      </c>
      <c r="Y337" s="17">
        <f t="shared" si="244"/>
        <v>11638</v>
      </c>
      <c r="Z337" s="17">
        <f t="shared" si="245"/>
        <v>7.7142857142857144</v>
      </c>
      <c r="AA337" s="17">
        <f t="shared" si="246"/>
        <v>1.7142857142857142</v>
      </c>
      <c r="AB337" s="11">
        <f t="shared" si="247"/>
        <v>0.86643835616438358</v>
      </c>
      <c r="AC337" s="11">
        <f t="shared" si="248"/>
        <v>5.7172375028334736E-6</v>
      </c>
      <c r="AD337" s="11">
        <f t="shared" si="249"/>
        <v>3.4914169333721268E-3</v>
      </c>
      <c r="AE337" s="11">
        <f t="shared" si="250"/>
        <v>0.76582547467809192</v>
      </c>
      <c r="AF337" s="11">
        <f t="shared" si="251"/>
        <v>1.0498182306743263E-5</v>
      </c>
      <c r="AG337" s="11">
        <f t="shared" si="252"/>
        <v>1.8796992481203006E-3</v>
      </c>
      <c r="AH337" s="11">
        <f t="shared" si="219"/>
        <v>0.93433591423466344</v>
      </c>
      <c r="AI337" s="11">
        <f t="shared" si="239"/>
        <v>2.075145463991409E-5</v>
      </c>
      <c r="AJ337" s="11">
        <f t="shared" si="240"/>
        <v>0</v>
      </c>
      <c r="AK337" s="16">
        <f t="shared" si="217"/>
        <v>0.67915459861143768</v>
      </c>
      <c r="AL337" s="16">
        <f t="shared" si="218"/>
        <v>7.9509086971839189E-6</v>
      </c>
      <c r="AM337" s="16">
        <f t="shared" si="216"/>
        <v>3.2512347765858325E-3</v>
      </c>
      <c r="AN337" s="15">
        <f t="shared" si="253"/>
        <v>0.78692610758221437</v>
      </c>
      <c r="AO337" s="15">
        <f t="shared" si="254"/>
        <v>2.0326267870502911E-5</v>
      </c>
      <c r="AP337" s="15">
        <f t="shared" si="255"/>
        <v>0</v>
      </c>
      <c r="AQ337" s="15">
        <f t="shared" si="231"/>
        <v>0.67566170788567292</v>
      </c>
      <c r="AR337" s="15">
        <f t="shared" si="232"/>
        <v>4.7277080944280223E-6</v>
      </c>
      <c r="AS337" s="15">
        <f t="shared" si="233"/>
        <v>4.3387703619055832E-3</v>
      </c>
      <c r="AT337" s="14">
        <f t="shared" si="256"/>
        <v>2.0535847610888298E-3</v>
      </c>
      <c r="AU337" s="11">
        <f t="shared" si="241"/>
        <v>1.7883565482538014E-3</v>
      </c>
      <c r="AV337" s="14">
        <f t="shared" si="257"/>
        <v>-3.5278875429163699E-2</v>
      </c>
      <c r="AW337" s="11">
        <f t="shared" si="242"/>
        <v>-2.9755833982708178E-2</v>
      </c>
      <c r="AX337" s="13">
        <f t="shared" si="220"/>
        <v>-1.1540216311961568E-3</v>
      </c>
      <c r="AY337" s="11">
        <f t="shared" si="224"/>
        <v>-9.1255895991169359E-4</v>
      </c>
      <c r="AZ337" s="12">
        <f t="shared" si="222"/>
        <v>6.4857983640704864E-5</v>
      </c>
      <c r="BA337" s="11">
        <f t="shared" si="223"/>
        <v>5.2425074484330542E-5</v>
      </c>
      <c r="BB337" s="117">
        <f t="shared" si="243"/>
        <v>13615</v>
      </c>
      <c r="BC337" s="289">
        <f t="shared" si="221"/>
        <v>430</v>
      </c>
    </row>
    <row r="338" spans="1:55" ht="16">
      <c r="A338" s="20">
        <v>223</v>
      </c>
      <c r="B338" s="19">
        <v>44692</v>
      </c>
      <c r="C338" s="8">
        <v>15299086</v>
      </c>
      <c r="D338" s="8">
        <v>15306</v>
      </c>
      <c r="E338" s="8">
        <v>5431028</v>
      </c>
      <c r="F338" s="8">
        <v>5342950</v>
      </c>
      <c r="G338" s="8">
        <v>6629870</v>
      </c>
      <c r="H338" s="10">
        <f t="shared" si="225"/>
        <v>-410060</v>
      </c>
      <c r="I338" s="8">
        <v>23566</v>
      </c>
      <c r="J338" s="8">
        <v>1375677</v>
      </c>
      <c r="K338" s="8">
        <v>533</v>
      </c>
      <c r="L338" s="9">
        <v>33</v>
      </c>
      <c r="M338" s="8">
        <v>294076</v>
      </c>
      <c r="N338" s="8">
        <v>3095</v>
      </c>
      <c r="O338" s="18">
        <f t="shared" si="226"/>
        <v>13824</v>
      </c>
      <c r="P338" s="18">
        <f t="shared" si="227"/>
        <v>14</v>
      </c>
      <c r="Q338" s="18">
        <f t="shared" si="228"/>
        <v>-1</v>
      </c>
      <c r="R338" s="18">
        <f t="shared" si="234"/>
        <v>0</v>
      </c>
      <c r="S338" s="17">
        <f t="shared" si="235"/>
        <v>12030.285714285714</v>
      </c>
      <c r="T338" s="17">
        <f t="shared" si="236"/>
        <v>4.2857142857142856</v>
      </c>
      <c r="U338" s="17">
        <f t="shared" si="237"/>
        <v>-1.5714285714285714</v>
      </c>
      <c r="V338" s="17">
        <f t="shared" si="229"/>
        <v>13824</v>
      </c>
      <c r="W338" s="17">
        <f t="shared" si="238"/>
        <v>14</v>
      </c>
      <c r="X338" s="17">
        <f t="shared" si="230"/>
        <v>0</v>
      </c>
      <c r="Y338" s="17">
        <f t="shared" si="244"/>
        <v>12030.285714285714</v>
      </c>
      <c r="Z338" s="17">
        <f t="shared" si="245"/>
        <v>12.428571428571429</v>
      </c>
      <c r="AA338" s="17">
        <f t="shared" si="246"/>
        <v>1.1428571428571428</v>
      </c>
      <c r="AB338" s="11">
        <f t="shared" si="247"/>
        <v>0.87620434918322754</v>
      </c>
      <c r="AC338" s="11">
        <f t="shared" si="248"/>
        <v>9.1262209860913242E-6</v>
      </c>
      <c r="AD338" s="11">
        <f t="shared" si="249"/>
        <v>2.202036884117809E-3</v>
      </c>
      <c r="AE338" s="11">
        <f t="shared" si="250"/>
        <v>0.69289954290678202</v>
      </c>
      <c r="AF338" s="11">
        <f t="shared" si="251"/>
        <v>8.2017724695315233E-6</v>
      </c>
      <c r="AG338" s="11">
        <f t="shared" si="252"/>
        <v>2.9638411381149969E-3</v>
      </c>
      <c r="AH338" s="11">
        <f t="shared" si="219"/>
        <v>1</v>
      </c>
      <c r="AI338" s="11">
        <f t="shared" si="239"/>
        <v>1.0280110995827009E-5</v>
      </c>
      <c r="AJ338" s="11">
        <f t="shared" si="240"/>
        <v>0</v>
      </c>
      <c r="AK338" s="16">
        <f t="shared" si="217"/>
        <v>0.68549329284307003</v>
      </c>
      <c r="AL338" s="16">
        <f t="shared" si="218"/>
        <v>7.9509086971839189E-6</v>
      </c>
      <c r="AM338" s="16">
        <f t="shared" si="216"/>
        <v>2.0366598778004076E-3</v>
      </c>
      <c r="AN338" s="15">
        <f t="shared" si="253"/>
        <v>0.79245692775445198</v>
      </c>
      <c r="AO338" s="15">
        <f t="shared" si="254"/>
        <v>0</v>
      </c>
      <c r="AP338" s="15">
        <f t="shared" si="255"/>
        <v>0</v>
      </c>
      <c r="AQ338" s="15">
        <f t="shared" si="231"/>
        <v>0.66204252955502951</v>
      </c>
      <c r="AR338" s="15">
        <f t="shared" si="232"/>
        <v>6.270107695460658E-6</v>
      </c>
      <c r="AS338" s="15">
        <f t="shared" si="233"/>
        <v>2.8894949995867426E-3</v>
      </c>
      <c r="AT338" s="14">
        <f t="shared" si="256"/>
        <v>2.3086425525689039E-3</v>
      </c>
      <c r="AU338" s="11">
        <f t="shared" si="241"/>
        <v>1.7953594866867676E-3</v>
      </c>
      <c r="AV338" s="14">
        <f t="shared" si="257"/>
        <v>-3.7326244939764913E-2</v>
      </c>
      <c r="AW338" s="11">
        <f t="shared" si="242"/>
        <v>-2.8677607204894508E-2</v>
      </c>
      <c r="AX338" s="13">
        <f t="shared" si="220"/>
        <v>-1.1530737837662757E-3</v>
      </c>
      <c r="AY338" s="11">
        <f t="shared" si="224"/>
        <v>-8.7805651388978381E-4</v>
      </c>
      <c r="AZ338" s="12">
        <f t="shared" si="222"/>
        <v>6.7120471442124808E-5</v>
      </c>
      <c r="BA338" s="11">
        <f t="shared" si="223"/>
        <v>5.2425074484330542E-5</v>
      </c>
      <c r="BB338" s="117">
        <f t="shared" si="243"/>
        <v>15306</v>
      </c>
      <c r="BC338" s="289">
        <f t="shared" si="221"/>
        <v>445</v>
      </c>
    </row>
    <row r="339" spans="1:55" ht="16">
      <c r="A339" s="20">
        <v>224</v>
      </c>
      <c r="B339" s="19">
        <v>44693</v>
      </c>
      <c r="C339" s="8">
        <v>15314631</v>
      </c>
      <c r="D339" s="8">
        <v>15545</v>
      </c>
      <c r="E339" s="8">
        <v>5431406</v>
      </c>
      <c r="F339" s="8">
        <v>5343304</v>
      </c>
      <c r="G339" s="8">
        <v>6629870</v>
      </c>
      <c r="H339" s="10">
        <f t="shared" si="225"/>
        <v>-422218</v>
      </c>
      <c r="I339" s="8">
        <v>21170</v>
      </c>
      <c r="J339" s="8">
        <v>1389854</v>
      </c>
      <c r="K339" s="8">
        <v>545</v>
      </c>
      <c r="L339" s="9">
        <v>29</v>
      </c>
      <c r="M339" s="8">
        <v>294076</v>
      </c>
      <c r="N339" s="8">
        <v>3110</v>
      </c>
      <c r="O339" s="18">
        <f t="shared" si="226"/>
        <v>14177</v>
      </c>
      <c r="P339" s="18">
        <f t="shared" si="227"/>
        <v>12</v>
      </c>
      <c r="Q339" s="18">
        <f t="shared" si="228"/>
        <v>-4</v>
      </c>
      <c r="R339" s="18">
        <f t="shared" si="234"/>
        <v>0</v>
      </c>
      <c r="S339" s="17">
        <f t="shared" si="235"/>
        <v>12236</v>
      </c>
      <c r="T339" s="17">
        <f t="shared" si="236"/>
        <v>5.2857142857142856</v>
      </c>
      <c r="U339" s="17">
        <f t="shared" si="237"/>
        <v>-1.5714285714285714</v>
      </c>
      <c r="V339" s="17">
        <f t="shared" si="229"/>
        <v>14177</v>
      </c>
      <c r="W339" s="17">
        <f t="shared" si="238"/>
        <v>12</v>
      </c>
      <c r="X339" s="17">
        <f t="shared" si="230"/>
        <v>0</v>
      </c>
      <c r="Y339" s="17">
        <f t="shared" si="244"/>
        <v>12236</v>
      </c>
      <c r="Z339" s="17">
        <f t="shared" si="245"/>
        <v>13</v>
      </c>
      <c r="AA339" s="17">
        <f t="shared" si="246"/>
        <v>1.1428571428571428</v>
      </c>
      <c r="AB339" s="11">
        <f t="shared" si="247"/>
        <v>0.51922260884324878</v>
      </c>
      <c r="AC339" s="11">
        <f t="shared" si="248"/>
        <v>9.4498926710267012E-6</v>
      </c>
      <c r="AD339" s="11">
        <f t="shared" si="249"/>
        <v>2.1441972661484857E-3</v>
      </c>
      <c r="AE339" s="11">
        <f t="shared" si="250"/>
        <v>0.50784699844850223</v>
      </c>
      <c r="AF339" s="11">
        <f t="shared" si="251"/>
        <v>8.1327001696547202E-6</v>
      </c>
      <c r="AG339" s="11">
        <f t="shared" si="252"/>
        <v>3.9263062518876471E-3</v>
      </c>
      <c r="AH339" s="11">
        <f t="shared" si="219"/>
        <v>0.60158703216498344</v>
      </c>
      <c r="AI339" s="11">
        <f t="shared" si="239"/>
        <v>8.7229778501784936E-6</v>
      </c>
      <c r="AJ339" s="11">
        <f t="shared" si="240"/>
        <v>0</v>
      </c>
      <c r="AK339" s="16">
        <f t="shared" si="217"/>
        <v>0.68297349753002201</v>
      </c>
      <c r="AL339" s="16">
        <f t="shared" si="218"/>
        <v>1.2655194444053432E-5</v>
      </c>
      <c r="AM339" s="16">
        <f t="shared" si="216"/>
        <v>0</v>
      </c>
      <c r="AN339" s="15">
        <f t="shared" si="253"/>
        <v>0.59993734335839599</v>
      </c>
      <c r="AO339" s="15">
        <f t="shared" si="254"/>
        <v>1.4616880034649698E-5</v>
      </c>
      <c r="AP339" s="15">
        <f t="shared" si="255"/>
        <v>8.4566596194503175E-3</v>
      </c>
      <c r="AQ339" s="15">
        <f t="shared" si="231"/>
        <v>0.66131056122493559</v>
      </c>
      <c r="AR339" s="15">
        <f t="shared" si="232"/>
        <v>4.4165334416070453E-6</v>
      </c>
      <c r="AS339" s="15">
        <f t="shared" si="233"/>
        <v>2.8894949995867426E-3</v>
      </c>
      <c r="AT339" s="14">
        <f t="shared" si="256"/>
        <v>2.3446915248715285E-3</v>
      </c>
      <c r="AU339" s="11">
        <f t="shared" si="241"/>
        <v>1.7922997412791327E-3</v>
      </c>
      <c r="AV339" s="14">
        <f t="shared" si="257"/>
        <v>-3.6817473437892274E-2</v>
      </c>
      <c r="AW339" s="11">
        <f t="shared" si="242"/>
        <v>-2.820345632339083E-2</v>
      </c>
      <c r="AX339" s="13">
        <f t="shared" si="220"/>
        <v>-8.6328829927327709E-4</v>
      </c>
      <c r="AY339" s="11">
        <f t="shared" si="224"/>
        <v>-8.4422370197149998E-4</v>
      </c>
      <c r="AZ339" s="12">
        <f t="shared" si="222"/>
        <v>5.3394712113510524E-5</v>
      </c>
      <c r="BA339" s="11">
        <f t="shared" si="223"/>
        <v>5.1476984358021242E-5</v>
      </c>
      <c r="BB339" s="117">
        <f t="shared" si="243"/>
        <v>15545</v>
      </c>
      <c r="BC339" s="289">
        <f t="shared" si="221"/>
        <v>354</v>
      </c>
    </row>
    <row r="340" spans="1:55" ht="16">
      <c r="A340" s="20">
        <v>225</v>
      </c>
      <c r="B340" s="19">
        <v>44694</v>
      </c>
      <c r="C340" s="8">
        <v>15331198</v>
      </c>
      <c r="D340" s="8">
        <v>16567</v>
      </c>
      <c r="E340" s="8">
        <v>5431890</v>
      </c>
      <c r="F340" s="8">
        <v>5343700</v>
      </c>
      <c r="G340" s="8">
        <v>6629870</v>
      </c>
      <c r="H340" s="10">
        <f t="shared" si="225"/>
        <v>-436663</v>
      </c>
      <c r="I340" s="8">
        <v>22137</v>
      </c>
      <c r="J340" s="8">
        <v>1402976</v>
      </c>
      <c r="K340" s="8">
        <v>491</v>
      </c>
      <c r="L340" s="9">
        <v>25</v>
      </c>
      <c r="M340" s="8">
        <v>294076</v>
      </c>
      <c r="N340" s="8">
        <v>3128</v>
      </c>
      <c r="O340" s="18">
        <f t="shared" si="226"/>
        <v>13122</v>
      </c>
      <c r="P340" s="18">
        <f t="shared" si="227"/>
        <v>-54</v>
      </c>
      <c r="Q340" s="18">
        <f t="shared" si="228"/>
        <v>-4</v>
      </c>
      <c r="R340" s="18">
        <f t="shared" si="234"/>
        <v>0</v>
      </c>
      <c r="S340" s="17">
        <f t="shared" si="235"/>
        <v>12428.428571428571</v>
      </c>
      <c r="T340" s="17">
        <f t="shared" si="236"/>
        <v>5</v>
      </c>
      <c r="U340" s="17">
        <f t="shared" si="237"/>
        <v>-1.7142857142857142</v>
      </c>
      <c r="V340" s="17">
        <f t="shared" si="229"/>
        <v>13122</v>
      </c>
      <c r="W340" s="17">
        <f t="shared" si="238"/>
        <v>0</v>
      </c>
      <c r="X340" s="17">
        <f t="shared" si="230"/>
        <v>0</v>
      </c>
      <c r="Y340" s="17">
        <f t="shared" si="244"/>
        <v>12428.428571428571</v>
      </c>
      <c r="Z340" s="17">
        <f t="shared" si="245"/>
        <v>13</v>
      </c>
      <c r="AA340" s="17">
        <f t="shared" si="246"/>
        <v>1</v>
      </c>
      <c r="AB340" s="11">
        <f t="shared" si="247"/>
        <v>0.58707740063432079</v>
      </c>
      <c r="AC340" s="11">
        <f t="shared" si="248"/>
        <v>9.3535004396145206E-6</v>
      </c>
      <c r="AD340" s="11">
        <f t="shared" si="249"/>
        <v>1.834862385321101E-3</v>
      </c>
      <c r="AE340" s="11">
        <f t="shared" si="250"/>
        <v>0.51597105797229326</v>
      </c>
      <c r="AF340" s="11">
        <f t="shared" si="251"/>
        <v>5.9916123962756567E-6</v>
      </c>
      <c r="AG340" s="11">
        <f t="shared" si="252"/>
        <v>5.2264808362369342E-3</v>
      </c>
      <c r="AH340" s="11">
        <f t="shared" si="219"/>
        <v>0.61983939537080779</v>
      </c>
      <c r="AI340" s="11">
        <f t="shared" si="239"/>
        <v>0</v>
      </c>
      <c r="AJ340" s="11">
        <f t="shared" si="240"/>
        <v>0</v>
      </c>
      <c r="AK340" s="16">
        <f t="shared" si="217"/>
        <v>0.69235740753444941</v>
      </c>
      <c r="AL340" s="16">
        <f t="shared" si="218"/>
        <v>9.0702417791535993E-6</v>
      </c>
      <c r="AM340" s="16">
        <f t="shared" si="216"/>
        <v>1.1450381679389313E-3</v>
      </c>
      <c r="AN340" s="15">
        <f t="shared" si="253"/>
        <v>0.52259625283096567</v>
      </c>
      <c r="AO340" s="15">
        <f t="shared" si="254"/>
        <v>7.6256885043508363E-6</v>
      </c>
      <c r="AP340" s="15">
        <f t="shared" si="255"/>
        <v>4.0650406504065045E-3</v>
      </c>
      <c r="AQ340" s="15">
        <f t="shared" si="231"/>
        <v>0.64983762560222769</v>
      </c>
      <c r="AR340" s="15">
        <f t="shared" si="232"/>
        <v>4.4165334416070453E-6</v>
      </c>
      <c r="AS340" s="15">
        <f t="shared" si="233"/>
        <v>3.6697247706422018E-4</v>
      </c>
      <c r="AT340" s="14">
        <f t="shared" si="256"/>
        <v>2.4988423604082734E-3</v>
      </c>
      <c r="AU340" s="11">
        <f t="shared" si="241"/>
        <v>1.8091714360268642E-3</v>
      </c>
      <c r="AV340" s="14">
        <f t="shared" si="257"/>
        <v>-3.7940013236752369E-2</v>
      </c>
      <c r="AW340" s="11">
        <f t="shared" si="242"/>
        <v>-2.8320510315289892E-2</v>
      </c>
      <c r="AX340" s="13">
        <f t="shared" si="220"/>
        <v>-9.3790411588326407E-4</v>
      </c>
      <c r="AY340" s="11">
        <f t="shared" si="224"/>
        <v>-8.6328246795864551E-4</v>
      </c>
      <c r="AZ340" s="12">
        <f t="shared" si="222"/>
        <v>5.9729677957486344E-5</v>
      </c>
      <c r="BA340" s="11">
        <f t="shared" si="223"/>
        <v>5.3523997130734517E-5</v>
      </c>
      <c r="BB340" s="117">
        <f t="shared" si="243"/>
        <v>16567</v>
      </c>
      <c r="BC340" s="289">
        <f t="shared" si="221"/>
        <v>396</v>
      </c>
    </row>
    <row r="341" spans="1:55" ht="16">
      <c r="A341" s="20">
        <v>226</v>
      </c>
      <c r="B341" s="19">
        <v>44695</v>
      </c>
      <c r="C341" s="8">
        <v>15346169</v>
      </c>
      <c r="D341" s="8">
        <v>14971</v>
      </c>
      <c r="E341" s="8">
        <v>5432341</v>
      </c>
      <c r="F341" s="8">
        <v>5344121</v>
      </c>
      <c r="G341" s="8">
        <v>6629870</v>
      </c>
      <c r="H341" s="10">
        <f t="shared" si="225"/>
        <v>-447096</v>
      </c>
      <c r="I341" s="8">
        <v>19989</v>
      </c>
      <c r="J341" s="8">
        <v>1415082</v>
      </c>
      <c r="K341" s="8">
        <v>524</v>
      </c>
      <c r="L341" s="9">
        <v>24</v>
      </c>
      <c r="M341" s="8">
        <v>294076</v>
      </c>
      <c r="N341" s="8">
        <v>3150</v>
      </c>
      <c r="O341" s="18">
        <f t="shared" si="226"/>
        <v>12106</v>
      </c>
      <c r="P341" s="18">
        <f t="shared" si="227"/>
        <v>33</v>
      </c>
      <c r="Q341" s="18">
        <f t="shared" si="228"/>
        <v>-1</v>
      </c>
      <c r="R341" s="18">
        <f t="shared" si="234"/>
        <v>0</v>
      </c>
      <c r="S341" s="17">
        <f t="shared" si="235"/>
        <v>12584.714285714286</v>
      </c>
      <c r="T341" s="17">
        <f t="shared" si="236"/>
        <v>-0.42857142857142855</v>
      </c>
      <c r="U341" s="17">
        <f t="shared" si="237"/>
        <v>-0.42857142857142855</v>
      </c>
      <c r="V341" s="17">
        <f t="shared" si="229"/>
        <v>12106</v>
      </c>
      <c r="W341" s="17">
        <f t="shared" si="238"/>
        <v>33</v>
      </c>
      <c r="X341" s="17">
        <f t="shared" si="230"/>
        <v>0</v>
      </c>
      <c r="Y341" s="17">
        <f t="shared" si="244"/>
        <v>12584.714285714286</v>
      </c>
      <c r="Z341" s="17">
        <f t="shared" si="245"/>
        <v>9</v>
      </c>
      <c r="AA341" s="17">
        <f t="shared" si="246"/>
        <v>1</v>
      </c>
      <c r="AB341" s="11">
        <f t="shared" si="247"/>
        <v>0.56849231086932672</v>
      </c>
      <c r="AC341" s="11">
        <f t="shared" si="248"/>
        <v>6.4149351093675161E-6</v>
      </c>
      <c r="AD341" s="11">
        <f t="shared" si="249"/>
        <v>2.0366598778004071E-3</v>
      </c>
      <c r="AE341" s="11">
        <f t="shared" si="250"/>
        <v>0.55934933161539702</v>
      </c>
      <c r="AF341" s="11">
        <f t="shared" si="251"/>
        <v>6.1617824631347041E-6</v>
      </c>
      <c r="AG341" s="11">
        <f t="shared" si="252"/>
        <v>5.1223676721684694E-3</v>
      </c>
      <c r="AH341" s="11">
        <f t="shared" si="219"/>
        <v>0.54686723584948271</v>
      </c>
      <c r="AI341" s="11">
        <f t="shared" si="239"/>
        <v>2.3521428734347558E-5</v>
      </c>
      <c r="AJ341" s="11">
        <f t="shared" si="240"/>
        <v>0</v>
      </c>
      <c r="AK341" s="16">
        <f t="shared" si="217"/>
        <v>0.69263113019042033</v>
      </c>
      <c r="AL341" s="16">
        <f t="shared" si="218"/>
        <v>7.0142195799881983E-6</v>
      </c>
      <c r="AM341" s="16">
        <f t="shared" si="216"/>
        <v>2.6601896830904465E-3</v>
      </c>
      <c r="AN341" s="15">
        <f t="shared" si="253"/>
        <v>0.5024963762280561</v>
      </c>
      <c r="AO341" s="15">
        <f t="shared" si="254"/>
        <v>0</v>
      </c>
      <c r="AP341" s="15">
        <f t="shared" si="255"/>
        <v>7.9681274900398405E-3</v>
      </c>
      <c r="AQ341" s="15">
        <f t="shared" si="231"/>
        <v>0.63151056254486393</v>
      </c>
      <c r="AR341" s="15">
        <f t="shared" si="232"/>
        <v>6.9755821951372537E-6</v>
      </c>
      <c r="AS341" s="15">
        <f t="shared" si="233"/>
        <v>2.7613412228796844E-3</v>
      </c>
      <c r="AT341" s="14">
        <f t="shared" si="256"/>
        <v>2.258113658337192E-3</v>
      </c>
      <c r="AU341" s="11">
        <f t="shared" si="241"/>
        <v>1.8307189388975307E-3</v>
      </c>
      <c r="AV341" s="14">
        <f t="shared" si="257"/>
        <v>-3.3484978617567593E-2</v>
      </c>
      <c r="AW341" s="11">
        <f t="shared" si="242"/>
        <v>-2.7654401531500655E-2</v>
      </c>
      <c r="AX341" s="13">
        <f t="shared" si="220"/>
        <v>-9.641302331546295E-4</v>
      </c>
      <c r="AY341" s="11">
        <f t="shared" si="224"/>
        <v>-8.294521547649766E-4</v>
      </c>
      <c r="AZ341" s="12">
        <f t="shared" si="222"/>
        <v>6.3500490959852903E-5</v>
      </c>
      <c r="BA341" s="11">
        <f t="shared" si="223"/>
        <v>5.341625961638118E-5</v>
      </c>
      <c r="BB341" s="117">
        <f t="shared" si="243"/>
        <v>14971</v>
      </c>
      <c r="BC341" s="289">
        <f t="shared" si="221"/>
        <v>421</v>
      </c>
    </row>
    <row r="342" spans="1:55" ht="16">
      <c r="A342" s="20">
        <v>227</v>
      </c>
      <c r="B342" s="19">
        <v>44696</v>
      </c>
      <c r="C342" s="8">
        <v>15351688</v>
      </c>
      <c r="D342" s="8">
        <v>5519</v>
      </c>
      <c r="E342" s="8">
        <v>5432638</v>
      </c>
      <c r="F342" s="8">
        <v>5344322</v>
      </c>
      <c r="G342" s="8">
        <v>6629870</v>
      </c>
      <c r="H342" s="10">
        <f t="shared" si="225"/>
        <v>-454902</v>
      </c>
      <c r="I342" s="8">
        <v>17397</v>
      </c>
      <c r="J342" s="8">
        <v>1425262</v>
      </c>
      <c r="K342" s="8">
        <v>528</v>
      </c>
      <c r="L342" s="9">
        <v>27</v>
      </c>
      <c r="M342" s="8">
        <v>294076</v>
      </c>
      <c r="N342" s="8">
        <v>3160</v>
      </c>
      <c r="O342" s="18">
        <f t="shared" si="226"/>
        <v>10180</v>
      </c>
      <c r="P342" s="18">
        <f t="shared" si="227"/>
        <v>4</v>
      </c>
      <c r="Q342" s="18">
        <f t="shared" si="228"/>
        <v>3</v>
      </c>
      <c r="R342" s="18">
        <f t="shared" si="234"/>
        <v>0</v>
      </c>
      <c r="S342" s="17">
        <f t="shared" si="235"/>
        <v>12611</v>
      </c>
      <c r="T342" s="17">
        <f t="shared" si="236"/>
        <v>-3.2857142857142856</v>
      </c>
      <c r="U342" s="17">
        <f t="shared" si="237"/>
        <v>-0.2857142857142857</v>
      </c>
      <c r="V342" s="17">
        <f t="shared" si="229"/>
        <v>10180</v>
      </c>
      <c r="W342" s="17">
        <f t="shared" si="238"/>
        <v>4</v>
      </c>
      <c r="X342" s="17">
        <f t="shared" si="230"/>
        <v>3</v>
      </c>
      <c r="Y342" s="17">
        <f t="shared" si="244"/>
        <v>12611</v>
      </c>
      <c r="Z342" s="17">
        <f t="shared" si="245"/>
        <v>7</v>
      </c>
      <c r="AA342" s="17">
        <f t="shared" si="246"/>
        <v>1</v>
      </c>
      <c r="AB342" s="11">
        <f t="shared" si="247"/>
        <v>0.63089699334634053</v>
      </c>
      <c r="AC342" s="11">
        <f t="shared" si="248"/>
        <v>4.9467098019761401E-6</v>
      </c>
      <c r="AD342" s="11">
        <f t="shared" si="249"/>
        <v>1.9083969465648854E-3</v>
      </c>
      <c r="AE342" s="11">
        <f t="shared" si="250"/>
        <v>0.65292096219931273</v>
      </c>
      <c r="AF342" s="11">
        <f t="shared" si="251"/>
        <v>7.6212230667586938E-6</v>
      </c>
      <c r="AG342" s="11">
        <f t="shared" si="252"/>
        <v>5.2053209947946792E-3</v>
      </c>
      <c r="AH342" s="11">
        <f t="shared" si="219"/>
        <v>0.50928010405723145</v>
      </c>
      <c r="AI342" s="11">
        <f t="shared" si="239"/>
        <v>2.8266913154149372E-6</v>
      </c>
      <c r="AJ342" s="11">
        <f t="shared" si="240"/>
        <v>5.7251908396946565E-3</v>
      </c>
      <c r="AK342" s="16">
        <f t="shared" si="217"/>
        <v>0.68783144557010789</v>
      </c>
      <c r="AL342" s="16">
        <f t="shared" si="218"/>
        <v>5.2696240099524992E-6</v>
      </c>
      <c r="AM342" s="16">
        <f t="shared" si="216"/>
        <v>2.6601896830904465E-3</v>
      </c>
      <c r="AN342" s="15">
        <f t="shared" si="253"/>
        <v>0.52691867124856817</v>
      </c>
      <c r="AO342" s="15">
        <f t="shared" si="254"/>
        <v>0</v>
      </c>
      <c r="AP342" s="15">
        <f t="shared" si="255"/>
        <v>6.0728744939271256E-3</v>
      </c>
      <c r="AQ342" s="15">
        <f t="shared" si="231"/>
        <v>0.60040641227428115</v>
      </c>
      <c r="AR342" s="15">
        <f t="shared" si="232"/>
        <v>6.9755821951372537E-6</v>
      </c>
      <c r="AS342" s="15">
        <f t="shared" si="233"/>
        <v>2.7613412228796844E-3</v>
      </c>
      <c r="AT342" s="14">
        <f t="shared" si="256"/>
        <v>8.324446784024423E-4</v>
      </c>
      <c r="AU342" s="11">
        <f t="shared" si="241"/>
        <v>1.8637081657925205E-3</v>
      </c>
      <c r="AV342" s="14">
        <f t="shared" si="257"/>
        <v>-1.2132283436872117E-2</v>
      </c>
      <c r="AW342" s="11">
        <f t="shared" si="242"/>
        <v>-2.710852855782209E-2</v>
      </c>
      <c r="AX342" s="13">
        <f t="shared" si="220"/>
        <v>-4.4956787803961568E-4</v>
      </c>
      <c r="AY342" s="11">
        <f t="shared" si="224"/>
        <v>-7.5031658209355912E-4</v>
      </c>
      <c r="AZ342" s="12">
        <f t="shared" si="222"/>
        <v>3.031733653902716E-5</v>
      </c>
      <c r="BA342" s="11">
        <f t="shared" si="223"/>
        <v>4.9990206659945281E-5</v>
      </c>
      <c r="BB342" s="117">
        <f t="shared" si="243"/>
        <v>5519</v>
      </c>
      <c r="BC342" s="289">
        <f t="shared" si="221"/>
        <v>201</v>
      </c>
    </row>
    <row r="343" spans="1:55" ht="16">
      <c r="A343" s="20">
        <v>228</v>
      </c>
      <c r="B343" s="19">
        <v>44697</v>
      </c>
      <c r="C343" s="8">
        <v>15354127</v>
      </c>
      <c r="D343" s="8">
        <v>2439</v>
      </c>
      <c r="E343" s="8">
        <v>5432881</v>
      </c>
      <c r="F343" s="8">
        <v>5344559</v>
      </c>
      <c r="G343" s="8">
        <v>6629870</v>
      </c>
      <c r="H343" s="10">
        <f t="shared" si="225"/>
        <v>-463362</v>
      </c>
      <c r="I343" s="8">
        <v>14573</v>
      </c>
      <c r="J343" s="8">
        <v>1436302</v>
      </c>
      <c r="K343" s="8">
        <v>526</v>
      </c>
      <c r="L343" s="9">
        <v>31</v>
      </c>
      <c r="M343" s="8">
        <v>294076</v>
      </c>
      <c r="N343" s="8">
        <v>3165</v>
      </c>
      <c r="O343" s="18">
        <f t="shared" si="226"/>
        <v>11040</v>
      </c>
      <c r="P343" s="18">
        <f t="shared" si="227"/>
        <v>-2</v>
      </c>
      <c r="Q343" s="18">
        <f t="shared" si="228"/>
        <v>4</v>
      </c>
      <c r="R343" s="18">
        <f t="shared" si="234"/>
        <v>0</v>
      </c>
      <c r="S343" s="17">
        <f t="shared" si="235"/>
        <v>12453.714285714286</v>
      </c>
      <c r="T343" s="17">
        <f t="shared" si="236"/>
        <v>-4.7142857142857144</v>
      </c>
      <c r="U343" s="17">
        <f t="shared" si="237"/>
        <v>0.42857142857142855</v>
      </c>
      <c r="V343" s="17">
        <f t="shared" si="229"/>
        <v>11040</v>
      </c>
      <c r="W343" s="17">
        <f t="shared" si="238"/>
        <v>0</v>
      </c>
      <c r="X343" s="17">
        <f t="shared" si="230"/>
        <v>4</v>
      </c>
      <c r="Y343" s="17">
        <f t="shared" si="244"/>
        <v>12453.714285714286</v>
      </c>
      <c r="Z343" s="17">
        <f t="shared" si="245"/>
        <v>5.5714285714285712</v>
      </c>
      <c r="AA343" s="17">
        <f t="shared" si="246"/>
        <v>1.1428571428571428</v>
      </c>
      <c r="AB343" s="11">
        <f t="shared" si="247"/>
        <v>0.71585412920125802</v>
      </c>
      <c r="AC343" s="11">
        <f t="shared" si="248"/>
        <v>3.9090557184774243E-6</v>
      </c>
      <c r="AD343" s="11">
        <f t="shared" si="249"/>
        <v>2.1645021645021645E-3</v>
      </c>
      <c r="AE343" s="11">
        <f t="shared" si="250"/>
        <v>0.65816745761574968</v>
      </c>
      <c r="AF343" s="11">
        <f t="shared" si="251"/>
        <v>6.8250141032517991E-6</v>
      </c>
      <c r="AG343" s="11">
        <f t="shared" si="252"/>
        <v>4.0733197556008143E-3</v>
      </c>
      <c r="AH343" s="11">
        <f t="shared" si="219"/>
        <v>0.63459217106397658</v>
      </c>
      <c r="AI343" s="11">
        <f t="shared" si="239"/>
        <v>0</v>
      </c>
      <c r="AJ343" s="11">
        <f t="shared" si="240"/>
        <v>7.575757575757576E-3</v>
      </c>
      <c r="AK343" s="16">
        <f t="shared" si="217"/>
        <v>0.67560206594551508</v>
      </c>
      <c r="AL343" s="16">
        <f t="shared" si="218"/>
        <v>5.2696240099524992E-6</v>
      </c>
      <c r="AM343" s="16">
        <f t="shared" si="216"/>
        <v>2.6601896830904465E-3</v>
      </c>
      <c r="AN343" s="15">
        <f t="shared" si="253"/>
        <v>0.56890480103298513</v>
      </c>
      <c r="AO343" s="15">
        <f t="shared" si="254"/>
        <v>0</v>
      </c>
      <c r="AP343" s="15">
        <f t="shared" si="255"/>
        <v>1.0183299389002037E-2</v>
      </c>
      <c r="AQ343" s="15">
        <f t="shared" si="231"/>
        <v>0.59701765776002058</v>
      </c>
      <c r="AR343" s="15">
        <f t="shared" si="232"/>
        <v>5.5583031007926217E-6</v>
      </c>
      <c r="AS343" s="15">
        <f t="shared" si="233"/>
        <v>2.7613412228796844E-3</v>
      </c>
      <c r="AT343" s="14">
        <f t="shared" si="256"/>
        <v>3.6788051651088182E-4</v>
      </c>
      <c r="AU343" s="11">
        <f t="shared" si="241"/>
        <v>1.8959001350812954E-3</v>
      </c>
      <c r="AV343" s="14">
        <f t="shared" si="257"/>
        <v>-5.2637031090162767E-3</v>
      </c>
      <c r="AW343" s="11">
        <f t="shared" si="242"/>
        <v>-2.6608103542028076E-2</v>
      </c>
      <c r="AX343" s="13">
        <f t="shared" si="220"/>
        <v>-5.2099133439729875E-4</v>
      </c>
      <c r="AY343" s="11">
        <f t="shared" si="224"/>
        <v>-7.4070228496514131E-4</v>
      </c>
      <c r="AZ343" s="12">
        <f t="shared" si="222"/>
        <v>3.5747307262435007E-5</v>
      </c>
      <c r="BA343" s="11">
        <f t="shared" si="223"/>
        <v>5.0981391791995926E-5</v>
      </c>
      <c r="BB343" s="117">
        <f t="shared" si="243"/>
        <v>2439</v>
      </c>
      <c r="BC343" s="289">
        <f t="shared" si="221"/>
        <v>237</v>
      </c>
    </row>
    <row r="344" spans="1:55" ht="16">
      <c r="A344" s="20">
        <v>229</v>
      </c>
      <c r="B344" s="19">
        <v>44698</v>
      </c>
      <c r="C344" s="8">
        <v>15368742</v>
      </c>
      <c r="D344" s="8">
        <v>14615</v>
      </c>
      <c r="E344" s="8">
        <v>5433375</v>
      </c>
      <c r="F344" s="8">
        <v>5344984</v>
      </c>
      <c r="G344" s="8">
        <v>6629870</v>
      </c>
      <c r="H344" s="10">
        <f t="shared" si="225"/>
        <v>-477363</v>
      </c>
      <c r="I344" s="8">
        <v>14495</v>
      </c>
      <c r="J344" s="8">
        <v>1449946</v>
      </c>
      <c r="K344" s="8">
        <v>516</v>
      </c>
      <c r="L344" s="9">
        <v>31</v>
      </c>
      <c r="M344" s="8">
        <v>294076</v>
      </c>
      <c r="N344" s="8">
        <v>3185</v>
      </c>
      <c r="O344" s="18">
        <f t="shared" si="226"/>
        <v>13644</v>
      </c>
      <c r="P344" s="18">
        <f t="shared" si="227"/>
        <v>-10</v>
      </c>
      <c r="Q344" s="18">
        <f t="shared" si="228"/>
        <v>0</v>
      </c>
      <c r="R344" s="18">
        <f t="shared" si="234"/>
        <v>0</v>
      </c>
      <c r="S344" s="17">
        <f t="shared" si="235"/>
        <v>12348.428571428571</v>
      </c>
      <c r="T344" s="17">
        <f t="shared" si="236"/>
        <v>3.2857142857142856</v>
      </c>
      <c r="U344" s="17">
        <f t="shared" si="237"/>
        <v>1.4285714285714286</v>
      </c>
      <c r="V344" s="17">
        <f t="shared" si="229"/>
        <v>13644</v>
      </c>
      <c r="W344" s="17">
        <f t="shared" si="238"/>
        <v>0</v>
      </c>
      <c r="X344" s="17">
        <f t="shared" si="230"/>
        <v>0</v>
      </c>
      <c r="Y344" s="17">
        <f t="shared" si="244"/>
        <v>12348.428571428571</v>
      </c>
      <c r="Z344" s="17">
        <f t="shared" si="245"/>
        <v>5.8571428571428568</v>
      </c>
      <c r="AA344" s="17">
        <f t="shared" si="246"/>
        <v>1.5714285714285714</v>
      </c>
      <c r="AB344" s="11">
        <f t="shared" si="247"/>
        <v>0.84734979561027723</v>
      </c>
      <c r="AC344" s="11">
        <f t="shared" si="248"/>
        <v>4.0779326751218453E-6</v>
      </c>
      <c r="AD344" s="11">
        <f t="shared" si="249"/>
        <v>2.9875067897881585E-3</v>
      </c>
      <c r="AE344" s="11">
        <f t="shared" si="250"/>
        <v>0.86643835616438358</v>
      </c>
      <c r="AF344" s="11">
        <f t="shared" si="251"/>
        <v>5.7172375028334736E-6</v>
      </c>
      <c r="AG344" s="11">
        <f t="shared" si="252"/>
        <v>3.4914169333721268E-3</v>
      </c>
      <c r="AH344" s="11">
        <f t="shared" si="219"/>
        <v>0.93625197282645989</v>
      </c>
      <c r="AI344" s="11">
        <f t="shared" si="239"/>
        <v>0</v>
      </c>
      <c r="AJ344" s="11">
        <f t="shared" si="240"/>
        <v>0</v>
      </c>
      <c r="AK344" s="16">
        <f t="shared" si="217"/>
        <v>0.67216449653068544</v>
      </c>
      <c r="AL344" s="16">
        <f t="shared" si="218"/>
        <v>8.3857089197706465E-7</v>
      </c>
      <c r="AM344" s="16">
        <f t="shared" si="216"/>
        <v>3.0523465458355444E-3</v>
      </c>
      <c r="AN344" s="15">
        <f t="shared" si="253"/>
        <v>0.93433591423466344</v>
      </c>
      <c r="AO344" s="15">
        <f t="shared" si="254"/>
        <v>2.075145463991409E-5</v>
      </c>
      <c r="AP344" s="15">
        <f t="shared" si="255"/>
        <v>0</v>
      </c>
      <c r="AQ344" s="15">
        <f t="shared" si="231"/>
        <v>0.59649964226224805</v>
      </c>
      <c r="AR344" s="15">
        <f t="shared" si="232"/>
        <v>5.5583031007926217E-6</v>
      </c>
      <c r="AS344" s="15">
        <f t="shared" si="233"/>
        <v>2.7613412228796844E-3</v>
      </c>
      <c r="AT344" s="14">
        <f t="shared" si="256"/>
        <v>2.2044172811834925E-3</v>
      </c>
      <c r="AU344" s="11">
        <f t="shared" si="241"/>
        <v>1.9081175692089631E-3</v>
      </c>
      <c r="AV344" s="14">
        <f t="shared" si="257"/>
        <v>-3.061611394263904E-2</v>
      </c>
      <c r="AW344" s="11">
        <f t="shared" si="242"/>
        <v>-2.5857405190675677E-2</v>
      </c>
      <c r="AX344" s="13">
        <f t="shared" si="220"/>
        <v>-9.1720943884047459E-4</v>
      </c>
      <c r="AY344" s="11">
        <f t="shared" si="224"/>
        <v>-7.2877575958647301E-4</v>
      </c>
      <c r="AZ344" s="12">
        <f t="shared" si="222"/>
        <v>6.4103821040231563E-5</v>
      </c>
      <c r="BA344" s="11">
        <f t="shared" si="223"/>
        <v>5.1864839409693226E-5</v>
      </c>
      <c r="BB344" s="117">
        <f t="shared" si="243"/>
        <v>14615</v>
      </c>
      <c r="BC344" s="289">
        <f t="shared" si="221"/>
        <v>425</v>
      </c>
    </row>
    <row r="345" spans="1:55" ht="16">
      <c r="A345" s="20">
        <v>230</v>
      </c>
      <c r="B345" s="19">
        <v>44699</v>
      </c>
      <c r="C345" s="8">
        <v>15385579</v>
      </c>
      <c r="D345" s="8">
        <v>16837</v>
      </c>
      <c r="E345" s="8">
        <v>5433714</v>
      </c>
      <c r="F345" s="8">
        <v>5345270</v>
      </c>
      <c r="G345" s="8">
        <v>6629870</v>
      </c>
      <c r="H345" s="10">
        <f t="shared" si="225"/>
        <v>-502520</v>
      </c>
      <c r="I345" s="8">
        <v>25342</v>
      </c>
      <c r="J345" s="8">
        <v>1463954</v>
      </c>
      <c r="K345" s="8">
        <v>510</v>
      </c>
      <c r="L345" s="9">
        <v>31</v>
      </c>
      <c r="M345" s="8">
        <v>294076</v>
      </c>
      <c r="N345" s="8">
        <v>3207</v>
      </c>
      <c r="O345" s="18">
        <f t="shared" si="226"/>
        <v>14008</v>
      </c>
      <c r="P345" s="18">
        <f t="shared" si="227"/>
        <v>-6</v>
      </c>
      <c r="Q345" s="18">
        <f t="shared" si="228"/>
        <v>0</v>
      </c>
      <c r="R345" s="18">
        <f t="shared" si="234"/>
        <v>0</v>
      </c>
      <c r="S345" s="17">
        <f t="shared" si="235"/>
        <v>12315.571428571429</v>
      </c>
      <c r="T345" s="17">
        <f t="shared" si="236"/>
        <v>4</v>
      </c>
      <c r="U345" s="17">
        <f t="shared" si="237"/>
        <v>0.14285714285714285</v>
      </c>
      <c r="V345" s="17">
        <f t="shared" si="229"/>
        <v>14008</v>
      </c>
      <c r="W345" s="17">
        <f t="shared" si="238"/>
        <v>0</v>
      </c>
      <c r="X345" s="17">
        <f t="shared" si="230"/>
        <v>0</v>
      </c>
      <c r="Y345" s="17">
        <f t="shared" si="244"/>
        <v>12315.571428571429</v>
      </c>
      <c r="Z345" s="17">
        <f t="shared" si="245"/>
        <v>6.5714285714285712</v>
      </c>
      <c r="AA345" s="17">
        <f t="shared" si="246"/>
        <v>1.5714285714285714</v>
      </c>
      <c r="AB345" s="11">
        <f t="shared" si="247"/>
        <v>0.84964273394766676</v>
      </c>
      <c r="AC345" s="11">
        <f t="shared" si="248"/>
        <v>4.5321884893841367E-6</v>
      </c>
      <c r="AD345" s="11">
        <f t="shared" si="249"/>
        <v>3.045404208194906E-3</v>
      </c>
      <c r="AE345" s="11">
        <f t="shared" si="250"/>
        <v>0.87620434918322754</v>
      </c>
      <c r="AF345" s="11">
        <f t="shared" si="251"/>
        <v>9.1262209860913242E-6</v>
      </c>
      <c r="AG345" s="11">
        <f t="shared" si="252"/>
        <v>2.202036884117809E-3</v>
      </c>
      <c r="AH345" s="11">
        <f t="shared" si="219"/>
        <v>0.96640220765781304</v>
      </c>
      <c r="AI345" s="11">
        <f t="shared" si="239"/>
        <v>0</v>
      </c>
      <c r="AJ345" s="11">
        <f t="shared" si="240"/>
        <v>0</v>
      </c>
      <c r="AK345" s="16">
        <f t="shared" si="217"/>
        <v>0.67602830339820208</v>
      </c>
      <c r="AL345" s="16">
        <f t="shared" si="218"/>
        <v>5.4404635644192665E-7</v>
      </c>
      <c r="AM345" s="16">
        <f t="shared" si="216"/>
        <v>3.0791833778966134E-3</v>
      </c>
      <c r="AN345" s="15">
        <f t="shared" si="253"/>
        <v>1</v>
      </c>
      <c r="AO345" s="15">
        <f t="shared" si="254"/>
        <v>1.0280110995827009E-5</v>
      </c>
      <c r="AP345" s="15">
        <f t="shared" si="255"/>
        <v>0</v>
      </c>
      <c r="AQ345" s="15">
        <f t="shared" si="231"/>
        <v>0.60481988508546636</v>
      </c>
      <c r="AR345" s="15">
        <f t="shared" si="232"/>
        <v>5.5583031007926217E-6</v>
      </c>
      <c r="AS345" s="15">
        <f t="shared" si="233"/>
        <v>3.1422936038320651E-3</v>
      </c>
      <c r="AT345" s="14">
        <f t="shared" si="256"/>
        <v>2.5395671408338324E-3</v>
      </c>
      <c r="AU345" s="11">
        <f t="shared" si="241"/>
        <v>1.9240842688361269E-3</v>
      </c>
      <c r="AV345" s="14">
        <f t="shared" si="257"/>
        <v>-3.3505134124014964E-2</v>
      </c>
      <c r="AW345" s="11">
        <f t="shared" si="242"/>
        <v>-2.5270121000682766E-2</v>
      </c>
      <c r="AX345" s="13">
        <f t="shared" si="220"/>
        <v>-5.9912477506635412E-4</v>
      </c>
      <c r="AY345" s="11">
        <f t="shared" si="224"/>
        <v>-6.8451614531691326E-4</v>
      </c>
      <c r="AZ345" s="12">
        <f t="shared" si="222"/>
        <v>4.3138100747073471E-5</v>
      </c>
      <c r="BA345" s="11">
        <f t="shared" si="223"/>
        <v>5.018413418578128E-5</v>
      </c>
      <c r="BB345" s="117">
        <f t="shared" si="243"/>
        <v>16837</v>
      </c>
      <c r="BC345" s="289">
        <f t="shared" si="221"/>
        <v>286</v>
      </c>
    </row>
    <row r="346" spans="1:55" ht="16">
      <c r="A346" s="20">
        <v>231</v>
      </c>
      <c r="B346" s="19">
        <v>44700</v>
      </c>
      <c r="C346" s="8">
        <v>15402618</v>
      </c>
      <c r="D346" s="8">
        <v>17039</v>
      </c>
      <c r="E346" s="8">
        <v>5434154</v>
      </c>
      <c r="F346" s="8">
        <v>5345670</v>
      </c>
      <c r="G346" s="8">
        <v>6629870</v>
      </c>
      <c r="H346" s="10">
        <f t="shared" si="225"/>
        <v>-511459</v>
      </c>
      <c r="I346" s="8">
        <v>20788</v>
      </c>
      <c r="J346" s="8">
        <v>1477030</v>
      </c>
      <c r="K346" s="8">
        <v>512</v>
      </c>
      <c r="L346" s="9">
        <v>32</v>
      </c>
      <c r="M346" s="8">
        <v>294076</v>
      </c>
      <c r="N346" s="8">
        <v>3221</v>
      </c>
      <c r="O346" s="18">
        <f t="shared" si="226"/>
        <v>13076</v>
      </c>
      <c r="P346" s="18">
        <f t="shared" si="227"/>
        <v>2</v>
      </c>
      <c r="Q346" s="18">
        <f t="shared" si="228"/>
        <v>1</v>
      </c>
      <c r="R346" s="18">
        <f t="shared" si="234"/>
        <v>0</v>
      </c>
      <c r="S346" s="17">
        <f t="shared" si="235"/>
        <v>12190.428571428571</v>
      </c>
      <c r="T346" s="17">
        <f t="shared" si="236"/>
        <v>1.8571428571428572</v>
      </c>
      <c r="U346" s="17">
        <f t="shared" si="237"/>
        <v>0.2857142857142857</v>
      </c>
      <c r="V346" s="17">
        <f t="shared" si="229"/>
        <v>13076</v>
      </c>
      <c r="W346" s="17">
        <f t="shared" si="238"/>
        <v>2</v>
      </c>
      <c r="X346" s="17">
        <f t="shared" si="230"/>
        <v>1</v>
      </c>
      <c r="Y346" s="17">
        <f t="shared" si="244"/>
        <v>12190.428571428571</v>
      </c>
      <c r="Z346" s="17">
        <f t="shared" si="245"/>
        <v>6</v>
      </c>
      <c r="AA346" s="17">
        <f t="shared" si="246"/>
        <v>1.7142857142857142</v>
      </c>
      <c r="AB346" s="11">
        <f t="shared" si="247"/>
        <v>0.48103656267968475</v>
      </c>
      <c r="AC346" s="11">
        <f t="shared" si="248"/>
        <v>4.098489433411159E-6</v>
      </c>
      <c r="AD346" s="11">
        <f t="shared" si="249"/>
        <v>3.3613445378151258E-3</v>
      </c>
      <c r="AE346" s="11">
        <f t="shared" si="250"/>
        <v>0.51922260884324878</v>
      </c>
      <c r="AF346" s="11">
        <f t="shared" si="251"/>
        <v>9.4498926710267012E-6</v>
      </c>
      <c r="AG346" s="11">
        <f t="shared" si="252"/>
        <v>2.1441972661484857E-3</v>
      </c>
      <c r="AH346" s="11">
        <f t="shared" si="219"/>
        <v>0.51598137479283401</v>
      </c>
      <c r="AI346" s="11">
        <f t="shared" si="239"/>
        <v>1.3661631444703863E-6</v>
      </c>
      <c r="AJ346" s="11">
        <f t="shared" si="240"/>
        <v>1.9607843137254902E-3</v>
      </c>
      <c r="AK346" s="16">
        <f t="shared" si="217"/>
        <v>0.6728407806445611</v>
      </c>
      <c r="AL346" s="16">
        <f t="shared" si="218"/>
        <v>5.6467208964458884E-6</v>
      </c>
      <c r="AM346" s="16">
        <f t="shared" si="216"/>
        <v>1.564031862745098E-3</v>
      </c>
      <c r="AN346" s="15">
        <f t="shared" si="253"/>
        <v>0.60158703216498344</v>
      </c>
      <c r="AO346" s="15">
        <f t="shared" si="254"/>
        <v>8.7229778501784936E-6</v>
      </c>
      <c r="AP346" s="15">
        <f t="shared" si="255"/>
        <v>0</v>
      </c>
      <c r="AQ346" s="15">
        <f t="shared" si="231"/>
        <v>0.61250448135235636</v>
      </c>
      <c r="AR346" s="15">
        <f t="shared" si="232"/>
        <v>1.2512050668800387E-7</v>
      </c>
      <c r="AS346" s="15">
        <f t="shared" si="233"/>
        <v>3.8095238095238096E-4</v>
      </c>
      <c r="AT346" s="14">
        <f t="shared" si="256"/>
        <v>2.5700353098929542E-3</v>
      </c>
      <c r="AU346" s="11">
        <f t="shared" si="241"/>
        <v>1.919753220759123E-3</v>
      </c>
      <c r="AV346" s="14">
        <f t="shared" si="257"/>
        <v>-3.3314498327334158E-2</v>
      </c>
      <c r="AW346" s="11">
        <f t="shared" si="242"/>
        <v>-2.4942998361172586E-2</v>
      </c>
      <c r="AX346" s="13">
        <f t="shared" si="220"/>
        <v>-7.9598821937435329E-4</v>
      </c>
      <c r="AY346" s="11">
        <f t="shared" si="224"/>
        <v>-6.0293228035970543E-4</v>
      </c>
      <c r="AZ346" s="12">
        <f t="shared" si="222"/>
        <v>6.0333008037864997E-5</v>
      </c>
      <c r="BA346" s="11">
        <f t="shared" si="223"/>
        <v>4.4452498422184101E-5</v>
      </c>
      <c r="BB346" s="117">
        <f t="shared" si="243"/>
        <v>17039</v>
      </c>
      <c r="BC346" s="289">
        <f t="shared" si="221"/>
        <v>400</v>
      </c>
    </row>
    <row r="347" spans="1:55" ht="16">
      <c r="A347" s="20">
        <v>232</v>
      </c>
      <c r="B347" s="19">
        <v>44701</v>
      </c>
      <c r="C347" s="8">
        <v>15419752</v>
      </c>
      <c r="D347" s="8">
        <v>17134</v>
      </c>
      <c r="E347" s="8">
        <v>5434620</v>
      </c>
      <c r="F347" s="8">
        <v>5346107</v>
      </c>
      <c r="G347" s="8">
        <v>6629870</v>
      </c>
      <c r="H347" s="10">
        <f t="shared" si="225"/>
        <v>-524214</v>
      </c>
      <c r="I347" s="8">
        <v>20693</v>
      </c>
      <c r="J347" s="8">
        <v>1489415</v>
      </c>
      <c r="K347" s="8">
        <v>514</v>
      </c>
      <c r="L347" s="9">
        <v>35</v>
      </c>
      <c r="M347" s="8">
        <v>294076</v>
      </c>
      <c r="N347" s="8">
        <v>3244</v>
      </c>
      <c r="O347" s="18">
        <f t="shared" si="226"/>
        <v>12385</v>
      </c>
      <c r="P347" s="18">
        <f t="shared" si="227"/>
        <v>2</v>
      </c>
      <c r="Q347" s="18">
        <f t="shared" si="228"/>
        <v>3</v>
      </c>
      <c r="R347" s="18">
        <f t="shared" si="234"/>
        <v>0</v>
      </c>
      <c r="S347" s="17">
        <f t="shared" si="235"/>
        <v>11871</v>
      </c>
      <c r="T347" s="17">
        <f t="shared" si="236"/>
        <v>4.1428571428571432</v>
      </c>
      <c r="U347" s="17">
        <f t="shared" si="237"/>
        <v>-0.2857142857142857</v>
      </c>
      <c r="V347" s="17">
        <f t="shared" si="229"/>
        <v>12385</v>
      </c>
      <c r="W347" s="17">
        <f t="shared" si="238"/>
        <v>2</v>
      </c>
      <c r="X347" s="17">
        <f t="shared" si="230"/>
        <v>3</v>
      </c>
      <c r="Y347" s="17">
        <f t="shared" si="244"/>
        <v>11871</v>
      </c>
      <c r="Z347" s="17">
        <f t="shared" si="245"/>
        <v>8</v>
      </c>
      <c r="AA347" s="17">
        <f t="shared" si="246"/>
        <v>1.1428571428571428</v>
      </c>
      <c r="AB347" s="11">
        <f t="shared" si="247"/>
        <v>0.57105060611891478</v>
      </c>
      <c r="AC347" s="11">
        <f t="shared" si="248"/>
        <v>5.4162745509569883E-6</v>
      </c>
      <c r="AD347" s="11">
        <f t="shared" si="249"/>
        <v>2.232142857142857E-3</v>
      </c>
      <c r="AE347" s="11">
        <f t="shared" si="250"/>
        <v>0.58707740063432079</v>
      </c>
      <c r="AF347" s="11">
        <f t="shared" si="251"/>
        <v>9.3535004396145206E-6</v>
      </c>
      <c r="AG347" s="11">
        <f t="shared" si="252"/>
        <v>1.834862385321101E-3</v>
      </c>
      <c r="AH347" s="11">
        <f t="shared" si="219"/>
        <v>0.59577640946700017</v>
      </c>
      <c r="AI347" s="11">
        <f t="shared" si="239"/>
        <v>1.3540686377392471E-6</v>
      </c>
      <c r="AJ347" s="11">
        <f t="shared" si="240"/>
        <v>5.859375E-3</v>
      </c>
      <c r="AK347" s="16">
        <f t="shared" si="217"/>
        <v>0.66447974316715153</v>
      </c>
      <c r="AL347" s="16">
        <f t="shared" si="218"/>
        <v>5.6467208964458884E-6</v>
      </c>
      <c r="AM347" s="16">
        <f t="shared" si="216"/>
        <v>3.0133072250639386E-3</v>
      </c>
      <c r="AN347" s="15">
        <f t="shared" si="253"/>
        <v>0.61983939537080779</v>
      </c>
      <c r="AO347" s="15">
        <f t="shared" si="254"/>
        <v>0</v>
      </c>
      <c r="AP347" s="15">
        <f t="shared" si="255"/>
        <v>0</v>
      </c>
      <c r="AQ347" s="15">
        <f t="shared" si="231"/>
        <v>0.55685723051110314</v>
      </c>
      <c r="AR347" s="15">
        <f t="shared" si="232"/>
        <v>1.2512050668800387E-7</v>
      </c>
      <c r="AS347" s="15">
        <f t="shared" si="233"/>
        <v>3.8095238095238096E-4</v>
      </c>
      <c r="AT347" s="14">
        <f t="shared" si="256"/>
        <v>2.584364399301947E-3</v>
      </c>
      <c r="AU347" s="11">
        <f t="shared" si="241"/>
        <v>1.9206151208739498E-3</v>
      </c>
      <c r="AV347" s="14">
        <f t="shared" si="257"/>
        <v>-3.2685124777285614E-2</v>
      </c>
      <c r="AW347" s="11">
        <f t="shared" si="242"/>
        <v>-2.4839548356529285E-2</v>
      </c>
      <c r="AX347" s="13">
        <f t="shared" si="220"/>
        <v>-8.5441843823258565E-4</v>
      </c>
      <c r="AY347" s="11">
        <f t="shared" si="224"/>
        <v>-5.6552046007595977E-4</v>
      </c>
      <c r="AZ347" s="12">
        <f t="shared" si="222"/>
        <v>6.5913811281367502E-5</v>
      </c>
      <c r="BA347" s="11">
        <f t="shared" si="223"/>
        <v>4.2362390643729494E-5</v>
      </c>
      <c r="BB347" s="117">
        <f t="shared" si="243"/>
        <v>17134</v>
      </c>
      <c r="BC347" s="289">
        <f t="shared" si="221"/>
        <v>437</v>
      </c>
    </row>
    <row r="348" spans="1:55" ht="16">
      <c r="A348" s="20">
        <v>233</v>
      </c>
      <c r="B348" s="19">
        <v>44702</v>
      </c>
      <c r="C348" s="8">
        <v>15435464</v>
      </c>
      <c r="D348" s="8">
        <v>15712</v>
      </c>
      <c r="E348" s="8">
        <v>5435021</v>
      </c>
      <c r="F348" s="8">
        <v>5346450</v>
      </c>
      <c r="G348" s="8">
        <v>6629870</v>
      </c>
      <c r="H348" s="10">
        <f t="shared" si="225"/>
        <v>-534895</v>
      </c>
      <c r="I348" s="8">
        <v>19106</v>
      </c>
      <c r="J348" s="8">
        <v>1501291</v>
      </c>
      <c r="K348" s="8">
        <v>552</v>
      </c>
      <c r="L348" s="9">
        <v>25</v>
      </c>
      <c r="M348" s="8">
        <v>294076</v>
      </c>
      <c r="N348" s="8">
        <v>3265</v>
      </c>
      <c r="O348" s="18">
        <f t="shared" si="226"/>
        <v>11876</v>
      </c>
      <c r="P348" s="18">
        <f t="shared" si="227"/>
        <v>38</v>
      </c>
      <c r="Q348" s="18">
        <f t="shared" si="228"/>
        <v>-10</v>
      </c>
      <c r="R348" s="18">
        <f t="shared" si="234"/>
        <v>0</v>
      </c>
      <c r="S348" s="17">
        <f t="shared" si="235"/>
        <v>11564.285714285714</v>
      </c>
      <c r="T348" s="17">
        <f t="shared" si="236"/>
        <v>4.1428571428571432</v>
      </c>
      <c r="U348" s="17">
        <f t="shared" si="237"/>
        <v>0.7142857142857143</v>
      </c>
      <c r="V348" s="17">
        <f t="shared" si="229"/>
        <v>11876</v>
      </c>
      <c r="W348" s="17">
        <f t="shared" si="238"/>
        <v>38</v>
      </c>
      <c r="X348" s="17">
        <f t="shared" si="230"/>
        <v>0</v>
      </c>
      <c r="Y348" s="17">
        <f t="shared" si="244"/>
        <v>11564.285714285714</v>
      </c>
      <c r="Z348" s="17">
        <f t="shared" si="245"/>
        <v>8</v>
      </c>
      <c r="AA348" s="17">
        <f t="shared" si="246"/>
        <v>2.1428571428571428</v>
      </c>
      <c r="AB348" s="11">
        <f t="shared" si="247"/>
        <v>0.55885012875299445</v>
      </c>
      <c r="AC348" s="11">
        <f t="shared" si="248"/>
        <v>5.3712363578989069E-6</v>
      </c>
      <c r="AD348" s="11">
        <f t="shared" si="249"/>
        <v>4.168982768204558E-3</v>
      </c>
      <c r="AE348" s="11">
        <f t="shared" si="250"/>
        <v>0.56849231086932672</v>
      </c>
      <c r="AF348" s="11">
        <f t="shared" si="251"/>
        <v>6.4149351093675161E-6</v>
      </c>
      <c r="AG348" s="11">
        <f t="shared" si="252"/>
        <v>2.0366598778004071E-3</v>
      </c>
      <c r="AH348" s="11">
        <f t="shared" si="219"/>
        <v>0.5739138839220993</v>
      </c>
      <c r="AI348" s="11">
        <f t="shared" si="239"/>
        <v>2.5513372700019807E-5</v>
      </c>
      <c r="AJ348" s="11">
        <f t="shared" si="240"/>
        <v>0</v>
      </c>
      <c r="AK348" s="16">
        <f t="shared" si="217"/>
        <v>0.66652347302794357</v>
      </c>
      <c r="AL348" s="16">
        <f t="shared" si="218"/>
        <v>7.5002951502995019E-6</v>
      </c>
      <c r="AM348" s="16">
        <f t="shared" si="216"/>
        <v>3.0133072250639386E-3</v>
      </c>
      <c r="AN348" s="15">
        <f t="shared" si="253"/>
        <v>0.54686723584948271</v>
      </c>
      <c r="AO348" s="15">
        <f t="shared" si="254"/>
        <v>2.3521428734347558E-5</v>
      </c>
      <c r="AP348" s="15">
        <f t="shared" si="255"/>
        <v>0</v>
      </c>
      <c r="AQ348" s="15">
        <f t="shared" si="231"/>
        <v>0.55184311206400249</v>
      </c>
      <c r="AR348" s="15">
        <f t="shared" si="232"/>
        <v>0</v>
      </c>
      <c r="AS348" s="15">
        <f t="shared" si="233"/>
        <v>3.8095238095238096E-4</v>
      </c>
      <c r="AT348" s="14">
        <f t="shared" si="256"/>
        <v>2.369880555727337E-3</v>
      </c>
      <c r="AU348" s="11">
        <f t="shared" si="241"/>
        <v>1.896525012664545E-3</v>
      </c>
      <c r="AV348" s="14">
        <f t="shared" si="257"/>
        <v>-2.9373989287617197E-2</v>
      </c>
      <c r="AW348" s="11">
        <f t="shared" si="242"/>
        <v>-2.3914935197960143E-2</v>
      </c>
      <c r="AX348" s="13">
        <f t="shared" si="220"/>
        <v>-6.5431293326771126E-4</v>
      </c>
      <c r="AY348" s="11">
        <f t="shared" si="224"/>
        <v>-5.3520672386735222E-4</v>
      </c>
      <c r="AZ348" s="12">
        <f t="shared" si="222"/>
        <v>5.1735554392469234E-5</v>
      </c>
      <c r="BA348" s="11">
        <f t="shared" si="223"/>
        <v>4.1500490528902849E-5</v>
      </c>
      <c r="BB348" s="117">
        <f t="shared" si="243"/>
        <v>15712</v>
      </c>
      <c r="BC348" s="289">
        <f t="shared" si="221"/>
        <v>343</v>
      </c>
    </row>
    <row r="349" spans="1:55" ht="16">
      <c r="A349" s="20">
        <v>234</v>
      </c>
      <c r="B349" s="19">
        <v>44703</v>
      </c>
      <c r="C349" s="8">
        <v>15440782</v>
      </c>
      <c r="D349" s="8">
        <v>5318</v>
      </c>
      <c r="E349" s="8">
        <v>5434980</v>
      </c>
      <c r="F349" s="8">
        <v>5346385</v>
      </c>
      <c r="G349" s="8">
        <v>6629870</v>
      </c>
      <c r="H349" s="10">
        <f t="shared" si="225"/>
        <v>-540314</v>
      </c>
      <c r="I349" s="8">
        <v>15283</v>
      </c>
      <c r="J349" s="8">
        <v>1510595</v>
      </c>
      <c r="K349" s="8">
        <v>541</v>
      </c>
      <c r="L349" s="9">
        <v>29</v>
      </c>
      <c r="M349" s="8">
        <v>294076</v>
      </c>
      <c r="N349" s="8">
        <v>3275</v>
      </c>
      <c r="O349" s="18">
        <f t="shared" si="226"/>
        <v>9304</v>
      </c>
      <c r="P349" s="18">
        <f t="shared" si="227"/>
        <v>-11</v>
      </c>
      <c r="Q349" s="18">
        <f t="shared" si="228"/>
        <v>4</v>
      </c>
      <c r="R349" s="18">
        <f t="shared" si="234"/>
        <v>0</v>
      </c>
      <c r="S349" s="17">
        <f t="shared" si="235"/>
        <v>11398.714285714286</v>
      </c>
      <c r="T349" s="17">
        <f t="shared" si="236"/>
        <v>8.1428571428571423</v>
      </c>
      <c r="U349" s="17">
        <f t="shared" si="237"/>
        <v>0.8571428571428571</v>
      </c>
      <c r="V349" s="17">
        <f t="shared" si="229"/>
        <v>9304</v>
      </c>
      <c r="W349" s="17">
        <f t="shared" si="238"/>
        <v>0</v>
      </c>
      <c r="X349" s="17">
        <f t="shared" si="230"/>
        <v>4</v>
      </c>
      <c r="Y349" s="17">
        <f t="shared" si="244"/>
        <v>11398.714285714286</v>
      </c>
      <c r="Z349" s="17">
        <f t="shared" si="245"/>
        <v>11.142857142857142</v>
      </c>
      <c r="AA349" s="17">
        <f t="shared" si="246"/>
        <v>2.2857142857142856</v>
      </c>
      <c r="AB349" s="11">
        <f t="shared" si="247"/>
        <v>0.59660390901885718</v>
      </c>
      <c r="AC349" s="11">
        <f t="shared" si="248"/>
        <v>7.4221834027228185E-6</v>
      </c>
      <c r="AD349" s="11">
        <f t="shared" si="249"/>
        <v>4.1407867494824011E-3</v>
      </c>
      <c r="AE349" s="11">
        <f t="shared" si="250"/>
        <v>0.63089699334634053</v>
      </c>
      <c r="AF349" s="11">
        <f t="shared" si="251"/>
        <v>4.9467098019761401E-6</v>
      </c>
      <c r="AG349" s="11">
        <f t="shared" si="252"/>
        <v>1.9083969465648854E-3</v>
      </c>
      <c r="AH349" s="11">
        <f t="shared" si="219"/>
        <v>0.48696744478174397</v>
      </c>
      <c r="AI349" s="11">
        <f t="shared" si="239"/>
        <v>0</v>
      </c>
      <c r="AJ349" s="11">
        <f t="shared" si="240"/>
        <v>7.246376811594203E-3</v>
      </c>
      <c r="AK349" s="16">
        <f t="shared" si="217"/>
        <v>0.66820196398199527</v>
      </c>
      <c r="AL349" s="16">
        <f t="shared" si="218"/>
        <v>7.2270625214054244E-6</v>
      </c>
      <c r="AM349" s="16">
        <f t="shared" ref="AM349:AM412" si="258">AVERAGE(AJ347:AJ351)</f>
        <v>5.1436728848413635E-3</v>
      </c>
      <c r="AN349" s="15">
        <f t="shared" si="253"/>
        <v>0.50928010405723145</v>
      </c>
      <c r="AO349" s="15">
        <f t="shared" si="254"/>
        <v>2.8266913154149372E-6</v>
      </c>
      <c r="AP349" s="15">
        <f t="shared" si="255"/>
        <v>5.7251908396946565E-3</v>
      </c>
      <c r="AQ349" s="15">
        <f t="shared" si="231"/>
        <v>0.5493421483217088</v>
      </c>
      <c r="AR349" s="15">
        <f t="shared" si="232"/>
        <v>4.6236782211979829E-6</v>
      </c>
      <c r="AS349" s="15">
        <f t="shared" si="233"/>
        <v>3.8095238095238096E-4</v>
      </c>
      <c r="AT349" s="14">
        <f t="shared" si="256"/>
        <v>8.021273418634151E-4</v>
      </c>
      <c r="AU349" s="11">
        <f t="shared" si="241"/>
        <v>1.8705818192082629E-3</v>
      </c>
      <c r="AV349" s="14">
        <f t="shared" si="257"/>
        <v>-9.8424249603008621E-3</v>
      </c>
      <c r="AW349" s="11">
        <f t="shared" si="242"/>
        <v>-2.2980414587585572E-2</v>
      </c>
      <c r="AX349" s="13">
        <f t="shared" si="220"/>
        <v>1.2151917666083998E-4</v>
      </c>
      <c r="AY349" s="11">
        <f t="shared" si="224"/>
        <v>-5.4289211299984213E-4</v>
      </c>
      <c r="AZ349" s="12">
        <f t="shared" si="222"/>
        <v>-9.8041138061530624E-6</v>
      </c>
      <c r="BA349" s="11">
        <f t="shared" si="223"/>
        <v>4.320274325568547E-5</v>
      </c>
      <c r="BB349" s="117">
        <f t="shared" si="243"/>
        <v>5318</v>
      </c>
      <c r="BC349" s="289">
        <f t="shared" si="221"/>
        <v>-65</v>
      </c>
    </row>
    <row r="350" spans="1:55" ht="16">
      <c r="A350" s="20">
        <v>235</v>
      </c>
      <c r="B350" s="19">
        <v>44704</v>
      </c>
      <c r="C350" s="8">
        <v>15443261</v>
      </c>
      <c r="D350" s="8">
        <v>2479</v>
      </c>
      <c r="E350" s="8">
        <v>5435171</v>
      </c>
      <c r="F350" s="8">
        <v>5346525</v>
      </c>
      <c r="G350" s="8">
        <v>6629870</v>
      </c>
      <c r="H350" s="10">
        <f t="shared" si="225"/>
        <v>-546089</v>
      </c>
      <c r="I350" s="8">
        <v>12095</v>
      </c>
      <c r="J350" s="8">
        <v>1519399</v>
      </c>
      <c r="K350" s="8">
        <v>555</v>
      </c>
      <c r="L350" s="9">
        <v>29</v>
      </c>
      <c r="M350" s="8">
        <v>294076</v>
      </c>
      <c r="N350" s="8">
        <v>3280</v>
      </c>
      <c r="O350" s="18">
        <f t="shared" si="226"/>
        <v>8804</v>
      </c>
      <c r="P350" s="18">
        <f t="shared" si="227"/>
        <v>14</v>
      </c>
      <c r="Q350" s="18">
        <f t="shared" si="228"/>
        <v>0</v>
      </c>
      <c r="R350" s="18">
        <f t="shared" si="234"/>
        <v>0</v>
      </c>
      <c r="S350" s="17">
        <f t="shared" si="235"/>
        <v>11283.857142857143</v>
      </c>
      <c r="T350" s="17">
        <f t="shared" si="236"/>
        <v>6.7142857142857144</v>
      </c>
      <c r="U350" s="17">
        <f t="shared" si="237"/>
        <v>0.2857142857142857</v>
      </c>
      <c r="V350" s="17">
        <f t="shared" si="229"/>
        <v>8804</v>
      </c>
      <c r="W350" s="17">
        <f t="shared" si="238"/>
        <v>14</v>
      </c>
      <c r="X350" s="17">
        <f t="shared" si="230"/>
        <v>0</v>
      </c>
      <c r="Y350" s="17">
        <f t="shared" si="244"/>
        <v>11283.857142857143</v>
      </c>
      <c r="Z350" s="17">
        <f t="shared" si="245"/>
        <v>10.857142857142858</v>
      </c>
      <c r="AA350" s="17">
        <f t="shared" si="246"/>
        <v>2.1428571428571428</v>
      </c>
      <c r="AB350" s="11">
        <f t="shared" si="247"/>
        <v>0.73832736654172237</v>
      </c>
      <c r="AC350" s="11">
        <f t="shared" si="248"/>
        <v>7.1873287394323815E-6</v>
      </c>
      <c r="AD350" s="11">
        <f t="shared" si="249"/>
        <v>3.9609189331925006E-3</v>
      </c>
      <c r="AE350" s="11">
        <f t="shared" si="250"/>
        <v>0.71585412920125802</v>
      </c>
      <c r="AF350" s="11">
        <f t="shared" si="251"/>
        <v>3.9090557184774243E-6</v>
      </c>
      <c r="AG350" s="11">
        <f t="shared" si="252"/>
        <v>2.1645021645021645E-3</v>
      </c>
      <c r="AH350" s="11">
        <f t="shared" si="219"/>
        <v>0.57606490872210958</v>
      </c>
      <c r="AI350" s="11">
        <f t="shared" si="239"/>
        <v>9.2678712692680695E-6</v>
      </c>
      <c r="AJ350" s="11">
        <f t="shared" si="240"/>
        <v>0</v>
      </c>
      <c r="AK350" s="16">
        <f t="shared" si="217"/>
        <v>0.67942531586071875</v>
      </c>
      <c r="AL350" s="16">
        <f t="shared" si="218"/>
        <v>9.8303826344319845E-6</v>
      </c>
      <c r="AM350" s="16">
        <f t="shared" si="258"/>
        <v>4.3387703619055832E-3</v>
      </c>
      <c r="AN350" s="15">
        <f t="shared" si="253"/>
        <v>0.63459217106397658</v>
      </c>
      <c r="AO350" s="15">
        <f t="shared" si="254"/>
        <v>0</v>
      </c>
      <c r="AP350" s="15">
        <f t="shared" si="255"/>
        <v>7.575757575757576E-3</v>
      </c>
      <c r="AQ350" s="15">
        <f t="shared" si="231"/>
        <v>0.53820044685657353</v>
      </c>
      <c r="AR350" s="15">
        <f t="shared" si="232"/>
        <v>5.5921678072110563E-6</v>
      </c>
      <c r="AS350" s="15">
        <f t="shared" si="233"/>
        <v>1.9455252918287938E-3</v>
      </c>
      <c r="AT350" s="14">
        <f t="shared" si="256"/>
        <v>3.7391381731466833E-4</v>
      </c>
      <c r="AU350" s="11">
        <f t="shared" si="241"/>
        <v>1.834834511945828E-3</v>
      </c>
      <c r="AV350" s="14">
        <f t="shared" si="257"/>
        <v>-4.5395530765131691E-3</v>
      </c>
      <c r="AW350" s="11">
        <f t="shared" si="242"/>
        <v>-2.1941451234439861E-2</v>
      </c>
      <c r="AX350" s="13">
        <f t="shared" si="220"/>
        <v>-2.5910859241107947E-4</v>
      </c>
      <c r="AY350" s="11">
        <f t="shared" si="224"/>
        <v>-5.1714330364479666E-4</v>
      </c>
      <c r="AZ350" s="12">
        <f t="shared" si="222"/>
        <v>2.1116552813252747E-5</v>
      </c>
      <c r="BA350" s="11">
        <f t="shared" si="223"/>
        <v>4.2276200632246825E-5</v>
      </c>
      <c r="BB350" s="117">
        <f t="shared" si="243"/>
        <v>2479</v>
      </c>
      <c r="BC350" s="289">
        <f t="shared" si="221"/>
        <v>140</v>
      </c>
    </row>
    <row r="351" spans="1:55" ht="16">
      <c r="A351" s="20">
        <v>236</v>
      </c>
      <c r="B351" s="19">
        <v>44705</v>
      </c>
      <c r="C351" s="8">
        <v>15456758</v>
      </c>
      <c r="D351" s="8">
        <v>13497</v>
      </c>
      <c r="E351" s="8">
        <v>5435620</v>
      </c>
      <c r="F351" s="8">
        <v>5346910</v>
      </c>
      <c r="G351" s="8">
        <v>6629870</v>
      </c>
      <c r="H351" s="10">
        <f t="shared" si="225"/>
        <v>-559025</v>
      </c>
      <c r="I351" s="8">
        <v>13136</v>
      </c>
      <c r="J351" s="8">
        <v>1530896</v>
      </c>
      <c r="K351" s="8">
        <v>545</v>
      </c>
      <c r="L351" s="9">
        <v>36</v>
      </c>
      <c r="M351" s="8">
        <v>294076</v>
      </c>
      <c r="N351" s="8">
        <v>3296</v>
      </c>
      <c r="O351" s="18">
        <f t="shared" si="226"/>
        <v>11497</v>
      </c>
      <c r="P351" s="18">
        <f t="shared" si="227"/>
        <v>-10</v>
      </c>
      <c r="Q351" s="18">
        <f t="shared" si="228"/>
        <v>7</v>
      </c>
      <c r="R351" s="18">
        <f t="shared" si="234"/>
        <v>0</v>
      </c>
      <c r="S351" s="17">
        <f t="shared" si="235"/>
        <v>11044.714285714286</v>
      </c>
      <c r="T351" s="17">
        <f t="shared" si="236"/>
        <v>8.1428571428571423</v>
      </c>
      <c r="U351" s="17">
        <f t="shared" si="237"/>
        <v>-0.2857142857142857</v>
      </c>
      <c r="V351" s="17">
        <f t="shared" si="229"/>
        <v>11497</v>
      </c>
      <c r="W351" s="17">
        <f t="shared" si="238"/>
        <v>0</v>
      </c>
      <c r="X351" s="17">
        <f t="shared" si="230"/>
        <v>7</v>
      </c>
      <c r="Y351" s="17">
        <f t="shared" si="244"/>
        <v>11044.714285714286</v>
      </c>
      <c r="Z351" s="17">
        <f t="shared" si="245"/>
        <v>12.285714285714286</v>
      </c>
      <c r="AA351" s="17">
        <f t="shared" si="246"/>
        <v>1.7142857142857142</v>
      </c>
      <c r="AB351" s="11">
        <f t="shared" si="247"/>
        <v>0.91316364495364089</v>
      </c>
      <c r="AC351" s="11">
        <f t="shared" si="248"/>
        <v>8.0859038907583108E-6</v>
      </c>
      <c r="AD351" s="11">
        <f t="shared" si="249"/>
        <v>3.0888030888030888E-3</v>
      </c>
      <c r="AE351" s="11">
        <f t="shared" si="250"/>
        <v>0.84734979561027723</v>
      </c>
      <c r="AF351" s="11">
        <f t="shared" si="251"/>
        <v>4.0779326751218453E-6</v>
      </c>
      <c r="AG351" s="11">
        <f t="shared" si="252"/>
        <v>2.9875067897881585E-3</v>
      </c>
      <c r="AH351" s="11">
        <f t="shared" si="219"/>
        <v>0.95055808185200497</v>
      </c>
      <c r="AI351" s="11">
        <f t="shared" si="239"/>
        <v>0</v>
      </c>
      <c r="AJ351" s="11">
        <f t="shared" si="240"/>
        <v>1.2612612612612612E-2</v>
      </c>
      <c r="AK351" s="16">
        <f t="shared" si="217"/>
        <v>0.67566170788567292</v>
      </c>
      <c r="AL351" s="16">
        <f t="shared" si="218"/>
        <v>4.7277080944280223E-6</v>
      </c>
      <c r="AM351" s="16">
        <f t="shared" si="258"/>
        <v>4.3387703619055832E-3</v>
      </c>
      <c r="AN351" s="15">
        <f t="shared" si="253"/>
        <v>0.93625197282645989</v>
      </c>
      <c r="AO351" s="15">
        <f t="shared" si="254"/>
        <v>0</v>
      </c>
      <c r="AP351" s="15">
        <f t="shared" si="255"/>
        <v>0</v>
      </c>
      <c r="AQ351" s="15">
        <f t="shared" si="231"/>
        <v>0.53568063940467447</v>
      </c>
      <c r="AR351" s="15">
        <f t="shared" si="232"/>
        <v>5.5921678072110563E-6</v>
      </c>
      <c r="AS351" s="15">
        <f t="shared" si="233"/>
        <v>1.9455252918287938E-3</v>
      </c>
      <c r="AT351" s="14">
        <f t="shared" si="256"/>
        <v>2.0357865237176594E-3</v>
      </c>
      <c r="AU351" s="11">
        <f t="shared" si="241"/>
        <v>1.8263017008090441E-3</v>
      </c>
      <c r="AV351" s="14">
        <f t="shared" si="257"/>
        <v>-2.4143821832655069E-2</v>
      </c>
      <c r="AW351" s="11">
        <f t="shared" si="242"/>
        <v>-2.1249153388280279E-2</v>
      </c>
      <c r="AX351" s="13">
        <f t="shared" si="220"/>
        <v>-7.0501328538022194E-4</v>
      </c>
      <c r="AY351" s="11">
        <f t="shared" si="224"/>
        <v>-5.0490106998601404E-4</v>
      </c>
      <c r="AZ351" s="12">
        <f t="shared" si="222"/>
        <v>5.807052023644506E-5</v>
      </c>
      <c r="BA351" s="11">
        <f t="shared" si="223"/>
        <v>4.2642508181048155E-5</v>
      </c>
      <c r="BB351" s="117">
        <f t="shared" si="243"/>
        <v>13497</v>
      </c>
      <c r="BC351" s="289">
        <f t="shared" si="221"/>
        <v>385</v>
      </c>
    </row>
    <row r="352" spans="1:55" ht="16">
      <c r="A352" s="20">
        <v>237</v>
      </c>
      <c r="B352" s="19">
        <v>44706</v>
      </c>
      <c r="C352" s="8">
        <v>15472391</v>
      </c>
      <c r="D352" s="8">
        <v>15633</v>
      </c>
      <c r="E352" s="8">
        <v>5436029</v>
      </c>
      <c r="F352" s="8">
        <v>5347275</v>
      </c>
      <c r="G352" s="8">
        <v>6629870</v>
      </c>
      <c r="H352" s="10">
        <f t="shared" si="225"/>
        <v>-579784</v>
      </c>
      <c r="I352" s="8">
        <v>20641</v>
      </c>
      <c r="J352" s="8">
        <v>1543745</v>
      </c>
      <c r="K352" s="8">
        <v>567</v>
      </c>
      <c r="L352" s="9">
        <v>37</v>
      </c>
      <c r="M352" s="8">
        <v>294076</v>
      </c>
      <c r="N352" s="8">
        <v>3313</v>
      </c>
      <c r="O352" s="18">
        <f t="shared" si="226"/>
        <v>12849</v>
      </c>
      <c r="P352" s="18">
        <f t="shared" si="227"/>
        <v>22</v>
      </c>
      <c r="Q352" s="18">
        <f t="shared" si="228"/>
        <v>1</v>
      </c>
      <c r="R352" s="18">
        <f t="shared" si="234"/>
        <v>0</v>
      </c>
      <c r="S352" s="17">
        <f t="shared" si="235"/>
        <v>10597.714285714286</v>
      </c>
      <c r="T352" s="17">
        <f t="shared" si="236"/>
        <v>-1.7142857142857142</v>
      </c>
      <c r="U352" s="17">
        <f t="shared" si="237"/>
        <v>1</v>
      </c>
      <c r="V352" s="17">
        <f t="shared" si="229"/>
        <v>12849</v>
      </c>
      <c r="W352" s="17">
        <f t="shared" si="238"/>
        <v>22</v>
      </c>
      <c r="X352" s="17">
        <f t="shared" si="230"/>
        <v>1</v>
      </c>
      <c r="Y352" s="17">
        <f t="shared" si="244"/>
        <v>10597.714285714286</v>
      </c>
      <c r="Z352" s="17">
        <f t="shared" si="245"/>
        <v>6.8571428571428568</v>
      </c>
      <c r="AA352" s="17">
        <f t="shared" si="246"/>
        <v>1.7142857142857142</v>
      </c>
      <c r="AB352" s="11">
        <f t="shared" si="247"/>
        <v>0.80676874891247607</v>
      </c>
      <c r="AC352" s="11">
        <f t="shared" si="248"/>
        <v>4.4791696216744026E-6</v>
      </c>
      <c r="AD352" s="11">
        <f t="shared" si="249"/>
        <v>3.1454783748361727E-3</v>
      </c>
      <c r="AE352" s="11">
        <f t="shared" si="250"/>
        <v>0.84964273394766676</v>
      </c>
      <c r="AF352" s="11">
        <f t="shared" si="251"/>
        <v>4.5321884893841367E-6</v>
      </c>
      <c r="AG352" s="11">
        <f t="shared" si="252"/>
        <v>3.045404208194906E-3</v>
      </c>
      <c r="AH352" s="11">
        <f t="shared" si="219"/>
        <v>0.97815164433617541</v>
      </c>
      <c r="AI352" s="11">
        <f t="shared" si="239"/>
        <v>1.4370669202872044E-5</v>
      </c>
      <c r="AJ352" s="11">
        <f t="shared" si="240"/>
        <v>1.834862385321101E-3</v>
      </c>
      <c r="AK352" s="16">
        <f t="shared" ref="AK352:AK415" si="259">AVERAGE(AH349:AH355)</f>
        <v>0.66204252955502951</v>
      </c>
      <c r="AL352" s="16">
        <f t="shared" ref="AL352:AL415" si="260">AVERAGE(AI350:AI354)</f>
        <v>6.270107695460658E-6</v>
      </c>
      <c r="AM352" s="16">
        <f t="shared" si="258"/>
        <v>2.8894949995867426E-3</v>
      </c>
      <c r="AN352" s="15">
        <f t="shared" si="253"/>
        <v>0.96640220765781304</v>
      </c>
      <c r="AO352" s="15">
        <f t="shared" si="254"/>
        <v>0</v>
      </c>
      <c r="AP352" s="15">
        <f t="shared" si="255"/>
        <v>0</v>
      </c>
      <c r="AQ352" s="15">
        <f t="shared" si="231"/>
        <v>0.52043369887061997</v>
      </c>
      <c r="AR352" s="15">
        <f t="shared" si="232"/>
        <v>5.5921678072110563E-6</v>
      </c>
      <c r="AS352" s="15">
        <f t="shared" si="233"/>
        <v>1.9455252918287938E-3</v>
      </c>
      <c r="AT352" s="14">
        <f t="shared" si="256"/>
        <v>2.3579647866398589E-3</v>
      </c>
      <c r="AU352" s="11">
        <f t="shared" si="241"/>
        <v>1.8113908288225433E-3</v>
      </c>
      <c r="AV352" s="14">
        <f t="shared" si="257"/>
        <v>-2.6963489851392932E-2</v>
      </c>
      <c r="AW352" s="11">
        <f t="shared" si="242"/>
        <v>-2.0586264376004571E-2</v>
      </c>
      <c r="AX352" s="13">
        <f t="shared" si="220"/>
        <v>-6.529224989937838E-4</v>
      </c>
      <c r="AY352" s="11">
        <f t="shared" si="224"/>
        <v>-4.651261619922884E-4</v>
      </c>
      <c r="AZ352" s="12">
        <f t="shared" si="222"/>
        <v>5.5053869834551808E-5</v>
      </c>
      <c r="BA352" s="11">
        <f t="shared" si="223"/>
        <v>4.0121450345180226E-5</v>
      </c>
      <c r="BB352" s="117">
        <f t="shared" si="243"/>
        <v>15633</v>
      </c>
      <c r="BC352" s="289">
        <f t="shared" si="221"/>
        <v>365</v>
      </c>
    </row>
    <row r="353" spans="1:55" ht="16">
      <c r="A353" s="20">
        <v>238</v>
      </c>
      <c r="B353" s="19">
        <v>44707</v>
      </c>
      <c r="C353" s="8">
        <v>15487771</v>
      </c>
      <c r="D353" s="8">
        <v>15380</v>
      </c>
      <c r="E353" s="8">
        <v>5436447</v>
      </c>
      <c r="F353" s="8">
        <v>5347632</v>
      </c>
      <c r="G353" s="8">
        <v>6629870</v>
      </c>
      <c r="H353" s="10">
        <f t="shared" si="225"/>
        <v>-590590</v>
      </c>
      <c r="I353" s="8">
        <v>18810</v>
      </c>
      <c r="J353" s="8">
        <v>1556017</v>
      </c>
      <c r="K353" s="8">
        <v>559</v>
      </c>
      <c r="L353" s="9">
        <v>34</v>
      </c>
      <c r="M353" s="8">
        <v>294076</v>
      </c>
      <c r="N353" s="8">
        <v>3332</v>
      </c>
      <c r="O353" s="18">
        <f t="shared" si="226"/>
        <v>12272</v>
      </c>
      <c r="P353" s="18">
        <f t="shared" si="227"/>
        <v>-8</v>
      </c>
      <c r="Q353" s="18">
        <f t="shared" si="228"/>
        <v>-3</v>
      </c>
      <c r="R353" s="18">
        <f t="shared" si="234"/>
        <v>0</v>
      </c>
      <c r="S353" s="17">
        <f t="shared" si="235"/>
        <v>10324.428571428571</v>
      </c>
      <c r="T353" s="17">
        <f t="shared" si="236"/>
        <v>-4.8571428571428568</v>
      </c>
      <c r="U353" s="17">
        <f t="shared" si="237"/>
        <v>0.14285714285714285</v>
      </c>
      <c r="V353" s="17">
        <f t="shared" si="229"/>
        <v>12272</v>
      </c>
      <c r="W353" s="17">
        <f t="shared" si="238"/>
        <v>0</v>
      </c>
      <c r="X353" s="17">
        <f t="shared" si="230"/>
        <v>0</v>
      </c>
      <c r="Y353" s="17">
        <f t="shared" si="244"/>
        <v>10324.428571428571</v>
      </c>
      <c r="Z353" s="17">
        <f t="shared" si="245"/>
        <v>6.8571428571428568</v>
      </c>
      <c r="AA353" s="17">
        <f t="shared" si="246"/>
        <v>1.1428571428571428</v>
      </c>
      <c r="AB353" s="11">
        <f t="shared" si="247"/>
        <v>0.50019032854166812</v>
      </c>
      <c r="AC353" s="11">
        <f t="shared" si="248"/>
        <v>4.4418883022408859E-6</v>
      </c>
      <c r="AD353" s="11">
        <f t="shared" si="249"/>
        <v>2.0156210632401106E-3</v>
      </c>
      <c r="AE353" s="11">
        <f t="shared" si="250"/>
        <v>0.48103656267968475</v>
      </c>
      <c r="AF353" s="11">
        <f t="shared" si="251"/>
        <v>4.098489433411159E-6</v>
      </c>
      <c r="AG353" s="11">
        <f t="shared" si="252"/>
        <v>3.3613445378151258E-3</v>
      </c>
      <c r="AH353" s="11">
        <f t="shared" si="219"/>
        <v>0.59454483794389812</v>
      </c>
      <c r="AI353" s="11">
        <f t="shared" si="239"/>
        <v>0</v>
      </c>
      <c r="AJ353" s="11">
        <f t="shared" si="240"/>
        <v>0</v>
      </c>
      <c r="AK353" s="16">
        <f t="shared" si="259"/>
        <v>0.66131056122493559</v>
      </c>
      <c r="AL353" s="16">
        <f t="shared" si="260"/>
        <v>4.4165334416070453E-6</v>
      </c>
      <c r="AM353" s="16">
        <f t="shared" si="258"/>
        <v>2.8894949995867426E-3</v>
      </c>
      <c r="AN353" s="15">
        <f t="shared" si="253"/>
        <v>0.51598137479283401</v>
      </c>
      <c r="AO353" s="15">
        <f t="shared" si="254"/>
        <v>1.3661631444703863E-6</v>
      </c>
      <c r="AP353" s="15">
        <f t="shared" si="255"/>
        <v>1.9607843137254902E-3</v>
      </c>
      <c r="AQ353" s="15">
        <f t="shared" si="231"/>
        <v>0.49742095046249135</v>
      </c>
      <c r="AR353" s="15">
        <f t="shared" si="232"/>
        <v>5.5921678072110563E-6</v>
      </c>
      <c r="AS353" s="15">
        <f t="shared" si="233"/>
        <v>1.9455252918287938E-3</v>
      </c>
      <c r="AT353" s="14">
        <f t="shared" si="256"/>
        <v>2.319804159055909E-3</v>
      </c>
      <c r="AU353" s="11">
        <f t="shared" si="241"/>
        <v>1.8029226601943716E-3</v>
      </c>
      <c r="AV353" s="14">
        <f t="shared" si="257"/>
        <v>-2.6041754855314177E-2</v>
      </c>
      <c r="AW353" s="11">
        <f t="shared" si="242"/>
        <v>-2.032835747104304E-2</v>
      </c>
      <c r="AX353" s="13">
        <f t="shared" si="220"/>
        <v>-6.1574655388903449E-4</v>
      </c>
      <c r="AY353" s="11">
        <f t="shared" si="224"/>
        <v>-5.5188361931532014E-4</v>
      </c>
      <c r="AZ353" s="12">
        <f t="shared" si="222"/>
        <v>5.3847209673794509E-5</v>
      </c>
      <c r="BA353" s="11">
        <f t="shared" si="223"/>
        <v>4.7878551378620013E-5</v>
      </c>
      <c r="BB353" s="117">
        <f t="shared" si="243"/>
        <v>15380</v>
      </c>
      <c r="BC353" s="289">
        <f t="shared" si="221"/>
        <v>357</v>
      </c>
    </row>
    <row r="354" spans="1:55" ht="16">
      <c r="A354" s="20">
        <v>239</v>
      </c>
      <c r="B354" s="19">
        <v>44708</v>
      </c>
      <c r="C354" s="8">
        <v>15504509</v>
      </c>
      <c r="D354" s="8">
        <v>16738</v>
      </c>
      <c r="E354" s="8">
        <v>5436945</v>
      </c>
      <c r="F354" s="8">
        <v>5348086</v>
      </c>
      <c r="G354" s="8">
        <v>6629870</v>
      </c>
      <c r="H354" s="10">
        <f t="shared" si="225"/>
        <v>-601242</v>
      </c>
      <c r="I354" s="8">
        <v>18277</v>
      </c>
      <c r="J354" s="8">
        <v>1566728</v>
      </c>
      <c r="K354" s="8">
        <v>571</v>
      </c>
      <c r="L354" s="9">
        <v>33</v>
      </c>
      <c r="M354" s="8">
        <v>294076</v>
      </c>
      <c r="N354" s="8">
        <v>3341</v>
      </c>
      <c r="O354" s="18">
        <f t="shared" si="226"/>
        <v>10711</v>
      </c>
      <c r="P354" s="18">
        <f t="shared" si="227"/>
        <v>12</v>
      </c>
      <c r="Q354" s="18">
        <f t="shared" si="228"/>
        <v>-1</v>
      </c>
      <c r="R354" s="18">
        <f t="shared" si="234"/>
        <v>0</v>
      </c>
      <c r="S354" s="17">
        <f t="shared" si="235"/>
        <v>10000.857142857143</v>
      </c>
      <c r="T354" s="17">
        <f t="shared" si="236"/>
        <v>-0.7142857142857143</v>
      </c>
      <c r="U354" s="17">
        <f t="shared" si="237"/>
        <v>1.1428571428571428</v>
      </c>
      <c r="V354" s="17">
        <f t="shared" si="229"/>
        <v>10711</v>
      </c>
      <c r="W354" s="17">
        <f t="shared" si="238"/>
        <v>12</v>
      </c>
      <c r="X354" s="17">
        <f t="shared" si="230"/>
        <v>0</v>
      </c>
      <c r="Y354" s="17">
        <f t="shared" si="244"/>
        <v>10000.857142857143</v>
      </c>
      <c r="Z354" s="17">
        <f t="shared" si="245"/>
        <v>11</v>
      </c>
      <c r="AA354" s="17">
        <f t="shared" si="246"/>
        <v>2.1428571428571428</v>
      </c>
      <c r="AB354" s="11">
        <f t="shared" si="247"/>
        <v>0.53167767904610008</v>
      </c>
      <c r="AC354" s="11">
        <f t="shared" si="248"/>
        <v>7.0693315047329174E-6</v>
      </c>
      <c r="AD354" s="11">
        <f t="shared" si="249"/>
        <v>3.8333759263991822E-3</v>
      </c>
      <c r="AE354" s="11">
        <f t="shared" si="250"/>
        <v>0.57105060611891478</v>
      </c>
      <c r="AF354" s="11">
        <f t="shared" si="251"/>
        <v>5.4162745509569883E-6</v>
      </c>
      <c r="AG354" s="11">
        <f t="shared" si="252"/>
        <v>2.232142857142857E-3</v>
      </c>
      <c r="AH354" s="11">
        <f t="shared" si="219"/>
        <v>0.56943115364167995</v>
      </c>
      <c r="AI354" s="11">
        <f t="shared" si="239"/>
        <v>7.711998005163182E-6</v>
      </c>
      <c r="AJ354" s="11">
        <f t="shared" si="240"/>
        <v>0</v>
      </c>
      <c r="AK354" s="16">
        <f t="shared" si="259"/>
        <v>0.64983762560222769</v>
      </c>
      <c r="AL354" s="16">
        <f t="shared" si="260"/>
        <v>4.4165334416070453E-6</v>
      </c>
      <c r="AM354" s="16">
        <f t="shared" si="258"/>
        <v>3.6697247706422018E-4</v>
      </c>
      <c r="AN354" s="15">
        <f t="shared" si="253"/>
        <v>0.59577640946700017</v>
      </c>
      <c r="AO354" s="15">
        <f t="shared" si="254"/>
        <v>1.3540686377392471E-6</v>
      </c>
      <c r="AP354" s="15">
        <f t="shared" si="255"/>
        <v>5.859375E-3</v>
      </c>
      <c r="AQ354" s="15">
        <f t="shared" si="231"/>
        <v>0.54162413928044628</v>
      </c>
      <c r="AR354" s="15">
        <f t="shared" si="232"/>
        <v>9.6848958601307336E-7</v>
      </c>
      <c r="AS354" s="15">
        <f t="shared" si="233"/>
        <v>1.9455252918287938E-3</v>
      </c>
      <c r="AT354" s="14">
        <f t="shared" si="256"/>
        <v>2.5246347213444607E-3</v>
      </c>
      <c r="AU354" s="11">
        <f t="shared" si="241"/>
        <v>1.8004446973642451E-3</v>
      </c>
      <c r="AV354" s="14">
        <f t="shared" si="257"/>
        <v>-2.7839039854168537E-2</v>
      </c>
      <c r="AW354" s="11">
        <f t="shared" si="242"/>
        <v>-2.0226840652777356E-2</v>
      </c>
      <c r="AX354" s="13">
        <f t="shared" si="220"/>
        <v>-7.6872280262110771E-4</v>
      </c>
      <c r="AY354" s="11">
        <f t="shared" si="224"/>
        <v>-5.6289240734266985E-4</v>
      </c>
      <c r="AZ354" s="12">
        <f t="shared" si="222"/>
        <v>6.8477964122976769E-5</v>
      </c>
      <c r="BA354" s="11">
        <f t="shared" si="223"/>
        <v>4.9300686568083966E-5</v>
      </c>
      <c r="BB354" s="117">
        <f t="shared" si="243"/>
        <v>16738</v>
      </c>
      <c r="BC354" s="289">
        <f t="shared" si="221"/>
        <v>454</v>
      </c>
    </row>
    <row r="355" spans="1:55" ht="16">
      <c r="A355" s="20">
        <v>240</v>
      </c>
      <c r="B355" s="19">
        <v>44709</v>
      </c>
      <c r="C355" s="8">
        <v>15519529</v>
      </c>
      <c r="D355" s="8">
        <v>15020</v>
      </c>
      <c r="E355" s="8">
        <v>5437221</v>
      </c>
      <c r="F355" s="8">
        <v>5348312</v>
      </c>
      <c r="G355" s="8">
        <v>6629870</v>
      </c>
      <c r="H355" s="10">
        <f t="shared" si="225"/>
        <v>-607267</v>
      </c>
      <c r="I355" s="8">
        <v>15339</v>
      </c>
      <c r="J355" s="8">
        <v>1575475</v>
      </c>
      <c r="K355" s="8">
        <v>540</v>
      </c>
      <c r="L355" s="9">
        <v>32</v>
      </c>
      <c r="M355" s="8">
        <v>294076</v>
      </c>
      <c r="N355" s="8">
        <v>3363</v>
      </c>
      <c r="O355" s="18">
        <f t="shared" si="226"/>
        <v>8747</v>
      </c>
      <c r="P355" s="18">
        <f t="shared" si="227"/>
        <v>-31</v>
      </c>
      <c r="Q355" s="18">
        <f t="shared" si="228"/>
        <v>-1</v>
      </c>
      <c r="R355" s="18">
        <f t="shared" si="234"/>
        <v>0</v>
      </c>
      <c r="S355" s="17">
        <f t="shared" si="235"/>
        <v>9651.8571428571431</v>
      </c>
      <c r="T355" s="17">
        <f t="shared" si="236"/>
        <v>-2.5714285714285716</v>
      </c>
      <c r="U355" s="17">
        <f t="shared" si="237"/>
        <v>-0.7142857142857143</v>
      </c>
      <c r="V355" s="17">
        <f t="shared" si="229"/>
        <v>8747</v>
      </c>
      <c r="W355" s="17">
        <f t="shared" si="238"/>
        <v>0</v>
      </c>
      <c r="X355" s="17">
        <f t="shared" si="230"/>
        <v>0</v>
      </c>
      <c r="Y355" s="17">
        <f t="shared" si="244"/>
        <v>9651.8571428571431</v>
      </c>
      <c r="Z355" s="17">
        <f t="shared" si="245"/>
        <v>11</v>
      </c>
      <c r="AA355" s="17">
        <f t="shared" si="246"/>
        <v>1.1428571428571428</v>
      </c>
      <c r="AB355" s="11">
        <f t="shared" si="247"/>
        <v>0.52808760424889989</v>
      </c>
      <c r="AC355" s="11">
        <f t="shared" si="248"/>
        <v>7.0210017309960628E-6</v>
      </c>
      <c r="AD355" s="11">
        <f t="shared" si="249"/>
        <v>2.0015011258443832E-3</v>
      </c>
      <c r="AE355" s="11">
        <f t="shared" si="250"/>
        <v>0.55885012875299445</v>
      </c>
      <c r="AF355" s="11">
        <f t="shared" si="251"/>
        <v>5.3712363578989069E-6</v>
      </c>
      <c r="AG355" s="11">
        <f t="shared" si="252"/>
        <v>4.168982768204558E-3</v>
      </c>
      <c r="AH355" s="11">
        <f t="shared" si="219"/>
        <v>0.47857963560759426</v>
      </c>
      <c r="AI355" s="11">
        <f t="shared" si="239"/>
        <v>0</v>
      </c>
      <c r="AJ355" s="11">
        <f t="shared" si="240"/>
        <v>0</v>
      </c>
      <c r="AK355" s="16">
        <f t="shared" si="259"/>
        <v>0.63151056254486393</v>
      </c>
      <c r="AL355" s="16">
        <f t="shared" si="260"/>
        <v>6.9755821951372537E-6</v>
      </c>
      <c r="AM355" s="16">
        <f t="shared" si="258"/>
        <v>2.7613412228796844E-3</v>
      </c>
      <c r="AN355" s="15">
        <f t="shared" si="253"/>
        <v>0.5739138839220993</v>
      </c>
      <c r="AO355" s="15">
        <f t="shared" si="254"/>
        <v>2.5513372700019807E-5</v>
      </c>
      <c r="AP355" s="15">
        <f t="shared" si="255"/>
        <v>0</v>
      </c>
      <c r="AQ355" s="15">
        <f t="shared" si="231"/>
        <v>0.48827870179899985</v>
      </c>
      <c r="AR355" s="15">
        <f t="shared" si="232"/>
        <v>0</v>
      </c>
      <c r="AS355" s="15">
        <f t="shared" si="233"/>
        <v>0</v>
      </c>
      <c r="AT355" s="14">
        <f t="shared" si="256"/>
        <v>2.2655044518218306E-3</v>
      </c>
      <c r="AU355" s="11">
        <f t="shared" si="241"/>
        <v>1.8005739823814691E-3</v>
      </c>
      <c r="AV355" s="14">
        <f t="shared" si="257"/>
        <v>-2.473376620168723E-2</v>
      </c>
      <c r="AW355" s="11">
        <f t="shared" si="242"/>
        <v>-1.9848484475334348E-2</v>
      </c>
      <c r="AX355" s="13">
        <f t="shared" si="220"/>
        <v>-3.7588857731163161E-4</v>
      </c>
      <c r="AY355" s="11">
        <f t="shared" si="224"/>
        <v>-5.6398499537558308E-4</v>
      </c>
      <c r="AZ355" s="12">
        <f t="shared" si="222"/>
        <v>3.4088149541393723E-5</v>
      </c>
      <c r="BA355" s="11">
        <f t="shared" si="223"/>
        <v>5.0485799225970597E-5</v>
      </c>
      <c r="BB355" s="117">
        <f t="shared" si="243"/>
        <v>15020</v>
      </c>
      <c r="BC355" s="289">
        <f t="shared" si="221"/>
        <v>226</v>
      </c>
    </row>
    <row r="356" spans="1:55" ht="16">
      <c r="A356" s="20">
        <v>241</v>
      </c>
      <c r="B356" s="19">
        <v>44710</v>
      </c>
      <c r="C356" s="8">
        <v>15524454</v>
      </c>
      <c r="D356" s="8">
        <v>4925</v>
      </c>
      <c r="E356" s="8">
        <v>5437529</v>
      </c>
      <c r="F356" s="8">
        <v>5348607</v>
      </c>
      <c r="G356" s="8">
        <v>6629870</v>
      </c>
      <c r="H356" s="10">
        <f t="shared" si="225"/>
        <v>-612785</v>
      </c>
      <c r="I356" s="8">
        <v>13190</v>
      </c>
      <c r="J356" s="8">
        <v>1582866</v>
      </c>
      <c r="K356" s="8">
        <v>507</v>
      </c>
      <c r="L356" s="9">
        <v>30</v>
      </c>
      <c r="M356" s="8">
        <v>294076</v>
      </c>
      <c r="N356" s="8">
        <v>3379</v>
      </c>
      <c r="O356" s="18">
        <f t="shared" si="226"/>
        <v>7391</v>
      </c>
      <c r="P356" s="18">
        <f t="shared" si="227"/>
        <v>-33</v>
      </c>
      <c r="Q356" s="18">
        <f t="shared" si="228"/>
        <v>-2</v>
      </c>
      <c r="R356" s="18">
        <f t="shared" si="234"/>
        <v>0</v>
      </c>
      <c r="S356" s="17">
        <f t="shared" si="235"/>
        <v>9153</v>
      </c>
      <c r="T356" s="17">
        <f t="shared" si="236"/>
        <v>-5.5714285714285712</v>
      </c>
      <c r="U356" s="17">
        <f t="shared" si="237"/>
        <v>-1</v>
      </c>
      <c r="V356" s="17">
        <f t="shared" si="229"/>
        <v>7391</v>
      </c>
      <c r="W356" s="17">
        <f t="shared" si="238"/>
        <v>0</v>
      </c>
      <c r="X356" s="17">
        <f t="shared" si="230"/>
        <v>0</v>
      </c>
      <c r="Y356" s="17">
        <f t="shared" si="244"/>
        <v>9153</v>
      </c>
      <c r="Z356" s="17">
        <f t="shared" si="245"/>
        <v>8</v>
      </c>
      <c r="AA356" s="17">
        <f t="shared" si="246"/>
        <v>1</v>
      </c>
      <c r="AB356" s="11">
        <f t="shared" si="247"/>
        <v>0.59671425777430076</v>
      </c>
      <c r="AC356" s="11">
        <f t="shared" si="248"/>
        <v>5.077833669210873E-6</v>
      </c>
      <c r="AD356" s="11">
        <f t="shared" si="249"/>
        <v>1.8518518518518519E-3</v>
      </c>
      <c r="AE356" s="11">
        <f t="shared" si="250"/>
        <v>0.59660390901885718</v>
      </c>
      <c r="AF356" s="11">
        <f t="shared" si="251"/>
        <v>7.4221834027228185E-6</v>
      </c>
      <c r="AG356" s="11">
        <f t="shared" si="252"/>
        <v>4.1407867494824011E-3</v>
      </c>
      <c r="AH356" s="11">
        <f t="shared" si="219"/>
        <v>0.48184366647108678</v>
      </c>
      <c r="AI356" s="11">
        <f t="shared" si="239"/>
        <v>0</v>
      </c>
      <c r="AJ356" s="11">
        <f t="shared" si="240"/>
        <v>0</v>
      </c>
      <c r="AK356" s="16">
        <f t="shared" si="259"/>
        <v>0.60040641227428115</v>
      </c>
      <c r="AL356" s="16">
        <f t="shared" si="260"/>
        <v>6.9755821951372537E-6</v>
      </c>
      <c r="AM356" s="16">
        <f t="shared" si="258"/>
        <v>2.7613412228796844E-3</v>
      </c>
      <c r="AN356" s="15">
        <f t="shared" si="253"/>
        <v>0.48696744478174397</v>
      </c>
      <c r="AO356" s="15">
        <f t="shared" si="254"/>
        <v>0</v>
      </c>
      <c r="AP356" s="15">
        <f t="shared" si="255"/>
        <v>7.246376811594203E-3</v>
      </c>
      <c r="AQ356" s="15">
        <f t="shared" si="231"/>
        <v>0.525005009478137</v>
      </c>
      <c r="AR356" s="15">
        <f t="shared" si="232"/>
        <v>3.4253269858480841E-6</v>
      </c>
      <c r="AS356" s="15">
        <f t="shared" si="233"/>
        <v>2.2522522522522522E-3</v>
      </c>
      <c r="AT356" s="14">
        <f t="shared" si="256"/>
        <v>7.4285016146621277E-4</v>
      </c>
      <c r="AU356" s="11">
        <f t="shared" si="241"/>
        <v>1.7849089477944946E-3</v>
      </c>
      <c r="AV356" s="14">
        <f t="shared" si="257"/>
        <v>-8.0370766255701432E-3</v>
      </c>
      <c r="AW356" s="11">
        <f t="shared" si="242"/>
        <v>-1.9307704564255186E-2</v>
      </c>
      <c r="AX356" s="13">
        <f t="shared" si="220"/>
        <v>-4.8578302460038173E-4</v>
      </c>
      <c r="AY356" s="11">
        <f t="shared" si="224"/>
        <v>-5.5803704386067827E-4</v>
      </c>
      <c r="AZ356" s="12">
        <f t="shared" si="222"/>
        <v>4.4495593427925431E-5</v>
      </c>
      <c r="BA356" s="11">
        <f t="shared" si="223"/>
        <v>5.0895201780513257E-5</v>
      </c>
      <c r="BB356" s="117">
        <f t="shared" si="243"/>
        <v>4925</v>
      </c>
      <c r="BC356" s="289">
        <f t="shared" si="221"/>
        <v>295</v>
      </c>
    </row>
    <row r="357" spans="1:55" ht="16">
      <c r="A357" s="20">
        <v>242</v>
      </c>
      <c r="B357" s="19">
        <v>44711</v>
      </c>
      <c r="C357" s="8">
        <v>15526818</v>
      </c>
      <c r="D357" s="8">
        <v>2364</v>
      </c>
      <c r="E357" s="8">
        <v>5437773</v>
      </c>
      <c r="F357" s="8">
        <v>5348813</v>
      </c>
      <c r="G357" s="8">
        <v>6629870</v>
      </c>
      <c r="H357" s="10">
        <f t="shared" si="225"/>
        <v>-617404</v>
      </c>
      <c r="I357" s="8">
        <v>11011</v>
      </c>
      <c r="J357" s="8">
        <v>1589405</v>
      </c>
      <c r="K357" s="8">
        <v>550</v>
      </c>
      <c r="L357" s="9">
        <v>37</v>
      </c>
      <c r="M357" s="8">
        <v>294076</v>
      </c>
      <c r="N357" s="8">
        <v>3382</v>
      </c>
      <c r="O357" s="18">
        <f t="shared" si="226"/>
        <v>6539</v>
      </c>
      <c r="P357" s="18">
        <f t="shared" si="227"/>
        <v>43</v>
      </c>
      <c r="Q357" s="18">
        <f t="shared" si="228"/>
        <v>7</v>
      </c>
      <c r="R357" s="18">
        <f t="shared" si="234"/>
        <v>0</v>
      </c>
      <c r="S357" s="17">
        <f t="shared" si="235"/>
        <v>8824.7142857142862</v>
      </c>
      <c r="T357" s="17">
        <f t="shared" si="236"/>
        <v>-4.8571428571428568</v>
      </c>
      <c r="U357" s="17">
        <f t="shared" si="237"/>
        <v>-0.8571428571428571</v>
      </c>
      <c r="V357" s="17">
        <f t="shared" si="229"/>
        <v>6539</v>
      </c>
      <c r="W357" s="17">
        <f t="shared" si="238"/>
        <v>43</v>
      </c>
      <c r="X357" s="17">
        <f t="shared" si="230"/>
        <v>7</v>
      </c>
      <c r="Y357" s="17">
        <f t="shared" si="244"/>
        <v>8824.7142857142862</v>
      </c>
      <c r="Z357" s="17">
        <f t="shared" si="245"/>
        <v>8</v>
      </c>
      <c r="AA357" s="17">
        <f t="shared" si="246"/>
        <v>1</v>
      </c>
      <c r="AB357" s="11">
        <f t="shared" si="247"/>
        <v>0.66904581392830065</v>
      </c>
      <c r="AC357" s="11">
        <f t="shared" si="248"/>
        <v>5.0541233433531332E-6</v>
      </c>
      <c r="AD357" s="11">
        <f t="shared" si="249"/>
        <v>1.9723865877712033E-3</v>
      </c>
      <c r="AE357" s="11">
        <f t="shared" si="250"/>
        <v>0.73832736654172237</v>
      </c>
      <c r="AF357" s="11">
        <f t="shared" si="251"/>
        <v>7.1873287394323815E-6</v>
      </c>
      <c r="AG357" s="11">
        <f t="shared" si="252"/>
        <v>3.9609189331925006E-3</v>
      </c>
      <c r="AH357" s="11">
        <f t="shared" si="219"/>
        <v>0.49575435936315393</v>
      </c>
      <c r="AI357" s="11">
        <f t="shared" si="239"/>
        <v>2.716591297052309E-5</v>
      </c>
      <c r="AJ357" s="11">
        <f t="shared" si="240"/>
        <v>1.3806706114398421E-2</v>
      </c>
      <c r="AK357" s="16">
        <f t="shared" si="259"/>
        <v>0.59701765776002058</v>
      </c>
      <c r="AL357" s="16">
        <f t="shared" si="260"/>
        <v>5.5583031007926217E-6</v>
      </c>
      <c r="AM357" s="16">
        <f t="shared" si="258"/>
        <v>2.7613412228796844E-3</v>
      </c>
      <c r="AN357" s="15">
        <f t="shared" si="253"/>
        <v>0.57606490872210958</v>
      </c>
      <c r="AO357" s="15">
        <f t="shared" si="254"/>
        <v>9.2678712692680695E-6</v>
      </c>
      <c r="AP357" s="15">
        <f t="shared" si="255"/>
        <v>0</v>
      </c>
      <c r="AQ357" s="15">
        <f t="shared" si="231"/>
        <v>0.53576956643477935</v>
      </c>
      <c r="AR357" s="15">
        <f t="shared" si="232"/>
        <v>3.7792385044293238E-6</v>
      </c>
      <c r="AS357" s="15">
        <f t="shared" si="233"/>
        <v>5.2120831190598628E-3</v>
      </c>
      <c r="AT357" s="14">
        <f t="shared" si="256"/>
        <v>3.5656807750378212E-4</v>
      </c>
      <c r="AU357" s="11">
        <f t="shared" si="241"/>
        <v>1.7656885752338604E-3</v>
      </c>
      <c r="AV357" s="14">
        <f t="shared" si="257"/>
        <v>-3.8289353486533938E-3</v>
      </c>
      <c r="AW357" s="11">
        <f t="shared" si="242"/>
        <v>-1.8761545848761128E-2</v>
      </c>
      <c r="AX357" s="13">
        <f t="shared" si="220"/>
        <v>-3.361701086025278E-4</v>
      </c>
      <c r="AY357" s="11">
        <f t="shared" si="224"/>
        <v>-5.5803878750532979E-4</v>
      </c>
      <c r="AZ357" s="12">
        <f t="shared" si="222"/>
        <v>3.1071499139500471E-5</v>
      </c>
      <c r="BA357" s="11">
        <f t="shared" si="223"/>
        <v>5.1735554392469234E-5</v>
      </c>
      <c r="BB357" s="117">
        <f t="shared" si="243"/>
        <v>2364</v>
      </c>
      <c r="BC357" s="289">
        <f t="shared" si="221"/>
        <v>206</v>
      </c>
    </row>
    <row r="358" spans="1:55" ht="16">
      <c r="A358" s="20">
        <v>243</v>
      </c>
      <c r="B358" s="19">
        <v>44712</v>
      </c>
      <c r="C358" s="8">
        <v>15540321</v>
      </c>
      <c r="D358" s="8">
        <v>13503</v>
      </c>
      <c r="E358" s="8">
        <v>5438283</v>
      </c>
      <c r="F358" s="8">
        <v>5349253</v>
      </c>
      <c r="G358" s="8">
        <v>6629870</v>
      </c>
      <c r="H358" s="10">
        <f t="shared" si="225"/>
        <v>-628183</v>
      </c>
      <c r="I358" s="8">
        <v>12305</v>
      </c>
      <c r="J358" s="8">
        <v>1598459</v>
      </c>
      <c r="K358" s="8">
        <v>527</v>
      </c>
      <c r="L358" s="9">
        <v>31</v>
      </c>
      <c r="M358" s="8">
        <v>294076</v>
      </c>
      <c r="N358" s="8">
        <v>3402</v>
      </c>
      <c r="O358" s="18">
        <f t="shared" si="226"/>
        <v>9054</v>
      </c>
      <c r="P358" s="18">
        <f t="shared" si="227"/>
        <v>-23</v>
      </c>
      <c r="Q358" s="18">
        <f t="shared" si="228"/>
        <v>-6</v>
      </c>
      <c r="R358" s="18">
        <f t="shared" si="234"/>
        <v>0</v>
      </c>
      <c r="S358" s="17">
        <f t="shared" si="235"/>
        <v>8592.2857142857138</v>
      </c>
      <c r="T358" s="17">
        <f t="shared" si="236"/>
        <v>-8.1428571428571423</v>
      </c>
      <c r="U358" s="17">
        <f t="shared" si="237"/>
        <v>-0.5714285714285714</v>
      </c>
      <c r="V358" s="17">
        <f t="shared" si="229"/>
        <v>9054</v>
      </c>
      <c r="W358" s="17">
        <f t="shared" si="238"/>
        <v>0</v>
      </c>
      <c r="X358" s="17">
        <f t="shared" si="230"/>
        <v>0</v>
      </c>
      <c r="Y358" s="17">
        <f t="shared" si="244"/>
        <v>8592.2857142857138</v>
      </c>
      <c r="Z358" s="17">
        <f t="shared" si="245"/>
        <v>6.2857142857142856</v>
      </c>
      <c r="AA358" s="17">
        <f t="shared" si="246"/>
        <v>1.1428571428571428</v>
      </c>
      <c r="AB358" s="11">
        <f t="shared" si="247"/>
        <v>0.78033654657031271</v>
      </c>
      <c r="AC358" s="11">
        <f t="shared" si="248"/>
        <v>3.9547593506464911E-6</v>
      </c>
      <c r="AD358" s="11">
        <f t="shared" si="249"/>
        <v>2.0779220779220779E-3</v>
      </c>
      <c r="AE358" s="11">
        <f t="shared" si="250"/>
        <v>0.91316364495364089</v>
      </c>
      <c r="AF358" s="11">
        <f t="shared" si="251"/>
        <v>8.0859038907583108E-6</v>
      </c>
      <c r="AG358" s="11">
        <f t="shared" si="252"/>
        <v>3.0888030888030888E-3</v>
      </c>
      <c r="AH358" s="11">
        <f t="shared" si="219"/>
        <v>0.82226864045045867</v>
      </c>
      <c r="AI358" s="11">
        <f t="shared" si="239"/>
        <v>0</v>
      </c>
      <c r="AJ358" s="11">
        <f t="shared" si="240"/>
        <v>0</v>
      </c>
      <c r="AK358" s="16">
        <f t="shared" si="259"/>
        <v>0.59649964226224805</v>
      </c>
      <c r="AL358" s="16">
        <f t="shared" si="260"/>
        <v>5.5583031007926217E-6</v>
      </c>
      <c r="AM358" s="16">
        <f t="shared" si="258"/>
        <v>2.7613412228796844E-3</v>
      </c>
      <c r="AN358" s="15">
        <f t="shared" si="253"/>
        <v>0.95055808185200497</v>
      </c>
      <c r="AO358" s="15">
        <f t="shared" si="254"/>
        <v>0</v>
      </c>
      <c r="AP358" s="15">
        <f t="shared" si="255"/>
        <v>1.2612612612612612E-2</v>
      </c>
      <c r="AQ358" s="15">
        <f t="shared" si="231"/>
        <v>0.53819241951964047</v>
      </c>
      <c r="AR358" s="15">
        <f t="shared" si="232"/>
        <v>3.7792385044293238E-6</v>
      </c>
      <c r="AS358" s="15">
        <f t="shared" si="233"/>
        <v>5.2120831190598628E-3</v>
      </c>
      <c r="AT358" s="14">
        <f t="shared" si="256"/>
        <v>2.0366915188382278E-3</v>
      </c>
      <c r="AU358" s="11">
        <f t="shared" si="241"/>
        <v>1.7309540006063466E-3</v>
      </c>
      <c r="AV358" s="14">
        <f t="shared" si="257"/>
        <v>-2.1495328590554027E-2</v>
      </c>
      <c r="AW358" s="11">
        <f t="shared" si="242"/>
        <v>-1.8052797160529786E-2</v>
      </c>
      <c r="AX358" s="13">
        <f t="shared" si="220"/>
        <v>-7.1266140161061473E-4</v>
      </c>
      <c r="AY358" s="11">
        <f t="shared" si="224"/>
        <v>-5.2446254800003669E-4</v>
      </c>
      <c r="AZ358" s="12">
        <f t="shared" si="222"/>
        <v>6.6366308841651493E-5</v>
      </c>
      <c r="BA358" s="11">
        <f t="shared" si="223"/>
        <v>4.9451519088178635E-5</v>
      </c>
      <c r="BB358" s="117">
        <f t="shared" si="243"/>
        <v>13503</v>
      </c>
      <c r="BC358" s="289">
        <f t="shared" si="221"/>
        <v>440</v>
      </c>
    </row>
    <row r="359" spans="1:55" ht="16">
      <c r="A359" s="20">
        <v>244</v>
      </c>
      <c r="B359" s="19">
        <v>44713</v>
      </c>
      <c r="C359" s="8">
        <v>15555227</v>
      </c>
      <c r="D359" s="8">
        <v>14906</v>
      </c>
      <c r="E359" s="8">
        <v>5438778</v>
      </c>
      <c r="F359" s="8">
        <v>5349637</v>
      </c>
      <c r="G359" s="8">
        <v>6629870</v>
      </c>
      <c r="H359" s="10">
        <f t="shared" si="225"/>
        <v>-643109</v>
      </c>
      <c r="I359" s="8">
        <v>17473</v>
      </c>
      <c r="J359" s="8">
        <v>1607816</v>
      </c>
      <c r="K359" s="8">
        <v>528</v>
      </c>
      <c r="L359" s="9">
        <v>30</v>
      </c>
      <c r="M359" s="8">
        <v>294076</v>
      </c>
      <c r="N359" s="8">
        <v>3419</v>
      </c>
      <c r="O359" s="18">
        <f t="shared" si="226"/>
        <v>9357</v>
      </c>
      <c r="P359" s="18">
        <f t="shared" si="227"/>
        <v>1</v>
      </c>
      <c r="Q359" s="18">
        <f t="shared" si="228"/>
        <v>-1</v>
      </c>
      <c r="R359" s="18">
        <f t="shared" si="234"/>
        <v>0</v>
      </c>
      <c r="S359" s="17">
        <f t="shared" si="235"/>
        <v>8547.5714285714294</v>
      </c>
      <c r="T359" s="17">
        <f t="shared" si="236"/>
        <v>-4.4285714285714288</v>
      </c>
      <c r="U359" s="17">
        <f t="shared" si="237"/>
        <v>-0.42857142857142855</v>
      </c>
      <c r="V359" s="17">
        <f t="shared" si="229"/>
        <v>9357</v>
      </c>
      <c r="W359" s="17">
        <f t="shared" si="238"/>
        <v>1</v>
      </c>
      <c r="X359" s="17">
        <f t="shared" si="230"/>
        <v>0</v>
      </c>
      <c r="Y359" s="17">
        <f t="shared" si="244"/>
        <v>8547.5714285714294</v>
      </c>
      <c r="Z359" s="17">
        <f t="shared" si="245"/>
        <v>6.2857142857142856</v>
      </c>
      <c r="AA359" s="17">
        <f t="shared" si="246"/>
        <v>1.1428571428571428</v>
      </c>
      <c r="AB359" s="11">
        <f t="shared" si="247"/>
        <v>0.69464213153770249</v>
      </c>
      <c r="AC359" s="11">
        <f t="shared" si="248"/>
        <v>3.9323587816229793E-6</v>
      </c>
      <c r="AD359" s="11">
        <f t="shared" si="249"/>
        <v>2.168609379235565E-3</v>
      </c>
      <c r="AE359" s="11">
        <f t="shared" si="250"/>
        <v>0.80676874891247607</v>
      </c>
      <c r="AF359" s="11">
        <f t="shared" si="251"/>
        <v>4.4791696216744026E-6</v>
      </c>
      <c r="AG359" s="11">
        <f t="shared" si="252"/>
        <v>3.1454783748361727E-3</v>
      </c>
      <c r="AH359" s="11">
        <f t="shared" si="219"/>
        <v>0.76042259244209676</v>
      </c>
      <c r="AI359" s="11">
        <f t="shared" si="239"/>
        <v>6.256025334400194E-7</v>
      </c>
      <c r="AJ359" s="11">
        <f t="shared" si="240"/>
        <v>0</v>
      </c>
      <c r="AK359" s="16">
        <f t="shared" si="259"/>
        <v>0.60481988508546636</v>
      </c>
      <c r="AL359" s="16">
        <f t="shared" si="260"/>
        <v>5.5583031007926217E-6</v>
      </c>
      <c r="AM359" s="16">
        <f t="shared" si="258"/>
        <v>3.1422936038320651E-3</v>
      </c>
      <c r="AN359" s="15">
        <f t="shared" si="253"/>
        <v>0.97815164433617541</v>
      </c>
      <c r="AO359" s="15">
        <f t="shared" si="254"/>
        <v>1.4370669202872044E-5</v>
      </c>
      <c r="AP359" s="15">
        <f t="shared" si="255"/>
        <v>1.834862385321101E-3</v>
      </c>
      <c r="AQ359" s="15">
        <f t="shared" si="231"/>
        <v>0.51770542325616942</v>
      </c>
      <c r="AR359" s="15">
        <f t="shared" si="232"/>
        <v>3.7792385044293238E-6</v>
      </c>
      <c r="AS359" s="15">
        <f t="shared" si="233"/>
        <v>5.2120831190598628E-3</v>
      </c>
      <c r="AT359" s="14">
        <f t="shared" si="256"/>
        <v>2.2483095445310392E-3</v>
      </c>
      <c r="AU359" s="11">
        <f t="shared" si="241"/>
        <v>1.7031146268974462E-3</v>
      </c>
      <c r="AV359" s="14">
        <f t="shared" si="257"/>
        <v>-2.3178030473838804E-2</v>
      </c>
      <c r="AW359" s="11">
        <f t="shared" si="242"/>
        <v>-1.7457549363661458E-2</v>
      </c>
      <c r="AX359" s="13">
        <f t="shared" si="220"/>
        <v>-6.1128683838945026E-4</v>
      </c>
      <c r="AY359" s="11">
        <f t="shared" si="224"/>
        <v>-5.5157391933089198E-4</v>
      </c>
      <c r="AZ359" s="12">
        <f t="shared" si="222"/>
        <v>5.7919687716350398E-5</v>
      </c>
      <c r="BA359" s="11">
        <f t="shared" si="223"/>
        <v>5.264054951303721E-5</v>
      </c>
      <c r="BB359" s="117">
        <f t="shared" si="243"/>
        <v>14906</v>
      </c>
      <c r="BC359" s="289">
        <f t="shared" si="221"/>
        <v>384</v>
      </c>
    </row>
    <row r="360" spans="1:55" ht="16">
      <c r="A360" s="20">
        <v>245</v>
      </c>
      <c r="B360" s="19">
        <v>44714</v>
      </c>
      <c r="C360" s="8">
        <v>15569715</v>
      </c>
      <c r="D360" s="8">
        <v>14488</v>
      </c>
      <c r="E360" s="8">
        <v>5439207</v>
      </c>
      <c r="F360" s="8">
        <v>5350033</v>
      </c>
      <c r="G360" s="8">
        <v>6629870</v>
      </c>
      <c r="H360" s="10">
        <f t="shared" si="225"/>
        <v>-652065</v>
      </c>
      <c r="I360" s="8">
        <v>16055</v>
      </c>
      <c r="J360" s="8">
        <v>1617790</v>
      </c>
      <c r="K360" s="8">
        <v>525</v>
      </c>
      <c r="L360" s="9">
        <v>28</v>
      </c>
      <c r="M360" s="8">
        <v>294076</v>
      </c>
      <c r="N360" s="8">
        <v>3428</v>
      </c>
      <c r="O360" s="18">
        <f t="shared" si="226"/>
        <v>9974</v>
      </c>
      <c r="P360" s="18">
        <f t="shared" si="227"/>
        <v>-3</v>
      </c>
      <c r="Q360" s="18">
        <f t="shared" si="228"/>
        <v>-2</v>
      </c>
      <c r="R360" s="18">
        <f t="shared" si="234"/>
        <v>0</v>
      </c>
      <c r="S360" s="17">
        <f t="shared" si="235"/>
        <v>8502</v>
      </c>
      <c r="T360" s="17">
        <f t="shared" si="236"/>
        <v>-1.1428571428571428</v>
      </c>
      <c r="U360" s="17">
        <f t="shared" si="237"/>
        <v>-0.2857142857142857</v>
      </c>
      <c r="V360" s="17">
        <f t="shared" si="229"/>
        <v>9974</v>
      </c>
      <c r="W360" s="17">
        <f t="shared" si="238"/>
        <v>0</v>
      </c>
      <c r="X360" s="17">
        <f t="shared" si="230"/>
        <v>0</v>
      </c>
      <c r="Y360" s="17">
        <f t="shared" si="244"/>
        <v>8502</v>
      </c>
      <c r="Z360" s="17">
        <f t="shared" si="245"/>
        <v>6.2857142857142856</v>
      </c>
      <c r="AA360" s="17">
        <f t="shared" si="246"/>
        <v>1.1428571428571428</v>
      </c>
      <c r="AB360" s="11">
        <f t="shared" si="247"/>
        <v>0.48657929376752707</v>
      </c>
      <c r="AC360" s="11">
        <f t="shared" si="248"/>
        <v>3.9094736497921935E-6</v>
      </c>
      <c r="AD360" s="11">
        <f t="shared" si="249"/>
        <v>2.1645021645021645E-3</v>
      </c>
      <c r="AE360" s="11">
        <f t="shared" si="250"/>
        <v>0.50019032854166812</v>
      </c>
      <c r="AF360" s="11">
        <f t="shared" si="251"/>
        <v>4.4418883022408859E-6</v>
      </c>
      <c r="AG360" s="11">
        <f t="shared" si="252"/>
        <v>2.0156210632401106E-3</v>
      </c>
      <c r="AH360" s="11">
        <f t="shared" si="219"/>
        <v>0.57082355634407367</v>
      </c>
      <c r="AI360" s="11">
        <f t="shared" si="239"/>
        <v>0</v>
      </c>
      <c r="AJ360" s="11">
        <f t="shared" si="240"/>
        <v>0</v>
      </c>
      <c r="AK360" s="16">
        <f t="shared" si="259"/>
        <v>0.61250448135235636</v>
      </c>
      <c r="AL360" s="16">
        <f t="shared" si="260"/>
        <v>1.2512050668800387E-7</v>
      </c>
      <c r="AM360" s="16">
        <f t="shared" si="258"/>
        <v>3.8095238095238096E-4</v>
      </c>
      <c r="AN360" s="15">
        <f t="shared" si="253"/>
        <v>0.59454483794389812</v>
      </c>
      <c r="AO360" s="15">
        <f t="shared" si="254"/>
        <v>0</v>
      </c>
      <c r="AP360" s="15">
        <f t="shared" si="255"/>
        <v>0</v>
      </c>
      <c r="AQ360" s="15">
        <f t="shared" si="231"/>
        <v>0.56155749923725462</v>
      </c>
      <c r="AR360" s="15">
        <f t="shared" si="232"/>
        <v>3.7792385044293238E-6</v>
      </c>
      <c r="AS360" s="15">
        <f t="shared" si="233"/>
        <v>5.668704123626073E-3</v>
      </c>
      <c r="AT360" s="14">
        <f t="shared" si="256"/>
        <v>2.1852615511314703E-3</v>
      </c>
      <c r="AU360" s="11">
        <f t="shared" si="241"/>
        <v>1.6988266738261835E-3</v>
      </c>
      <c r="AV360" s="14">
        <f t="shared" si="257"/>
        <v>-2.2218643846855759E-2</v>
      </c>
      <c r="AW360" s="11">
        <f t="shared" si="242"/>
        <v>-1.731092179613905E-2</v>
      </c>
      <c r="AX360" s="13">
        <f t="shared" si="220"/>
        <v>-6.1575875940159445E-4</v>
      </c>
      <c r="AY360" s="11">
        <f t="shared" si="224"/>
        <v>-5.2819191006267985E-4</v>
      </c>
      <c r="AZ360" s="12">
        <f t="shared" si="222"/>
        <v>5.9729677957486344E-5</v>
      </c>
      <c r="BA360" s="11">
        <f t="shared" si="223"/>
        <v>5.0916749283383919E-5</v>
      </c>
      <c r="BB360" s="117">
        <f t="shared" si="243"/>
        <v>14488</v>
      </c>
      <c r="BC360" s="289">
        <f t="shared" si="221"/>
        <v>396</v>
      </c>
    </row>
    <row r="361" spans="1:55" ht="16">
      <c r="A361" s="20">
        <v>246</v>
      </c>
      <c r="B361" s="19">
        <v>44715</v>
      </c>
      <c r="C361" s="8">
        <v>15584841</v>
      </c>
      <c r="D361" s="8">
        <v>15126</v>
      </c>
      <c r="E361" s="8">
        <v>5439598</v>
      </c>
      <c r="F361" s="8">
        <v>5350381</v>
      </c>
      <c r="G361" s="8">
        <v>6629870</v>
      </c>
      <c r="H361" s="10">
        <f t="shared" si="225"/>
        <v>-661165</v>
      </c>
      <c r="I361" s="8">
        <v>15711</v>
      </c>
      <c r="J361" s="8">
        <v>1626874</v>
      </c>
      <c r="K361" s="8">
        <v>514</v>
      </c>
      <c r="L361" s="9">
        <v>29</v>
      </c>
      <c r="M361" s="8">
        <v>294076</v>
      </c>
      <c r="N361" s="8">
        <v>3450</v>
      </c>
      <c r="O361" s="18">
        <f t="shared" si="226"/>
        <v>9084</v>
      </c>
      <c r="P361" s="18">
        <f t="shared" si="227"/>
        <v>-11</v>
      </c>
      <c r="Q361" s="18">
        <f t="shared" si="228"/>
        <v>1</v>
      </c>
      <c r="R361" s="18">
        <f t="shared" si="234"/>
        <v>0</v>
      </c>
      <c r="S361" s="17">
        <f t="shared" si="235"/>
        <v>7758.2857142857147</v>
      </c>
      <c r="T361" s="17">
        <f t="shared" si="236"/>
        <v>-10.571428571428571</v>
      </c>
      <c r="U361" s="17">
        <f t="shared" si="237"/>
        <v>-1.7142857142857142</v>
      </c>
      <c r="V361" s="17">
        <f t="shared" si="229"/>
        <v>9084</v>
      </c>
      <c r="W361" s="17">
        <f t="shared" si="238"/>
        <v>0</v>
      </c>
      <c r="X361" s="17">
        <f t="shared" si="230"/>
        <v>1</v>
      </c>
      <c r="Y361" s="17">
        <f t="shared" si="244"/>
        <v>7758.2857142857147</v>
      </c>
      <c r="Z361" s="17">
        <f t="shared" si="245"/>
        <v>0.14285714285714285</v>
      </c>
      <c r="AA361" s="17">
        <f t="shared" si="246"/>
        <v>0.14285714285714285</v>
      </c>
      <c r="AB361" s="11">
        <f t="shared" si="247"/>
        <v>0.48323174800907598</v>
      </c>
      <c r="AC361" s="11">
        <f t="shared" si="248"/>
        <v>8.8303885459264084E-8</v>
      </c>
      <c r="AD361" s="11">
        <f t="shared" si="249"/>
        <v>2.7210884353741496E-4</v>
      </c>
      <c r="AE361" s="11">
        <f t="shared" si="250"/>
        <v>0.53167767904610008</v>
      </c>
      <c r="AF361" s="11">
        <f t="shared" si="251"/>
        <v>7.0693315047329174E-6</v>
      </c>
      <c r="AG361" s="11">
        <f t="shared" si="252"/>
        <v>3.8333759263991822E-3</v>
      </c>
      <c r="AH361" s="11">
        <f t="shared" si="219"/>
        <v>0.56580504515727192</v>
      </c>
      <c r="AI361" s="11">
        <f t="shared" si="239"/>
        <v>0</v>
      </c>
      <c r="AJ361" s="11">
        <f t="shared" si="240"/>
        <v>1.9047619047619048E-3</v>
      </c>
      <c r="AK361" s="16">
        <f t="shared" si="259"/>
        <v>0.55685723051110314</v>
      </c>
      <c r="AL361" s="16">
        <f t="shared" si="260"/>
        <v>1.2512050668800387E-7</v>
      </c>
      <c r="AM361" s="16">
        <f t="shared" si="258"/>
        <v>3.8095238095238096E-4</v>
      </c>
      <c r="AN361" s="15">
        <f t="shared" si="253"/>
        <v>0.56943115364167995</v>
      </c>
      <c r="AO361" s="15">
        <f t="shared" si="254"/>
        <v>7.711998005163182E-6</v>
      </c>
      <c r="AP361" s="15">
        <f t="shared" si="255"/>
        <v>0</v>
      </c>
      <c r="AQ361" s="15">
        <f t="shared" si="231"/>
        <v>0.56905614001006166</v>
      </c>
      <c r="AR361" s="15">
        <f t="shared" si="232"/>
        <v>7.0164366746159991E-7</v>
      </c>
      <c r="AS361" s="15">
        <f t="shared" si="233"/>
        <v>4.3711058093213158E-3</v>
      </c>
      <c r="AT361" s="14">
        <f t="shared" si="256"/>
        <v>2.2814926989518647E-3</v>
      </c>
      <c r="AU361" s="11">
        <f t="shared" si="241"/>
        <v>1.6838511593310706E-3</v>
      </c>
      <c r="AV361" s="14">
        <f t="shared" si="257"/>
        <v>-2.2877799036549122E-2</v>
      </c>
      <c r="AW361" s="11">
        <f t="shared" si="242"/>
        <v>-1.7117846977326785E-2</v>
      </c>
      <c r="AX361" s="13">
        <f t="shared" si="220"/>
        <v>-5.3368912608405602E-4</v>
      </c>
      <c r="AY361" s="11">
        <f t="shared" si="224"/>
        <v>-5.2276320203354103E-4</v>
      </c>
      <c r="AZ361" s="12">
        <f t="shared" si="222"/>
        <v>5.2489716992942548E-5</v>
      </c>
      <c r="BA361" s="11">
        <f t="shared" si="223"/>
        <v>5.0809011769030589E-5</v>
      </c>
      <c r="BB361" s="117">
        <f t="shared" si="243"/>
        <v>15126</v>
      </c>
      <c r="BC361" s="289">
        <f t="shared" si="221"/>
        <v>348</v>
      </c>
    </row>
    <row r="362" spans="1:55" ht="16">
      <c r="A362" s="20">
        <v>247</v>
      </c>
      <c r="B362" s="19">
        <v>44716</v>
      </c>
      <c r="C362" s="8">
        <v>15598569</v>
      </c>
      <c r="D362" s="8">
        <v>13728</v>
      </c>
      <c r="E362" s="8">
        <v>5440042</v>
      </c>
      <c r="F362" s="8">
        <v>5350755</v>
      </c>
      <c r="G362" s="8">
        <v>6629870</v>
      </c>
      <c r="H362" s="10">
        <f t="shared" si="225"/>
        <v>-667476</v>
      </c>
      <c r="I362" s="8">
        <v>13203</v>
      </c>
      <c r="J362" s="8">
        <v>1635308</v>
      </c>
      <c r="K362" s="8">
        <v>509</v>
      </c>
      <c r="L362" s="9">
        <v>29</v>
      </c>
      <c r="M362" s="8">
        <v>294076</v>
      </c>
      <c r="N362" s="8">
        <v>3466</v>
      </c>
      <c r="O362" s="18">
        <f t="shared" si="226"/>
        <v>8434</v>
      </c>
      <c r="P362" s="18">
        <f t="shared" si="227"/>
        <v>-5</v>
      </c>
      <c r="Q362" s="18">
        <f t="shared" si="228"/>
        <v>0</v>
      </c>
      <c r="R362" s="18">
        <f t="shared" si="234"/>
        <v>0</v>
      </c>
      <c r="S362" s="17">
        <f t="shared" si="235"/>
        <v>7656.8571428571431</v>
      </c>
      <c r="T362" s="17">
        <f t="shared" si="236"/>
        <v>-1.8571428571428572</v>
      </c>
      <c r="U362" s="17">
        <f t="shared" si="237"/>
        <v>-1</v>
      </c>
      <c r="V362" s="17">
        <f t="shared" si="229"/>
        <v>8434</v>
      </c>
      <c r="W362" s="17">
        <f t="shared" si="238"/>
        <v>0</v>
      </c>
      <c r="X362" s="17">
        <f t="shared" si="230"/>
        <v>0</v>
      </c>
      <c r="Y362" s="17">
        <f t="shared" si="244"/>
        <v>7656.8571428571431</v>
      </c>
      <c r="Z362" s="17">
        <f t="shared" si="245"/>
        <v>5.5714285714285712</v>
      </c>
      <c r="AA362" s="17">
        <f t="shared" si="246"/>
        <v>0.14285714285714285</v>
      </c>
      <c r="AB362" s="11">
        <f t="shared" si="247"/>
        <v>0.48735644725715377</v>
      </c>
      <c r="AC362" s="11">
        <f t="shared" si="248"/>
        <v>3.4246220490514759E-6</v>
      </c>
      <c r="AD362" s="11">
        <f t="shared" si="249"/>
        <v>2.7793218454697053E-4</v>
      </c>
      <c r="AE362" s="11">
        <f t="shared" si="250"/>
        <v>0.52808760424889989</v>
      </c>
      <c r="AF362" s="11">
        <f t="shared" si="251"/>
        <v>7.0210017309960628E-6</v>
      </c>
      <c r="AG362" s="11">
        <f t="shared" si="252"/>
        <v>2.0015011258443832E-3</v>
      </c>
      <c r="AH362" s="11">
        <f t="shared" si="219"/>
        <v>0.53682133537012289</v>
      </c>
      <c r="AI362" s="11">
        <f t="shared" si="239"/>
        <v>0</v>
      </c>
      <c r="AJ362" s="11">
        <f t="shared" si="240"/>
        <v>0</v>
      </c>
      <c r="AK362" s="16">
        <f t="shared" si="259"/>
        <v>0.55184311206400249</v>
      </c>
      <c r="AL362" s="16">
        <f t="shared" si="260"/>
        <v>0</v>
      </c>
      <c r="AM362" s="16">
        <f t="shared" si="258"/>
        <v>3.8095238095238096E-4</v>
      </c>
      <c r="AN362" s="15">
        <f t="shared" si="253"/>
        <v>0.47857963560759426</v>
      </c>
      <c r="AO362" s="15">
        <f t="shared" si="254"/>
        <v>0</v>
      </c>
      <c r="AP362" s="15">
        <f t="shared" si="255"/>
        <v>0</v>
      </c>
      <c r="AQ362" s="15">
        <f t="shared" si="231"/>
        <v>0.63460008100361887</v>
      </c>
      <c r="AR362" s="15">
        <f t="shared" si="232"/>
        <v>3.4773214888036043E-7</v>
      </c>
      <c r="AS362" s="15">
        <f t="shared" si="233"/>
        <v>1.4112749425137041E-3</v>
      </c>
      <c r="AT362" s="14">
        <f t="shared" si="256"/>
        <v>2.0706288358595267E-3</v>
      </c>
      <c r="AU362" s="11">
        <f t="shared" si="241"/>
        <v>1.6507757424245983E-3</v>
      </c>
      <c r="AV362" s="14">
        <f t="shared" si="257"/>
        <v>-2.0567031623608938E-2</v>
      </c>
      <c r="AW362" s="11">
        <f t="shared" si="242"/>
        <v>-1.6548364813262075E-2</v>
      </c>
      <c r="AX362" s="13">
        <f t="shared" si="220"/>
        <v>-5.656681766276194E-4</v>
      </c>
      <c r="AY362" s="11">
        <f t="shared" si="224"/>
        <v>-5.0047419039908972E-4</v>
      </c>
      <c r="AZ362" s="12">
        <f t="shared" si="222"/>
        <v>5.6411362515403769E-5</v>
      </c>
      <c r="BA362" s="11">
        <f t="shared" si="223"/>
        <v>4.9408424082437304E-5</v>
      </c>
      <c r="BB362" s="117">
        <f t="shared" si="243"/>
        <v>13728</v>
      </c>
      <c r="BC362" s="289">
        <f t="shared" si="221"/>
        <v>374</v>
      </c>
    </row>
    <row r="363" spans="1:55" ht="16">
      <c r="A363" s="20">
        <v>248</v>
      </c>
      <c r="B363" s="19">
        <v>44717</v>
      </c>
      <c r="C363" s="8">
        <v>15603295</v>
      </c>
      <c r="D363" s="8">
        <v>4726</v>
      </c>
      <c r="E363" s="8">
        <v>5440259</v>
      </c>
      <c r="F363" s="8">
        <v>5350970</v>
      </c>
      <c r="G363" s="8">
        <v>6629870</v>
      </c>
      <c r="H363" s="10">
        <f t="shared" si="225"/>
        <v>-674114</v>
      </c>
      <c r="I363" s="8">
        <v>12549</v>
      </c>
      <c r="J363" s="8">
        <v>1642380</v>
      </c>
      <c r="K363" s="8">
        <v>499</v>
      </c>
      <c r="L363" s="9">
        <v>28</v>
      </c>
      <c r="M363" s="8">
        <v>294076</v>
      </c>
      <c r="N363" s="8">
        <v>3482</v>
      </c>
      <c r="O363" s="18">
        <f t="shared" si="226"/>
        <v>7072</v>
      </c>
      <c r="P363" s="18">
        <f t="shared" si="227"/>
        <v>-10</v>
      </c>
      <c r="Q363" s="18">
        <f t="shared" si="228"/>
        <v>-1</v>
      </c>
      <c r="R363" s="18">
        <f t="shared" si="234"/>
        <v>0</v>
      </c>
      <c r="S363" s="17">
        <f t="shared" si="235"/>
        <v>7559.8571428571431</v>
      </c>
      <c r="T363" s="17">
        <f t="shared" si="236"/>
        <v>-0.8571428571428571</v>
      </c>
      <c r="U363" s="17">
        <f t="shared" si="237"/>
        <v>-0.14285714285714285</v>
      </c>
      <c r="V363" s="17">
        <f t="shared" si="229"/>
        <v>7072</v>
      </c>
      <c r="W363" s="17">
        <f t="shared" si="238"/>
        <v>0</v>
      </c>
      <c r="X363" s="17">
        <f t="shared" si="230"/>
        <v>0</v>
      </c>
      <c r="Y363" s="17">
        <f t="shared" si="244"/>
        <v>7559.8571428571431</v>
      </c>
      <c r="Z363" s="17">
        <f t="shared" si="245"/>
        <v>6.5714285714285712</v>
      </c>
      <c r="AA363" s="17">
        <f t="shared" si="246"/>
        <v>0.8571428571428571</v>
      </c>
      <c r="AB363" s="11">
        <f t="shared" si="247"/>
        <v>0.5725863169625951</v>
      </c>
      <c r="AC363" s="11">
        <f t="shared" si="248"/>
        <v>4.0184653725344531E-6</v>
      </c>
      <c r="AD363" s="11">
        <f t="shared" si="249"/>
        <v>1.6839741790625876E-3</v>
      </c>
      <c r="AE363" s="11">
        <f t="shared" si="250"/>
        <v>0.59671425777430076</v>
      </c>
      <c r="AF363" s="11">
        <f t="shared" si="251"/>
        <v>5.077833669210873E-6</v>
      </c>
      <c r="AG363" s="11">
        <f t="shared" si="252"/>
        <v>1.8518518518518519E-3</v>
      </c>
      <c r="AH363" s="11">
        <f t="shared" si="219"/>
        <v>0.53563584033931677</v>
      </c>
      <c r="AI363" s="11">
        <f t="shared" si="239"/>
        <v>0</v>
      </c>
      <c r="AJ363" s="11">
        <f t="shared" si="240"/>
        <v>0</v>
      </c>
      <c r="AK363" s="16">
        <f t="shared" si="259"/>
        <v>0.5493421483217088</v>
      </c>
      <c r="AL363" s="16">
        <f t="shared" si="260"/>
        <v>4.6236782211979829E-6</v>
      </c>
      <c r="AM363" s="16">
        <f t="shared" si="258"/>
        <v>3.8095238095238096E-4</v>
      </c>
      <c r="AN363" s="15">
        <f t="shared" si="253"/>
        <v>0.48184366647108678</v>
      </c>
      <c r="AO363" s="15">
        <f t="shared" si="254"/>
        <v>0</v>
      </c>
      <c r="AP363" s="15">
        <f t="shared" si="255"/>
        <v>0</v>
      </c>
      <c r="AQ363" s="15">
        <f t="shared" si="231"/>
        <v>0.60236914336316139</v>
      </c>
      <c r="AR363" s="15">
        <f t="shared" si="232"/>
        <v>2.1906785594542653E-6</v>
      </c>
      <c r="AS363" s="15">
        <f t="shared" si="233"/>
        <v>1.4112749425137041E-3</v>
      </c>
      <c r="AT363" s="14">
        <f t="shared" si="256"/>
        <v>7.1283448996737491E-4</v>
      </c>
      <c r="AU363" s="11">
        <f t="shared" si="241"/>
        <v>1.63304214756204E-3</v>
      </c>
      <c r="AV363" s="14">
        <f t="shared" si="257"/>
        <v>-7.0106836529133052E-3</v>
      </c>
      <c r="AW363" s="11">
        <f t="shared" si="242"/>
        <v>-1.6118977065936606E-2</v>
      </c>
      <c r="AX363" s="13">
        <f t="shared" si="220"/>
        <v>-3.2210895972289641E-4</v>
      </c>
      <c r="AY363" s="11">
        <f t="shared" si="224"/>
        <v>-5.1242119196461043E-4</v>
      </c>
      <c r="AZ363" s="12">
        <f t="shared" si="222"/>
        <v>3.2428991820352432E-5</v>
      </c>
      <c r="BA363" s="11">
        <f t="shared" si="223"/>
        <v>5.1369246843667911E-5</v>
      </c>
      <c r="BB363" s="117">
        <f t="shared" si="243"/>
        <v>4726</v>
      </c>
      <c r="BC363" s="289">
        <f t="shared" si="221"/>
        <v>215</v>
      </c>
    </row>
    <row r="364" spans="1:55" ht="16">
      <c r="A364" s="20">
        <v>249</v>
      </c>
      <c r="B364" s="19">
        <v>44718</v>
      </c>
      <c r="C364" s="8">
        <v>15604964</v>
      </c>
      <c r="D364" s="8">
        <v>1669</v>
      </c>
      <c r="E364" s="8">
        <v>5440529</v>
      </c>
      <c r="F364" s="8">
        <v>5351171</v>
      </c>
      <c r="G364" s="8">
        <v>6629870</v>
      </c>
      <c r="H364" s="10">
        <f t="shared" si="225"/>
        <v>-673687</v>
      </c>
      <c r="I364" s="8">
        <v>10600</v>
      </c>
      <c r="J364" s="8">
        <v>1643713</v>
      </c>
      <c r="K364" s="8">
        <v>476</v>
      </c>
      <c r="L364" s="9">
        <v>25</v>
      </c>
      <c r="M364" s="8">
        <v>294076</v>
      </c>
      <c r="N364" s="8">
        <v>3496</v>
      </c>
      <c r="O364" s="18">
        <f t="shared" si="226"/>
        <v>1333</v>
      </c>
      <c r="P364" s="18">
        <f t="shared" si="227"/>
        <v>-23</v>
      </c>
      <c r="Q364" s="18">
        <f t="shared" si="228"/>
        <v>-3</v>
      </c>
      <c r="R364" s="18">
        <f t="shared" si="234"/>
        <v>0</v>
      </c>
      <c r="S364" s="17">
        <f t="shared" si="235"/>
        <v>7338.1428571428569</v>
      </c>
      <c r="T364" s="17">
        <f t="shared" si="236"/>
        <v>-1.1428571428571428</v>
      </c>
      <c r="U364" s="17">
        <f t="shared" si="237"/>
        <v>0.14285714285714285</v>
      </c>
      <c r="V364" s="17">
        <f t="shared" si="229"/>
        <v>1333</v>
      </c>
      <c r="W364" s="17">
        <f t="shared" si="238"/>
        <v>0</v>
      </c>
      <c r="X364" s="17">
        <f t="shared" si="230"/>
        <v>0</v>
      </c>
      <c r="Y364" s="17">
        <f t="shared" si="244"/>
        <v>7338.1428571428569</v>
      </c>
      <c r="Z364" s="17">
        <f t="shared" si="245"/>
        <v>6.5714285714285712</v>
      </c>
      <c r="AA364" s="17">
        <f t="shared" si="246"/>
        <v>0.8571428571428571</v>
      </c>
      <c r="AB364" s="11">
        <f t="shared" si="247"/>
        <v>0.58475917261477861</v>
      </c>
      <c r="AC364" s="11">
        <f t="shared" si="248"/>
        <v>4.0011620766379107E-6</v>
      </c>
      <c r="AD364" s="11">
        <f t="shared" si="249"/>
        <v>1.717721156598912E-3</v>
      </c>
      <c r="AE364" s="11">
        <f t="shared" si="250"/>
        <v>0.66904581392830065</v>
      </c>
      <c r="AF364" s="11">
        <f t="shared" si="251"/>
        <v>5.0541233433531332E-6</v>
      </c>
      <c r="AG364" s="11">
        <f t="shared" si="252"/>
        <v>1.9723865877712033E-3</v>
      </c>
      <c r="AH364" s="11">
        <f t="shared" si="219"/>
        <v>0.10622360347438042</v>
      </c>
      <c r="AI364" s="11">
        <f t="shared" si="239"/>
        <v>0</v>
      </c>
      <c r="AJ364" s="11">
        <f t="shared" si="240"/>
        <v>0</v>
      </c>
      <c r="AK364" s="16">
        <f t="shared" si="259"/>
        <v>0.53820044685657353</v>
      </c>
      <c r="AL364" s="16">
        <f t="shared" si="260"/>
        <v>5.5921678072110563E-6</v>
      </c>
      <c r="AM364" s="16">
        <f t="shared" si="258"/>
        <v>1.9455252918287938E-3</v>
      </c>
      <c r="AN364" s="15">
        <f t="shared" si="253"/>
        <v>0.49575435936315393</v>
      </c>
      <c r="AO364" s="15">
        <f t="shared" si="254"/>
        <v>2.716591297052309E-5</v>
      </c>
      <c r="AP364" s="15">
        <f t="shared" si="255"/>
        <v>1.3806706114398421E-2</v>
      </c>
      <c r="AQ364" s="15">
        <f t="shared" si="231"/>
        <v>0.57568267644807958</v>
      </c>
      <c r="AR364" s="15">
        <f t="shared" si="232"/>
        <v>2.1906785594542653E-6</v>
      </c>
      <c r="AS364" s="15">
        <f t="shared" si="233"/>
        <v>2.7937634217763767E-3</v>
      </c>
      <c r="AT364" s="14">
        <f t="shared" si="256"/>
        <v>2.517394760379917E-4</v>
      </c>
      <c r="AU364" s="11">
        <f t="shared" si="241"/>
        <v>1.5999882781584384E-3</v>
      </c>
      <c r="AV364" s="14">
        <f t="shared" si="257"/>
        <v>-2.4774116169675236E-3</v>
      </c>
      <c r="AW364" s="11">
        <f t="shared" si="242"/>
        <v>-1.557174664324734E-2</v>
      </c>
      <c r="AX364" s="13">
        <f t="shared" si="220"/>
        <v>-2.9816915239855573E-4</v>
      </c>
      <c r="AY364" s="11">
        <f t="shared" si="224"/>
        <v>-5.0200921853441386E-4</v>
      </c>
      <c r="AZ364" s="12">
        <f t="shared" si="222"/>
        <v>3.031733653902716E-5</v>
      </c>
      <c r="BA364" s="11">
        <f t="shared" si="223"/>
        <v>5.1002939294866588E-5</v>
      </c>
      <c r="BB364" s="117">
        <f t="shared" si="243"/>
        <v>1669</v>
      </c>
      <c r="BC364" s="289">
        <f t="shared" si="221"/>
        <v>201</v>
      </c>
    </row>
    <row r="365" spans="1:55" ht="16">
      <c r="A365" s="20">
        <v>250</v>
      </c>
      <c r="B365" s="19">
        <v>44719</v>
      </c>
      <c r="C365" s="8">
        <v>15616932</v>
      </c>
      <c r="D365" s="8">
        <v>11968</v>
      </c>
      <c r="E365" s="8">
        <v>5440960</v>
      </c>
      <c r="F365" s="8">
        <v>5351546</v>
      </c>
      <c r="G365" s="8">
        <v>6629870</v>
      </c>
      <c r="H365" s="10">
        <f t="shared" si="225"/>
        <v>-683536</v>
      </c>
      <c r="I365" s="8">
        <v>11681</v>
      </c>
      <c r="J365" s="8">
        <v>1652057</v>
      </c>
      <c r="K365" s="8">
        <v>514</v>
      </c>
      <c r="L365" s="9">
        <v>24</v>
      </c>
      <c r="M365" s="8">
        <v>294076</v>
      </c>
      <c r="N365" s="8">
        <v>3508</v>
      </c>
      <c r="O365" s="18">
        <f t="shared" si="226"/>
        <v>8344</v>
      </c>
      <c r="P365" s="18">
        <f t="shared" si="227"/>
        <v>38</v>
      </c>
      <c r="Q365" s="18">
        <f t="shared" si="228"/>
        <v>-1</v>
      </c>
      <c r="R365" s="18">
        <f t="shared" si="234"/>
        <v>0</v>
      </c>
      <c r="S365" s="17">
        <f t="shared" si="235"/>
        <v>7185</v>
      </c>
      <c r="T365" s="17">
        <f t="shared" si="236"/>
        <v>-0.2857142857142857</v>
      </c>
      <c r="U365" s="17">
        <f t="shared" si="237"/>
        <v>-0.14285714285714285</v>
      </c>
      <c r="V365" s="17">
        <f t="shared" si="229"/>
        <v>8344</v>
      </c>
      <c r="W365" s="17">
        <f t="shared" si="238"/>
        <v>38</v>
      </c>
      <c r="X365" s="17">
        <f t="shared" si="230"/>
        <v>0</v>
      </c>
      <c r="Y365" s="17">
        <f t="shared" si="244"/>
        <v>7185</v>
      </c>
      <c r="Z365" s="17">
        <f t="shared" si="245"/>
        <v>6.5714285714285712</v>
      </c>
      <c r="AA365" s="17">
        <f t="shared" si="246"/>
        <v>0.7142857142857143</v>
      </c>
      <c r="AB365" s="11">
        <f t="shared" si="247"/>
        <v>0.67783018867924527</v>
      </c>
      <c r="AC365" s="11">
        <f t="shared" si="248"/>
        <v>3.9979172589305868E-6</v>
      </c>
      <c r="AD365" s="11">
        <f t="shared" si="249"/>
        <v>1.5006002400960385E-3</v>
      </c>
      <c r="AE365" s="11">
        <f t="shared" si="250"/>
        <v>0.78033654657031271</v>
      </c>
      <c r="AF365" s="11">
        <f t="shared" si="251"/>
        <v>3.9547593506464911E-6</v>
      </c>
      <c r="AG365" s="11">
        <f t="shared" si="252"/>
        <v>2.0779220779220779E-3</v>
      </c>
      <c r="AH365" s="11">
        <f t="shared" si="219"/>
        <v>0.7871698113207547</v>
      </c>
      <c r="AI365" s="11">
        <f t="shared" si="239"/>
        <v>2.3118391105989915E-5</v>
      </c>
      <c r="AJ365" s="11">
        <f t="shared" si="240"/>
        <v>0</v>
      </c>
      <c r="AK365" s="16">
        <f t="shared" si="259"/>
        <v>0.53568063940467447</v>
      </c>
      <c r="AL365" s="16">
        <f t="shared" si="260"/>
        <v>5.5921678072110563E-6</v>
      </c>
      <c r="AM365" s="16">
        <f t="shared" si="258"/>
        <v>1.9455252918287938E-3</v>
      </c>
      <c r="AN365" s="15">
        <f t="shared" si="253"/>
        <v>0.82226864045045867</v>
      </c>
      <c r="AO365" s="15">
        <f t="shared" si="254"/>
        <v>0</v>
      </c>
      <c r="AP365" s="15">
        <f t="shared" si="255"/>
        <v>0</v>
      </c>
      <c r="AQ365" s="15">
        <f t="shared" si="231"/>
        <v>0.6370470111281844</v>
      </c>
      <c r="AR365" s="15">
        <f t="shared" si="232"/>
        <v>3.2184025561815356E-6</v>
      </c>
      <c r="AS365" s="15">
        <f t="shared" si="233"/>
        <v>2.337142417210167E-3</v>
      </c>
      <c r="AT365" s="14">
        <f t="shared" si="256"/>
        <v>1.8051636004929206E-3</v>
      </c>
      <c r="AU365" s="11">
        <f t="shared" si="241"/>
        <v>1.5687228514931018E-3</v>
      </c>
      <c r="AV365" s="14">
        <f t="shared" si="257"/>
        <v>-1.7508953442101075E-2</v>
      </c>
      <c r="AW365" s="11">
        <f t="shared" si="242"/>
        <v>-1.5044048038574028E-2</v>
      </c>
      <c r="AX365" s="13">
        <f t="shared" si="220"/>
        <v>-5.5663832016945554E-4</v>
      </c>
      <c r="AY365" s="11">
        <f t="shared" si="224"/>
        <v>-5.0546195458619353E-4</v>
      </c>
      <c r="AZ365" s="12">
        <f t="shared" si="222"/>
        <v>5.6562195035498431E-5</v>
      </c>
      <c r="BA365" s="11">
        <f t="shared" si="223"/>
        <v>5.1972576924046564E-5</v>
      </c>
      <c r="BB365" s="117">
        <f t="shared" si="243"/>
        <v>11968</v>
      </c>
      <c r="BC365" s="289">
        <f t="shared" si="221"/>
        <v>375</v>
      </c>
    </row>
    <row r="366" spans="1:55" ht="16">
      <c r="A366" s="20">
        <v>251</v>
      </c>
      <c r="B366" s="19">
        <v>44720</v>
      </c>
      <c r="C366" s="8">
        <v>15631015</v>
      </c>
      <c r="D366" s="8">
        <v>14083</v>
      </c>
      <c r="E366" s="8">
        <v>5441396</v>
      </c>
      <c r="F366" s="8">
        <v>5352021</v>
      </c>
      <c r="G366" s="8">
        <v>6629870</v>
      </c>
      <c r="H366" s="10">
        <f t="shared" si="225"/>
        <v>-698135</v>
      </c>
      <c r="I366" s="8">
        <v>17089</v>
      </c>
      <c r="J366" s="8">
        <v>1660735</v>
      </c>
      <c r="K366" s="8">
        <v>522</v>
      </c>
      <c r="L366" s="9">
        <v>29</v>
      </c>
      <c r="M366" s="8">
        <v>294076</v>
      </c>
      <c r="N366" s="8">
        <v>3533</v>
      </c>
      <c r="O366" s="18">
        <f t="shared" si="226"/>
        <v>8678</v>
      </c>
      <c r="P366" s="18">
        <f t="shared" si="227"/>
        <v>8</v>
      </c>
      <c r="Q366" s="18">
        <f t="shared" si="228"/>
        <v>5</v>
      </c>
      <c r="R366" s="18">
        <f t="shared" si="234"/>
        <v>0</v>
      </c>
      <c r="S366" s="17">
        <f t="shared" si="235"/>
        <v>6874.4285714285716</v>
      </c>
      <c r="T366" s="17">
        <f t="shared" si="236"/>
        <v>-7.8571428571428568</v>
      </c>
      <c r="U366" s="17">
        <f t="shared" si="237"/>
        <v>-0.2857142857142857</v>
      </c>
      <c r="V366" s="17">
        <f t="shared" si="229"/>
        <v>8678</v>
      </c>
      <c r="W366" s="17">
        <f t="shared" si="238"/>
        <v>8</v>
      </c>
      <c r="X366" s="17">
        <f t="shared" si="230"/>
        <v>5</v>
      </c>
      <c r="Y366" s="17">
        <f t="shared" si="244"/>
        <v>6874.4285714285716</v>
      </c>
      <c r="Z366" s="17">
        <f t="shared" si="245"/>
        <v>6.5714285714285712</v>
      </c>
      <c r="AA366" s="17">
        <f t="shared" si="246"/>
        <v>0.7142857142857143</v>
      </c>
      <c r="AB366" s="11">
        <f t="shared" si="247"/>
        <v>0.58851370357234578</v>
      </c>
      <c r="AC366" s="11">
        <f t="shared" si="248"/>
        <v>3.9777250854108367E-6</v>
      </c>
      <c r="AD366" s="11">
        <f t="shared" si="249"/>
        <v>1.3896609227348527E-3</v>
      </c>
      <c r="AE366" s="11">
        <f t="shared" si="250"/>
        <v>0.69464213153770249</v>
      </c>
      <c r="AF366" s="11">
        <f t="shared" si="251"/>
        <v>3.9323587816229793E-6</v>
      </c>
      <c r="AG366" s="11">
        <f t="shared" si="252"/>
        <v>2.168609379235565E-3</v>
      </c>
      <c r="AH366" s="11">
        <f t="shared" si="219"/>
        <v>0.74291584624604057</v>
      </c>
      <c r="AI366" s="11">
        <f t="shared" si="239"/>
        <v>4.8424479300653668E-6</v>
      </c>
      <c r="AJ366" s="11">
        <f t="shared" si="240"/>
        <v>9.727626459143969E-3</v>
      </c>
      <c r="AK366" s="16">
        <f t="shared" si="259"/>
        <v>0.52043369887061997</v>
      </c>
      <c r="AL366" s="16">
        <f t="shared" si="260"/>
        <v>5.5921678072110563E-6</v>
      </c>
      <c r="AM366" s="16">
        <f t="shared" si="258"/>
        <v>1.9455252918287938E-3</v>
      </c>
      <c r="AN366" s="15">
        <f t="shared" si="253"/>
        <v>0.76042259244209676</v>
      </c>
      <c r="AO366" s="15">
        <f t="shared" si="254"/>
        <v>6.256025334400194E-7</v>
      </c>
      <c r="AP366" s="15">
        <f t="shared" si="255"/>
        <v>0</v>
      </c>
      <c r="AQ366" s="15">
        <f t="shared" si="231"/>
        <v>0.67004637736351103</v>
      </c>
      <c r="AR366" s="15">
        <f t="shared" si="232"/>
        <v>2.9843830100689398E-6</v>
      </c>
      <c r="AS366" s="15">
        <f t="shared" si="233"/>
        <v>3.3289604987273929E-3</v>
      </c>
      <c r="AT366" s="14">
        <f t="shared" si="256"/>
        <v>2.1241743804931317E-3</v>
      </c>
      <c r="AU366" s="11">
        <f t="shared" si="241"/>
        <v>1.5343976794201309E-3</v>
      </c>
      <c r="AV366" s="14">
        <f t="shared" si="257"/>
        <v>-2.0172316242560537E-2</v>
      </c>
      <c r="AW366" s="11">
        <f t="shared" si="242"/>
        <v>-1.4521489422476636E-2</v>
      </c>
      <c r="AX366" s="13">
        <f t="shared" si="220"/>
        <v>-6.9491584934809581E-4</v>
      </c>
      <c r="AY366" s="11">
        <f t="shared" si="224"/>
        <v>-5.1924406626055095E-4</v>
      </c>
      <c r="AZ366" s="12">
        <f t="shared" si="222"/>
        <v>7.1645447044964682E-5</v>
      </c>
      <c r="BA366" s="11">
        <f t="shared" si="223"/>
        <v>5.4084232205371833E-5</v>
      </c>
      <c r="BB366" s="117">
        <f t="shared" si="243"/>
        <v>14083</v>
      </c>
      <c r="BC366" s="289">
        <f t="shared" si="221"/>
        <v>475</v>
      </c>
    </row>
    <row r="367" spans="1:55" ht="16">
      <c r="A367" s="20">
        <v>252</v>
      </c>
      <c r="B367" s="19">
        <v>44721</v>
      </c>
      <c r="C367" s="8">
        <v>15643969</v>
      </c>
      <c r="D367" s="8">
        <v>12954</v>
      </c>
      <c r="E367" s="8">
        <v>5441848</v>
      </c>
      <c r="F367" s="8">
        <v>5352400</v>
      </c>
      <c r="G367" s="8">
        <v>6629870</v>
      </c>
      <c r="H367" s="10">
        <f t="shared" si="225"/>
        <v>-704480</v>
      </c>
      <c r="I367" s="8">
        <v>14616</v>
      </c>
      <c r="J367" s="8">
        <v>1669157</v>
      </c>
      <c r="K367" s="8">
        <v>517</v>
      </c>
      <c r="L367" s="9">
        <v>29</v>
      </c>
      <c r="M367" s="8">
        <v>294076</v>
      </c>
      <c r="N367" s="8">
        <v>3555</v>
      </c>
      <c r="O367" s="18">
        <f t="shared" si="226"/>
        <v>8422</v>
      </c>
      <c r="P367" s="18">
        <f t="shared" si="227"/>
        <v>-5</v>
      </c>
      <c r="Q367" s="18">
        <f t="shared" si="228"/>
        <v>0</v>
      </c>
      <c r="R367" s="18">
        <f t="shared" si="234"/>
        <v>0</v>
      </c>
      <c r="S367" s="17">
        <f t="shared" si="235"/>
        <v>6542.7142857142853</v>
      </c>
      <c r="T367" s="17">
        <f t="shared" si="236"/>
        <v>-6.4285714285714288</v>
      </c>
      <c r="U367" s="17">
        <f t="shared" si="237"/>
        <v>-0.14285714285714285</v>
      </c>
      <c r="V367" s="17">
        <f t="shared" si="229"/>
        <v>8422</v>
      </c>
      <c r="W367" s="17">
        <f t="shared" si="238"/>
        <v>0</v>
      </c>
      <c r="X367" s="17">
        <f t="shared" si="230"/>
        <v>0</v>
      </c>
      <c r="Y367" s="17">
        <f t="shared" si="244"/>
        <v>6542.7142857142853</v>
      </c>
      <c r="Z367" s="17">
        <f t="shared" si="245"/>
        <v>6.5714285714285712</v>
      </c>
      <c r="AA367" s="17">
        <f t="shared" si="246"/>
        <v>0.7142857142857143</v>
      </c>
      <c r="AB367" s="11">
        <f t="shared" si="247"/>
        <v>0.3828611554634142</v>
      </c>
      <c r="AC367" s="11">
        <f t="shared" si="248"/>
        <v>3.9569398919325309E-6</v>
      </c>
      <c r="AD367" s="11">
        <f t="shared" si="249"/>
        <v>1.3683634373289546E-3</v>
      </c>
      <c r="AE367" s="11">
        <f t="shared" si="250"/>
        <v>0.48657929376752707</v>
      </c>
      <c r="AF367" s="11">
        <f t="shared" si="251"/>
        <v>3.9094736497921935E-6</v>
      </c>
      <c r="AG367" s="11">
        <f t="shared" si="252"/>
        <v>2.1645021645021645E-3</v>
      </c>
      <c r="AH367" s="11">
        <f t="shared" si="219"/>
        <v>0.49283164608812685</v>
      </c>
      <c r="AI367" s="11">
        <f t="shared" si="239"/>
        <v>0</v>
      </c>
      <c r="AJ367" s="11">
        <f t="shared" si="240"/>
        <v>0</v>
      </c>
      <c r="AK367" s="16">
        <f t="shared" si="259"/>
        <v>0.49742095046249135</v>
      </c>
      <c r="AL367" s="16">
        <f t="shared" si="260"/>
        <v>5.5921678072110563E-6</v>
      </c>
      <c r="AM367" s="16">
        <f t="shared" si="258"/>
        <v>1.9455252918287938E-3</v>
      </c>
      <c r="AN367" s="15">
        <f t="shared" si="253"/>
        <v>0.57082355634407367</v>
      </c>
      <c r="AO367" s="15">
        <f t="shared" si="254"/>
        <v>0</v>
      </c>
      <c r="AP367" s="15">
        <f t="shared" si="255"/>
        <v>0</v>
      </c>
      <c r="AQ367" s="15">
        <f t="shared" si="231"/>
        <v>0.6417719421810818</v>
      </c>
      <c r="AR367" s="15">
        <f t="shared" si="232"/>
        <v>3.8901385772106189E-6</v>
      </c>
      <c r="AS367" s="15">
        <f t="shared" si="233"/>
        <v>3.3289604987273929E-3</v>
      </c>
      <c r="AT367" s="14">
        <f t="shared" si="256"/>
        <v>1.9538844653062578E-3</v>
      </c>
      <c r="AU367" s="11">
        <f t="shared" si="241"/>
        <v>1.512591606515017E-3</v>
      </c>
      <c r="AV367" s="14">
        <f t="shared" si="257"/>
        <v>-1.8388030888030888E-2</v>
      </c>
      <c r="AW367" s="11">
        <f t="shared" si="242"/>
        <v>-1.4254600775025864E-2</v>
      </c>
      <c r="AX367" s="13">
        <f t="shared" si="220"/>
        <v>-5.428749453902182E-4</v>
      </c>
      <c r="AY367" s="11">
        <f t="shared" si="224"/>
        <v>-5.1941033758785414E-4</v>
      </c>
      <c r="AZ367" s="12">
        <f t="shared" si="222"/>
        <v>5.7165525115877084E-5</v>
      </c>
      <c r="BA367" s="11">
        <f t="shared" si="223"/>
        <v>5.4450539754173155E-5</v>
      </c>
      <c r="BB367" s="117">
        <f t="shared" si="243"/>
        <v>12954</v>
      </c>
      <c r="BC367" s="289">
        <f t="shared" si="221"/>
        <v>379</v>
      </c>
    </row>
    <row r="368" spans="1:55" ht="16">
      <c r="A368" s="20">
        <v>253</v>
      </c>
      <c r="B368" s="19">
        <v>44722</v>
      </c>
      <c r="C368" s="8">
        <v>15657644</v>
      </c>
      <c r="D368" s="8">
        <v>13675</v>
      </c>
      <c r="E368" s="8">
        <v>5442292</v>
      </c>
      <c r="F368" s="8">
        <v>5352793</v>
      </c>
      <c r="G368" s="8">
        <v>6629870</v>
      </c>
      <c r="H368" s="10">
        <f t="shared" si="225"/>
        <v>-712837</v>
      </c>
      <c r="I368" s="8">
        <v>14555</v>
      </c>
      <c r="J368" s="8">
        <v>1677169</v>
      </c>
      <c r="K368" s="8">
        <v>512</v>
      </c>
      <c r="L368" s="9">
        <v>28</v>
      </c>
      <c r="M368" s="8">
        <v>294076</v>
      </c>
      <c r="N368" s="8">
        <v>3574</v>
      </c>
      <c r="O368" s="18">
        <f t="shared" si="226"/>
        <v>8012</v>
      </c>
      <c r="P368" s="18">
        <f t="shared" si="227"/>
        <v>-5</v>
      </c>
      <c r="Q368" s="18">
        <f t="shared" si="228"/>
        <v>-1</v>
      </c>
      <c r="R368" s="18">
        <f t="shared" si="234"/>
        <v>0</v>
      </c>
      <c r="S368" s="17">
        <f t="shared" si="235"/>
        <v>7079.4285714285716</v>
      </c>
      <c r="T368" s="17">
        <f t="shared" si="236"/>
        <v>-4.5714285714285712</v>
      </c>
      <c r="U368" s="17">
        <f t="shared" si="237"/>
        <v>-0.2857142857142857</v>
      </c>
      <c r="V368" s="17">
        <f t="shared" si="229"/>
        <v>8012</v>
      </c>
      <c r="W368" s="17">
        <f t="shared" si="238"/>
        <v>0</v>
      </c>
      <c r="X368" s="17">
        <f t="shared" si="230"/>
        <v>0</v>
      </c>
      <c r="Y368" s="17">
        <f t="shared" si="244"/>
        <v>7079.4285714285716</v>
      </c>
      <c r="Z368" s="17">
        <f t="shared" si="245"/>
        <v>6.5714285714285712</v>
      </c>
      <c r="AA368" s="17">
        <f t="shared" si="246"/>
        <v>0.7142857142857143</v>
      </c>
      <c r="AB368" s="11">
        <f t="shared" si="247"/>
        <v>0.48436156071624054</v>
      </c>
      <c r="AC368" s="11">
        <f t="shared" si="248"/>
        <v>3.9369745155360284E-6</v>
      </c>
      <c r="AD368" s="11">
        <f t="shared" si="249"/>
        <v>1.3815971262779775E-3</v>
      </c>
      <c r="AE368" s="11">
        <f t="shared" si="250"/>
        <v>0.48323174800907598</v>
      </c>
      <c r="AF368" s="11">
        <f t="shared" si="251"/>
        <v>8.8303885459264084E-8</v>
      </c>
      <c r="AG368" s="11">
        <f t="shared" si="252"/>
        <v>2.7210884353741496E-4</v>
      </c>
      <c r="AH368" s="11">
        <f t="shared" si="219"/>
        <v>0.54816639299397918</v>
      </c>
      <c r="AI368" s="11">
        <f t="shared" si="239"/>
        <v>0</v>
      </c>
      <c r="AJ368" s="11">
        <f t="shared" si="240"/>
        <v>0</v>
      </c>
      <c r="AK368" s="16">
        <f t="shared" si="259"/>
        <v>0.54162413928044628</v>
      </c>
      <c r="AL368" s="16">
        <f t="shared" si="260"/>
        <v>9.6848958601307336E-7</v>
      </c>
      <c r="AM368" s="16">
        <f t="shared" si="258"/>
        <v>1.9455252918287938E-3</v>
      </c>
      <c r="AN368" s="15">
        <f t="shared" si="253"/>
        <v>0.56580504515727192</v>
      </c>
      <c r="AO368" s="15">
        <f t="shared" si="254"/>
        <v>0</v>
      </c>
      <c r="AP368" s="15">
        <f t="shared" si="255"/>
        <v>1.9047619047619048E-3</v>
      </c>
      <c r="AQ368" s="15">
        <f t="shared" si="231"/>
        <v>0.66513746713051791</v>
      </c>
      <c r="AR368" s="15">
        <f t="shared" si="232"/>
        <v>5.5439244139526892E-6</v>
      </c>
      <c r="AS368" s="15">
        <f t="shared" si="233"/>
        <v>4.2813414511083453E-3</v>
      </c>
      <c r="AT368" s="14">
        <f t="shared" si="256"/>
        <v>2.0626347122945097E-3</v>
      </c>
      <c r="AU368" s="11">
        <f t="shared" si="241"/>
        <v>1.5030029677375707E-3</v>
      </c>
      <c r="AV368" s="14">
        <f t="shared" si="257"/>
        <v>-1.9183908803835942E-2</v>
      </c>
      <c r="AW368" s="11">
        <f t="shared" si="242"/>
        <v>-1.4143461384273411E-2</v>
      </c>
      <c r="AX368" s="13">
        <f t="shared" si="220"/>
        <v>-5.5785827844651373E-4</v>
      </c>
      <c r="AY368" s="11">
        <f t="shared" si="224"/>
        <v>-5.1261695320632239E-4</v>
      </c>
      <c r="AZ368" s="12">
        <f t="shared" si="222"/>
        <v>5.9277180397202359E-5</v>
      </c>
      <c r="BA368" s="11">
        <f t="shared" si="223"/>
        <v>5.4019589696759833E-5</v>
      </c>
      <c r="BB368" s="117">
        <f t="shared" si="243"/>
        <v>13675</v>
      </c>
      <c r="BC368" s="289">
        <f t="shared" si="221"/>
        <v>393</v>
      </c>
    </row>
    <row r="369" spans="1:55" ht="16">
      <c r="A369" s="20">
        <v>254</v>
      </c>
      <c r="B369" s="19">
        <v>44723</v>
      </c>
      <c r="C369" s="8">
        <v>15669779</v>
      </c>
      <c r="D369" s="8">
        <v>12135</v>
      </c>
      <c r="E369" s="8">
        <v>5442856</v>
      </c>
      <c r="F369" s="8">
        <v>5353265</v>
      </c>
      <c r="G369" s="8">
        <v>6629870</v>
      </c>
      <c r="H369" s="10">
        <f t="shared" si="225"/>
        <v>-717660</v>
      </c>
      <c r="I369" s="8">
        <v>12682</v>
      </c>
      <c r="J369" s="8">
        <v>1683429</v>
      </c>
      <c r="K369" s="8">
        <v>454</v>
      </c>
      <c r="L369" s="9">
        <v>27</v>
      </c>
      <c r="M369" s="8">
        <v>294076</v>
      </c>
      <c r="N369" s="8">
        <v>3597</v>
      </c>
      <c r="O369" s="18">
        <f t="shared" si="226"/>
        <v>6260</v>
      </c>
      <c r="P369" s="18">
        <f t="shared" si="227"/>
        <v>-58</v>
      </c>
      <c r="Q369" s="18">
        <f t="shared" si="228"/>
        <v>-1</v>
      </c>
      <c r="R369" s="18">
        <f t="shared" si="234"/>
        <v>0</v>
      </c>
      <c r="S369" s="17">
        <f t="shared" si="235"/>
        <v>6183.1428571428569</v>
      </c>
      <c r="T369" s="17">
        <f t="shared" si="236"/>
        <v>-5.8571428571428568</v>
      </c>
      <c r="U369" s="17">
        <f t="shared" si="237"/>
        <v>0.5714285714285714</v>
      </c>
      <c r="V369" s="17">
        <f t="shared" si="229"/>
        <v>6260</v>
      </c>
      <c r="W369" s="17">
        <f t="shared" si="238"/>
        <v>0</v>
      </c>
      <c r="X369" s="17">
        <f t="shared" si="230"/>
        <v>0</v>
      </c>
      <c r="Y369" s="17">
        <f t="shared" si="244"/>
        <v>6183.1428571428569</v>
      </c>
      <c r="Z369" s="17">
        <f t="shared" si="245"/>
        <v>5.2857142857142856</v>
      </c>
      <c r="AA369" s="17">
        <f t="shared" si="246"/>
        <v>1.4285714285714286</v>
      </c>
      <c r="AB369" s="11">
        <f t="shared" si="247"/>
        <v>0.42481228836433232</v>
      </c>
      <c r="AC369" s="11">
        <f t="shared" si="248"/>
        <v>3.1515692728128682E-6</v>
      </c>
      <c r="AD369" s="11">
        <f t="shared" si="249"/>
        <v>2.7901785714285715E-3</v>
      </c>
      <c r="AE369" s="11">
        <f t="shared" si="250"/>
        <v>0.48735644725715377</v>
      </c>
      <c r="AF369" s="11">
        <f t="shared" si="251"/>
        <v>3.4246220490514759E-6</v>
      </c>
      <c r="AG369" s="11">
        <f t="shared" si="252"/>
        <v>2.7793218454697053E-4</v>
      </c>
      <c r="AH369" s="11">
        <f t="shared" si="219"/>
        <v>0.43009275163174165</v>
      </c>
      <c r="AI369" s="11">
        <f t="shared" si="239"/>
        <v>0</v>
      </c>
      <c r="AJ369" s="11">
        <f t="shared" si="240"/>
        <v>0</v>
      </c>
      <c r="AK369" s="16">
        <f t="shared" si="259"/>
        <v>0.48827870179899985</v>
      </c>
      <c r="AL369" s="16">
        <f t="shared" si="260"/>
        <v>0</v>
      </c>
      <c r="AM369" s="16">
        <f t="shared" si="258"/>
        <v>0</v>
      </c>
      <c r="AN369" s="15">
        <f t="shared" si="253"/>
        <v>0.53682133537012289</v>
      </c>
      <c r="AO369" s="15">
        <f t="shared" si="254"/>
        <v>0</v>
      </c>
      <c r="AP369" s="15">
        <f t="shared" si="255"/>
        <v>0</v>
      </c>
      <c r="AQ369" s="15">
        <f t="shared" si="231"/>
        <v>0.67455261502984176</v>
      </c>
      <c r="AR369" s="15">
        <f t="shared" si="232"/>
        <v>6.4433768722686907E-6</v>
      </c>
      <c r="AS369" s="15">
        <f t="shared" si="233"/>
        <v>2.8988529718456729E-3</v>
      </c>
      <c r="AT369" s="14">
        <f t="shared" si="256"/>
        <v>1.8303526313487293E-3</v>
      </c>
      <c r="AU369" s="11">
        <f t="shared" si="241"/>
        <v>1.2723154020042196E-3</v>
      </c>
      <c r="AV369" s="14">
        <f t="shared" si="257"/>
        <v>-1.6909121310927179E-2</v>
      </c>
      <c r="AW369" s="11">
        <f t="shared" si="242"/>
        <v>-1.1891041404758598E-2</v>
      </c>
      <c r="AX369" s="13">
        <f t="shared" si="220"/>
        <v>-6.6214295834812168E-4</v>
      </c>
      <c r="AY369" s="11">
        <f t="shared" si="224"/>
        <v>-4.5451865387581677E-4</v>
      </c>
      <c r="AZ369" s="12">
        <f t="shared" si="222"/>
        <v>7.119294948468069E-5</v>
      </c>
      <c r="BA369" s="11">
        <f t="shared" si="223"/>
        <v>4.8266406430291991E-5</v>
      </c>
      <c r="BB369" s="117">
        <f t="shared" si="243"/>
        <v>12135</v>
      </c>
      <c r="BC369" s="289">
        <f t="shared" si="221"/>
        <v>472</v>
      </c>
    </row>
    <row r="370" spans="1:55" ht="16">
      <c r="A370" s="20">
        <v>255</v>
      </c>
      <c r="B370" s="19">
        <v>44724</v>
      </c>
      <c r="C370" s="8">
        <v>15673493</v>
      </c>
      <c r="D370" s="8">
        <v>3714</v>
      </c>
      <c r="E370" s="8">
        <v>5443107</v>
      </c>
      <c r="F370" s="8">
        <v>5353497</v>
      </c>
      <c r="G370" s="8">
        <v>6629870</v>
      </c>
      <c r="H370" s="10">
        <f t="shared" si="225"/>
        <v>-722222</v>
      </c>
      <c r="I370" s="8">
        <v>12246</v>
      </c>
      <c r="J370" s="8">
        <v>1688179</v>
      </c>
      <c r="K370" s="8">
        <v>454</v>
      </c>
      <c r="L370" s="9">
        <v>27</v>
      </c>
      <c r="M370" s="8">
        <v>294076</v>
      </c>
      <c r="N370" s="8">
        <v>3613</v>
      </c>
      <c r="O370" s="18">
        <f t="shared" si="226"/>
        <v>4750</v>
      </c>
      <c r="P370" s="18">
        <f t="shared" si="227"/>
        <v>0</v>
      </c>
      <c r="Q370" s="18">
        <f t="shared" si="228"/>
        <v>0</v>
      </c>
      <c r="R370" s="18">
        <f t="shared" si="234"/>
        <v>0</v>
      </c>
      <c r="S370" s="17">
        <f t="shared" si="235"/>
        <v>6157.7142857142853</v>
      </c>
      <c r="T370" s="17">
        <f t="shared" si="236"/>
        <v>-6.5714285714285712</v>
      </c>
      <c r="U370" s="17">
        <f t="shared" si="237"/>
        <v>0.8571428571428571</v>
      </c>
      <c r="V370" s="17">
        <f t="shared" si="229"/>
        <v>4750</v>
      </c>
      <c r="W370" s="17">
        <f t="shared" si="238"/>
        <v>0</v>
      </c>
      <c r="X370" s="17">
        <f t="shared" si="230"/>
        <v>0</v>
      </c>
      <c r="Y370" s="17">
        <f t="shared" si="244"/>
        <v>6157.7142857142853</v>
      </c>
      <c r="Z370" s="17">
        <f t="shared" si="245"/>
        <v>4.5714285714285712</v>
      </c>
      <c r="AA370" s="17">
        <f t="shared" si="246"/>
        <v>1.7142857142857142</v>
      </c>
      <c r="AB370" s="11">
        <f t="shared" si="247"/>
        <v>0.4855475702345281</v>
      </c>
      <c r="AC370" s="11">
        <f t="shared" si="248"/>
        <v>2.7155458124034759E-6</v>
      </c>
      <c r="AD370" s="11">
        <f t="shared" si="249"/>
        <v>3.7759597230962866E-3</v>
      </c>
      <c r="AE370" s="11">
        <f t="shared" si="250"/>
        <v>0.5725863169625951</v>
      </c>
      <c r="AF370" s="11">
        <f t="shared" si="251"/>
        <v>4.0184653725344531E-6</v>
      </c>
      <c r="AG370" s="11">
        <f t="shared" si="252"/>
        <v>1.6839741790625876E-3</v>
      </c>
      <c r="AH370" s="11">
        <f t="shared" si="219"/>
        <v>0.37454660148241603</v>
      </c>
      <c r="AI370" s="11">
        <f t="shared" si="239"/>
        <v>0</v>
      </c>
      <c r="AJ370" s="11">
        <f t="shared" si="240"/>
        <v>0</v>
      </c>
      <c r="AK370" s="16">
        <f t="shared" si="259"/>
        <v>0.525005009478137</v>
      </c>
      <c r="AL370" s="16">
        <f t="shared" si="260"/>
        <v>3.4253269858480841E-6</v>
      </c>
      <c r="AM370" s="16">
        <f t="shared" si="258"/>
        <v>2.2522522522522522E-3</v>
      </c>
      <c r="AN370" s="15">
        <f t="shared" si="253"/>
        <v>0.53563584033931677</v>
      </c>
      <c r="AO370" s="15">
        <f t="shared" si="254"/>
        <v>0</v>
      </c>
      <c r="AP370" s="15">
        <f t="shared" si="255"/>
        <v>0</v>
      </c>
      <c r="AQ370" s="15">
        <f t="shared" si="231"/>
        <v>0.70678355267029935</v>
      </c>
      <c r="AR370" s="15">
        <f t="shared" si="232"/>
        <v>6.4239669855529709E-6</v>
      </c>
      <c r="AS370" s="15">
        <f t="shared" si="233"/>
        <v>6.8204215992966524E-3</v>
      </c>
      <c r="AT370" s="14">
        <f t="shared" si="256"/>
        <v>5.6019197963157652E-4</v>
      </c>
      <c r="AU370" s="11">
        <f t="shared" si="241"/>
        <v>1.2519099167856984E-3</v>
      </c>
      <c r="AV370" s="14">
        <f t="shared" si="257"/>
        <v>-5.1424631207578836E-3</v>
      </c>
      <c r="AW370" s="11">
        <f t="shared" si="242"/>
        <v>-1.1546392690784875E-2</v>
      </c>
      <c r="AX370" s="13">
        <f t="shared" si="220"/>
        <v>-3.2327285901401779E-4</v>
      </c>
      <c r="AY370" s="11">
        <f t="shared" si="224"/>
        <v>-4.5285609138361754E-4</v>
      </c>
      <c r="AZ370" s="12">
        <f t="shared" si="222"/>
        <v>3.4993144661961699E-5</v>
      </c>
      <c r="BA370" s="11">
        <f t="shared" si="223"/>
        <v>4.8697356487705313E-5</v>
      </c>
      <c r="BB370" s="117">
        <f t="shared" si="243"/>
        <v>3714</v>
      </c>
      <c r="BC370" s="289">
        <f t="shared" si="221"/>
        <v>232</v>
      </c>
    </row>
    <row r="371" spans="1:55" ht="16">
      <c r="A371" s="20">
        <v>256</v>
      </c>
      <c r="B371" s="19">
        <v>44725</v>
      </c>
      <c r="C371" s="8">
        <v>15674717</v>
      </c>
      <c r="D371" s="8">
        <v>1224</v>
      </c>
      <c r="E371" s="8">
        <v>5443336</v>
      </c>
      <c r="F371" s="8">
        <v>5353678</v>
      </c>
      <c r="G371" s="8">
        <v>6629870</v>
      </c>
      <c r="H371" s="10">
        <f t="shared" si="225"/>
        <v>-720239</v>
      </c>
      <c r="I371" s="8">
        <v>5003</v>
      </c>
      <c r="J371" s="8">
        <v>1693269</v>
      </c>
      <c r="K371" s="8">
        <v>444</v>
      </c>
      <c r="L371" s="9">
        <v>23</v>
      </c>
      <c r="M371" s="8">
        <v>294076</v>
      </c>
      <c r="N371" s="8">
        <v>3616</v>
      </c>
      <c r="O371" s="18">
        <f t="shared" si="226"/>
        <v>5090</v>
      </c>
      <c r="P371" s="18">
        <f t="shared" si="227"/>
        <v>-10</v>
      </c>
      <c r="Q371" s="18">
        <f t="shared" si="228"/>
        <v>-4</v>
      </c>
      <c r="R371" s="18">
        <f t="shared" si="234"/>
        <v>0</v>
      </c>
      <c r="S371" s="17">
        <f t="shared" si="235"/>
        <v>6023</v>
      </c>
      <c r="T371" s="17">
        <f t="shared" si="236"/>
        <v>-7.4285714285714288</v>
      </c>
      <c r="U371" s="17">
        <f t="shared" si="237"/>
        <v>-0.2857142857142857</v>
      </c>
      <c r="V371" s="17">
        <f t="shared" si="229"/>
        <v>5090</v>
      </c>
      <c r="W371" s="17">
        <f t="shared" si="238"/>
        <v>0</v>
      </c>
      <c r="X371" s="17">
        <f t="shared" si="230"/>
        <v>0</v>
      </c>
      <c r="Y371" s="17">
        <f t="shared" si="244"/>
        <v>6023</v>
      </c>
      <c r="Z371" s="17">
        <f t="shared" si="245"/>
        <v>4.5714285714285712</v>
      </c>
      <c r="AA371" s="17">
        <f t="shared" si="246"/>
        <v>1.7142857142857142</v>
      </c>
      <c r="AB371" s="11">
        <f t="shared" si="247"/>
        <v>0.49183406826718928</v>
      </c>
      <c r="AC371" s="11">
        <f t="shared" si="248"/>
        <v>2.7079051282053448E-6</v>
      </c>
      <c r="AD371" s="11">
        <f t="shared" si="249"/>
        <v>3.7759597230962866E-3</v>
      </c>
      <c r="AE371" s="11">
        <f t="shared" si="250"/>
        <v>0.58475917261477861</v>
      </c>
      <c r="AF371" s="11">
        <f t="shared" si="251"/>
        <v>4.0011620766379107E-6</v>
      </c>
      <c r="AG371" s="11">
        <f t="shared" si="252"/>
        <v>1.717721156598912E-3</v>
      </c>
      <c r="AH371" s="11">
        <f t="shared" si="219"/>
        <v>0.41564592520006532</v>
      </c>
      <c r="AI371" s="11">
        <f t="shared" si="239"/>
        <v>0</v>
      </c>
      <c r="AJ371" s="11">
        <f t="shared" si="240"/>
        <v>0</v>
      </c>
      <c r="AK371" s="16">
        <f t="shared" si="259"/>
        <v>0.53576956643477935</v>
      </c>
      <c r="AL371" s="16">
        <f t="shared" si="260"/>
        <v>3.7792385044293238E-6</v>
      </c>
      <c r="AM371" s="16">
        <f t="shared" si="258"/>
        <v>5.2120831190598628E-3</v>
      </c>
      <c r="AN371" s="15">
        <f t="shared" si="253"/>
        <v>0.10622360347438042</v>
      </c>
      <c r="AO371" s="15">
        <f t="shared" si="254"/>
        <v>0</v>
      </c>
      <c r="AP371" s="15">
        <f t="shared" si="255"/>
        <v>0</v>
      </c>
      <c r="AQ371" s="15">
        <f t="shared" si="231"/>
        <v>0.71642057788325075</v>
      </c>
      <c r="AR371" s="15">
        <f t="shared" si="232"/>
        <v>6.3102543827852058E-6</v>
      </c>
      <c r="AS371" s="15">
        <f t="shared" si="233"/>
        <v>4.8739495798319332E-3</v>
      </c>
      <c r="AT371" s="14">
        <f t="shared" si="256"/>
        <v>1.8461900459586689E-4</v>
      </c>
      <c r="AU371" s="11">
        <f t="shared" si="241"/>
        <v>1.2459843534962654E-3</v>
      </c>
      <c r="AV371" s="14">
        <f t="shared" si="257"/>
        <v>-1.69943588170038E-3</v>
      </c>
      <c r="AW371" s="11">
        <f t="shared" si="242"/>
        <v>-1.1341625434079275E-2</v>
      </c>
      <c r="AX371" s="13">
        <f t="shared" si="220"/>
        <v>-2.5061546172783439E-4</v>
      </c>
      <c r="AY371" s="11">
        <f t="shared" si="224"/>
        <v>-4.6723802689184419E-4</v>
      </c>
      <c r="AZ371" s="12">
        <f t="shared" si="222"/>
        <v>2.7300686137133912E-5</v>
      </c>
      <c r="BA371" s="11">
        <f t="shared" si="223"/>
        <v>5.0787464266159927E-5</v>
      </c>
      <c r="BB371" s="117">
        <f t="shared" si="243"/>
        <v>1224</v>
      </c>
      <c r="BC371" s="289">
        <f t="shared" si="221"/>
        <v>181</v>
      </c>
    </row>
    <row r="372" spans="1:55" ht="16">
      <c r="A372" s="20">
        <v>257</v>
      </c>
      <c r="B372" s="19">
        <v>44726</v>
      </c>
      <c r="C372" s="8">
        <v>15675979</v>
      </c>
      <c r="D372" s="8">
        <v>1262</v>
      </c>
      <c r="E372" s="8">
        <v>5443480</v>
      </c>
      <c r="F372" s="8">
        <v>5353786</v>
      </c>
      <c r="G372" s="8">
        <v>6629870</v>
      </c>
      <c r="H372" s="10">
        <f t="shared" si="225"/>
        <v>-724449</v>
      </c>
      <c r="I372" s="8">
        <v>6986</v>
      </c>
      <c r="J372" s="8">
        <v>1695339</v>
      </c>
      <c r="K372" s="8">
        <v>473</v>
      </c>
      <c r="L372" s="9">
        <v>28</v>
      </c>
      <c r="M372" s="8">
        <v>294076</v>
      </c>
      <c r="N372" s="8">
        <v>3631</v>
      </c>
      <c r="O372" s="18">
        <f t="shared" si="226"/>
        <v>2070</v>
      </c>
      <c r="P372" s="18">
        <f t="shared" si="227"/>
        <v>29</v>
      </c>
      <c r="Q372" s="18">
        <f t="shared" si="228"/>
        <v>5</v>
      </c>
      <c r="R372" s="18">
        <f t="shared" si="234"/>
        <v>0</v>
      </c>
      <c r="S372" s="17">
        <f t="shared" si="235"/>
        <v>5958.1428571428569</v>
      </c>
      <c r="T372" s="17">
        <f t="shared" si="236"/>
        <v>-10.571428571428571</v>
      </c>
      <c r="U372" s="17">
        <f t="shared" si="237"/>
        <v>-0.5714285714285714</v>
      </c>
      <c r="V372" s="17">
        <f t="shared" si="229"/>
        <v>2070</v>
      </c>
      <c r="W372" s="17">
        <f t="shared" si="238"/>
        <v>29</v>
      </c>
      <c r="X372" s="17">
        <f t="shared" si="230"/>
        <v>5</v>
      </c>
      <c r="Y372" s="17">
        <f t="shared" si="244"/>
        <v>5958.1428571428569</v>
      </c>
      <c r="Z372" s="17">
        <f t="shared" si="245"/>
        <v>4.5714285714285712</v>
      </c>
      <c r="AA372" s="17">
        <f t="shared" si="246"/>
        <v>1.7142857142857142</v>
      </c>
      <c r="AB372" s="11">
        <f t="shared" si="247"/>
        <v>1.1909140230147626</v>
      </c>
      <c r="AC372" s="11">
        <f t="shared" si="248"/>
        <v>2.6997651119984902E-6</v>
      </c>
      <c r="AD372" s="11">
        <f t="shared" si="249"/>
        <v>3.8610038610038607E-3</v>
      </c>
      <c r="AE372" s="11">
        <f t="shared" si="250"/>
        <v>0.67783018867924527</v>
      </c>
      <c r="AF372" s="11">
        <f t="shared" si="251"/>
        <v>3.9979172589305868E-6</v>
      </c>
      <c r="AG372" s="11">
        <f t="shared" si="252"/>
        <v>1.5006002400960385E-3</v>
      </c>
      <c r="AH372" s="11">
        <f t="shared" si="219"/>
        <v>0.41375174895062961</v>
      </c>
      <c r="AI372" s="11">
        <f t="shared" si="239"/>
        <v>1.7126634929240421E-5</v>
      </c>
      <c r="AJ372" s="11">
        <f t="shared" si="240"/>
        <v>1.1261261261261261E-2</v>
      </c>
      <c r="AK372" s="16">
        <f t="shared" si="259"/>
        <v>0.53819241951964047</v>
      </c>
      <c r="AL372" s="16">
        <f t="shared" si="260"/>
        <v>3.7792385044293238E-6</v>
      </c>
      <c r="AM372" s="16">
        <f t="shared" si="258"/>
        <v>5.2120831190598628E-3</v>
      </c>
      <c r="AN372" s="15">
        <f t="shared" si="253"/>
        <v>0.7871698113207547</v>
      </c>
      <c r="AO372" s="15">
        <f t="shared" si="254"/>
        <v>2.3118391105989915E-5</v>
      </c>
      <c r="AP372" s="15">
        <f t="shared" si="255"/>
        <v>0</v>
      </c>
      <c r="AQ372" s="15">
        <f t="shared" si="231"/>
        <v>0.67941859732270404</v>
      </c>
      <c r="AR372" s="15">
        <f t="shared" si="232"/>
        <v>5.626318435256152E-6</v>
      </c>
      <c r="AS372" s="15">
        <f t="shared" si="233"/>
        <v>4.8739495798319332E-3</v>
      </c>
      <c r="AT372" s="14">
        <f t="shared" si="256"/>
        <v>1.9035064035946407E-4</v>
      </c>
      <c r="AU372" s="11">
        <f t="shared" si="241"/>
        <v>1.230146938886326E-3</v>
      </c>
      <c r="AV372" s="14">
        <f t="shared" si="257"/>
        <v>-1.7420135854973918E-3</v>
      </c>
      <c r="AW372" s="11">
        <f t="shared" si="242"/>
        <v>-1.101635419605603E-2</v>
      </c>
      <c r="AX372" s="13">
        <f t="shared" si="220"/>
        <v>-1.4995022485591588E-4</v>
      </c>
      <c r="AY372" s="11">
        <f t="shared" si="224"/>
        <v>-4.6128232604497751E-4</v>
      </c>
      <c r="AZ372" s="12">
        <f t="shared" si="222"/>
        <v>1.628991217022355E-5</v>
      </c>
      <c r="BA372" s="11">
        <f t="shared" si="223"/>
        <v>5.0636631746065258E-5</v>
      </c>
      <c r="BB372" s="117">
        <f t="shared" si="243"/>
        <v>1262</v>
      </c>
      <c r="BC372" s="289">
        <f t="shared" si="221"/>
        <v>108</v>
      </c>
    </row>
    <row r="373" spans="1:55" ht="16">
      <c r="A373" s="20">
        <v>258</v>
      </c>
      <c r="B373" s="19">
        <v>44727</v>
      </c>
      <c r="C373" s="8">
        <v>15689115</v>
      </c>
      <c r="D373" s="8">
        <v>13136</v>
      </c>
      <c r="E373" s="8">
        <v>5444025</v>
      </c>
      <c r="F373" s="8">
        <v>5354281</v>
      </c>
      <c r="G373" s="8">
        <v>6629870</v>
      </c>
      <c r="H373" s="10">
        <f t="shared" si="225"/>
        <v>-739649</v>
      </c>
      <c r="I373" s="8">
        <v>13163</v>
      </c>
      <c r="J373" s="8">
        <v>1703839</v>
      </c>
      <c r="K373" s="8">
        <v>476</v>
      </c>
      <c r="L373" s="9">
        <v>35</v>
      </c>
      <c r="M373" s="8">
        <v>294076</v>
      </c>
      <c r="N373" s="8">
        <v>3649</v>
      </c>
      <c r="O373" s="18">
        <f t="shared" si="226"/>
        <v>8500</v>
      </c>
      <c r="P373" s="18">
        <f t="shared" si="227"/>
        <v>3</v>
      </c>
      <c r="Q373" s="18">
        <f t="shared" si="228"/>
        <v>7</v>
      </c>
      <c r="R373" s="18">
        <f t="shared" si="234"/>
        <v>0</v>
      </c>
      <c r="S373" s="17">
        <f t="shared" si="235"/>
        <v>6005.2857142857147</v>
      </c>
      <c r="T373" s="17">
        <f t="shared" si="236"/>
        <v>-5</v>
      </c>
      <c r="U373" s="17">
        <f t="shared" si="237"/>
        <v>-0.2857142857142857</v>
      </c>
      <c r="V373" s="17">
        <f t="shared" si="229"/>
        <v>8500</v>
      </c>
      <c r="W373" s="17">
        <f t="shared" si="238"/>
        <v>3</v>
      </c>
      <c r="X373" s="17">
        <f t="shared" si="230"/>
        <v>7</v>
      </c>
      <c r="Y373" s="17">
        <f t="shared" si="244"/>
        <v>6005.2857142857147</v>
      </c>
      <c r="Z373" s="17">
        <f t="shared" si="245"/>
        <v>4.5714285714285712</v>
      </c>
      <c r="AA373" s="17">
        <f t="shared" si="246"/>
        <v>1.8571428571428572</v>
      </c>
      <c r="AB373" s="11">
        <f t="shared" si="247"/>
        <v>0.85961719357081512</v>
      </c>
      <c r="AC373" s="11">
        <f t="shared" si="248"/>
        <v>2.6964687129999198E-6</v>
      </c>
      <c r="AD373" s="11">
        <f t="shared" si="249"/>
        <v>3.9263062518876471E-3</v>
      </c>
      <c r="AE373" s="11">
        <f t="shared" si="250"/>
        <v>0.58851370357234578</v>
      </c>
      <c r="AF373" s="11">
        <f t="shared" si="251"/>
        <v>3.9777250854108367E-6</v>
      </c>
      <c r="AG373" s="11">
        <f t="shared" si="252"/>
        <v>1.3896609227348527E-3</v>
      </c>
      <c r="AH373" s="11">
        <f t="shared" si="219"/>
        <v>1</v>
      </c>
      <c r="AI373" s="11">
        <f t="shared" si="239"/>
        <v>1.7695575929061974E-6</v>
      </c>
      <c r="AJ373" s="11">
        <f t="shared" si="240"/>
        <v>1.4799154334038054E-2</v>
      </c>
      <c r="AK373" s="16">
        <f t="shared" si="259"/>
        <v>0.51770542325616942</v>
      </c>
      <c r="AL373" s="16">
        <f t="shared" si="260"/>
        <v>3.7792385044293238E-6</v>
      </c>
      <c r="AM373" s="16">
        <f t="shared" si="258"/>
        <v>5.2120831190598628E-3</v>
      </c>
      <c r="AN373" s="15">
        <f t="shared" si="253"/>
        <v>0.74291584624604057</v>
      </c>
      <c r="AO373" s="15">
        <f t="shared" si="254"/>
        <v>4.8424479300653668E-6</v>
      </c>
      <c r="AP373" s="15">
        <f t="shared" si="255"/>
        <v>9.727626459143969E-3</v>
      </c>
      <c r="AQ373" s="15">
        <f t="shared" si="231"/>
        <v>0.67760585952021213</v>
      </c>
      <c r="AR373" s="15">
        <f t="shared" si="232"/>
        <v>2.9022822016014419E-6</v>
      </c>
      <c r="AS373" s="15">
        <f t="shared" si="233"/>
        <v>4.7817836812144212E-3</v>
      </c>
      <c r="AT373" s="14">
        <f t="shared" si="256"/>
        <v>1.9813359839634865E-3</v>
      </c>
      <c r="AU373" s="11">
        <f t="shared" si="241"/>
        <v>9.6866799155079317E-4</v>
      </c>
      <c r="AV373" s="14">
        <f t="shared" si="257"/>
        <v>-1.7759775244744466E-2</v>
      </c>
      <c r="AW373" s="11">
        <f t="shared" si="242"/>
        <v>-8.6007654373521491E-3</v>
      </c>
      <c r="AX373" s="13">
        <f t="shared" si="220"/>
        <v>-6.8327791190270118E-4</v>
      </c>
      <c r="AY373" s="11">
        <f t="shared" si="224"/>
        <v>0.9991857161236225</v>
      </c>
      <c r="AZ373" s="12">
        <f t="shared" si="222"/>
        <v>7.4662097446857926E-5</v>
      </c>
      <c r="BA373" s="11">
        <f t="shared" si="223"/>
        <v>-0.11534949295493621</v>
      </c>
      <c r="BB373" s="117">
        <f t="shared" si="243"/>
        <v>13136</v>
      </c>
      <c r="BC373" s="289">
        <f t="shared" si="221"/>
        <v>495</v>
      </c>
    </row>
    <row r="374" spans="1:55" ht="16">
      <c r="A374" s="20">
        <v>259</v>
      </c>
      <c r="B374" s="19">
        <v>44728</v>
      </c>
      <c r="C374" s="8">
        <v>15701794</v>
      </c>
      <c r="D374" s="8">
        <v>12679</v>
      </c>
      <c r="E374" s="8">
        <v>5444529</v>
      </c>
      <c r="F374" s="8">
        <v>5354757</v>
      </c>
      <c r="G374" s="8">
        <v>6629870</v>
      </c>
      <c r="H374" s="10">
        <f t="shared" si="225"/>
        <v>-747818</v>
      </c>
      <c r="I374" s="8">
        <v>13374</v>
      </c>
      <c r="J374" s="8">
        <v>1711318</v>
      </c>
      <c r="K374" s="8">
        <v>465</v>
      </c>
      <c r="L374" s="9">
        <v>27</v>
      </c>
      <c r="M374" s="8">
        <v>294076</v>
      </c>
      <c r="N374" s="8">
        <v>3671</v>
      </c>
      <c r="O374" s="18">
        <f t="shared" si="226"/>
        <v>7479</v>
      </c>
      <c r="P374" s="18">
        <f t="shared" si="227"/>
        <v>-11</v>
      </c>
      <c r="Q374" s="18">
        <f t="shared" si="228"/>
        <v>-8</v>
      </c>
      <c r="R374" s="18">
        <f t="shared" si="234"/>
        <v>0</v>
      </c>
      <c r="S374" s="17">
        <f t="shared" si="235"/>
        <v>6105</v>
      </c>
      <c r="T374" s="17">
        <f t="shared" si="236"/>
        <v>-4.5714285714285712</v>
      </c>
      <c r="U374" s="17">
        <f t="shared" si="237"/>
        <v>0</v>
      </c>
      <c r="V374" s="17">
        <f t="shared" si="229"/>
        <v>7479</v>
      </c>
      <c r="W374" s="17">
        <f t="shared" si="238"/>
        <v>0</v>
      </c>
      <c r="X374" s="17">
        <f t="shared" si="230"/>
        <v>0</v>
      </c>
      <c r="Y374" s="17">
        <f t="shared" si="244"/>
        <v>6105</v>
      </c>
      <c r="Z374" s="17">
        <f t="shared" si="245"/>
        <v>5</v>
      </c>
      <c r="AA374" s="17">
        <f t="shared" si="246"/>
        <v>2.1428571428571428</v>
      </c>
      <c r="AB374" s="11">
        <f t="shared" si="247"/>
        <v>0.46380004558231408</v>
      </c>
      <c r="AC374" s="11">
        <f t="shared" si="248"/>
        <v>2.9345495671832843E-6</v>
      </c>
      <c r="AD374" s="11">
        <f t="shared" si="249"/>
        <v>4.501800720288115E-3</v>
      </c>
      <c r="AE374" s="11">
        <f t="shared" si="250"/>
        <v>0.3828611554634142</v>
      </c>
      <c r="AF374" s="11">
        <f t="shared" si="251"/>
        <v>3.9569398919325309E-6</v>
      </c>
      <c r="AG374" s="11">
        <f t="shared" si="252"/>
        <v>1.3683634373289546E-3</v>
      </c>
      <c r="AH374" s="11">
        <f t="shared" ref="AH374:AH424" si="261">MIN(1,V374/I373)</f>
        <v>0.56818354478462352</v>
      </c>
      <c r="AI374" s="11">
        <f t="shared" si="239"/>
        <v>0</v>
      </c>
      <c r="AJ374" s="11">
        <f t="shared" si="240"/>
        <v>0</v>
      </c>
      <c r="AK374" s="16">
        <f t="shared" si="259"/>
        <v>0.56155749923725462</v>
      </c>
      <c r="AL374" s="16">
        <f t="shared" si="260"/>
        <v>3.7792385044293238E-6</v>
      </c>
      <c r="AM374" s="16">
        <f t="shared" si="258"/>
        <v>5.668704123626073E-3</v>
      </c>
      <c r="AN374" s="15">
        <f t="shared" si="253"/>
        <v>0.49283164608812685</v>
      </c>
      <c r="AO374" s="15">
        <f t="shared" si="254"/>
        <v>0</v>
      </c>
      <c r="AP374" s="15">
        <f t="shared" si="255"/>
        <v>0</v>
      </c>
      <c r="AQ374" s="15">
        <f t="shared" si="231"/>
        <v>0.70581532311984829</v>
      </c>
      <c r="AR374" s="15">
        <f t="shared" si="232"/>
        <v>2.0028297432854418E-6</v>
      </c>
      <c r="AS374" s="15">
        <f t="shared" si="233"/>
        <v>4.7817836812144212E-3</v>
      </c>
      <c r="AT374" s="14">
        <f t="shared" si="256"/>
        <v>1.9124055222802256E-3</v>
      </c>
      <c r="AU374" s="11">
        <f t="shared" si="241"/>
        <v>9.7114595438091975E-4</v>
      </c>
      <c r="AV374" s="14">
        <f t="shared" si="257"/>
        <v>-1.6954660091091683E-2</v>
      </c>
      <c r="AW374" s="11">
        <f t="shared" si="242"/>
        <v>-8.5796151056856916E-3</v>
      </c>
      <c r="AX374" s="13">
        <f t="shared" ref="AX374:AX424" si="262">(F374-F373)/H373</f>
        <v>-6.4354849394780494E-4</v>
      </c>
      <c r="AY374" s="11">
        <f t="shared" si="224"/>
        <v>1.1656253193960495</v>
      </c>
      <c r="AZ374" s="12">
        <f t="shared" si="222"/>
        <v>7.179627956505935E-5</v>
      </c>
      <c r="BA374" s="11">
        <f t="shared" si="223"/>
        <v>4.8309501436035897E-5</v>
      </c>
      <c r="BB374" s="117">
        <f t="shared" si="243"/>
        <v>12679</v>
      </c>
      <c r="BC374" s="289">
        <f t="shared" ref="BC374:BC424" si="263">F374-F373</f>
        <v>476</v>
      </c>
    </row>
    <row r="375" spans="1:55" ht="16">
      <c r="A375" s="20">
        <v>260</v>
      </c>
      <c r="B375" s="19">
        <v>44729</v>
      </c>
      <c r="C375" s="8">
        <v>15714734</v>
      </c>
      <c r="D375" s="8">
        <v>12940</v>
      </c>
      <c r="E375" s="8">
        <v>5444989</v>
      </c>
      <c r="F375" s="8">
        <v>5355143</v>
      </c>
      <c r="G375" s="8">
        <v>6629870</v>
      </c>
      <c r="H375" s="10">
        <f t="shared" si="225"/>
        <v>-765363</v>
      </c>
      <c r="I375" s="8">
        <v>22987</v>
      </c>
      <c r="J375" s="8">
        <v>1718876</v>
      </c>
      <c r="K375" s="8">
        <v>438</v>
      </c>
      <c r="L375" s="9">
        <v>24</v>
      </c>
      <c r="M375" s="8">
        <v>294076</v>
      </c>
      <c r="N375" s="8">
        <v>3689</v>
      </c>
      <c r="O375" s="18">
        <f t="shared" si="226"/>
        <v>7558</v>
      </c>
      <c r="P375" s="18">
        <f t="shared" si="227"/>
        <v>-27</v>
      </c>
      <c r="Q375" s="18">
        <f t="shared" si="228"/>
        <v>-3</v>
      </c>
      <c r="R375" s="18">
        <f t="shared" si="234"/>
        <v>0</v>
      </c>
      <c r="S375" s="17">
        <f t="shared" si="235"/>
        <v>6154.4285714285716</v>
      </c>
      <c r="T375" s="17">
        <f t="shared" si="236"/>
        <v>-3.7142857142857144</v>
      </c>
      <c r="U375" s="17">
        <f t="shared" si="237"/>
        <v>-0.2857142857142857</v>
      </c>
      <c r="V375" s="17">
        <f t="shared" si="229"/>
        <v>7558</v>
      </c>
      <c r="W375" s="17">
        <f t="shared" si="238"/>
        <v>0</v>
      </c>
      <c r="X375" s="17">
        <f t="shared" si="230"/>
        <v>0</v>
      </c>
      <c r="Y375" s="17">
        <f t="shared" si="244"/>
        <v>6154.4285714285716</v>
      </c>
      <c r="Z375" s="17">
        <f t="shared" si="245"/>
        <v>5</v>
      </c>
      <c r="AA375" s="17">
        <f t="shared" si="246"/>
        <v>2.1428571428571428</v>
      </c>
      <c r="AB375" s="11">
        <f t="shared" si="247"/>
        <v>0.46017859813283774</v>
      </c>
      <c r="AC375" s="11">
        <f t="shared" si="248"/>
        <v>2.9217246590055151E-6</v>
      </c>
      <c r="AD375" s="11">
        <f t="shared" si="249"/>
        <v>4.608294930875576E-3</v>
      </c>
      <c r="AE375" s="11">
        <f t="shared" si="250"/>
        <v>0.48436156071624054</v>
      </c>
      <c r="AF375" s="11">
        <f t="shared" si="251"/>
        <v>3.9369745155360284E-6</v>
      </c>
      <c r="AG375" s="11">
        <f t="shared" si="252"/>
        <v>1.3815971262779775E-3</v>
      </c>
      <c r="AH375" s="11">
        <f t="shared" si="261"/>
        <v>0.56512636458800658</v>
      </c>
      <c r="AI375" s="11">
        <f t="shared" si="239"/>
        <v>0</v>
      </c>
      <c r="AJ375" s="11">
        <f t="shared" si="240"/>
        <v>0</v>
      </c>
      <c r="AK375" s="16">
        <f t="shared" si="259"/>
        <v>0.56905614001006166</v>
      </c>
      <c r="AL375" s="16">
        <f t="shared" si="260"/>
        <v>7.0164366746159991E-7</v>
      </c>
      <c r="AM375" s="16">
        <f t="shared" si="258"/>
        <v>4.3711058093213158E-3</v>
      </c>
      <c r="AN375" s="15">
        <f t="shared" si="253"/>
        <v>0.54816639299397918</v>
      </c>
      <c r="AO375" s="15">
        <f t="shared" si="254"/>
        <v>0</v>
      </c>
      <c r="AP375" s="15">
        <f t="shared" si="255"/>
        <v>0</v>
      </c>
      <c r="AQ375" s="15">
        <f t="shared" si="231"/>
        <v>0.71275228198997631</v>
      </c>
      <c r="AR375" s="15">
        <f t="shared" si="232"/>
        <v>2.5297885280309339E-6</v>
      </c>
      <c r="AS375" s="15">
        <f t="shared" si="233"/>
        <v>1.7260159195643069E-3</v>
      </c>
      <c r="AT375" s="14">
        <f t="shared" si="256"/>
        <v>1.9517728100249326E-3</v>
      </c>
      <c r="AU375" s="11">
        <f t="shared" si="241"/>
        <v>9.7144761942110909E-4</v>
      </c>
      <c r="AV375" s="14">
        <f t="shared" si="257"/>
        <v>-1.6907010137673234E-2</v>
      </c>
      <c r="AW375" s="11">
        <f t="shared" si="242"/>
        <v>-8.5667644251354001E-3</v>
      </c>
      <c r="AX375" s="13">
        <f t="shared" si="262"/>
        <v>-5.1616837251844698E-4</v>
      </c>
      <c r="AY375" s="11">
        <f t="shared" si="224"/>
        <v>1.1656298168623298</v>
      </c>
      <c r="AZ375" s="12">
        <f t="shared" ref="AZ375:AZ424" si="264">(F375-F374)/G375</f>
        <v>5.8221352756539722E-5</v>
      </c>
      <c r="BA375" s="11">
        <f t="shared" ref="BA375:BA424" si="265">AVERAGE(AZ372:AZ378)</f>
        <v>4.8029383898706299E-5</v>
      </c>
      <c r="BB375" s="117">
        <f t="shared" si="243"/>
        <v>12940</v>
      </c>
      <c r="BC375" s="289">
        <f t="shared" si="263"/>
        <v>386</v>
      </c>
    </row>
    <row r="376" spans="1:55" ht="16">
      <c r="A376" s="20">
        <v>261</v>
      </c>
      <c r="B376" s="19">
        <v>44730</v>
      </c>
      <c r="C376" s="8">
        <v>0</v>
      </c>
      <c r="D376" s="8">
        <v>0</v>
      </c>
      <c r="E376" s="8">
        <v>0</v>
      </c>
      <c r="F376" s="8">
        <v>0</v>
      </c>
      <c r="G376" s="8">
        <v>6629870</v>
      </c>
      <c r="H376" s="10">
        <f t="shared" si="225"/>
        <v>4598172</v>
      </c>
      <c r="I376" s="8">
        <v>7994</v>
      </c>
      <c r="J376" s="8">
        <v>1725466</v>
      </c>
      <c r="K376" s="8">
        <v>419</v>
      </c>
      <c r="L376" s="9">
        <v>25</v>
      </c>
      <c r="M376" s="8">
        <v>294076</v>
      </c>
      <c r="N376" s="8">
        <v>3718</v>
      </c>
      <c r="O376" s="18">
        <f t="shared" si="226"/>
        <v>6590</v>
      </c>
      <c r="P376" s="18">
        <f t="shared" si="227"/>
        <v>-19</v>
      </c>
      <c r="Q376" s="18">
        <f t="shared" si="228"/>
        <v>1</v>
      </c>
      <c r="R376" s="18">
        <f t="shared" si="234"/>
        <v>0</v>
      </c>
      <c r="S376" s="17">
        <f t="shared" si="235"/>
        <v>6924.8571428571431</v>
      </c>
      <c r="T376" s="17">
        <f t="shared" si="236"/>
        <v>-5.5714285714285712</v>
      </c>
      <c r="U376" s="17">
        <f t="shared" si="237"/>
        <v>-1</v>
      </c>
      <c r="V376" s="17">
        <f t="shared" si="229"/>
        <v>6590</v>
      </c>
      <c r="W376" s="17">
        <f t="shared" si="238"/>
        <v>0</v>
      </c>
      <c r="X376" s="17">
        <f t="shared" si="230"/>
        <v>1</v>
      </c>
      <c r="Y376" s="17">
        <f t="shared" si="244"/>
        <v>6924.8571428571431</v>
      </c>
      <c r="Z376" s="17">
        <f t="shared" si="245"/>
        <v>3.1428571428571428</v>
      </c>
      <c r="AA376" s="17">
        <f t="shared" si="246"/>
        <v>1.4285714285714286</v>
      </c>
      <c r="AB376" s="11">
        <f t="shared" si="247"/>
        <v>0.3012510176559422</v>
      </c>
      <c r="AC376" s="11">
        <f t="shared" si="248"/>
        <v>1.8284373874887676E-6</v>
      </c>
      <c r="AD376" s="11">
        <f t="shared" si="249"/>
        <v>3.2615786040443577E-3</v>
      </c>
      <c r="AE376" s="11">
        <f t="shared" si="250"/>
        <v>0.42481228836433232</v>
      </c>
      <c r="AF376" s="11">
        <f t="shared" si="251"/>
        <v>3.1515692728128682E-6</v>
      </c>
      <c r="AG376" s="11">
        <f t="shared" si="252"/>
        <v>2.7901785714285715E-3</v>
      </c>
      <c r="AH376" s="11">
        <f t="shared" si="261"/>
        <v>0.28668377778744508</v>
      </c>
      <c r="AI376" s="11">
        <f t="shared" si="239"/>
        <v>0</v>
      </c>
      <c r="AJ376" s="11">
        <f t="shared" si="240"/>
        <v>2.2831050228310501E-3</v>
      </c>
      <c r="AK376" s="16">
        <f t="shared" si="259"/>
        <v>0.63460008100361887</v>
      </c>
      <c r="AL376" s="16">
        <f t="shared" si="260"/>
        <v>3.4773214888036043E-7</v>
      </c>
      <c r="AM376" s="16">
        <f t="shared" si="258"/>
        <v>1.4112749425137041E-3</v>
      </c>
      <c r="AN376" s="15">
        <f t="shared" si="253"/>
        <v>0.43009275163174165</v>
      </c>
      <c r="AO376" s="15">
        <f t="shared" si="254"/>
        <v>0</v>
      </c>
      <c r="AP376" s="15">
        <f t="shared" si="255"/>
        <v>0</v>
      </c>
      <c r="AQ376" s="15">
        <f t="shared" si="231"/>
        <v>0.7215429432470053</v>
      </c>
      <c r="AR376" s="15">
        <f t="shared" si="232"/>
        <v>6.5688473181690792E-6</v>
      </c>
      <c r="AS376" s="15">
        <f t="shared" si="233"/>
        <v>5.0873604573794329E-3</v>
      </c>
      <c r="AT376" s="14">
        <f t="shared" si="256"/>
        <v>0</v>
      </c>
      <c r="AU376" s="11">
        <f t="shared" si="241"/>
        <v>1.1551400813935371E-3</v>
      </c>
      <c r="AV376" s="14">
        <f t="shared" si="257"/>
        <v>0</v>
      </c>
      <c r="AW376" s="11">
        <f t="shared" si="242"/>
        <v>-1.0114249111069016E-2</v>
      </c>
      <c r="AX376" s="13">
        <f t="shared" si="262"/>
        <v>6.9968668461893246</v>
      </c>
      <c r="AY376" s="11">
        <f t="shared" ref="AY376:AY424" si="266">AVERAGE(AX373:AX379)</f>
        <v>1.1655903209670746</v>
      </c>
      <c r="AZ376" s="12">
        <f t="shared" si="264"/>
        <v>-0.80772971415729122</v>
      </c>
      <c r="BA376" s="11">
        <f t="shared" si="265"/>
        <v>5.2769834530259719E-5</v>
      </c>
      <c r="BB376" s="117">
        <f t="shared" si="243"/>
        <v>0</v>
      </c>
      <c r="BC376" s="289">
        <f t="shared" si="263"/>
        <v>-5355143</v>
      </c>
    </row>
    <row r="377" spans="1:55" ht="16">
      <c r="A377" s="20">
        <v>262</v>
      </c>
      <c r="B377" s="19">
        <v>44731</v>
      </c>
      <c r="C377" s="8">
        <v>15729415</v>
      </c>
      <c r="D377" s="8">
        <v>3829</v>
      </c>
      <c r="E377" s="8">
        <v>5445676</v>
      </c>
      <c r="F377" s="8">
        <v>5355739</v>
      </c>
      <c r="G377" s="8">
        <v>6629870</v>
      </c>
      <c r="H377" s="10">
        <f t="shared" si="225"/>
        <v>-766657</v>
      </c>
      <c r="I377" s="8">
        <v>11612</v>
      </c>
      <c r="J377" s="8">
        <v>1730914</v>
      </c>
      <c r="K377" s="8">
        <v>422</v>
      </c>
      <c r="L377" s="9">
        <v>27</v>
      </c>
      <c r="M377" s="8">
        <v>294076</v>
      </c>
      <c r="N377" s="8">
        <v>3737</v>
      </c>
      <c r="O377" s="18">
        <f t="shared" si="226"/>
        <v>5448</v>
      </c>
      <c r="P377" s="18">
        <f t="shared" si="227"/>
        <v>3</v>
      </c>
      <c r="Q377" s="18">
        <f t="shared" si="228"/>
        <v>2</v>
      </c>
      <c r="R377" s="18">
        <f t="shared" si="234"/>
        <v>0</v>
      </c>
      <c r="S377" s="17">
        <f t="shared" si="235"/>
        <v>6800.5714285714284</v>
      </c>
      <c r="T377" s="17">
        <f t="shared" si="236"/>
        <v>-10.571428571428571</v>
      </c>
      <c r="U377" s="17">
        <f t="shared" si="237"/>
        <v>-1.5714285714285714</v>
      </c>
      <c r="V377" s="17">
        <f t="shared" si="229"/>
        <v>5448</v>
      </c>
      <c r="W377" s="17">
        <f t="shared" si="238"/>
        <v>3</v>
      </c>
      <c r="X377" s="17">
        <f t="shared" si="230"/>
        <v>2</v>
      </c>
      <c r="Y377" s="17">
        <f t="shared" si="244"/>
        <v>6800.5714285714284</v>
      </c>
      <c r="Z377" s="17">
        <f t="shared" si="245"/>
        <v>2.7142857142857144</v>
      </c>
      <c r="AA377" s="17">
        <f t="shared" si="246"/>
        <v>0.8571428571428571</v>
      </c>
      <c r="AB377" s="11">
        <f t="shared" si="247"/>
        <v>0.85070946066692876</v>
      </c>
      <c r="AC377" s="11">
        <f t="shared" si="248"/>
        <v>1.5730740068397258E-6</v>
      </c>
      <c r="AD377" s="11">
        <f t="shared" si="249"/>
        <v>2.0456870098874871E-3</v>
      </c>
      <c r="AE377" s="11">
        <f t="shared" si="250"/>
        <v>0.4855475702345281</v>
      </c>
      <c r="AF377" s="11">
        <f t="shared" si="251"/>
        <v>2.7155458124034759E-6</v>
      </c>
      <c r="AG377" s="11">
        <f t="shared" si="252"/>
        <v>3.7759597230962866E-3</v>
      </c>
      <c r="AH377" s="11">
        <f t="shared" si="261"/>
        <v>0.68151113335001245</v>
      </c>
      <c r="AI377" s="11">
        <f t="shared" si="239"/>
        <v>1.7386607444018022E-6</v>
      </c>
      <c r="AJ377" s="11">
        <f t="shared" si="240"/>
        <v>4.7732696897374704E-3</v>
      </c>
      <c r="AK377" s="16">
        <f t="shared" si="259"/>
        <v>0.60236914336316139</v>
      </c>
      <c r="AL377" s="16">
        <f t="shared" si="260"/>
        <v>2.1906785594542653E-6</v>
      </c>
      <c r="AM377" s="16">
        <f t="shared" si="258"/>
        <v>1.4112749425137041E-3</v>
      </c>
      <c r="AN377" s="15">
        <f t="shared" si="253"/>
        <v>0.37454660148241603</v>
      </c>
      <c r="AO377" s="15">
        <f t="shared" si="254"/>
        <v>0</v>
      </c>
      <c r="AP377" s="15">
        <f t="shared" si="255"/>
        <v>0</v>
      </c>
      <c r="AQ377" s="15">
        <f t="shared" si="231"/>
        <v>0.7215429432470053</v>
      </c>
      <c r="AR377" s="15">
        <f t="shared" si="232"/>
        <v>9.6093404825815607E-6</v>
      </c>
      <c r="AS377" s="15">
        <f t="shared" si="233"/>
        <v>5.0873604573794329E-3</v>
      </c>
      <c r="AT377" s="14">
        <f t="shared" si="256"/>
        <v>5.7753771944246267E-4</v>
      </c>
      <c r="AU377" s="11">
        <f t="shared" si="241"/>
        <v>1.1021978668403108E-3</v>
      </c>
      <c r="AV377" s="14">
        <f t="shared" si="257"/>
        <v>-4.9944107990926839E-3</v>
      </c>
      <c r="AW377" s="11">
        <f t="shared" si="242"/>
        <v>-9.4942850931106614E-3</v>
      </c>
      <c r="AX377" s="13">
        <f t="shared" si="262"/>
        <v>1.1647539500479756</v>
      </c>
      <c r="AY377" s="11">
        <f t="shared" si="266"/>
        <v>1.1656312170442349</v>
      </c>
      <c r="AZ377" s="12">
        <f t="shared" si="264"/>
        <v>0.80781961033926764</v>
      </c>
      <c r="BA377" s="11">
        <f t="shared" si="265"/>
        <v>4.8761998996311682E-5</v>
      </c>
      <c r="BB377" s="117">
        <f t="shared" si="243"/>
        <v>3829</v>
      </c>
      <c r="BC377" s="289">
        <f t="shared" si="263"/>
        <v>5355739</v>
      </c>
    </row>
    <row r="378" spans="1:55" ht="16">
      <c r="A378" s="20">
        <v>263</v>
      </c>
      <c r="B378" s="19">
        <v>44732</v>
      </c>
      <c r="C378" s="8">
        <v>15730653</v>
      </c>
      <c r="D378" s="8">
        <v>1238</v>
      </c>
      <c r="E378" s="8">
        <v>5445854</v>
      </c>
      <c r="F378" s="8">
        <v>5355907</v>
      </c>
      <c r="G378" s="8">
        <v>6629870</v>
      </c>
      <c r="H378" s="10">
        <f t="shared" si="225"/>
        <v>-769192</v>
      </c>
      <c r="I378" s="8">
        <v>8553</v>
      </c>
      <c r="J378" s="8">
        <v>1736350</v>
      </c>
      <c r="K378" s="8">
        <v>418</v>
      </c>
      <c r="L378" s="9">
        <v>21</v>
      </c>
      <c r="M378" s="8">
        <v>294076</v>
      </c>
      <c r="N378" s="8">
        <v>3737</v>
      </c>
      <c r="O378" s="18">
        <f t="shared" si="226"/>
        <v>5436</v>
      </c>
      <c r="P378" s="18">
        <f t="shared" si="227"/>
        <v>-4</v>
      </c>
      <c r="Q378" s="18">
        <f t="shared" si="228"/>
        <v>-6</v>
      </c>
      <c r="R378" s="18">
        <f t="shared" si="234"/>
        <v>0</v>
      </c>
      <c r="S378" s="17">
        <f t="shared" si="235"/>
        <v>6786</v>
      </c>
      <c r="T378" s="17">
        <f t="shared" si="236"/>
        <v>-7.7142857142857144</v>
      </c>
      <c r="U378" s="17">
        <f t="shared" si="237"/>
        <v>-0.5714285714285714</v>
      </c>
      <c r="V378" s="17">
        <f t="shared" si="229"/>
        <v>5436</v>
      </c>
      <c r="W378" s="17">
        <f t="shared" si="238"/>
        <v>0</v>
      </c>
      <c r="X378" s="17">
        <f t="shared" si="230"/>
        <v>0</v>
      </c>
      <c r="Y378" s="17">
        <f t="shared" si="244"/>
        <v>6786</v>
      </c>
      <c r="Z378" s="17">
        <f t="shared" si="245"/>
        <v>4</v>
      </c>
      <c r="AA378" s="17">
        <f t="shared" si="246"/>
        <v>0.8571428571428571</v>
      </c>
      <c r="AB378" s="11">
        <f t="shared" si="247"/>
        <v>0.58439545297967621</v>
      </c>
      <c r="AC378" s="11">
        <f t="shared" si="248"/>
        <v>2.3109178156742621E-6</v>
      </c>
      <c r="AD378" s="11">
        <f t="shared" si="249"/>
        <v>2.031144211238998E-3</v>
      </c>
      <c r="AE378" s="11">
        <f t="shared" si="250"/>
        <v>0.49183406826718928</v>
      </c>
      <c r="AF378" s="11">
        <f t="shared" si="251"/>
        <v>2.7079051282053448E-6</v>
      </c>
      <c r="AG378" s="11">
        <f t="shared" si="252"/>
        <v>3.7759597230962866E-3</v>
      </c>
      <c r="AH378" s="11">
        <f t="shared" si="261"/>
        <v>0.46813641060971412</v>
      </c>
      <c r="AI378" s="11">
        <f t="shared" si="239"/>
        <v>0</v>
      </c>
      <c r="AJ378" s="11">
        <f t="shared" si="240"/>
        <v>0</v>
      </c>
      <c r="AK378" s="16">
        <f t="shared" si="259"/>
        <v>0.57568267644807958</v>
      </c>
      <c r="AL378" s="16">
        <f t="shared" si="260"/>
        <v>2.1906785594542653E-6</v>
      </c>
      <c r="AM378" s="16">
        <f t="shared" si="258"/>
        <v>2.7937634217763767E-3</v>
      </c>
      <c r="AN378" s="15">
        <f t="shared" si="253"/>
        <v>0.41564592520006532</v>
      </c>
      <c r="AO378" s="15">
        <f t="shared" si="254"/>
        <v>0</v>
      </c>
      <c r="AP378" s="15">
        <f t="shared" si="255"/>
        <v>0</v>
      </c>
      <c r="AQ378" s="15">
        <f t="shared" si="231"/>
        <v>0.7571632099543848</v>
      </c>
      <c r="AR378" s="15">
        <f t="shared" si="232"/>
        <v>8.8366444689202972E-6</v>
      </c>
      <c r="AS378" s="15">
        <f t="shared" si="233"/>
        <v>4.5954695288461939E-3</v>
      </c>
      <c r="AT378" s="14">
        <f t="shared" si="256"/>
        <v>1.8673065987719216E-4</v>
      </c>
      <c r="AU378" s="11">
        <f t="shared" si="241"/>
        <v>1.0408090311617832E-3</v>
      </c>
      <c r="AV378" s="14">
        <f t="shared" si="257"/>
        <v>-1.6094811178483397E-3</v>
      </c>
      <c r="AW378" s="11">
        <f t="shared" si="242"/>
        <v>-8.8455228745378863E-3</v>
      </c>
      <c r="AX378" s="13">
        <f t="shared" si="262"/>
        <v>-2.1913319776640662E-4</v>
      </c>
      <c r="AY378" s="11">
        <f t="shared" si="266"/>
        <v>1.165653676395322</v>
      </c>
      <c r="AZ378" s="12">
        <f t="shared" si="264"/>
        <v>2.5339863375903298E-5</v>
      </c>
      <c r="BA378" s="11">
        <f t="shared" si="265"/>
        <v>4.6844271240831561E-5</v>
      </c>
      <c r="BB378" s="117">
        <f t="shared" si="243"/>
        <v>1238</v>
      </c>
      <c r="BC378" s="289">
        <f t="shared" si="263"/>
        <v>168</v>
      </c>
    </row>
    <row r="379" spans="1:55" ht="16">
      <c r="A379" s="20">
        <v>264</v>
      </c>
      <c r="B379" s="19">
        <v>44733</v>
      </c>
      <c r="C379" s="8">
        <v>15740440</v>
      </c>
      <c r="D379" s="8">
        <v>9787</v>
      </c>
      <c r="E379" s="8">
        <v>5446275</v>
      </c>
      <c r="F379" s="8">
        <v>5356235</v>
      </c>
      <c r="G379" s="8">
        <v>6629870</v>
      </c>
      <c r="H379" s="10">
        <f t="shared" si="225"/>
        <v>-778327</v>
      </c>
      <c r="I379" s="8">
        <v>9853</v>
      </c>
      <c r="J379" s="8">
        <v>1743813</v>
      </c>
      <c r="K379" s="8">
        <v>434</v>
      </c>
      <c r="L379" s="9">
        <v>21</v>
      </c>
      <c r="M379" s="8">
        <v>294076</v>
      </c>
      <c r="N379" s="8">
        <v>3765</v>
      </c>
      <c r="O379" s="18">
        <f t="shared" si="226"/>
        <v>7463</v>
      </c>
      <c r="P379" s="18">
        <f t="shared" si="227"/>
        <v>16</v>
      </c>
      <c r="Q379" s="18">
        <f t="shared" si="228"/>
        <v>0</v>
      </c>
      <c r="R379" s="18">
        <f t="shared" si="234"/>
        <v>0</v>
      </c>
      <c r="S379" s="17">
        <f t="shared" si="235"/>
        <v>6800.7142857142853</v>
      </c>
      <c r="T379" s="17">
        <f t="shared" si="236"/>
        <v>-3.7142857142857144</v>
      </c>
      <c r="U379" s="17">
        <f t="shared" si="237"/>
        <v>0.42857142857142855</v>
      </c>
      <c r="V379" s="17">
        <f t="shared" si="229"/>
        <v>7463</v>
      </c>
      <c r="W379" s="17">
        <f t="shared" si="238"/>
        <v>16</v>
      </c>
      <c r="X379" s="17">
        <f t="shared" si="230"/>
        <v>0</v>
      </c>
      <c r="Y379" s="17">
        <f t="shared" si="244"/>
        <v>6800.7142857142853</v>
      </c>
      <c r="Z379" s="17">
        <f t="shared" si="245"/>
        <v>4.1428571428571432</v>
      </c>
      <c r="AA379" s="17">
        <f t="shared" si="246"/>
        <v>1.4285714285714286</v>
      </c>
      <c r="AB379" s="11">
        <f t="shared" si="247"/>
        <v>0.79512618797080381</v>
      </c>
      <c r="AC379" s="11">
        <f t="shared" si="248"/>
        <v>2.3859574065465738E-6</v>
      </c>
      <c r="AD379" s="11">
        <f t="shared" si="249"/>
        <v>3.4176349965823649E-3</v>
      </c>
      <c r="AE379" s="11">
        <f t="shared" si="250"/>
        <v>1.1909140230147626</v>
      </c>
      <c r="AF379" s="11">
        <f t="shared" si="251"/>
        <v>2.6997651119984902E-6</v>
      </c>
      <c r="AG379" s="11">
        <f t="shared" si="252"/>
        <v>3.8610038610038607E-3</v>
      </c>
      <c r="AH379" s="11">
        <f t="shared" si="261"/>
        <v>0.87255933590553025</v>
      </c>
      <c r="AI379" s="11">
        <f t="shared" si="239"/>
        <v>9.2147320528695258E-6</v>
      </c>
      <c r="AJ379" s="11">
        <f t="shared" si="240"/>
        <v>0</v>
      </c>
      <c r="AK379" s="16">
        <f t="shared" si="259"/>
        <v>0.6370470111281844</v>
      </c>
      <c r="AL379" s="16">
        <f t="shared" si="260"/>
        <v>3.2184025561815356E-6</v>
      </c>
      <c r="AM379" s="16">
        <f t="shared" si="258"/>
        <v>2.337142417210167E-3</v>
      </c>
      <c r="AN379" s="15">
        <f t="shared" si="253"/>
        <v>0.41375174895062961</v>
      </c>
      <c r="AO379" s="15">
        <f t="shared" si="254"/>
        <v>1.7126634929240421E-5</v>
      </c>
      <c r="AP379" s="15">
        <f t="shared" si="255"/>
        <v>1.1261261261261261E-2</v>
      </c>
      <c r="AQ379" s="15">
        <f t="shared" si="231"/>
        <v>0.75104575327243572</v>
      </c>
      <c r="AR379" s="15">
        <f t="shared" si="232"/>
        <v>1.6264645340903006E-5</v>
      </c>
      <c r="AS379" s="15">
        <f t="shared" si="233"/>
        <v>4.9778787066664613E-3</v>
      </c>
      <c r="AT379" s="14">
        <f t="shared" si="256"/>
        <v>1.4761978741664617E-3</v>
      </c>
      <c r="AU379" s="11">
        <f t="shared" si="241"/>
        <v>9.9622724772237508E-4</v>
      </c>
      <c r="AV379" s="14">
        <f t="shared" si="257"/>
        <v>-1.2574406387032699E-2</v>
      </c>
      <c r="AW379" s="11">
        <f t="shared" si="242"/>
        <v>-8.3597734181369669E-3</v>
      </c>
      <c r="AX379" s="13">
        <f t="shared" si="262"/>
        <v>-4.2642149164317882E-4</v>
      </c>
      <c r="AY379" s="11">
        <f t="shared" si="266"/>
        <v>1.1656866443324105</v>
      </c>
      <c r="AZ379" s="12">
        <f t="shared" si="264"/>
        <v>4.9473066591049297E-5</v>
      </c>
      <c r="BA379" s="11">
        <f t="shared" si="265"/>
        <v>4.3396670781520507E-5</v>
      </c>
      <c r="BB379" s="117">
        <f t="shared" si="243"/>
        <v>9787</v>
      </c>
      <c r="BC379" s="289">
        <f t="shared" si="263"/>
        <v>328</v>
      </c>
    </row>
    <row r="380" spans="1:55" ht="16">
      <c r="A380" s="20">
        <v>265</v>
      </c>
      <c r="B380" s="19">
        <v>44734</v>
      </c>
      <c r="C380" s="8">
        <v>15751119</v>
      </c>
      <c r="D380" s="8">
        <v>10679</v>
      </c>
      <c r="E380" s="8">
        <v>5446605</v>
      </c>
      <c r="F380" s="8">
        <v>5356544</v>
      </c>
      <c r="G380" s="8">
        <v>6629870</v>
      </c>
      <c r="H380" s="10">
        <f t="shared" si="225"/>
        <v>-795751</v>
      </c>
      <c r="I380" s="8">
        <v>19343</v>
      </c>
      <c r="J380" s="8">
        <v>1751443</v>
      </c>
      <c r="K380" s="8">
        <v>402</v>
      </c>
      <c r="L380" s="9">
        <v>24</v>
      </c>
      <c r="M380" s="8">
        <v>294076</v>
      </c>
      <c r="N380" s="8">
        <v>3789</v>
      </c>
      <c r="O380" s="18">
        <f t="shared" si="226"/>
        <v>7630</v>
      </c>
      <c r="P380" s="18">
        <f t="shared" si="227"/>
        <v>-32</v>
      </c>
      <c r="Q380" s="18">
        <f t="shared" si="228"/>
        <v>3</v>
      </c>
      <c r="R380" s="18">
        <f t="shared" si="234"/>
        <v>0</v>
      </c>
      <c r="S380" s="17">
        <f t="shared" si="235"/>
        <v>6802.5714285714284</v>
      </c>
      <c r="T380" s="17">
        <f t="shared" si="236"/>
        <v>0.14285714285714285</v>
      </c>
      <c r="U380" s="17">
        <f t="shared" si="237"/>
        <v>0.14285714285714285</v>
      </c>
      <c r="V380" s="17">
        <f t="shared" si="229"/>
        <v>7630</v>
      </c>
      <c r="W380" s="17">
        <f t="shared" si="238"/>
        <v>0</v>
      </c>
      <c r="X380" s="17">
        <f t="shared" si="230"/>
        <v>3</v>
      </c>
      <c r="Y380" s="17">
        <f t="shared" si="244"/>
        <v>6802.5714285714284</v>
      </c>
      <c r="Z380" s="17">
        <f t="shared" si="245"/>
        <v>5.2857142857142856</v>
      </c>
      <c r="AA380" s="17">
        <f t="shared" si="246"/>
        <v>1.2857142857142858</v>
      </c>
      <c r="AB380" s="11">
        <f t="shared" si="247"/>
        <v>0.69040611271403918</v>
      </c>
      <c r="AC380" s="11">
        <f t="shared" si="248"/>
        <v>3.0311244873815516E-6</v>
      </c>
      <c r="AD380" s="11">
        <f t="shared" si="249"/>
        <v>2.9624753127057276E-3</v>
      </c>
      <c r="AE380" s="11">
        <f t="shared" si="250"/>
        <v>0.85961719357081512</v>
      </c>
      <c r="AF380" s="11">
        <f t="shared" si="251"/>
        <v>2.6964687129999198E-6</v>
      </c>
      <c r="AG380" s="11">
        <f t="shared" si="252"/>
        <v>3.9263062518876471E-3</v>
      </c>
      <c r="AH380" s="11">
        <f t="shared" si="261"/>
        <v>0.77438343651679686</v>
      </c>
      <c r="AI380" s="11">
        <f t="shared" si="239"/>
        <v>0</v>
      </c>
      <c r="AJ380" s="11">
        <f t="shared" si="240"/>
        <v>6.9124423963133645E-3</v>
      </c>
      <c r="AK380" s="16">
        <f t="shared" si="259"/>
        <v>0.67004637736351103</v>
      </c>
      <c r="AL380" s="16">
        <f t="shared" si="260"/>
        <v>2.9843830100689398E-6</v>
      </c>
      <c r="AM380" s="16">
        <f t="shared" si="258"/>
        <v>3.3289604987273929E-3</v>
      </c>
      <c r="AN380" s="15">
        <f t="shared" si="253"/>
        <v>1</v>
      </c>
      <c r="AO380" s="15">
        <f t="shared" si="254"/>
        <v>1.7695575929061974E-6</v>
      </c>
      <c r="AP380" s="15">
        <f t="shared" si="255"/>
        <v>1.4799154334038054E-2</v>
      </c>
      <c r="AQ380" s="15">
        <f t="shared" si="231"/>
        <v>0.767413616211581</v>
      </c>
      <c r="AR380" s="15">
        <f t="shared" si="232"/>
        <v>1.8690834911021442E-5</v>
      </c>
      <c r="AS380" s="15">
        <f t="shared" si="233"/>
        <v>6.4769427057304613E-3</v>
      </c>
      <c r="AT380" s="14">
        <f t="shared" si="256"/>
        <v>1.6107404820909007E-3</v>
      </c>
      <c r="AU380" s="11">
        <f t="shared" si="241"/>
        <v>1.1912752437076444E-3</v>
      </c>
      <c r="AV380" s="14">
        <f t="shared" si="257"/>
        <v>-1.342002711903598E-2</v>
      </c>
      <c r="AW380" s="11">
        <f t="shared" si="242"/>
        <v>-9.9542343047009044E-3</v>
      </c>
      <c r="AX380" s="13">
        <f t="shared" si="262"/>
        <v>-3.9700537177818579E-4</v>
      </c>
      <c r="AY380" s="11">
        <f t="shared" si="266"/>
        <v>0.16607335727830128</v>
      </c>
      <c r="AZ380" s="12">
        <f t="shared" si="264"/>
        <v>4.6607248709250707E-5</v>
      </c>
      <c r="BA380" s="11">
        <f t="shared" si="265"/>
        <v>0.11544074662959347</v>
      </c>
      <c r="BB380" s="117">
        <f t="shared" si="243"/>
        <v>10679</v>
      </c>
      <c r="BC380" s="289">
        <f t="shared" si="263"/>
        <v>309</v>
      </c>
    </row>
    <row r="381" spans="1:55" ht="16">
      <c r="A381" s="20">
        <v>266</v>
      </c>
      <c r="B381" s="19">
        <v>44735</v>
      </c>
      <c r="C381" s="8">
        <v>15760949</v>
      </c>
      <c r="D381" s="8">
        <v>9830</v>
      </c>
      <c r="E381" s="8">
        <v>5447023</v>
      </c>
      <c r="F381" s="8">
        <v>5356931</v>
      </c>
      <c r="G381" s="8">
        <v>6629870</v>
      </c>
      <c r="H381" s="10">
        <f t="shared" si="225"/>
        <v>-791891</v>
      </c>
      <c r="I381" s="8">
        <v>7702</v>
      </c>
      <c r="J381" s="8">
        <v>1758820</v>
      </c>
      <c r="K381" s="8">
        <v>411</v>
      </c>
      <c r="L381" s="9">
        <v>23</v>
      </c>
      <c r="M381" s="8">
        <v>294076</v>
      </c>
      <c r="N381" s="8">
        <v>3798</v>
      </c>
      <c r="O381" s="18">
        <f t="shared" si="226"/>
        <v>7377</v>
      </c>
      <c r="P381" s="18">
        <f t="shared" si="227"/>
        <v>9</v>
      </c>
      <c r="Q381" s="18">
        <f t="shared" si="228"/>
        <v>-1</v>
      </c>
      <c r="R381" s="18">
        <f t="shared" si="234"/>
        <v>0</v>
      </c>
      <c r="S381" s="17">
        <f t="shared" si="235"/>
        <v>6849.4285714285716</v>
      </c>
      <c r="T381" s="17">
        <f t="shared" si="236"/>
        <v>4.1428571428571432</v>
      </c>
      <c r="U381" s="17">
        <f t="shared" si="237"/>
        <v>0.14285714285714285</v>
      </c>
      <c r="V381" s="17">
        <f t="shared" si="229"/>
        <v>7377</v>
      </c>
      <c r="W381" s="17">
        <f t="shared" si="238"/>
        <v>9</v>
      </c>
      <c r="X381" s="17">
        <f t="shared" si="230"/>
        <v>0</v>
      </c>
      <c r="Y381" s="17">
        <f t="shared" si="244"/>
        <v>6849.4285714285716</v>
      </c>
      <c r="Z381" s="17">
        <f t="shared" si="245"/>
        <v>9.2857142857142865</v>
      </c>
      <c r="AA381" s="17">
        <f t="shared" si="246"/>
        <v>1.2857142857142858</v>
      </c>
      <c r="AB381" s="11">
        <f t="shared" si="247"/>
        <v>0.35410373630918529</v>
      </c>
      <c r="AC381" s="11">
        <f t="shared" si="248"/>
        <v>5.3017507767676634E-6</v>
      </c>
      <c r="AD381" s="11">
        <f t="shared" si="249"/>
        <v>3.1982942430703628E-3</v>
      </c>
      <c r="AE381" s="11">
        <f t="shared" si="250"/>
        <v>0.46380004558231408</v>
      </c>
      <c r="AF381" s="11">
        <f t="shared" si="251"/>
        <v>2.9345495671832843E-6</v>
      </c>
      <c r="AG381" s="11">
        <f t="shared" si="252"/>
        <v>4.501800720288115E-3</v>
      </c>
      <c r="AH381" s="11">
        <f t="shared" si="261"/>
        <v>0.38137827637905186</v>
      </c>
      <c r="AI381" s="11">
        <f t="shared" si="239"/>
        <v>5.13861998363635E-6</v>
      </c>
      <c r="AJ381" s="11">
        <f t="shared" si="240"/>
        <v>0</v>
      </c>
      <c r="AK381" s="16">
        <f t="shared" si="259"/>
        <v>0.6417719421810818</v>
      </c>
      <c r="AL381" s="16">
        <f t="shared" si="260"/>
        <v>3.8901385772106189E-6</v>
      </c>
      <c r="AM381" s="16">
        <f t="shared" si="258"/>
        <v>3.3289604987273929E-3</v>
      </c>
      <c r="AN381" s="15">
        <f t="shared" si="253"/>
        <v>0.56818354478462352</v>
      </c>
      <c r="AO381" s="15">
        <f t="shared" si="254"/>
        <v>0</v>
      </c>
      <c r="AP381" s="15">
        <f t="shared" si="255"/>
        <v>0</v>
      </c>
      <c r="AQ381" s="15">
        <f t="shared" si="231"/>
        <v>0.75696210381528073</v>
      </c>
      <c r="AR381" s="15">
        <f t="shared" si="232"/>
        <v>1.8699503082526292E-5</v>
      </c>
      <c r="AS381" s="15">
        <f t="shared" si="233"/>
        <v>3.1155981679153351E-3</v>
      </c>
      <c r="AT381" s="14">
        <f t="shared" si="256"/>
        <v>1.4826836725305322E-3</v>
      </c>
      <c r="AU381" s="11">
        <f t="shared" si="241"/>
        <v>1.1695984558197543E-3</v>
      </c>
      <c r="AV381" s="14">
        <f t="shared" si="257"/>
        <v>-1.2413324561082271E-2</v>
      </c>
      <c r="AW381" s="11">
        <f t="shared" si="242"/>
        <v>-9.7355239353850535E-3</v>
      </c>
      <c r="AX381" s="13">
        <f t="shared" si="262"/>
        <v>-4.8633303633925689E-4</v>
      </c>
      <c r="AY381" s="11">
        <f t="shared" si="266"/>
        <v>-3.5775910075228502E-4</v>
      </c>
      <c r="AZ381" s="12">
        <f t="shared" si="264"/>
        <v>5.8372185276634383E-5</v>
      </c>
      <c r="BA381" s="11">
        <f t="shared" si="265"/>
        <v>4.255631816956548E-5</v>
      </c>
      <c r="BB381" s="117">
        <f t="shared" si="243"/>
        <v>9830</v>
      </c>
      <c r="BC381" s="289">
        <f t="shared" si="263"/>
        <v>387</v>
      </c>
    </row>
    <row r="382" spans="1:55" ht="16">
      <c r="A382" s="20">
        <v>267</v>
      </c>
      <c r="B382" s="19">
        <v>44736</v>
      </c>
      <c r="C382" s="8">
        <v>15771820</v>
      </c>
      <c r="D382" s="8">
        <v>10871</v>
      </c>
      <c r="E382" s="8">
        <v>5447364</v>
      </c>
      <c r="F382" s="8">
        <v>5357157</v>
      </c>
      <c r="G382" s="8">
        <v>6629870</v>
      </c>
      <c r="H382" s="10">
        <f t="shared" si="225"/>
        <v>-804856</v>
      </c>
      <c r="I382" s="8">
        <v>12755</v>
      </c>
      <c r="J382" s="8">
        <v>1766481</v>
      </c>
      <c r="K382" s="8">
        <v>412</v>
      </c>
      <c r="L382" s="9">
        <v>27</v>
      </c>
      <c r="M382" s="8">
        <v>294076</v>
      </c>
      <c r="N382" s="8">
        <v>3818</v>
      </c>
      <c r="O382" s="18">
        <f t="shared" si="226"/>
        <v>7661</v>
      </c>
      <c r="P382" s="18">
        <f t="shared" si="227"/>
        <v>1</v>
      </c>
      <c r="Q382" s="18">
        <f t="shared" si="228"/>
        <v>4</v>
      </c>
      <c r="R382" s="18">
        <f t="shared" si="234"/>
        <v>0</v>
      </c>
      <c r="S382" s="17">
        <f t="shared" si="235"/>
        <v>6972.5714285714284</v>
      </c>
      <c r="T382" s="17">
        <f t="shared" si="236"/>
        <v>5.8571428571428568</v>
      </c>
      <c r="U382" s="17">
        <f t="shared" si="237"/>
        <v>0.7142857142857143</v>
      </c>
      <c r="V382" s="17">
        <f t="shared" si="229"/>
        <v>7661</v>
      </c>
      <c r="W382" s="17">
        <f t="shared" si="238"/>
        <v>1</v>
      </c>
      <c r="X382" s="17">
        <f t="shared" si="230"/>
        <v>4</v>
      </c>
      <c r="Y382" s="17">
        <f t="shared" si="244"/>
        <v>6972.5714285714284</v>
      </c>
      <c r="Z382" s="17">
        <f t="shared" si="245"/>
        <v>10.428571428571429</v>
      </c>
      <c r="AA382" s="17">
        <f t="shared" si="246"/>
        <v>1.2857142857142858</v>
      </c>
      <c r="AB382" s="11">
        <f t="shared" si="247"/>
        <v>0.90529361575843004</v>
      </c>
      <c r="AC382" s="11">
        <f t="shared" si="248"/>
        <v>5.9293000014620197E-6</v>
      </c>
      <c r="AD382" s="11">
        <f t="shared" si="249"/>
        <v>3.1282586027111575E-3</v>
      </c>
      <c r="AE382" s="11">
        <f t="shared" si="250"/>
        <v>0.46017859813283774</v>
      </c>
      <c r="AF382" s="11">
        <f t="shared" si="251"/>
        <v>2.9217246590055151E-6</v>
      </c>
      <c r="AG382" s="11">
        <f t="shared" si="252"/>
        <v>4.608294930875576E-3</v>
      </c>
      <c r="AH382" s="11">
        <f t="shared" si="261"/>
        <v>0.99467670734874059</v>
      </c>
      <c r="AI382" s="11">
        <f t="shared" si="239"/>
        <v>5.6856301383882374E-7</v>
      </c>
      <c r="AJ382" s="11">
        <f t="shared" si="240"/>
        <v>9.7323600973236012E-3</v>
      </c>
      <c r="AK382" s="16">
        <f t="shared" si="259"/>
        <v>0.66513746713051791</v>
      </c>
      <c r="AL382" s="16">
        <f t="shared" si="260"/>
        <v>5.5439244139526892E-6</v>
      </c>
      <c r="AM382" s="16">
        <f t="shared" si="258"/>
        <v>4.2813414511083453E-3</v>
      </c>
      <c r="AN382" s="15">
        <f t="shared" si="253"/>
        <v>0.56512636458800658</v>
      </c>
      <c r="AO382" s="15">
        <f t="shared" si="254"/>
        <v>0</v>
      </c>
      <c r="AP382" s="15">
        <f t="shared" si="255"/>
        <v>0</v>
      </c>
      <c r="AQ382" s="15">
        <f t="shared" si="231"/>
        <v>0.7659268675474572</v>
      </c>
      <c r="AR382" s="15">
        <f t="shared" si="232"/>
        <v>1.5861296944358353E-5</v>
      </c>
      <c r="AS382" s="15">
        <f t="shared" si="233"/>
        <v>3.1155981679153351E-3</v>
      </c>
      <c r="AT382" s="14">
        <f t="shared" si="256"/>
        <v>1.6397003259490759E-3</v>
      </c>
      <c r="AU382" s="11">
        <f t="shared" si="241"/>
        <v>1.1708913059919942E-3</v>
      </c>
      <c r="AV382" s="14">
        <f t="shared" si="257"/>
        <v>-1.3506763942866798E-2</v>
      </c>
      <c r="AW382" s="11">
        <f t="shared" si="242"/>
        <v>-9.7318524222067739E-3</v>
      </c>
      <c r="AX382" s="13">
        <f t="shared" si="262"/>
        <v>-2.8539281289975514E-4</v>
      </c>
      <c r="AY382" s="11">
        <f t="shared" si="266"/>
        <v>-3.4555838965560687E-4</v>
      </c>
      <c r="AZ382" s="12">
        <f t="shared" si="264"/>
        <v>3.4088149541393723E-5</v>
      </c>
      <c r="BA382" s="11">
        <f t="shared" si="265"/>
        <v>4.1285015500196187E-5</v>
      </c>
      <c r="BB382" s="117">
        <f t="shared" si="243"/>
        <v>10871</v>
      </c>
      <c r="BC382" s="289">
        <f t="shared" si="263"/>
        <v>226</v>
      </c>
    </row>
    <row r="383" spans="1:55" ht="16">
      <c r="A383" s="20">
        <v>268</v>
      </c>
      <c r="B383" s="19">
        <v>44737</v>
      </c>
      <c r="C383" s="8">
        <v>15780872</v>
      </c>
      <c r="D383" s="8">
        <v>9052</v>
      </c>
      <c r="E383" s="8">
        <v>5447775</v>
      </c>
      <c r="F383" s="8">
        <v>5357500</v>
      </c>
      <c r="G383" s="8">
        <v>6629870</v>
      </c>
      <c r="H383" s="10">
        <f t="shared" si="225"/>
        <v>-811022</v>
      </c>
      <c r="I383" s="8">
        <v>11944</v>
      </c>
      <c r="J383" s="8">
        <v>1773084</v>
      </c>
      <c r="K383" s="8">
        <v>420</v>
      </c>
      <c r="L383" s="9">
        <v>26</v>
      </c>
      <c r="M383" s="8">
        <v>294076</v>
      </c>
      <c r="N383" s="8">
        <v>3842</v>
      </c>
      <c r="O383" s="18">
        <f t="shared" si="226"/>
        <v>6603</v>
      </c>
      <c r="P383" s="18">
        <f t="shared" si="227"/>
        <v>8</v>
      </c>
      <c r="Q383" s="18">
        <f t="shared" si="228"/>
        <v>-1</v>
      </c>
      <c r="R383" s="18">
        <f t="shared" si="234"/>
        <v>0</v>
      </c>
      <c r="S383" s="17">
        <f t="shared" si="235"/>
        <v>6982.7142857142853</v>
      </c>
      <c r="T383" s="17">
        <f t="shared" si="236"/>
        <v>4.8571428571428568</v>
      </c>
      <c r="U383" s="17">
        <f t="shared" si="237"/>
        <v>2</v>
      </c>
      <c r="V383" s="17">
        <f t="shared" si="229"/>
        <v>6603</v>
      </c>
      <c r="W383" s="17">
        <f t="shared" si="238"/>
        <v>8</v>
      </c>
      <c r="X383" s="17">
        <f t="shared" si="230"/>
        <v>0</v>
      </c>
      <c r="Y383" s="17">
        <f t="shared" si="244"/>
        <v>6982.7142857142853</v>
      </c>
      <c r="Z383" s="17">
        <f t="shared" si="245"/>
        <v>9.4285714285714288</v>
      </c>
      <c r="AA383" s="17">
        <f t="shared" si="246"/>
        <v>2.5714285714285716</v>
      </c>
      <c r="AB383" s="11">
        <f t="shared" si="247"/>
        <v>0.54744917959343675</v>
      </c>
      <c r="AC383" s="11">
        <f t="shared" si="248"/>
        <v>5.3374881635134651E-6</v>
      </c>
      <c r="AD383" s="11">
        <f t="shared" si="249"/>
        <v>6.2413314840499313E-3</v>
      </c>
      <c r="AE383" s="11">
        <f t="shared" si="250"/>
        <v>0.3012510176559422</v>
      </c>
      <c r="AF383" s="11">
        <f t="shared" si="251"/>
        <v>1.8284373874887676E-6</v>
      </c>
      <c r="AG383" s="11">
        <f t="shared" si="252"/>
        <v>3.2615786040443577E-3</v>
      </c>
      <c r="AH383" s="11">
        <f t="shared" si="261"/>
        <v>0.51767934143473149</v>
      </c>
      <c r="AI383" s="11">
        <f t="shared" si="239"/>
        <v>4.5287778357083939E-6</v>
      </c>
      <c r="AJ383" s="11">
        <f t="shared" si="240"/>
        <v>0</v>
      </c>
      <c r="AK383" s="16">
        <f t="shared" si="259"/>
        <v>0.67455261502984176</v>
      </c>
      <c r="AL383" s="16">
        <f t="shared" si="260"/>
        <v>6.4433768722686907E-6</v>
      </c>
      <c r="AM383" s="16">
        <f t="shared" si="258"/>
        <v>2.8988529718456729E-3</v>
      </c>
      <c r="AN383" s="15">
        <f t="shared" si="253"/>
        <v>0.28668377778744508</v>
      </c>
      <c r="AO383" s="15">
        <f t="shared" si="254"/>
        <v>0</v>
      </c>
      <c r="AP383" s="15">
        <f t="shared" si="255"/>
        <v>2.2831050228310501E-3</v>
      </c>
      <c r="AQ383" s="15">
        <f t="shared" si="231"/>
        <v>0.7659268675474572</v>
      </c>
      <c r="AR383" s="15">
        <f t="shared" si="232"/>
        <v>2.071810555653585E-5</v>
      </c>
      <c r="AS383" s="15">
        <f t="shared" si="233"/>
        <v>2.7472740426851328E-3</v>
      </c>
      <c r="AT383" s="14">
        <f t="shared" si="256"/>
        <v>1.3653359718968849E-3</v>
      </c>
      <c r="AU383" s="11">
        <f t="shared" si="241"/>
        <v>1.1254045274320182E-3</v>
      </c>
      <c r="AV383" s="14">
        <f t="shared" si="257"/>
        <v>-1.1161226205947557E-2</v>
      </c>
      <c r="AW383" s="11">
        <f t="shared" si="242"/>
        <v>-9.2592371937769719E-3</v>
      </c>
      <c r="AX383" s="13">
        <f t="shared" si="262"/>
        <v>-4.2616318944009861E-4</v>
      </c>
      <c r="AY383" s="11">
        <f t="shared" si="266"/>
        <v>-3.5122744805605826E-4</v>
      </c>
      <c r="AZ383" s="12">
        <f t="shared" si="264"/>
        <v>5.1735554392469234E-5</v>
      </c>
      <c r="BA383" s="11">
        <f t="shared" si="265"/>
        <v>4.2448580655212163E-5</v>
      </c>
      <c r="BB383" s="117">
        <f t="shared" si="243"/>
        <v>9052</v>
      </c>
      <c r="BC383" s="289">
        <f t="shared" si="263"/>
        <v>343</v>
      </c>
    </row>
    <row r="384" spans="1:55" ht="16">
      <c r="A384" s="20">
        <v>269</v>
      </c>
      <c r="B384" s="19">
        <v>44738</v>
      </c>
      <c r="C384" s="8">
        <v>15783695</v>
      </c>
      <c r="D384" s="8">
        <v>2823</v>
      </c>
      <c r="E384" s="8">
        <v>5448044</v>
      </c>
      <c r="F384" s="8">
        <v>5357714</v>
      </c>
      <c r="G384" s="8">
        <v>6629870</v>
      </c>
      <c r="H384" s="10">
        <f t="shared" si="225"/>
        <v>-815086</v>
      </c>
      <c r="I384" s="8">
        <v>9970</v>
      </c>
      <c r="J384" s="8">
        <v>1778860</v>
      </c>
      <c r="K384" s="8">
        <v>451</v>
      </c>
      <c r="L384" s="9">
        <v>28</v>
      </c>
      <c r="M384" s="8">
        <v>294076</v>
      </c>
      <c r="N384" s="8">
        <v>3857</v>
      </c>
      <c r="O384" s="18">
        <f t="shared" si="226"/>
        <v>5776</v>
      </c>
      <c r="P384" s="18">
        <f t="shared" si="227"/>
        <v>31</v>
      </c>
      <c r="Q384" s="18">
        <f t="shared" si="228"/>
        <v>2</v>
      </c>
      <c r="R384" s="18">
        <f t="shared" si="234"/>
        <v>0</v>
      </c>
      <c r="S384" s="17">
        <f t="shared" si="235"/>
        <v>7403.4285714285716</v>
      </c>
      <c r="T384" s="17">
        <f t="shared" si="236"/>
        <v>8.7142857142857135</v>
      </c>
      <c r="U384" s="17">
        <f t="shared" si="237"/>
        <v>0.14285714285714285</v>
      </c>
      <c r="V384" s="17">
        <f t="shared" si="229"/>
        <v>5776</v>
      </c>
      <c r="W384" s="17">
        <f t="shared" si="238"/>
        <v>31</v>
      </c>
      <c r="X384" s="17">
        <f t="shared" si="230"/>
        <v>2</v>
      </c>
      <c r="Y384" s="17">
        <f t="shared" si="244"/>
        <v>7403.4285714285716</v>
      </c>
      <c r="Z384" s="17">
        <f t="shared" si="245"/>
        <v>9.4285714285714288</v>
      </c>
      <c r="AA384" s="17">
        <f t="shared" si="246"/>
        <v>2.1428571428571428</v>
      </c>
      <c r="AB384" s="11">
        <f t="shared" si="247"/>
        <v>0.61984499090996081</v>
      </c>
      <c r="AC384" s="11">
        <f t="shared" si="248"/>
        <v>5.3176112516786733E-6</v>
      </c>
      <c r="AD384" s="11">
        <f t="shared" si="249"/>
        <v>5.1020408163265302E-3</v>
      </c>
      <c r="AE384" s="11">
        <f t="shared" si="250"/>
        <v>0.85070946066692876</v>
      </c>
      <c r="AF384" s="11">
        <f t="shared" si="251"/>
        <v>1.5730740068397258E-6</v>
      </c>
      <c r="AG384" s="11">
        <f t="shared" si="252"/>
        <v>2.0456870098874871E-3</v>
      </c>
      <c r="AH384" s="11">
        <f t="shared" si="261"/>
        <v>0.48359008707300738</v>
      </c>
      <c r="AI384" s="11">
        <f t="shared" si="239"/>
        <v>1.748366123657988E-5</v>
      </c>
      <c r="AJ384" s="11">
        <f t="shared" si="240"/>
        <v>4.7619047619047623E-3</v>
      </c>
      <c r="AK384" s="16">
        <f t="shared" si="259"/>
        <v>0.70678355267029935</v>
      </c>
      <c r="AL384" s="16">
        <f t="shared" si="260"/>
        <v>6.4239669855529709E-6</v>
      </c>
      <c r="AM384" s="16">
        <f t="shared" si="258"/>
        <v>6.8204215992966524E-3</v>
      </c>
      <c r="AN384" s="15">
        <f t="shared" si="253"/>
        <v>0.68151113335001245</v>
      </c>
      <c r="AO384" s="15">
        <f t="shared" si="254"/>
        <v>1.7386607444018022E-6</v>
      </c>
      <c r="AP384" s="15">
        <f t="shared" si="255"/>
        <v>4.7732696897374704E-3</v>
      </c>
      <c r="AQ384" s="15">
        <f t="shared" si="231"/>
        <v>0.7659268675474572</v>
      </c>
      <c r="AR384" s="15">
        <f t="shared" si="232"/>
        <v>1.5392180431801652E-5</v>
      </c>
      <c r="AS384" s="15">
        <f t="shared" si="233"/>
        <v>4.8753251159108901E-3</v>
      </c>
      <c r="AT384" s="14">
        <f t="shared" si="256"/>
        <v>4.2580020422723224E-4</v>
      </c>
      <c r="AU384" s="11">
        <f t="shared" si="241"/>
        <v>1.0819647616447552E-3</v>
      </c>
      <c r="AV384" s="14">
        <f t="shared" si="257"/>
        <v>-3.4634382138817254E-3</v>
      </c>
      <c r="AW384" s="11">
        <f t="shared" si="242"/>
        <v>-8.7987354742462172E-3</v>
      </c>
      <c r="AX384" s="13">
        <f t="shared" si="262"/>
        <v>-2.638646053991137E-4</v>
      </c>
      <c r="AY384" s="11">
        <f t="shared" si="266"/>
        <v>-3.7211503219291306E-4</v>
      </c>
      <c r="AZ384" s="12">
        <f t="shared" si="264"/>
        <v>3.227815930025777E-5</v>
      </c>
      <c r="BA384" s="11">
        <f t="shared" si="265"/>
        <v>4.5486778559976076E-5</v>
      </c>
      <c r="BB384" s="117">
        <f t="shared" si="243"/>
        <v>2823</v>
      </c>
      <c r="BC384" s="289">
        <f t="shared" si="263"/>
        <v>214</v>
      </c>
    </row>
    <row r="385" spans="1:55" ht="16">
      <c r="A385" s="20">
        <v>270</v>
      </c>
      <c r="B385" s="19">
        <v>44739</v>
      </c>
      <c r="C385" s="8">
        <v>15784993</v>
      </c>
      <c r="D385" s="8">
        <v>1298</v>
      </c>
      <c r="E385" s="8">
        <v>5448190</v>
      </c>
      <c r="F385" s="8">
        <v>5357823</v>
      </c>
      <c r="G385" s="8">
        <v>6629870</v>
      </c>
      <c r="H385" s="10">
        <f t="shared" si="225"/>
        <v>-819558</v>
      </c>
      <c r="I385" s="8">
        <v>8028</v>
      </c>
      <c r="J385" s="8">
        <v>1785158</v>
      </c>
      <c r="K385" s="8">
        <v>459</v>
      </c>
      <c r="L385" s="9">
        <v>26</v>
      </c>
      <c r="M385" s="8">
        <v>294076</v>
      </c>
      <c r="N385" s="8">
        <v>3858</v>
      </c>
      <c r="O385" s="18">
        <f t="shared" si="226"/>
        <v>6298</v>
      </c>
      <c r="P385" s="18">
        <f t="shared" si="227"/>
        <v>8</v>
      </c>
      <c r="Q385" s="18">
        <f t="shared" si="228"/>
        <v>-2</v>
      </c>
      <c r="R385" s="18">
        <f t="shared" si="234"/>
        <v>0</v>
      </c>
      <c r="S385" s="17">
        <f t="shared" si="235"/>
        <v>7574</v>
      </c>
      <c r="T385" s="17">
        <f t="shared" si="236"/>
        <v>7.7142857142857144</v>
      </c>
      <c r="U385" s="17">
        <f t="shared" si="237"/>
        <v>-0.2857142857142857</v>
      </c>
      <c r="V385" s="17">
        <f t="shared" si="229"/>
        <v>6298</v>
      </c>
      <c r="W385" s="17">
        <f t="shared" si="238"/>
        <v>8</v>
      </c>
      <c r="X385" s="17">
        <f t="shared" si="230"/>
        <v>0</v>
      </c>
      <c r="Y385" s="17">
        <f t="shared" si="244"/>
        <v>7574</v>
      </c>
      <c r="Z385" s="17">
        <f t="shared" si="245"/>
        <v>8.4285714285714288</v>
      </c>
      <c r="AA385" s="17">
        <f t="shared" si="246"/>
        <v>2.1428571428571428</v>
      </c>
      <c r="AB385" s="11">
        <f t="shared" si="247"/>
        <v>0.759679037111334</v>
      </c>
      <c r="AC385" s="11">
        <f t="shared" si="248"/>
        <v>4.7381870572003578E-6</v>
      </c>
      <c r="AD385" s="11">
        <f t="shared" si="249"/>
        <v>4.7513462147608489E-3</v>
      </c>
      <c r="AE385" s="11">
        <f t="shared" si="250"/>
        <v>0.58439545297967621</v>
      </c>
      <c r="AF385" s="11">
        <f t="shared" si="251"/>
        <v>2.3109178156742621E-6</v>
      </c>
      <c r="AG385" s="11">
        <f t="shared" si="252"/>
        <v>2.031144211238998E-3</v>
      </c>
      <c r="AH385" s="11">
        <f t="shared" si="261"/>
        <v>0.63169508525576734</v>
      </c>
      <c r="AI385" s="11">
        <f t="shared" si="239"/>
        <v>4.4972622915800005E-6</v>
      </c>
      <c r="AJ385" s="11">
        <f t="shared" si="240"/>
        <v>0</v>
      </c>
      <c r="AK385" s="16">
        <f t="shared" si="259"/>
        <v>0.71642057788325075</v>
      </c>
      <c r="AL385" s="16">
        <f t="shared" si="260"/>
        <v>6.3102543827852058E-6</v>
      </c>
      <c r="AM385" s="16">
        <f t="shared" si="258"/>
        <v>4.8739495798319332E-3</v>
      </c>
      <c r="AN385" s="15">
        <f t="shared" si="253"/>
        <v>0.46813641060971412</v>
      </c>
      <c r="AO385" s="15">
        <f t="shared" si="254"/>
        <v>0</v>
      </c>
      <c r="AP385" s="15">
        <f t="shared" si="255"/>
        <v>0</v>
      </c>
      <c r="AQ385" s="15">
        <f t="shared" si="231"/>
        <v>0.77353404078137555</v>
      </c>
      <c r="AR385" s="15">
        <f t="shared" si="232"/>
        <v>1.1639765436903034E-5</v>
      </c>
      <c r="AS385" s="15">
        <f t="shared" si="233"/>
        <v>2.5104602510460251E-3</v>
      </c>
      <c r="AT385" s="14">
        <f t="shared" si="256"/>
        <v>1.9578061108287191E-4</v>
      </c>
      <c r="AU385" s="11">
        <f t="shared" si="241"/>
        <v>1.0447953191928564E-3</v>
      </c>
      <c r="AV385" s="14">
        <f t="shared" si="257"/>
        <v>-1.5837805256003845E-3</v>
      </c>
      <c r="AW385" s="11">
        <f t="shared" si="242"/>
        <v>-8.3925372927543471E-3</v>
      </c>
      <c r="AX385" s="13">
        <f t="shared" si="262"/>
        <v>-1.3372822008965926E-4</v>
      </c>
      <c r="AY385" s="11">
        <f t="shared" si="266"/>
        <v>-3.5829506547800351E-4</v>
      </c>
      <c r="AZ385" s="12">
        <f t="shared" si="264"/>
        <v>1.6440744690318212E-5</v>
      </c>
      <c r="BA385" s="11">
        <f t="shared" si="265"/>
        <v>4.428011839921877E-5</v>
      </c>
      <c r="BB385" s="117">
        <f t="shared" si="243"/>
        <v>1298</v>
      </c>
      <c r="BC385" s="289">
        <f t="shared" si="263"/>
        <v>109</v>
      </c>
    </row>
    <row r="386" spans="1:55" ht="16">
      <c r="A386" s="20">
        <v>271</v>
      </c>
      <c r="B386" s="19">
        <v>44740</v>
      </c>
      <c r="C386" s="8">
        <v>15792669</v>
      </c>
      <c r="D386" s="8">
        <v>7676</v>
      </c>
      <c r="E386" s="8">
        <v>5448612</v>
      </c>
      <c r="F386" s="8">
        <v>5358205</v>
      </c>
      <c r="G386" s="8">
        <v>6629870</v>
      </c>
      <c r="H386" s="10">
        <f t="shared" si="225"/>
        <v>-828396</v>
      </c>
      <c r="I386" s="8">
        <v>8921</v>
      </c>
      <c r="J386" s="8">
        <v>1792692</v>
      </c>
      <c r="K386" s="8">
        <v>468</v>
      </c>
      <c r="L386" s="9">
        <v>35</v>
      </c>
      <c r="M386" s="8">
        <v>294076</v>
      </c>
      <c r="N386" s="8">
        <v>3869</v>
      </c>
      <c r="O386" s="18">
        <f t="shared" si="226"/>
        <v>7534</v>
      </c>
      <c r="P386" s="18">
        <f t="shared" si="227"/>
        <v>9</v>
      </c>
      <c r="Q386" s="18">
        <f t="shared" si="228"/>
        <v>9</v>
      </c>
      <c r="R386" s="18">
        <f t="shared" si="234"/>
        <v>0</v>
      </c>
      <c r="S386" s="17">
        <f t="shared" si="235"/>
        <v>7267.5714285714284</v>
      </c>
      <c r="T386" s="17">
        <f t="shared" si="236"/>
        <v>8.5714285714285712</v>
      </c>
      <c r="U386" s="17">
        <f t="shared" si="237"/>
        <v>-0.5714285714285714</v>
      </c>
      <c r="V386" s="17">
        <f t="shared" si="229"/>
        <v>7534</v>
      </c>
      <c r="W386" s="17">
        <f t="shared" si="238"/>
        <v>9</v>
      </c>
      <c r="X386" s="17">
        <f t="shared" si="230"/>
        <v>9</v>
      </c>
      <c r="Y386" s="17">
        <f t="shared" si="244"/>
        <v>7267.5714285714284</v>
      </c>
      <c r="Z386" s="17">
        <f t="shared" si="245"/>
        <v>9.2857142857142865</v>
      </c>
      <c r="AA386" s="17">
        <f t="shared" si="246"/>
        <v>1.8571428571428572</v>
      </c>
      <c r="AB386" s="11">
        <f t="shared" si="247"/>
        <v>0.90527795572638625</v>
      </c>
      <c r="AC386" s="11">
        <f t="shared" si="248"/>
        <v>5.2016204087897462E-6</v>
      </c>
      <c r="AD386" s="11">
        <f t="shared" si="249"/>
        <v>4.0460628695922814E-3</v>
      </c>
      <c r="AE386" s="11">
        <f t="shared" si="250"/>
        <v>0.79512618797080381</v>
      </c>
      <c r="AF386" s="11">
        <f t="shared" si="251"/>
        <v>2.3859574065465738E-6</v>
      </c>
      <c r="AG386" s="11">
        <f t="shared" si="252"/>
        <v>3.4176349965823649E-3</v>
      </c>
      <c r="AH386" s="11">
        <f t="shared" si="261"/>
        <v>0.9384653712007972</v>
      </c>
      <c r="AI386" s="11">
        <f t="shared" si="239"/>
        <v>5.0415705500577543E-6</v>
      </c>
      <c r="AJ386" s="11">
        <f t="shared" si="240"/>
        <v>1.9607843137254902E-2</v>
      </c>
      <c r="AK386" s="16">
        <f t="shared" si="259"/>
        <v>0.67941859732270404</v>
      </c>
      <c r="AL386" s="16">
        <f t="shared" si="260"/>
        <v>5.626318435256152E-6</v>
      </c>
      <c r="AM386" s="16">
        <f t="shared" si="258"/>
        <v>4.8739495798319332E-3</v>
      </c>
      <c r="AN386" s="15">
        <f t="shared" si="253"/>
        <v>0.87255933590553025</v>
      </c>
      <c r="AO386" s="15">
        <f t="shared" si="254"/>
        <v>9.2147320528695258E-6</v>
      </c>
      <c r="AP386" s="15">
        <f t="shared" si="255"/>
        <v>0</v>
      </c>
      <c r="AQ386" s="15">
        <f t="shared" si="231"/>
        <v>0.77317781070854097</v>
      </c>
      <c r="AR386" s="15">
        <f t="shared" si="232"/>
        <v>1.0917451436992334E-5</v>
      </c>
      <c r="AS386" s="15">
        <f t="shared" si="233"/>
        <v>2.5104602510460251E-3</v>
      </c>
      <c r="AT386" s="14">
        <f t="shared" si="256"/>
        <v>1.1577904242466293E-3</v>
      </c>
      <c r="AU386" s="11">
        <f t="shared" si="241"/>
        <v>9.9234869720565507E-4</v>
      </c>
      <c r="AV386" s="14">
        <f t="shared" si="257"/>
        <v>-9.2660997880240851E-3</v>
      </c>
      <c r="AW386" s="11">
        <f t="shared" si="242"/>
        <v>-7.8678973964253045E-3</v>
      </c>
      <c r="AX386" s="13">
        <f t="shared" si="262"/>
        <v>-4.6610490044633816E-4</v>
      </c>
      <c r="AY386" s="11">
        <f t="shared" si="266"/>
        <v>-3.5632056699020043E-4</v>
      </c>
      <c r="AZ386" s="12">
        <f t="shared" si="264"/>
        <v>5.7618022676161069E-5</v>
      </c>
      <c r="BA386" s="11">
        <f t="shared" si="265"/>
        <v>4.4366308410701439E-5</v>
      </c>
      <c r="BB386" s="117">
        <f t="shared" si="243"/>
        <v>7676</v>
      </c>
      <c r="BC386" s="289">
        <f t="shared" si="263"/>
        <v>382</v>
      </c>
    </row>
    <row r="387" spans="1:55" ht="16">
      <c r="A387" s="20">
        <v>272</v>
      </c>
      <c r="B387" s="19">
        <v>44741</v>
      </c>
      <c r="C387" s="8">
        <v>15801332</v>
      </c>
      <c r="D387" s="8">
        <v>8663</v>
      </c>
      <c r="E387" s="8">
        <v>5449090</v>
      </c>
      <c r="F387" s="8">
        <v>5358655</v>
      </c>
      <c r="G387" s="8">
        <v>6629870</v>
      </c>
      <c r="H387" s="10">
        <f t="shared" ref="H387:H424" si="267">G387-F387-SUM(I387:N387)</f>
        <v>-849604</v>
      </c>
      <c r="I387" s="8">
        <v>19096</v>
      </c>
      <c r="J387" s="8">
        <v>1803267</v>
      </c>
      <c r="K387" s="8">
        <v>463</v>
      </c>
      <c r="L387" s="9">
        <v>25</v>
      </c>
      <c r="M387" s="8">
        <v>294076</v>
      </c>
      <c r="N387" s="8">
        <v>3892</v>
      </c>
      <c r="O387" s="18">
        <f t="shared" ref="O387:O424" si="268">J387-J386</f>
        <v>10575</v>
      </c>
      <c r="P387" s="18">
        <f t="shared" ref="P387:P424" si="269">K387-K386</f>
        <v>-5</v>
      </c>
      <c r="Q387" s="18">
        <f t="shared" ref="Q387:Q424" si="270">L387-L386</f>
        <v>-10</v>
      </c>
      <c r="R387" s="18">
        <f t="shared" si="234"/>
        <v>0</v>
      </c>
      <c r="S387" s="17">
        <f t="shared" si="235"/>
        <v>7242.2857142857147</v>
      </c>
      <c r="T387" s="17">
        <f t="shared" si="236"/>
        <v>6</v>
      </c>
      <c r="U387" s="17">
        <f t="shared" si="237"/>
        <v>-1.1428571428571428</v>
      </c>
      <c r="V387" s="17">
        <f t="shared" ref="V387:V424" si="271">MAX(0,MIN(J387,O387+$R387*J387/SUM($J387:$L387)))</f>
        <v>10575</v>
      </c>
      <c r="W387" s="17">
        <f t="shared" si="238"/>
        <v>0</v>
      </c>
      <c r="X387" s="17">
        <f t="shared" ref="X387:X424" si="272">MAX(0,MIN(L387,Q387+$R387*L387/SUM($J387:$L387)))</f>
        <v>0</v>
      </c>
      <c r="Y387" s="17">
        <f t="shared" si="244"/>
        <v>7242.2857142857147</v>
      </c>
      <c r="Z387" s="17">
        <f t="shared" si="245"/>
        <v>8.1428571428571423</v>
      </c>
      <c r="AA387" s="17">
        <f t="shared" si="246"/>
        <v>1.8571428571428572</v>
      </c>
      <c r="AB387" s="11">
        <f t="shared" si="247"/>
        <v>0.81182442711419289</v>
      </c>
      <c r="AC387" s="11">
        <f t="shared" si="248"/>
        <v>4.5422510631258146E-6</v>
      </c>
      <c r="AD387" s="11">
        <f t="shared" si="249"/>
        <v>3.968253968253968E-3</v>
      </c>
      <c r="AE387" s="11">
        <f t="shared" si="250"/>
        <v>0.69040611271403918</v>
      </c>
      <c r="AF387" s="11">
        <f t="shared" si="251"/>
        <v>3.0311244873815516E-6</v>
      </c>
      <c r="AG387" s="11">
        <f t="shared" si="252"/>
        <v>2.9624753127057276E-3</v>
      </c>
      <c r="AH387" s="11">
        <f t="shared" si="261"/>
        <v>1</v>
      </c>
      <c r="AI387" s="11">
        <f t="shared" si="239"/>
        <v>0</v>
      </c>
      <c r="AJ387" s="11">
        <f t="shared" si="240"/>
        <v>0</v>
      </c>
      <c r="AK387" s="16">
        <f t="shared" si="259"/>
        <v>0.67760585952021213</v>
      </c>
      <c r="AL387" s="16">
        <f t="shared" si="260"/>
        <v>2.9022822016014419E-6</v>
      </c>
      <c r="AM387" s="16">
        <f t="shared" si="258"/>
        <v>4.7817836812144212E-3</v>
      </c>
      <c r="AN387" s="15">
        <f t="shared" si="253"/>
        <v>0.77438343651679686</v>
      </c>
      <c r="AO387" s="15">
        <f t="shared" si="254"/>
        <v>0</v>
      </c>
      <c r="AP387" s="15">
        <f t="shared" si="255"/>
        <v>6.9124423963133645E-3</v>
      </c>
      <c r="AQ387" s="15">
        <f t="shared" ref="AQ387:AQ424" si="273">AK401</f>
        <v>0.77654822242921939</v>
      </c>
      <c r="AR387" s="15">
        <f t="shared" ref="AR387:AR424" si="274">AL401</f>
        <v>1.0493344791135165E-5</v>
      </c>
      <c r="AS387" s="15">
        <f t="shared" ref="AS387:AS424" si="275">AM401</f>
        <v>2.7698636232898642E-3</v>
      </c>
      <c r="AT387" s="14">
        <f t="shared" si="256"/>
        <v>1.3066621215800612E-3</v>
      </c>
      <c r="AU387" s="11">
        <f t="shared" si="241"/>
        <v>9.4606466103946442E-4</v>
      </c>
      <c r="AV387" s="14">
        <f t="shared" si="257"/>
        <v>-1.0196515082320706E-2</v>
      </c>
      <c r="AW387" s="11">
        <f t="shared" si="242"/>
        <v>-7.4146499351199066E-3</v>
      </c>
      <c r="AX387" s="13">
        <f t="shared" si="262"/>
        <v>-5.4321846073616964E-4</v>
      </c>
      <c r="AY387" s="11">
        <f t="shared" si="266"/>
        <v>-3.6138055614418275E-4</v>
      </c>
      <c r="AZ387" s="12">
        <f t="shared" si="264"/>
        <v>6.7874634042598122E-5</v>
      </c>
      <c r="BA387" s="11">
        <f t="shared" si="265"/>
        <v>4.5508326062846738E-5</v>
      </c>
      <c r="BB387" s="117">
        <f t="shared" si="243"/>
        <v>8663</v>
      </c>
      <c r="BC387" s="289">
        <f t="shared" si="263"/>
        <v>450</v>
      </c>
    </row>
    <row r="388" spans="1:55" ht="16">
      <c r="A388" s="20">
        <v>273</v>
      </c>
      <c r="B388" s="19">
        <v>44742</v>
      </c>
      <c r="C388" s="8">
        <v>15809437</v>
      </c>
      <c r="D388" s="8">
        <v>8105</v>
      </c>
      <c r="E388" s="8">
        <v>5449423</v>
      </c>
      <c r="F388" s="8">
        <v>5358986</v>
      </c>
      <c r="G388" s="8">
        <v>6629870</v>
      </c>
      <c r="H388" s="10">
        <f t="shared" si="267"/>
        <v>-846923</v>
      </c>
      <c r="I388" s="8">
        <v>7498</v>
      </c>
      <c r="J388" s="8">
        <v>1811838</v>
      </c>
      <c r="K388" s="8">
        <v>465</v>
      </c>
      <c r="L388" s="9">
        <v>21</v>
      </c>
      <c r="M388" s="8">
        <v>294076</v>
      </c>
      <c r="N388" s="8">
        <v>3909</v>
      </c>
      <c r="O388" s="18">
        <f t="shared" si="268"/>
        <v>8571</v>
      </c>
      <c r="P388" s="18">
        <f t="shared" si="269"/>
        <v>2</v>
      </c>
      <c r="Q388" s="18">
        <f t="shared" si="270"/>
        <v>-4</v>
      </c>
      <c r="R388" s="18">
        <f t="shared" ref="R388:R424" si="276">M388-M387</f>
        <v>0</v>
      </c>
      <c r="S388" s="17">
        <f t="shared" ref="S388:S424" si="277">AVERAGE(O385:O391)</f>
        <v>7607.1428571428569</v>
      </c>
      <c r="T388" s="17">
        <f t="shared" ref="T388:T424" si="278">AVERAGE(P385:P391)</f>
        <v>3.5714285714285716</v>
      </c>
      <c r="U388" s="17">
        <f t="shared" ref="U388:U424" si="279">AVERAGE(Q385:Q391)</f>
        <v>-1.1428571428571428</v>
      </c>
      <c r="V388" s="17">
        <f t="shared" si="271"/>
        <v>8571</v>
      </c>
      <c r="W388" s="17">
        <f t="shared" ref="W388:W424" si="280">MAX(0,MIN(K388,P388+$R388*K388/SUM($J388:$L388)))</f>
        <v>2</v>
      </c>
      <c r="X388" s="17">
        <f t="shared" si="272"/>
        <v>0</v>
      </c>
      <c r="Y388" s="17">
        <f t="shared" si="244"/>
        <v>7607.1428571428569</v>
      </c>
      <c r="Z388" s="17">
        <f t="shared" si="245"/>
        <v>5.7142857142857144</v>
      </c>
      <c r="AA388" s="17">
        <f t="shared" si="246"/>
        <v>1.8571428571428572</v>
      </c>
      <c r="AB388" s="11">
        <f t="shared" si="247"/>
        <v>0.39836315757974744</v>
      </c>
      <c r="AC388" s="11">
        <f t="shared" si="248"/>
        <v>3.16885170875179E-6</v>
      </c>
      <c r="AD388" s="11">
        <f t="shared" si="249"/>
        <v>4.0111076828139467E-3</v>
      </c>
      <c r="AE388" s="11">
        <f t="shared" si="250"/>
        <v>0.35410373630918529</v>
      </c>
      <c r="AF388" s="11">
        <f t="shared" si="251"/>
        <v>5.3017507767676634E-6</v>
      </c>
      <c r="AG388" s="11">
        <f t="shared" si="252"/>
        <v>3.1982942430703628E-3</v>
      </c>
      <c r="AH388" s="11">
        <f t="shared" si="261"/>
        <v>0.44883745286971094</v>
      </c>
      <c r="AI388" s="11">
        <f t="shared" ref="AI388:AI424" si="281">MIN(1,W388/J387)</f>
        <v>1.1090980980631266E-6</v>
      </c>
      <c r="AJ388" s="11">
        <f t="shared" ref="AJ388:AJ424" si="282">MIN(1,X388/K387)</f>
        <v>0</v>
      </c>
      <c r="AK388" s="16">
        <f t="shared" si="259"/>
        <v>0.70581532311984829</v>
      </c>
      <c r="AL388" s="16">
        <f t="shared" si="260"/>
        <v>2.0028297432854418E-6</v>
      </c>
      <c r="AM388" s="16">
        <f t="shared" si="258"/>
        <v>4.7817836812144212E-3</v>
      </c>
      <c r="AN388" s="15">
        <f t="shared" si="253"/>
        <v>0.38137827637905186</v>
      </c>
      <c r="AO388" s="15">
        <f t="shared" si="254"/>
        <v>5.13861998363635E-6</v>
      </c>
      <c r="AP388" s="15">
        <f t="shared" si="255"/>
        <v>0</v>
      </c>
      <c r="AQ388" s="15">
        <f t="shared" si="273"/>
        <v>0.77835344028781928</v>
      </c>
      <c r="AR388" s="15">
        <f t="shared" si="274"/>
        <v>1.1082750700209721E-5</v>
      </c>
      <c r="AS388" s="15">
        <f t="shared" si="275"/>
        <v>2.7698636232898642E-3</v>
      </c>
      <c r="AT388" s="14">
        <f t="shared" si="256"/>
        <v>1.2224975753672394E-3</v>
      </c>
      <c r="AU388" s="11">
        <f t="shared" ref="AU388:AU424" si="283">AVERAGE(AT385:AT391)</f>
        <v>9.3585114467876877E-4</v>
      </c>
      <c r="AV388" s="14">
        <f t="shared" si="257"/>
        <v>-9.569937290639173E-3</v>
      </c>
      <c r="AW388" s="11">
        <f t="shared" ref="AW388:AW424" si="284">AVERAGE(AV385:AV391)</f>
        <v>-7.3051621865005785E-3</v>
      </c>
      <c r="AX388" s="13">
        <f t="shared" si="262"/>
        <v>-3.8959326933489015E-4</v>
      </c>
      <c r="AY388" s="11">
        <f t="shared" si="266"/>
        <v>-3.5310855424459361E-4</v>
      </c>
      <c r="AZ388" s="12">
        <f t="shared" si="264"/>
        <v>4.9925564151333281E-5</v>
      </c>
      <c r="BA388" s="11">
        <f t="shared" si="265"/>
        <v>4.4732615959502762E-5</v>
      </c>
      <c r="BB388" s="117">
        <f t="shared" si="243"/>
        <v>8105</v>
      </c>
      <c r="BC388" s="289">
        <f t="shared" si="263"/>
        <v>331</v>
      </c>
    </row>
    <row r="389" spans="1:55" ht="16">
      <c r="A389" s="20">
        <v>274</v>
      </c>
      <c r="B389" s="19">
        <v>44743</v>
      </c>
      <c r="C389" s="8">
        <v>15817874</v>
      </c>
      <c r="D389" s="8">
        <v>8437</v>
      </c>
      <c r="E389" s="8">
        <v>5449697</v>
      </c>
      <c r="F389" s="8">
        <v>5359216</v>
      </c>
      <c r="G389" s="8">
        <v>6629870</v>
      </c>
      <c r="H389" s="10">
        <f t="shared" si="267"/>
        <v>-857917</v>
      </c>
      <c r="I389" s="8">
        <v>12725</v>
      </c>
      <c r="J389" s="8">
        <v>1817354</v>
      </c>
      <c r="K389" s="8">
        <v>472</v>
      </c>
      <c r="L389" s="9">
        <v>23</v>
      </c>
      <c r="M389" s="8">
        <v>294076</v>
      </c>
      <c r="N389" s="8">
        <v>3921</v>
      </c>
      <c r="O389" s="18">
        <f t="shared" si="268"/>
        <v>5516</v>
      </c>
      <c r="P389" s="18">
        <f t="shared" si="269"/>
        <v>7</v>
      </c>
      <c r="Q389" s="18">
        <f t="shared" si="270"/>
        <v>2</v>
      </c>
      <c r="R389" s="18">
        <f t="shared" si="276"/>
        <v>0</v>
      </c>
      <c r="S389" s="17">
        <f t="shared" si="277"/>
        <v>7718.2857142857147</v>
      </c>
      <c r="T389" s="17">
        <f t="shared" si="278"/>
        <v>7.7142857142857144</v>
      </c>
      <c r="U389" s="17">
        <f t="shared" si="279"/>
        <v>0.2857142857142857</v>
      </c>
      <c r="V389" s="17">
        <f t="shared" si="271"/>
        <v>5516</v>
      </c>
      <c r="W389" s="17">
        <f t="shared" si="280"/>
        <v>7</v>
      </c>
      <c r="X389" s="17">
        <f t="shared" si="272"/>
        <v>2</v>
      </c>
      <c r="Y389" s="17">
        <f t="shared" si="244"/>
        <v>7718.2857142857147</v>
      </c>
      <c r="Z389" s="17">
        <f t="shared" si="245"/>
        <v>9.8571428571428577</v>
      </c>
      <c r="AA389" s="17">
        <f t="shared" si="246"/>
        <v>3</v>
      </c>
      <c r="AB389" s="11">
        <f t="shared" si="247"/>
        <v>1.029379263041573</v>
      </c>
      <c r="AC389" s="11">
        <f t="shared" si="248"/>
        <v>5.4404107084313599E-6</v>
      </c>
      <c r="AD389" s="11">
        <f t="shared" si="249"/>
        <v>6.4516129032258064E-3</v>
      </c>
      <c r="AE389" s="11">
        <f t="shared" si="250"/>
        <v>0.90529361575843004</v>
      </c>
      <c r="AF389" s="11">
        <f t="shared" si="251"/>
        <v>5.9293000014620197E-6</v>
      </c>
      <c r="AG389" s="11">
        <f t="shared" si="252"/>
        <v>3.1282586027111575E-3</v>
      </c>
      <c r="AH389" s="11">
        <f t="shared" si="261"/>
        <v>0.73566284342491328</v>
      </c>
      <c r="AI389" s="11">
        <f t="shared" si="281"/>
        <v>3.8634800683063274E-6</v>
      </c>
      <c r="AJ389" s="11">
        <f t="shared" si="282"/>
        <v>4.3010752688172043E-3</v>
      </c>
      <c r="AK389" s="16">
        <f t="shared" si="259"/>
        <v>0.71275228198997631</v>
      </c>
      <c r="AL389" s="16">
        <f t="shared" si="260"/>
        <v>2.5297885280309339E-6</v>
      </c>
      <c r="AM389" s="16">
        <f t="shared" si="258"/>
        <v>1.7260159195643069E-3</v>
      </c>
      <c r="AN389" s="15">
        <f t="shared" si="253"/>
        <v>0.99467670734874059</v>
      </c>
      <c r="AO389" s="15">
        <f t="shared" si="254"/>
        <v>5.6856301383882374E-7</v>
      </c>
      <c r="AP389" s="15">
        <f t="shared" si="255"/>
        <v>9.7323600973236012E-3</v>
      </c>
      <c r="AQ389" s="15">
        <f t="shared" si="273"/>
        <v>0.77730678847215506</v>
      </c>
      <c r="AR389" s="15">
        <f t="shared" si="274"/>
        <v>8.9806749529612079E-6</v>
      </c>
      <c r="AS389" s="15">
        <f t="shared" si="275"/>
        <v>1.007533048054313E-3</v>
      </c>
      <c r="AT389" s="14">
        <f t="shared" si="256"/>
        <v>1.2725739720386674E-3</v>
      </c>
      <c r="AU389" s="11">
        <f t="shared" si="283"/>
        <v>9.234828780310064E-4</v>
      </c>
      <c r="AV389" s="14">
        <f t="shared" si="257"/>
        <v>-9.8342846685635088E-3</v>
      </c>
      <c r="AW389" s="11">
        <f t="shared" si="284"/>
        <v>-7.196965650553588E-3</v>
      </c>
      <c r="AX389" s="13">
        <f t="shared" si="262"/>
        <v>-2.7157132348513383E-4</v>
      </c>
      <c r="AY389" s="11">
        <f t="shared" si="266"/>
        <v>-3.6090423281121806E-4</v>
      </c>
      <c r="AZ389" s="12">
        <f t="shared" si="264"/>
        <v>3.4691479621772376E-5</v>
      </c>
      <c r="BA389" s="11">
        <f t="shared" si="265"/>
        <v>4.5917728617389385E-5</v>
      </c>
      <c r="BB389" s="117">
        <f t="shared" ref="BB389:BB424" si="285">D389</f>
        <v>8437</v>
      </c>
      <c r="BC389" s="289">
        <f t="shared" si="263"/>
        <v>230</v>
      </c>
    </row>
    <row r="390" spans="1:55" ht="16">
      <c r="A390" s="20">
        <v>275</v>
      </c>
      <c r="B390" s="19">
        <v>44744</v>
      </c>
      <c r="C390" s="8">
        <v>15824778</v>
      </c>
      <c r="D390" s="8">
        <v>6904</v>
      </c>
      <c r="E390" s="8">
        <v>5450089</v>
      </c>
      <c r="F390" s="8">
        <v>5359612</v>
      </c>
      <c r="G390" s="8">
        <v>6629870</v>
      </c>
      <c r="H390" s="10">
        <f t="shared" si="267"/>
        <v>-864243</v>
      </c>
      <c r="I390" s="8">
        <v>12231</v>
      </c>
      <c r="J390" s="8">
        <v>1823780</v>
      </c>
      <c r="K390" s="8">
        <v>462</v>
      </c>
      <c r="L390" s="9">
        <v>18</v>
      </c>
      <c r="M390" s="8">
        <v>294076</v>
      </c>
      <c r="N390" s="8">
        <v>3934</v>
      </c>
      <c r="O390" s="18">
        <f t="shared" si="268"/>
        <v>6426</v>
      </c>
      <c r="P390" s="18">
        <f t="shared" si="269"/>
        <v>-10</v>
      </c>
      <c r="Q390" s="18">
        <f t="shared" si="270"/>
        <v>-5</v>
      </c>
      <c r="R390" s="18">
        <f t="shared" si="276"/>
        <v>0</v>
      </c>
      <c r="S390" s="17">
        <f t="shared" si="277"/>
        <v>7876.2857142857147</v>
      </c>
      <c r="T390" s="17">
        <f t="shared" si="278"/>
        <v>10.714285714285714</v>
      </c>
      <c r="U390" s="17">
        <f t="shared" si="279"/>
        <v>-1</v>
      </c>
      <c r="V390" s="17">
        <f t="shared" si="271"/>
        <v>6426</v>
      </c>
      <c r="W390" s="17">
        <f t="shared" si="280"/>
        <v>0</v>
      </c>
      <c r="X390" s="17">
        <f t="shared" si="272"/>
        <v>0</v>
      </c>
      <c r="Y390" s="17">
        <f t="shared" si="244"/>
        <v>7876.2857142857147</v>
      </c>
      <c r="Z390" s="17">
        <f t="shared" si="245"/>
        <v>12.857142857142858</v>
      </c>
      <c r="AA390" s="17">
        <f t="shared" si="246"/>
        <v>1.7142857142857142</v>
      </c>
      <c r="AB390" s="11">
        <f t="shared" si="247"/>
        <v>0.6189615492562448</v>
      </c>
      <c r="AC390" s="11">
        <f t="shared" si="248"/>
        <v>7.0746496594185052E-6</v>
      </c>
      <c r="AD390" s="11">
        <f t="shared" si="249"/>
        <v>3.6319612590799029E-3</v>
      </c>
      <c r="AE390" s="11">
        <f t="shared" si="250"/>
        <v>0.54744917959343675</v>
      </c>
      <c r="AF390" s="11">
        <f t="shared" si="251"/>
        <v>5.3374881635134651E-6</v>
      </c>
      <c r="AG390" s="11">
        <f t="shared" si="252"/>
        <v>6.2413314840499313E-3</v>
      </c>
      <c r="AH390" s="11">
        <f t="shared" si="261"/>
        <v>0.50499017681728875</v>
      </c>
      <c r="AI390" s="11">
        <f t="shared" si="281"/>
        <v>0</v>
      </c>
      <c r="AJ390" s="11">
        <f t="shared" si="282"/>
        <v>0</v>
      </c>
      <c r="AK390" s="16">
        <f t="shared" si="259"/>
        <v>0.7215429432470053</v>
      </c>
      <c r="AL390" s="16">
        <f t="shared" si="260"/>
        <v>6.5688473181690792E-6</v>
      </c>
      <c r="AM390" s="16">
        <f t="shared" si="258"/>
        <v>5.0873604573794329E-3</v>
      </c>
      <c r="AN390" s="15">
        <f t="shared" si="253"/>
        <v>0.51767934143473149</v>
      </c>
      <c r="AO390" s="15">
        <f t="shared" si="254"/>
        <v>4.5287778357083939E-6</v>
      </c>
      <c r="AP390" s="15">
        <f t="shared" si="255"/>
        <v>0</v>
      </c>
      <c r="AQ390" s="15">
        <f t="shared" si="273"/>
        <v>0.77730678847215517</v>
      </c>
      <c r="AR390" s="15">
        <f t="shared" si="274"/>
        <v>1.4977496505575236E-5</v>
      </c>
      <c r="AS390" s="15">
        <f t="shared" si="275"/>
        <v>1.007533048054313E-3</v>
      </c>
      <c r="AT390" s="14">
        <f t="shared" si="256"/>
        <v>1.0413477187335499E-3</v>
      </c>
      <c r="AU390" s="11">
        <f t="shared" si="283"/>
        <v>9.0488738305362164E-4</v>
      </c>
      <c r="AV390" s="14">
        <f t="shared" si="257"/>
        <v>-7.9884939768097626E-3</v>
      </c>
      <c r="AW390" s="11">
        <f t="shared" si="284"/>
        <v>-6.9718987998175514E-3</v>
      </c>
      <c r="AX390" s="13">
        <f t="shared" si="262"/>
        <v>-4.6158311351797437E-4</v>
      </c>
      <c r="AY390" s="11">
        <f t="shared" si="266"/>
        <v>-3.4812870548040279E-4</v>
      </c>
      <c r="AZ390" s="12">
        <f t="shared" si="264"/>
        <v>5.9729677957486344E-5</v>
      </c>
      <c r="BA390" s="11">
        <f t="shared" si="265"/>
        <v>4.4797258468114755E-5</v>
      </c>
      <c r="BB390" s="117">
        <f t="shared" si="285"/>
        <v>6904</v>
      </c>
      <c r="BC390" s="289">
        <f t="shared" si="263"/>
        <v>396</v>
      </c>
    </row>
    <row r="391" spans="1:55" ht="16">
      <c r="A391" s="20">
        <v>276</v>
      </c>
      <c r="B391" s="19">
        <v>44745</v>
      </c>
      <c r="C391" s="8">
        <v>15827127</v>
      </c>
      <c r="D391" s="8">
        <v>2349</v>
      </c>
      <c r="E391" s="8">
        <v>5450269</v>
      </c>
      <c r="F391" s="8">
        <v>5359790</v>
      </c>
      <c r="G391" s="8">
        <v>6629870</v>
      </c>
      <c r="H391" s="10">
        <f t="shared" si="267"/>
        <v>-870960</v>
      </c>
      <c r="I391" s="8">
        <v>10402</v>
      </c>
      <c r="J391" s="8">
        <v>1832110</v>
      </c>
      <c r="K391" s="8">
        <v>476</v>
      </c>
      <c r="L391" s="9">
        <v>20</v>
      </c>
      <c r="M391" s="8">
        <v>294076</v>
      </c>
      <c r="N391" s="8">
        <v>3956</v>
      </c>
      <c r="O391" s="18">
        <f t="shared" si="268"/>
        <v>8330</v>
      </c>
      <c r="P391" s="18">
        <f t="shared" si="269"/>
        <v>14</v>
      </c>
      <c r="Q391" s="18">
        <f t="shared" si="270"/>
        <v>2</v>
      </c>
      <c r="R391" s="18">
        <f t="shared" si="276"/>
        <v>0</v>
      </c>
      <c r="S391" s="17">
        <f t="shared" si="277"/>
        <v>7795.4285714285716</v>
      </c>
      <c r="T391" s="17">
        <f t="shared" si="278"/>
        <v>8.5714285714285712</v>
      </c>
      <c r="U391" s="17">
        <f t="shared" si="279"/>
        <v>0.5714285714285714</v>
      </c>
      <c r="V391" s="17">
        <f t="shared" si="271"/>
        <v>8330</v>
      </c>
      <c r="W391" s="17">
        <f t="shared" si="280"/>
        <v>14</v>
      </c>
      <c r="X391" s="17">
        <f t="shared" si="272"/>
        <v>2</v>
      </c>
      <c r="Y391" s="17">
        <f t="shared" ref="Y391:Y424" si="286">AVERAGE(V388:V394)</f>
        <v>7795.4285714285716</v>
      </c>
      <c r="Z391" s="17">
        <f t="shared" ref="Z391:Z424" si="287">AVERAGE(W388:W394)</f>
        <v>12.857142857142858</v>
      </c>
      <c r="AA391" s="17">
        <f t="shared" ref="AA391:AA424" si="288">AVERAGE(X388:X394)</f>
        <v>1.8571428571428572</v>
      </c>
      <c r="AB391" s="11">
        <f t="shared" ref="AB391:AB424" si="289">Y391/I390</f>
        <v>0.63735005898361308</v>
      </c>
      <c r="AC391" s="11">
        <f t="shared" ref="AC391:AC424" si="290">Z391/J390</f>
        <v>7.0497224759251979E-6</v>
      </c>
      <c r="AD391" s="11">
        <f t="shared" ref="AD391:AD424" si="291">AA391/K390</f>
        <v>4.0197897340754482E-3</v>
      </c>
      <c r="AE391" s="11">
        <f t="shared" si="250"/>
        <v>0.61984499090996081</v>
      </c>
      <c r="AF391" s="11">
        <f t="shared" si="251"/>
        <v>5.3176112516786733E-6</v>
      </c>
      <c r="AG391" s="11">
        <f t="shared" si="252"/>
        <v>5.1020408163265302E-3</v>
      </c>
      <c r="AH391" s="11">
        <f t="shared" si="261"/>
        <v>0.68105633227046025</v>
      </c>
      <c r="AI391" s="11">
        <f t="shared" si="281"/>
        <v>7.6763644737852157E-6</v>
      </c>
      <c r="AJ391" s="11">
        <f t="shared" si="282"/>
        <v>4.329004329004329E-3</v>
      </c>
      <c r="AK391" s="16">
        <f t="shared" si="259"/>
        <v>0.7215429432470053</v>
      </c>
      <c r="AL391" s="16">
        <f t="shared" si="260"/>
        <v>9.6093404825815607E-6</v>
      </c>
      <c r="AM391" s="16">
        <f t="shared" si="258"/>
        <v>5.0873604573794329E-3</v>
      </c>
      <c r="AN391" s="15">
        <f t="shared" si="253"/>
        <v>0.48359008707300738</v>
      </c>
      <c r="AO391" s="15">
        <f t="shared" si="254"/>
        <v>1.748366123657988E-5</v>
      </c>
      <c r="AP391" s="15">
        <f t="shared" si="255"/>
        <v>4.7619047619047623E-3</v>
      </c>
      <c r="AQ391" s="15">
        <f t="shared" si="273"/>
        <v>0.77730678847215517</v>
      </c>
      <c r="AR391" s="15">
        <f t="shared" si="274"/>
        <v>1.9344332843569919E-5</v>
      </c>
      <c r="AS391" s="15">
        <f t="shared" si="275"/>
        <v>1.007533048054313E-3</v>
      </c>
      <c r="AT391" s="14">
        <f t="shared" si="256"/>
        <v>3.5430558970236221E-4</v>
      </c>
      <c r="AU391" s="11">
        <f t="shared" si="283"/>
        <v>8.9368268156087515E-4</v>
      </c>
      <c r="AV391" s="14">
        <f t="shared" si="257"/>
        <v>-2.6970239735464316E-3</v>
      </c>
      <c r="AW391" s="11">
        <f t="shared" si="284"/>
        <v>-6.8050290522808149E-3</v>
      </c>
      <c r="AX391" s="13">
        <f t="shared" si="262"/>
        <v>-2.0596059210198985E-4</v>
      </c>
      <c r="AY391" s="11">
        <f t="shared" si="266"/>
        <v>-3.4760815953079408E-4</v>
      </c>
      <c r="AZ391" s="12">
        <f t="shared" si="264"/>
        <v>2.6848188576849924E-5</v>
      </c>
      <c r="BA391" s="11">
        <f t="shared" si="265"/>
        <v>4.5400588548493414E-5</v>
      </c>
      <c r="BB391" s="117">
        <f t="shared" si="285"/>
        <v>2349</v>
      </c>
      <c r="BC391" s="289">
        <f t="shared" si="263"/>
        <v>178</v>
      </c>
    </row>
    <row r="392" spans="1:55" ht="16">
      <c r="A392" s="20">
        <v>277</v>
      </c>
      <c r="B392" s="19">
        <v>44746</v>
      </c>
      <c r="C392" s="8">
        <v>15827851</v>
      </c>
      <c r="D392" s="8">
        <v>724</v>
      </c>
      <c r="E392" s="8">
        <v>5450479</v>
      </c>
      <c r="F392" s="8">
        <v>5359954</v>
      </c>
      <c r="G392" s="8">
        <v>6629870</v>
      </c>
      <c r="H392" s="10">
        <f t="shared" si="267"/>
        <v>-876084</v>
      </c>
      <c r="I392" s="8">
        <v>8217</v>
      </c>
      <c r="J392" s="8">
        <v>1839186</v>
      </c>
      <c r="K392" s="8">
        <v>513</v>
      </c>
      <c r="L392" s="9">
        <v>28</v>
      </c>
      <c r="M392" s="8">
        <v>294076</v>
      </c>
      <c r="N392" s="8">
        <v>3980</v>
      </c>
      <c r="O392" s="18">
        <f t="shared" si="268"/>
        <v>7076</v>
      </c>
      <c r="P392" s="18">
        <f t="shared" si="269"/>
        <v>37</v>
      </c>
      <c r="Q392" s="18">
        <f t="shared" si="270"/>
        <v>8</v>
      </c>
      <c r="R392" s="18">
        <f t="shared" si="276"/>
        <v>0</v>
      </c>
      <c r="S392" s="17">
        <f t="shared" si="277"/>
        <v>8022.7142857142853</v>
      </c>
      <c r="T392" s="17">
        <f t="shared" si="278"/>
        <v>18.142857142857142</v>
      </c>
      <c r="U392" s="17">
        <f t="shared" si="279"/>
        <v>1.2857142857142858</v>
      </c>
      <c r="V392" s="17">
        <f t="shared" si="271"/>
        <v>7076</v>
      </c>
      <c r="W392" s="17">
        <f t="shared" si="280"/>
        <v>37</v>
      </c>
      <c r="X392" s="17">
        <f t="shared" si="272"/>
        <v>8</v>
      </c>
      <c r="Y392" s="17">
        <f t="shared" si="286"/>
        <v>8022.7142857142853</v>
      </c>
      <c r="Z392" s="17">
        <f t="shared" si="287"/>
        <v>22.428571428571427</v>
      </c>
      <c r="AA392" s="17">
        <f t="shared" si="288"/>
        <v>2</v>
      </c>
      <c r="AB392" s="11">
        <f t="shared" si="289"/>
        <v>0.77126651468124263</v>
      </c>
      <c r="AC392" s="11">
        <f t="shared" si="290"/>
        <v>1.2241934943082799E-5</v>
      </c>
      <c r="AD392" s="11">
        <f t="shared" si="291"/>
        <v>4.2016806722689074E-3</v>
      </c>
      <c r="AE392" s="11">
        <f t="shared" si="250"/>
        <v>0.759679037111334</v>
      </c>
      <c r="AF392" s="11">
        <f t="shared" si="251"/>
        <v>4.7381870572003578E-6</v>
      </c>
      <c r="AG392" s="11">
        <f t="shared" si="252"/>
        <v>4.7513462147608489E-3</v>
      </c>
      <c r="AH392" s="11">
        <f t="shared" si="261"/>
        <v>0.68025379734666414</v>
      </c>
      <c r="AI392" s="11">
        <f t="shared" si="281"/>
        <v>2.0195293950690732E-5</v>
      </c>
      <c r="AJ392" s="11">
        <f t="shared" si="282"/>
        <v>1.680672268907563E-2</v>
      </c>
      <c r="AK392" s="16">
        <f t="shared" si="259"/>
        <v>0.7571632099543848</v>
      </c>
      <c r="AL392" s="16">
        <f t="shared" si="260"/>
        <v>8.8366444689202972E-6</v>
      </c>
      <c r="AM392" s="16">
        <f t="shared" si="258"/>
        <v>4.5954695288461939E-3</v>
      </c>
      <c r="AN392" s="15">
        <f t="shared" si="253"/>
        <v>0.63169508525576734</v>
      </c>
      <c r="AO392" s="15">
        <f t="shared" si="254"/>
        <v>4.4972622915800005E-6</v>
      </c>
      <c r="AP392" s="15">
        <f t="shared" si="255"/>
        <v>0</v>
      </c>
      <c r="AQ392" s="15">
        <f t="shared" si="273"/>
        <v>0.78013933465231511</v>
      </c>
      <c r="AR392" s="15">
        <f t="shared" si="274"/>
        <v>2.024972080734233E-5</v>
      </c>
      <c r="AS392" s="15">
        <f t="shared" si="275"/>
        <v>3.2007495197346656E-3</v>
      </c>
      <c r="AT392" s="14">
        <f t="shared" si="256"/>
        <v>1.0920274454853565E-4</v>
      </c>
      <c r="AU392" s="11">
        <f t="shared" si="283"/>
        <v>9.0212930268617636E-4</v>
      </c>
      <c r="AV392" s="14">
        <f t="shared" si="257"/>
        <v>-8.2640477397144562E-4</v>
      </c>
      <c r="AW392" s="11">
        <f t="shared" si="284"/>
        <v>-6.7690160617567916E-3</v>
      </c>
      <c r="AX392" s="13">
        <f t="shared" si="262"/>
        <v>-1.8829797005603014E-4</v>
      </c>
      <c r="AY392" s="11">
        <f t="shared" si="266"/>
        <v>-3.6037674967513266E-4</v>
      </c>
      <c r="AZ392" s="12">
        <f t="shared" si="264"/>
        <v>2.4736533295524648E-5</v>
      </c>
      <c r="BA392" s="11">
        <f t="shared" si="265"/>
        <v>4.7576886338430683E-5</v>
      </c>
      <c r="BB392" s="117">
        <f t="shared" si="285"/>
        <v>724</v>
      </c>
      <c r="BC392" s="289">
        <f t="shared" si="263"/>
        <v>164</v>
      </c>
    </row>
    <row r="393" spans="1:55" ht="16">
      <c r="A393" s="20">
        <v>278</v>
      </c>
      <c r="B393" s="19">
        <v>44747</v>
      </c>
      <c r="C393" s="8">
        <v>15834664</v>
      </c>
      <c r="D393" s="8">
        <v>6813</v>
      </c>
      <c r="E393" s="8">
        <v>5450908</v>
      </c>
      <c r="F393" s="8">
        <v>5360284</v>
      </c>
      <c r="G393" s="8">
        <v>6629870</v>
      </c>
      <c r="H393" s="10">
        <f t="shared" si="267"/>
        <v>-885883</v>
      </c>
      <c r="I393" s="8">
        <v>9000</v>
      </c>
      <c r="J393" s="8">
        <v>1847826</v>
      </c>
      <c r="K393" s="8">
        <v>543</v>
      </c>
      <c r="L393" s="9">
        <v>28</v>
      </c>
      <c r="M393" s="8">
        <v>294076</v>
      </c>
      <c r="N393" s="8">
        <v>3996</v>
      </c>
      <c r="O393" s="18">
        <f t="shared" si="268"/>
        <v>8640</v>
      </c>
      <c r="P393" s="18">
        <f t="shared" si="269"/>
        <v>30</v>
      </c>
      <c r="Q393" s="18">
        <f t="shared" si="270"/>
        <v>0</v>
      </c>
      <c r="R393" s="18">
        <f t="shared" si="276"/>
        <v>0</v>
      </c>
      <c r="S393" s="17">
        <f t="shared" si="277"/>
        <v>8606.1428571428569</v>
      </c>
      <c r="T393" s="17">
        <f t="shared" si="278"/>
        <v>22.428571428571427</v>
      </c>
      <c r="U393" s="17">
        <f t="shared" si="279"/>
        <v>2</v>
      </c>
      <c r="V393" s="17">
        <f t="shared" si="271"/>
        <v>8640</v>
      </c>
      <c r="W393" s="17">
        <f t="shared" si="280"/>
        <v>30</v>
      </c>
      <c r="X393" s="17">
        <f t="shared" si="272"/>
        <v>0</v>
      </c>
      <c r="Y393" s="17">
        <f t="shared" si="286"/>
        <v>8606.1428571428569</v>
      </c>
      <c r="Z393" s="17">
        <f t="shared" si="287"/>
        <v>26.714285714285715</v>
      </c>
      <c r="AA393" s="17">
        <f t="shared" si="288"/>
        <v>2.7142857142857144</v>
      </c>
      <c r="AB393" s="11">
        <f t="shared" si="289"/>
        <v>1.047358264225734</v>
      </c>
      <c r="AC393" s="11">
        <f t="shared" si="290"/>
        <v>1.4525059300302262E-5</v>
      </c>
      <c r="AD393" s="11">
        <f t="shared" si="291"/>
        <v>5.2910052910052916E-3</v>
      </c>
      <c r="AE393" s="11">
        <f t="shared" si="250"/>
        <v>0.90527795572638625</v>
      </c>
      <c r="AF393" s="11">
        <f t="shared" si="251"/>
        <v>5.2016204087897462E-6</v>
      </c>
      <c r="AG393" s="11">
        <f t="shared" si="252"/>
        <v>4.0460628695922814E-3</v>
      </c>
      <c r="AH393" s="11">
        <f t="shared" si="261"/>
        <v>1</v>
      </c>
      <c r="AI393" s="11">
        <f t="shared" si="281"/>
        <v>1.6311563920125535E-5</v>
      </c>
      <c r="AJ393" s="11">
        <f t="shared" si="282"/>
        <v>0</v>
      </c>
      <c r="AK393" s="16">
        <f t="shared" si="259"/>
        <v>0.75104575327243572</v>
      </c>
      <c r="AL393" s="16">
        <f t="shared" si="260"/>
        <v>1.6264645340903006E-5</v>
      </c>
      <c r="AM393" s="16">
        <f t="shared" si="258"/>
        <v>4.9778787066664613E-3</v>
      </c>
      <c r="AN393" s="15">
        <f t="shared" si="253"/>
        <v>0.9384653712007972</v>
      </c>
      <c r="AO393" s="15">
        <f t="shared" si="254"/>
        <v>5.0415705500577543E-6</v>
      </c>
      <c r="AP393" s="15">
        <f t="shared" si="255"/>
        <v>1.9607843137254902E-2</v>
      </c>
      <c r="AQ393" s="15">
        <f t="shared" si="273"/>
        <v>0.78852824152754197</v>
      </c>
      <c r="AR393" s="15">
        <f t="shared" si="274"/>
        <v>1.4803506286090273E-5</v>
      </c>
      <c r="AS393" s="15">
        <f t="shared" si="275"/>
        <v>3.4215000716110453E-3</v>
      </c>
      <c r="AT393" s="14">
        <f t="shared" si="256"/>
        <v>1.0276219594049355E-3</v>
      </c>
      <c r="AU393" s="11">
        <f t="shared" si="283"/>
        <v>9.398158852069713E-4</v>
      </c>
      <c r="AV393" s="14">
        <f t="shared" si="257"/>
        <v>-7.6906318328718356E-3</v>
      </c>
      <c r="AW393" s="11">
        <f t="shared" si="284"/>
        <v>-6.942068221374313E-3</v>
      </c>
      <c r="AX393" s="13">
        <f t="shared" si="262"/>
        <v>-3.7667620913063132E-4</v>
      </c>
      <c r="AY393" s="11">
        <f t="shared" si="266"/>
        <v>-3.8330400011635376E-4</v>
      </c>
      <c r="AZ393" s="12">
        <f t="shared" si="264"/>
        <v>4.977473163123862E-5</v>
      </c>
      <c r="BA393" s="11">
        <f t="shared" si="265"/>
        <v>5.1110676809219919E-5</v>
      </c>
      <c r="BB393" s="117">
        <f t="shared" si="285"/>
        <v>6813</v>
      </c>
      <c r="BC393" s="289">
        <f t="shared" si="263"/>
        <v>330</v>
      </c>
    </row>
    <row r="394" spans="1:55" ht="16">
      <c r="A394" s="20">
        <v>279</v>
      </c>
      <c r="B394" s="19">
        <v>44748</v>
      </c>
      <c r="C394" s="8">
        <v>15842807</v>
      </c>
      <c r="D394" s="8">
        <v>8143</v>
      </c>
      <c r="E394" s="8">
        <v>5451438</v>
      </c>
      <c r="F394" s="8">
        <v>5360762</v>
      </c>
      <c r="G394" s="8">
        <v>6629870</v>
      </c>
      <c r="H394" s="10">
        <f t="shared" si="267"/>
        <v>-901929</v>
      </c>
      <c r="I394" s="8">
        <v>14555</v>
      </c>
      <c r="J394" s="8">
        <v>1857835</v>
      </c>
      <c r="K394" s="8">
        <v>523</v>
      </c>
      <c r="L394" s="9">
        <v>29</v>
      </c>
      <c r="M394" s="8">
        <v>294076</v>
      </c>
      <c r="N394" s="8">
        <v>4019</v>
      </c>
      <c r="O394" s="18">
        <f t="shared" si="268"/>
        <v>10009</v>
      </c>
      <c r="P394" s="18">
        <f t="shared" si="269"/>
        <v>-20</v>
      </c>
      <c r="Q394" s="18">
        <f t="shared" si="270"/>
        <v>1</v>
      </c>
      <c r="R394" s="18">
        <f t="shared" si="276"/>
        <v>0</v>
      </c>
      <c r="S394" s="17">
        <f t="shared" si="277"/>
        <v>8934</v>
      </c>
      <c r="T394" s="17">
        <f t="shared" si="278"/>
        <v>29.285714285714285</v>
      </c>
      <c r="U394" s="17">
        <f t="shared" si="279"/>
        <v>2.2857142857142856</v>
      </c>
      <c r="V394" s="17">
        <f t="shared" si="271"/>
        <v>10009</v>
      </c>
      <c r="W394" s="17">
        <f t="shared" si="280"/>
        <v>0</v>
      </c>
      <c r="X394" s="17">
        <f t="shared" si="272"/>
        <v>1</v>
      </c>
      <c r="Y394" s="17">
        <f t="shared" si="286"/>
        <v>8934</v>
      </c>
      <c r="Z394" s="17">
        <f t="shared" si="287"/>
        <v>32.142857142857146</v>
      </c>
      <c r="AA394" s="17">
        <f t="shared" si="288"/>
        <v>2.7142857142857144</v>
      </c>
      <c r="AB394" s="11">
        <f t="shared" si="289"/>
        <v>0.9926666666666667</v>
      </c>
      <c r="AC394" s="11">
        <f t="shared" si="290"/>
        <v>1.7394958801779576E-5</v>
      </c>
      <c r="AD394" s="11">
        <f t="shared" si="291"/>
        <v>4.9986845566956069E-3</v>
      </c>
      <c r="AE394" s="11">
        <f t="shared" ref="AE394:AE424" si="292">AB387</f>
        <v>0.81182442711419289</v>
      </c>
      <c r="AF394" s="11">
        <f t="shared" ref="AF394:AF424" si="293">AC387</f>
        <v>4.5422510631258146E-6</v>
      </c>
      <c r="AG394" s="11">
        <f t="shared" ref="AG394:AG424" si="294">AD387</f>
        <v>3.968253968253968E-3</v>
      </c>
      <c r="AH394" s="11">
        <f t="shared" si="261"/>
        <v>1</v>
      </c>
      <c r="AI394" s="11">
        <f t="shared" si="281"/>
        <v>0</v>
      </c>
      <c r="AJ394" s="11">
        <f t="shared" si="282"/>
        <v>1.841620626151013E-3</v>
      </c>
      <c r="AK394" s="16">
        <f t="shared" si="259"/>
        <v>0.767413616211581</v>
      </c>
      <c r="AL394" s="16">
        <f t="shared" si="260"/>
        <v>1.8690834911021442E-5</v>
      </c>
      <c r="AM394" s="16">
        <f t="shared" si="258"/>
        <v>6.4769427057304613E-3</v>
      </c>
      <c r="AN394" s="15">
        <f t="shared" ref="AN394:AN424" si="295">AH387</f>
        <v>1</v>
      </c>
      <c r="AO394" s="15">
        <f t="shared" ref="AO394:AO424" si="296">AI387</f>
        <v>0</v>
      </c>
      <c r="AP394" s="15">
        <f t="shared" ref="AP394:AP424" si="297">AJ387</f>
        <v>0</v>
      </c>
      <c r="AQ394" s="15">
        <f t="shared" si="273"/>
        <v>0.78958445165348856</v>
      </c>
      <c r="AR394" s="15">
        <f t="shared" si="274"/>
        <v>1.4803506286090273E-5</v>
      </c>
      <c r="AS394" s="15">
        <f t="shared" si="275"/>
        <v>2.6733703958005716E-3</v>
      </c>
      <c r="AT394" s="14">
        <f t="shared" si="256"/>
        <v>1.2282292111308367E-3</v>
      </c>
      <c r="AU394" s="11">
        <f t="shared" si="283"/>
        <v>1.0710617251921983E-3</v>
      </c>
      <c r="AV394" s="14">
        <f t="shared" si="257"/>
        <v>-9.0284268495635471E-3</v>
      </c>
      <c r="AW394" s="11">
        <f t="shared" si="284"/>
        <v>-7.7963815606674185E-3</v>
      </c>
      <c r="AX394" s="13">
        <f t="shared" si="262"/>
        <v>-5.3957463908890899E-4</v>
      </c>
      <c r="AY394" s="11">
        <f t="shared" si="266"/>
        <v>-3.7576598400158835E-4</v>
      </c>
      <c r="AZ394" s="12">
        <f t="shared" si="264"/>
        <v>7.2097944605248673E-5</v>
      </c>
      <c r="BA394" s="11">
        <f t="shared" si="265"/>
        <v>5.0701274254677258E-5</v>
      </c>
      <c r="BB394" s="117">
        <f t="shared" si="285"/>
        <v>8143</v>
      </c>
      <c r="BC394" s="289">
        <f t="shared" si="263"/>
        <v>478</v>
      </c>
    </row>
    <row r="395" spans="1:55" ht="16">
      <c r="A395" s="20">
        <v>280</v>
      </c>
      <c r="B395" s="19">
        <v>44749</v>
      </c>
      <c r="C395" s="8">
        <v>15851304</v>
      </c>
      <c r="D395" s="8">
        <v>8497</v>
      </c>
      <c r="E395" s="8">
        <v>5451905</v>
      </c>
      <c r="F395" s="8">
        <v>5361194</v>
      </c>
      <c r="G395" s="8">
        <v>6629870</v>
      </c>
      <c r="H395" s="10">
        <f t="shared" si="267"/>
        <v>-911906</v>
      </c>
      <c r="I395" s="8">
        <v>13856</v>
      </c>
      <c r="J395" s="8">
        <v>1867997</v>
      </c>
      <c r="K395" s="8">
        <v>592</v>
      </c>
      <c r="L395" s="9">
        <v>30</v>
      </c>
      <c r="M395" s="8">
        <v>294076</v>
      </c>
      <c r="N395" s="8">
        <v>4031</v>
      </c>
      <c r="O395" s="18">
        <f t="shared" si="268"/>
        <v>10162</v>
      </c>
      <c r="P395" s="18">
        <f t="shared" si="269"/>
        <v>69</v>
      </c>
      <c r="Q395" s="18">
        <f t="shared" si="270"/>
        <v>1</v>
      </c>
      <c r="R395" s="18">
        <f t="shared" si="276"/>
        <v>0</v>
      </c>
      <c r="S395" s="17">
        <f t="shared" si="277"/>
        <v>8876.8571428571431</v>
      </c>
      <c r="T395" s="17">
        <f t="shared" si="278"/>
        <v>27.857142857142858</v>
      </c>
      <c r="U395" s="17">
        <f t="shared" si="279"/>
        <v>1.7142857142857142</v>
      </c>
      <c r="V395" s="17">
        <f t="shared" si="271"/>
        <v>10162</v>
      </c>
      <c r="W395" s="17">
        <f t="shared" si="280"/>
        <v>69</v>
      </c>
      <c r="X395" s="17">
        <f t="shared" si="272"/>
        <v>1</v>
      </c>
      <c r="Y395" s="17">
        <f t="shared" si="286"/>
        <v>8876.8571428571431</v>
      </c>
      <c r="Z395" s="17">
        <f t="shared" si="287"/>
        <v>30.714285714285715</v>
      </c>
      <c r="AA395" s="17">
        <f t="shared" si="288"/>
        <v>2.4285714285714284</v>
      </c>
      <c r="AB395" s="11">
        <f t="shared" si="289"/>
        <v>0.60988369239829221</v>
      </c>
      <c r="AC395" s="11">
        <f t="shared" si="290"/>
        <v>1.6532300077394235E-5</v>
      </c>
      <c r="AD395" s="11">
        <f t="shared" si="291"/>
        <v>4.6435400163889647E-3</v>
      </c>
      <c r="AE395" s="11">
        <f t="shared" si="292"/>
        <v>0.39836315757974744</v>
      </c>
      <c r="AF395" s="11">
        <f t="shared" si="293"/>
        <v>3.16885170875179E-6</v>
      </c>
      <c r="AG395" s="11">
        <f t="shared" si="294"/>
        <v>4.0111076828139467E-3</v>
      </c>
      <c r="AH395" s="11">
        <f t="shared" si="261"/>
        <v>0.69817931982136727</v>
      </c>
      <c r="AI395" s="11">
        <f t="shared" si="281"/>
        <v>3.7140004359913553E-5</v>
      </c>
      <c r="AJ395" s="11">
        <f t="shared" si="282"/>
        <v>1.9120458891013384E-3</v>
      </c>
      <c r="AK395" s="16">
        <f t="shared" si="259"/>
        <v>0.75696210381528073</v>
      </c>
      <c r="AL395" s="16">
        <f t="shared" si="260"/>
        <v>1.8699503082526292E-5</v>
      </c>
      <c r="AM395" s="16">
        <f t="shared" si="258"/>
        <v>3.1155981679153351E-3</v>
      </c>
      <c r="AN395" s="15">
        <f t="shared" si="295"/>
        <v>0.44883745286971094</v>
      </c>
      <c r="AO395" s="15">
        <f t="shared" si="296"/>
        <v>1.1090980980631266E-6</v>
      </c>
      <c r="AP395" s="15">
        <f t="shared" si="297"/>
        <v>0</v>
      </c>
      <c r="AQ395" s="15">
        <f t="shared" si="273"/>
        <v>0.78520319513051018</v>
      </c>
      <c r="AR395" s="15">
        <f t="shared" si="274"/>
        <v>8.597637263499385E-6</v>
      </c>
      <c r="AS395" s="15">
        <f t="shared" si="275"/>
        <v>2.6733703958005716E-3</v>
      </c>
      <c r="AT395" s="14">
        <f t="shared" si="256"/>
        <v>1.2816239232443473E-3</v>
      </c>
      <c r="AU395" s="11">
        <f t="shared" si="283"/>
        <v>1.1368031564506008E-3</v>
      </c>
      <c r="AV395" s="14">
        <f t="shared" si="257"/>
        <v>-9.3178463569710043E-3</v>
      </c>
      <c r="AW395" s="11">
        <f t="shared" si="284"/>
        <v>-8.2344202884322357E-3</v>
      </c>
      <c r="AX395" s="13">
        <f t="shared" si="262"/>
        <v>-4.7897340034525998E-4</v>
      </c>
      <c r="AY395" s="11">
        <f t="shared" si="266"/>
        <v>-3.7106638271850524E-4</v>
      </c>
      <c r="AZ395" s="12">
        <f t="shared" si="264"/>
        <v>6.5159648680894201E-5</v>
      </c>
      <c r="BA395" s="11">
        <f t="shared" si="265"/>
        <v>5.0334966705875942E-5</v>
      </c>
      <c r="BB395" s="117">
        <f t="shared" si="285"/>
        <v>8497</v>
      </c>
      <c r="BC395" s="289">
        <f t="shared" si="263"/>
        <v>432</v>
      </c>
    </row>
    <row r="396" spans="1:55" ht="16">
      <c r="A396" s="20">
        <v>281</v>
      </c>
      <c r="B396" s="19">
        <v>44750</v>
      </c>
      <c r="C396" s="8">
        <v>15861490</v>
      </c>
      <c r="D396" s="8">
        <v>10186</v>
      </c>
      <c r="E396" s="8">
        <v>5452303</v>
      </c>
      <c r="F396" s="8">
        <v>5361588</v>
      </c>
      <c r="G396" s="8">
        <v>6629870</v>
      </c>
      <c r="H396" s="10">
        <f t="shared" si="267"/>
        <v>-922173</v>
      </c>
      <c r="I396" s="8">
        <v>14076</v>
      </c>
      <c r="J396" s="8">
        <v>1877597</v>
      </c>
      <c r="K396" s="8">
        <v>629</v>
      </c>
      <c r="L396" s="9">
        <v>37</v>
      </c>
      <c r="M396" s="8">
        <v>294076</v>
      </c>
      <c r="N396" s="8">
        <v>4040</v>
      </c>
      <c r="O396" s="18">
        <f t="shared" si="268"/>
        <v>9600</v>
      </c>
      <c r="P396" s="18">
        <f t="shared" si="269"/>
        <v>37</v>
      </c>
      <c r="Q396" s="18">
        <f t="shared" si="270"/>
        <v>7</v>
      </c>
      <c r="R396" s="18">
        <f t="shared" si="276"/>
        <v>0</v>
      </c>
      <c r="S396" s="17">
        <f t="shared" si="277"/>
        <v>9099.2857142857138</v>
      </c>
      <c r="T396" s="17">
        <f t="shared" si="278"/>
        <v>29.142857142857142</v>
      </c>
      <c r="U396" s="17">
        <f t="shared" si="279"/>
        <v>0.2857142857142857</v>
      </c>
      <c r="V396" s="17">
        <f t="shared" si="271"/>
        <v>9600</v>
      </c>
      <c r="W396" s="17">
        <f t="shared" si="280"/>
        <v>37</v>
      </c>
      <c r="X396" s="17">
        <f t="shared" si="272"/>
        <v>7</v>
      </c>
      <c r="Y396" s="17">
        <f t="shared" si="286"/>
        <v>9099.2857142857138</v>
      </c>
      <c r="Z396" s="17">
        <f t="shared" si="287"/>
        <v>32</v>
      </c>
      <c r="AA396" s="17">
        <f t="shared" si="288"/>
        <v>1.2857142857142858</v>
      </c>
      <c r="AB396" s="11">
        <f t="shared" si="289"/>
        <v>0.65670364566149786</v>
      </c>
      <c r="AC396" s="11">
        <f t="shared" si="290"/>
        <v>1.7130648496758829E-5</v>
      </c>
      <c r="AD396" s="11">
        <f t="shared" si="291"/>
        <v>2.1718146718146718E-3</v>
      </c>
      <c r="AE396" s="11">
        <f t="shared" si="292"/>
        <v>1.029379263041573</v>
      </c>
      <c r="AF396" s="11">
        <f t="shared" si="293"/>
        <v>5.4404107084313599E-6</v>
      </c>
      <c r="AG396" s="11">
        <f t="shared" si="294"/>
        <v>6.4516129032258064E-3</v>
      </c>
      <c r="AH396" s="11">
        <f t="shared" si="261"/>
        <v>0.69284064665127021</v>
      </c>
      <c r="AI396" s="11">
        <f t="shared" si="281"/>
        <v>1.9807312324377395E-5</v>
      </c>
      <c r="AJ396" s="11">
        <f t="shared" si="282"/>
        <v>1.1824324324324325E-2</v>
      </c>
      <c r="AK396" s="16">
        <f t="shared" si="259"/>
        <v>0.7659268675474572</v>
      </c>
      <c r="AL396" s="16">
        <f t="shared" si="260"/>
        <v>1.5861296944358353E-5</v>
      </c>
      <c r="AM396" s="16">
        <f t="shared" si="258"/>
        <v>3.1155981679153351E-3</v>
      </c>
      <c r="AN396" s="15">
        <f t="shared" si="295"/>
        <v>0.73566284342491328</v>
      </c>
      <c r="AO396" s="15">
        <f t="shared" si="296"/>
        <v>3.8634800683063274E-6</v>
      </c>
      <c r="AP396" s="15">
        <f t="shared" si="297"/>
        <v>4.3010752688172043E-3</v>
      </c>
      <c r="AQ396" s="15">
        <f t="shared" si="273"/>
        <v>0.77956458511965188</v>
      </c>
      <c r="AR396" s="15">
        <f t="shared" si="274"/>
        <v>3.7508071332632368E-6</v>
      </c>
      <c r="AS396" s="15">
        <f t="shared" si="275"/>
        <v>2.6733703958005716E-3</v>
      </c>
      <c r="AT396" s="14">
        <f t="shared" si="256"/>
        <v>1.5363800496842322E-3</v>
      </c>
      <c r="AU396" s="11">
        <f t="shared" si="283"/>
        <v>1.1629833724384599E-3</v>
      </c>
      <c r="AV396" s="14">
        <f t="shared" si="257"/>
        <v>-1.1045649785886163E-2</v>
      </c>
      <c r="AW396" s="11">
        <f t="shared" si="284"/>
        <v>-8.4099937390201499E-3</v>
      </c>
      <c r="AX396" s="13">
        <f t="shared" si="262"/>
        <v>-4.3206207657368195E-4</v>
      </c>
      <c r="AY396" s="11">
        <f t="shared" si="266"/>
        <v>-3.6017582567689021E-4</v>
      </c>
      <c r="AZ396" s="12">
        <f t="shared" si="264"/>
        <v>5.9428012917297021E-5</v>
      </c>
      <c r="BA396" s="11">
        <f t="shared" si="265"/>
        <v>4.9063664036506643E-5</v>
      </c>
      <c r="BB396" s="117">
        <f t="shared" si="285"/>
        <v>10186</v>
      </c>
      <c r="BC396" s="289">
        <f t="shared" si="263"/>
        <v>394</v>
      </c>
    </row>
    <row r="397" spans="1:55" ht="16">
      <c r="A397" s="20">
        <v>282</v>
      </c>
      <c r="B397" s="19">
        <v>44751</v>
      </c>
      <c r="C397" s="8">
        <v>15874485</v>
      </c>
      <c r="D397" s="8">
        <v>12995</v>
      </c>
      <c r="E397" s="8">
        <v>5452695</v>
      </c>
      <c r="F397" s="8">
        <v>5361965</v>
      </c>
      <c r="G397" s="8">
        <v>6629870</v>
      </c>
      <c r="H397" s="10">
        <f t="shared" si="267"/>
        <v>-930295</v>
      </c>
      <c r="I397" s="8">
        <v>13045</v>
      </c>
      <c r="J397" s="8">
        <v>1886318</v>
      </c>
      <c r="K397" s="8">
        <v>667</v>
      </c>
      <c r="L397" s="9">
        <v>34</v>
      </c>
      <c r="M397" s="8">
        <v>294076</v>
      </c>
      <c r="N397" s="8">
        <v>4060</v>
      </c>
      <c r="O397" s="18">
        <f t="shared" si="268"/>
        <v>8721</v>
      </c>
      <c r="P397" s="18">
        <f t="shared" si="269"/>
        <v>38</v>
      </c>
      <c r="Q397" s="18">
        <f t="shared" si="270"/>
        <v>-3</v>
      </c>
      <c r="R397" s="18">
        <f t="shared" si="276"/>
        <v>0</v>
      </c>
      <c r="S397" s="17">
        <f t="shared" si="277"/>
        <v>9373.5714285714294</v>
      </c>
      <c r="T397" s="17">
        <f t="shared" si="278"/>
        <v>27.714285714285715</v>
      </c>
      <c r="U397" s="17">
        <f t="shared" si="279"/>
        <v>1.5714285714285714</v>
      </c>
      <c r="V397" s="17">
        <f t="shared" si="271"/>
        <v>8721</v>
      </c>
      <c r="W397" s="17">
        <f t="shared" si="280"/>
        <v>38</v>
      </c>
      <c r="X397" s="17">
        <f t="shared" si="272"/>
        <v>0</v>
      </c>
      <c r="Y397" s="17">
        <f t="shared" si="286"/>
        <v>9373.5714285714294</v>
      </c>
      <c r="Z397" s="17">
        <f t="shared" si="287"/>
        <v>30.571428571428573</v>
      </c>
      <c r="AA397" s="17">
        <f t="shared" si="288"/>
        <v>2.5714285714285716</v>
      </c>
      <c r="AB397" s="11">
        <f t="shared" si="289"/>
        <v>0.66592579060609758</v>
      </c>
      <c r="AC397" s="11">
        <f t="shared" si="290"/>
        <v>1.6282209958488733E-5</v>
      </c>
      <c r="AD397" s="11">
        <f t="shared" si="291"/>
        <v>4.0881217351805589E-3</v>
      </c>
      <c r="AE397" s="11">
        <f t="shared" si="292"/>
        <v>0.6189615492562448</v>
      </c>
      <c r="AF397" s="11">
        <f t="shared" si="293"/>
        <v>7.0746496594185052E-6</v>
      </c>
      <c r="AG397" s="11">
        <f t="shared" si="294"/>
        <v>3.6319612590799029E-3</v>
      </c>
      <c r="AH397" s="11">
        <f t="shared" si="261"/>
        <v>0.61956521739130432</v>
      </c>
      <c r="AI397" s="11">
        <f t="shared" si="281"/>
        <v>2.0238634808214968E-5</v>
      </c>
      <c r="AJ397" s="11">
        <f t="shared" si="282"/>
        <v>0</v>
      </c>
      <c r="AK397" s="16">
        <f t="shared" si="259"/>
        <v>0.7659268675474572</v>
      </c>
      <c r="AL397" s="16">
        <f t="shared" si="260"/>
        <v>2.071810555653585E-5</v>
      </c>
      <c r="AM397" s="16">
        <f t="shared" si="258"/>
        <v>2.7472740426851328E-3</v>
      </c>
      <c r="AN397" s="15">
        <f t="shared" si="295"/>
        <v>0.50499017681728875</v>
      </c>
      <c r="AO397" s="15">
        <f t="shared" si="296"/>
        <v>0</v>
      </c>
      <c r="AP397" s="15">
        <f t="shared" si="297"/>
        <v>0</v>
      </c>
      <c r="AQ397" s="15">
        <f t="shared" si="273"/>
        <v>0.77956458511965177</v>
      </c>
      <c r="AR397" s="15">
        <f t="shared" si="274"/>
        <v>3.431406455520011E-6</v>
      </c>
      <c r="AS397" s="15">
        <f t="shared" si="275"/>
        <v>2.1053206343263206E-3</v>
      </c>
      <c r="AT397" s="14">
        <f t="shared" ref="AT397:AT424" si="298">D397/G397</f>
        <v>1.9600685986301391E-3</v>
      </c>
      <c r="AU397" s="11">
        <f t="shared" si="283"/>
        <v>1.5119882764346381E-3</v>
      </c>
      <c r="AV397" s="14">
        <f t="shared" ref="AV397:AV424" si="299">D397/H397</f>
        <v>-1.3968687351861506E-2</v>
      </c>
      <c r="AW397" s="11">
        <f t="shared" si="284"/>
        <v>-1.0752544886950951E-2</v>
      </c>
      <c r="AX397" s="13">
        <f t="shared" si="262"/>
        <v>-4.0881700071461648E-4</v>
      </c>
      <c r="AY397" s="11">
        <f t="shared" si="266"/>
        <v>-3.430120601934099E-4</v>
      </c>
      <c r="AZ397" s="12">
        <f t="shared" si="264"/>
        <v>5.6863860075687761E-5</v>
      </c>
      <c r="BA397" s="11">
        <f t="shared" si="265"/>
        <v>4.7167483783888036E-5</v>
      </c>
      <c r="BB397" s="117">
        <f t="shared" si="285"/>
        <v>12995</v>
      </c>
      <c r="BC397" s="289">
        <f t="shared" si="263"/>
        <v>377</v>
      </c>
    </row>
    <row r="398" spans="1:55" ht="16">
      <c r="A398" s="20">
        <v>283</v>
      </c>
      <c r="B398" s="19">
        <v>44752</v>
      </c>
      <c r="C398" s="8">
        <v>15879885</v>
      </c>
      <c r="D398" s="8">
        <v>5400</v>
      </c>
      <c r="E398" s="8">
        <v>5452912</v>
      </c>
      <c r="F398" s="8">
        <v>5362126</v>
      </c>
      <c r="G398" s="8">
        <v>6629870</v>
      </c>
      <c r="H398" s="10">
        <f t="shared" si="267"/>
        <v>-936964</v>
      </c>
      <c r="I398" s="8">
        <v>11619</v>
      </c>
      <c r="J398" s="8">
        <v>1894248</v>
      </c>
      <c r="K398" s="8">
        <v>671</v>
      </c>
      <c r="L398" s="9">
        <v>32</v>
      </c>
      <c r="M398" s="8">
        <v>294076</v>
      </c>
      <c r="N398" s="8">
        <v>4062</v>
      </c>
      <c r="O398" s="18">
        <f t="shared" si="268"/>
        <v>7930</v>
      </c>
      <c r="P398" s="18">
        <f t="shared" si="269"/>
        <v>4</v>
      </c>
      <c r="Q398" s="18">
        <f t="shared" si="270"/>
        <v>-2</v>
      </c>
      <c r="R398" s="18">
        <f t="shared" si="276"/>
        <v>0</v>
      </c>
      <c r="S398" s="17">
        <f t="shared" si="277"/>
        <v>9534</v>
      </c>
      <c r="T398" s="17">
        <f t="shared" si="278"/>
        <v>30.857142857142858</v>
      </c>
      <c r="U398" s="17">
        <f t="shared" si="279"/>
        <v>1</v>
      </c>
      <c r="V398" s="17">
        <f t="shared" si="271"/>
        <v>7930</v>
      </c>
      <c r="W398" s="17">
        <f t="shared" si="280"/>
        <v>4</v>
      </c>
      <c r="X398" s="17">
        <f t="shared" si="272"/>
        <v>0</v>
      </c>
      <c r="Y398" s="17">
        <f t="shared" si="286"/>
        <v>9534</v>
      </c>
      <c r="Z398" s="17">
        <f t="shared" si="287"/>
        <v>30.857142857142858</v>
      </c>
      <c r="AA398" s="17">
        <f t="shared" si="288"/>
        <v>2.4285714285714284</v>
      </c>
      <c r="AB398" s="11">
        <f t="shared" si="289"/>
        <v>0.73085473361441167</v>
      </c>
      <c r="AC398" s="11">
        <f t="shared" si="290"/>
        <v>1.6358399197347878E-5</v>
      </c>
      <c r="AD398" s="11">
        <f t="shared" si="291"/>
        <v>3.6410366245448701E-3</v>
      </c>
      <c r="AE398" s="11">
        <f t="shared" si="292"/>
        <v>0.63735005898361308</v>
      </c>
      <c r="AF398" s="11">
        <f t="shared" si="293"/>
        <v>7.0497224759251979E-6</v>
      </c>
      <c r="AG398" s="11">
        <f t="shared" si="294"/>
        <v>4.0197897340754482E-3</v>
      </c>
      <c r="AH398" s="11">
        <f t="shared" si="261"/>
        <v>0.60789574549635872</v>
      </c>
      <c r="AI398" s="11">
        <f t="shared" si="281"/>
        <v>2.1205332292858364E-6</v>
      </c>
      <c r="AJ398" s="11">
        <f t="shared" si="282"/>
        <v>0</v>
      </c>
      <c r="AK398" s="16">
        <f t="shared" si="259"/>
        <v>0.7659268675474572</v>
      </c>
      <c r="AL398" s="16">
        <f t="shared" si="260"/>
        <v>1.5392180431801652E-5</v>
      </c>
      <c r="AM398" s="16">
        <f t="shared" si="258"/>
        <v>4.8753251159108901E-3</v>
      </c>
      <c r="AN398" s="15">
        <f t="shared" si="295"/>
        <v>0.68105633227046025</v>
      </c>
      <c r="AO398" s="15">
        <f t="shared" si="296"/>
        <v>7.6763644737852157E-6</v>
      </c>
      <c r="AP398" s="15">
        <f t="shared" si="297"/>
        <v>4.329004329004329E-3</v>
      </c>
      <c r="AQ398" s="15">
        <f t="shared" si="273"/>
        <v>0.77956458511965177</v>
      </c>
      <c r="AR398" s="15">
        <f t="shared" si="274"/>
        <v>4.7919361291580961E-6</v>
      </c>
      <c r="AS398" s="15">
        <f t="shared" si="275"/>
        <v>2.8202425970698239E-3</v>
      </c>
      <c r="AT398" s="14">
        <f t="shared" si="298"/>
        <v>8.1449560851117747E-4</v>
      </c>
      <c r="AU398" s="11">
        <f t="shared" si="283"/>
        <v>1.9151851501505415E-3</v>
      </c>
      <c r="AV398" s="14">
        <f t="shared" si="299"/>
        <v>-5.7632950679001541E-3</v>
      </c>
      <c r="AW398" s="11">
        <f t="shared" si="284"/>
        <v>-1.3412398507626237E-2</v>
      </c>
      <c r="AX398" s="13">
        <f t="shared" si="262"/>
        <v>-1.7306338312040803E-4</v>
      </c>
      <c r="AY398" s="11">
        <f t="shared" si="266"/>
        <v>-3.1812394023706438E-4</v>
      </c>
      <c r="AZ398" s="12">
        <f t="shared" si="264"/>
        <v>2.428403573524066E-5</v>
      </c>
      <c r="BA398" s="11">
        <f t="shared" si="265"/>
        <v>4.4387855913572101E-5</v>
      </c>
      <c r="BB398" s="117">
        <f t="shared" si="285"/>
        <v>5400</v>
      </c>
      <c r="BC398" s="289">
        <f t="shared" si="263"/>
        <v>161</v>
      </c>
    </row>
    <row r="399" spans="1:55" ht="16">
      <c r="A399" s="20">
        <v>284</v>
      </c>
      <c r="B399" s="19">
        <v>44753</v>
      </c>
      <c r="C399" s="8">
        <v>15881824</v>
      </c>
      <c r="D399" s="8">
        <v>1939</v>
      </c>
      <c r="E399" s="8">
        <v>5453040</v>
      </c>
      <c r="F399" s="8">
        <v>5362231</v>
      </c>
      <c r="G399" s="8">
        <v>6629870</v>
      </c>
      <c r="H399" s="10">
        <f t="shared" si="267"/>
        <v>-943360</v>
      </c>
      <c r="I399" s="8">
        <v>9233</v>
      </c>
      <c r="J399" s="8">
        <v>1902881</v>
      </c>
      <c r="K399" s="8">
        <v>717</v>
      </c>
      <c r="L399" s="9">
        <v>30</v>
      </c>
      <c r="M399" s="8">
        <v>294076</v>
      </c>
      <c r="N399" s="8">
        <v>4062</v>
      </c>
      <c r="O399" s="18">
        <f t="shared" si="268"/>
        <v>8633</v>
      </c>
      <c r="P399" s="18">
        <f t="shared" si="269"/>
        <v>46</v>
      </c>
      <c r="Q399" s="18">
        <f t="shared" si="270"/>
        <v>-2</v>
      </c>
      <c r="R399" s="18">
        <f t="shared" si="276"/>
        <v>0</v>
      </c>
      <c r="S399" s="17">
        <f t="shared" si="277"/>
        <v>9678</v>
      </c>
      <c r="T399" s="17">
        <f t="shared" si="278"/>
        <v>25.571428571428573</v>
      </c>
      <c r="U399" s="17">
        <f t="shared" si="279"/>
        <v>0.5714285714285714</v>
      </c>
      <c r="V399" s="17">
        <f t="shared" si="271"/>
        <v>8633</v>
      </c>
      <c r="W399" s="17">
        <f t="shared" si="280"/>
        <v>46</v>
      </c>
      <c r="X399" s="17">
        <f t="shared" si="272"/>
        <v>0</v>
      </c>
      <c r="Y399" s="17">
        <f t="shared" si="286"/>
        <v>9678</v>
      </c>
      <c r="Z399" s="17">
        <f t="shared" si="287"/>
        <v>25.571428571428573</v>
      </c>
      <c r="AA399" s="17">
        <f t="shared" si="288"/>
        <v>2.2857142857142856</v>
      </c>
      <c r="AB399" s="11">
        <f t="shared" si="289"/>
        <v>0.83294603666408473</v>
      </c>
      <c r="AC399" s="11">
        <f t="shared" si="290"/>
        <v>1.3499514620803915E-5</v>
      </c>
      <c r="AD399" s="11">
        <f t="shared" si="291"/>
        <v>3.4064296359378327E-3</v>
      </c>
      <c r="AE399" s="11">
        <f t="shared" si="292"/>
        <v>0.77126651468124263</v>
      </c>
      <c r="AF399" s="11">
        <f t="shared" si="293"/>
        <v>1.2241934943082799E-5</v>
      </c>
      <c r="AG399" s="11">
        <f t="shared" si="294"/>
        <v>4.2016806722689074E-3</v>
      </c>
      <c r="AH399" s="11">
        <f t="shared" si="261"/>
        <v>0.74300714347189944</v>
      </c>
      <c r="AI399" s="11">
        <f t="shared" si="281"/>
        <v>2.4284043060887487E-5</v>
      </c>
      <c r="AJ399" s="11">
        <f t="shared" si="282"/>
        <v>0</v>
      </c>
      <c r="AK399" s="16">
        <f t="shared" si="259"/>
        <v>0.77353404078137555</v>
      </c>
      <c r="AL399" s="16">
        <f t="shared" si="260"/>
        <v>1.1639765436903034E-5</v>
      </c>
      <c r="AM399" s="16">
        <f t="shared" si="258"/>
        <v>2.5104602510460251E-3</v>
      </c>
      <c r="AN399" s="15">
        <f t="shared" si="295"/>
        <v>0.68025379734666414</v>
      </c>
      <c r="AO399" s="15">
        <f t="shared" si="296"/>
        <v>2.0195293950690732E-5</v>
      </c>
      <c r="AP399" s="15">
        <f t="shared" si="297"/>
        <v>1.680672268907563E-2</v>
      </c>
      <c r="AQ399" s="15">
        <f t="shared" si="273"/>
        <v>0.76093927282698703</v>
      </c>
      <c r="AR399" s="15">
        <f t="shared" si="274"/>
        <v>5.0817563391908021E-6</v>
      </c>
      <c r="AS399" s="15">
        <f t="shared" si="275"/>
        <v>2.8202425970698239E-3</v>
      </c>
      <c r="AT399" s="14">
        <f t="shared" si="298"/>
        <v>2.9246425646355058E-4</v>
      </c>
      <c r="AU399" s="11">
        <f t="shared" si="283"/>
        <v>2.3144172833382422E-3</v>
      </c>
      <c r="AV399" s="14">
        <f t="shared" si="299"/>
        <v>-2.0554189280868385E-3</v>
      </c>
      <c r="AW399" s="11">
        <f t="shared" si="284"/>
        <v>-1.6007249388275035E-2</v>
      </c>
      <c r="AX399" s="13">
        <f t="shared" si="262"/>
        <v>-1.1206407076472522E-4</v>
      </c>
      <c r="AY399" s="11">
        <f t="shared" si="266"/>
        <v>-3.0602789201056399E-4</v>
      </c>
      <c r="AZ399" s="12">
        <f t="shared" si="264"/>
        <v>1.5837414609939562E-5</v>
      </c>
      <c r="BA399" s="11">
        <f t="shared" si="265"/>
        <v>4.3332028272909463E-5</v>
      </c>
      <c r="BB399" s="117">
        <f t="shared" si="285"/>
        <v>1939</v>
      </c>
      <c r="BC399" s="289">
        <f t="shared" si="263"/>
        <v>105</v>
      </c>
    </row>
    <row r="400" spans="1:55" ht="16">
      <c r="A400" s="20">
        <v>285</v>
      </c>
      <c r="B400" s="19">
        <v>44754</v>
      </c>
      <c r="C400" s="8">
        <v>15904834</v>
      </c>
      <c r="D400" s="8">
        <v>23010</v>
      </c>
      <c r="E400" s="8">
        <v>5453398</v>
      </c>
      <c r="F400" s="8">
        <v>5362473</v>
      </c>
      <c r="G400" s="8">
        <v>6629870</v>
      </c>
      <c r="H400" s="10">
        <f t="shared" si="267"/>
        <v>-955228</v>
      </c>
      <c r="I400" s="8">
        <v>10254</v>
      </c>
      <c r="J400" s="8">
        <v>1913441</v>
      </c>
      <c r="K400" s="8">
        <v>737</v>
      </c>
      <c r="L400" s="9">
        <v>39</v>
      </c>
      <c r="M400" s="8">
        <v>294076</v>
      </c>
      <c r="N400" s="8">
        <v>4078</v>
      </c>
      <c r="O400" s="18">
        <f t="shared" si="268"/>
        <v>10560</v>
      </c>
      <c r="P400" s="18">
        <f t="shared" si="269"/>
        <v>20</v>
      </c>
      <c r="Q400" s="18">
        <f t="shared" si="270"/>
        <v>9</v>
      </c>
      <c r="R400" s="18">
        <f t="shared" si="276"/>
        <v>0</v>
      </c>
      <c r="S400" s="17">
        <f t="shared" si="277"/>
        <v>9815.5714285714294</v>
      </c>
      <c r="T400" s="17">
        <f t="shared" si="278"/>
        <v>17.142857142857142</v>
      </c>
      <c r="U400" s="17">
        <f t="shared" si="279"/>
        <v>-0.2857142857142857</v>
      </c>
      <c r="V400" s="17">
        <f t="shared" si="271"/>
        <v>10560</v>
      </c>
      <c r="W400" s="17">
        <f t="shared" si="280"/>
        <v>20</v>
      </c>
      <c r="X400" s="17">
        <f t="shared" si="272"/>
        <v>9</v>
      </c>
      <c r="Y400" s="17">
        <f t="shared" si="286"/>
        <v>9815.5714285714294</v>
      </c>
      <c r="Z400" s="17">
        <f t="shared" si="287"/>
        <v>20.285714285714285</v>
      </c>
      <c r="AA400" s="17">
        <f t="shared" si="288"/>
        <v>1.4285714285714286</v>
      </c>
      <c r="AB400" s="11">
        <f t="shared" si="289"/>
        <v>1.063096656403274</v>
      </c>
      <c r="AC400" s="11">
        <f t="shared" si="290"/>
        <v>1.0660527003903178E-5</v>
      </c>
      <c r="AD400" s="11">
        <f t="shared" si="291"/>
        <v>1.9924287706714486E-3</v>
      </c>
      <c r="AE400" s="11">
        <f t="shared" si="292"/>
        <v>1.047358264225734</v>
      </c>
      <c r="AF400" s="11">
        <f t="shared" si="293"/>
        <v>1.4525059300302262E-5</v>
      </c>
      <c r="AG400" s="11">
        <f t="shared" si="294"/>
        <v>5.2910052910052916E-3</v>
      </c>
      <c r="AH400" s="11">
        <f t="shared" si="261"/>
        <v>1</v>
      </c>
      <c r="AI400" s="11">
        <f t="shared" si="281"/>
        <v>1.0510378736242571E-5</v>
      </c>
      <c r="AJ400" s="11">
        <f t="shared" si="282"/>
        <v>1.2552301255230125E-2</v>
      </c>
      <c r="AK400" s="16">
        <f t="shared" si="259"/>
        <v>0.77317781070854097</v>
      </c>
      <c r="AL400" s="16">
        <f t="shared" si="260"/>
        <v>1.0917451436992334E-5</v>
      </c>
      <c r="AM400" s="16">
        <f t="shared" si="258"/>
        <v>2.5104602510460251E-3</v>
      </c>
      <c r="AN400" s="15">
        <f t="shared" si="295"/>
        <v>1</v>
      </c>
      <c r="AO400" s="15">
        <f t="shared" si="296"/>
        <v>1.6311563920125535E-5</v>
      </c>
      <c r="AP400" s="15">
        <f t="shared" si="297"/>
        <v>0</v>
      </c>
      <c r="AQ400" s="15">
        <f t="shared" si="273"/>
        <v>0.7412789815984614</v>
      </c>
      <c r="AR400" s="15">
        <f t="shared" si="274"/>
        <v>5.0817563391908021E-6</v>
      </c>
      <c r="AS400" s="15">
        <f t="shared" si="275"/>
        <v>2.8202425970698239E-3</v>
      </c>
      <c r="AT400" s="14">
        <f t="shared" si="298"/>
        <v>3.4706562873781841E-3</v>
      </c>
      <c r="AU400" s="11">
        <f t="shared" si="283"/>
        <v>2.7111499061929461E-3</v>
      </c>
      <c r="AV400" s="14">
        <f t="shared" si="299"/>
        <v>-2.4088489868387443E-2</v>
      </c>
      <c r="AW400" s="11">
        <f t="shared" si="284"/>
        <v>-1.8537541056102891E-2</v>
      </c>
      <c r="AX400" s="13">
        <f t="shared" si="262"/>
        <v>-2.5652985074626865E-4</v>
      </c>
      <c r="AY400" s="11">
        <f t="shared" si="266"/>
        <v>-3.0008912921874201E-4</v>
      </c>
      <c r="AZ400" s="12">
        <f t="shared" si="264"/>
        <v>3.6501469862908321E-5</v>
      </c>
      <c r="BA400" s="11">
        <f t="shared" si="265"/>
        <v>4.3116553244202815E-5</v>
      </c>
      <c r="BB400" s="117">
        <f t="shared" si="285"/>
        <v>23010</v>
      </c>
      <c r="BC400" s="289">
        <f t="shared" si="263"/>
        <v>242</v>
      </c>
    </row>
    <row r="401" spans="1:55" ht="16">
      <c r="A401" s="20">
        <v>286</v>
      </c>
      <c r="B401" s="19">
        <v>44755</v>
      </c>
      <c r="C401" s="8">
        <v>15931689</v>
      </c>
      <c r="D401" s="8">
        <v>26855</v>
      </c>
      <c r="E401" s="8">
        <v>5453823</v>
      </c>
      <c r="F401" s="8">
        <v>5362822</v>
      </c>
      <c r="G401" s="8">
        <v>6629870</v>
      </c>
      <c r="H401" s="10">
        <f t="shared" si="267"/>
        <v>-971339</v>
      </c>
      <c r="I401" s="8">
        <v>14865</v>
      </c>
      <c r="J401" s="8">
        <v>1924573</v>
      </c>
      <c r="K401" s="8">
        <v>739</v>
      </c>
      <c r="L401" s="9">
        <v>36</v>
      </c>
      <c r="M401" s="8">
        <v>294076</v>
      </c>
      <c r="N401" s="8">
        <v>4098</v>
      </c>
      <c r="O401" s="18">
        <f t="shared" si="268"/>
        <v>11132</v>
      </c>
      <c r="P401" s="18">
        <f t="shared" si="269"/>
        <v>2</v>
      </c>
      <c r="Q401" s="18">
        <f t="shared" si="270"/>
        <v>-3</v>
      </c>
      <c r="R401" s="18">
        <f t="shared" si="276"/>
        <v>0</v>
      </c>
      <c r="S401" s="17">
        <f t="shared" si="277"/>
        <v>9987.1428571428569</v>
      </c>
      <c r="T401" s="17">
        <f t="shared" si="278"/>
        <v>19.285714285714285</v>
      </c>
      <c r="U401" s="17">
        <f t="shared" si="279"/>
        <v>0</v>
      </c>
      <c r="V401" s="17">
        <f t="shared" si="271"/>
        <v>11132</v>
      </c>
      <c r="W401" s="17">
        <f t="shared" si="280"/>
        <v>2</v>
      </c>
      <c r="X401" s="17">
        <f t="shared" si="272"/>
        <v>0</v>
      </c>
      <c r="Y401" s="17">
        <f t="shared" si="286"/>
        <v>9987.1428571428569</v>
      </c>
      <c r="Z401" s="17">
        <f t="shared" si="287"/>
        <v>22.428571428571427</v>
      </c>
      <c r="AA401" s="17">
        <f t="shared" si="288"/>
        <v>1.4285714285714286</v>
      </c>
      <c r="AB401" s="11">
        <f t="shared" si="289"/>
        <v>0.97397531276992944</v>
      </c>
      <c r="AC401" s="11">
        <f t="shared" si="290"/>
        <v>1.172159028084557E-5</v>
      </c>
      <c r="AD401" s="11">
        <f t="shared" si="291"/>
        <v>1.9383601473153711E-3</v>
      </c>
      <c r="AE401" s="11">
        <f t="shared" si="292"/>
        <v>0.9926666666666667</v>
      </c>
      <c r="AF401" s="11">
        <f t="shared" si="293"/>
        <v>1.7394958801779576E-5</v>
      </c>
      <c r="AG401" s="11">
        <f t="shared" si="294"/>
        <v>4.9986845566956069E-3</v>
      </c>
      <c r="AH401" s="11">
        <f t="shared" si="261"/>
        <v>1</v>
      </c>
      <c r="AI401" s="11">
        <f t="shared" si="281"/>
        <v>1.0452373498843183E-6</v>
      </c>
      <c r="AJ401" s="11">
        <f t="shared" si="282"/>
        <v>0</v>
      </c>
      <c r="AK401" s="16">
        <f t="shared" si="259"/>
        <v>0.77654822242921939</v>
      </c>
      <c r="AL401" s="16">
        <f t="shared" si="260"/>
        <v>1.0493344791135165E-5</v>
      </c>
      <c r="AM401" s="16">
        <f t="shared" si="258"/>
        <v>2.7698636232898642E-3</v>
      </c>
      <c r="AN401" s="15">
        <f t="shared" si="295"/>
        <v>1</v>
      </c>
      <c r="AO401" s="15">
        <f t="shared" si="296"/>
        <v>0</v>
      </c>
      <c r="AP401" s="15">
        <f t="shared" si="297"/>
        <v>1.841620626151013E-3</v>
      </c>
      <c r="AQ401" s="15">
        <f t="shared" si="273"/>
        <v>0.70984064800935365</v>
      </c>
      <c r="AR401" s="15">
        <f t="shared" si="274"/>
        <v>2.2363371696999759E-6</v>
      </c>
      <c r="AS401" s="15">
        <f t="shared" si="275"/>
        <v>2.8202425970698239E-3</v>
      </c>
      <c r="AT401" s="14">
        <f t="shared" si="298"/>
        <v>4.0506073271421609E-3</v>
      </c>
      <c r="AU401" s="11">
        <f t="shared" si="283"/>
        <v>3.0612968278412697E-3</v>
      </c>
      <c r="AV401" s="14">
        <f t="shared" si="299"/>
        <v>-2.7647402194290561E-2</v>
      </c>
      <c r="AW401" s="11">
        <f t="shared" si="284"/>
        <v>-2.0700223894036647E-2</v>
      </c>
      <c r="AX401" s="13">
        <f t="shared" si="262"/>
        <v>-3.6535779939449013E-4</v>
      </c>
      <c r="AY401" s="11">
        <f t="shared" si="266"/>
        <v>-2.6567706187885385E-4</v>
      </c>
      <c r="AZ401" s="12">
        <f t="shared" si="264"/>
        <v>5.264054951303721E-5</v>
      </c>
      <c r="BA401" s="11">
        <f t="shared" si="265"/>
        <v>3.8591577641362935E-5</v>
      </c>
      <c r="BB401" s="117">
        <f t="shared" si="285"/>
        <v>26855</v>
      </c>
      <c r="BC401" s="289">
        <f t="shared" si="263"/>
        <v>349</v>
      </c>
    </row>
    <row r="402" spans="1:55" ht="16">
      <c r="A402" s="20">
        <v>287</v>
      </c>
      <c r="B402" s="19">
        <v>44756</v>
      </c>
      <c r="C402" s="8">
        <v>15958714</v>
      </c>
      <c r="D402" s="8">
        <v>27025</v>
      </c>
      <c r="E402" s="8">
        <v>5454274</v>
      </c>
      <c r="F402" s="8">
        <v>5363205</v>
      </c>
      <c r="G402" s="8">
        <v>6629870</v>
      </c>
      <c r="H402" s="10">
        <f t="shared" si="267"/>
        <v>-983378</v>
      </c>
      <c r="I402" s="8">
        <v>15301</v>
      </c>
      <c r="J402" s="8">
        <v>1935743</v>
      </c>
      <c r="K402" s="8">
        <v>771</v>
      </c>
      <c r="L402" s="9">
        <v>34</v>
      </c>
      <c r="M402" s="8">
        <v>294076</v>
      </c>
      <c r="N402" s="8">
        <v>4118</v>
      </c>
      <c r="O402" s="18">
        <f t="shared" si="268"/>
        <v>11170</v>
      </c>
      <c r="P402" s="18">
        <f t="shared" si="269"/>
        <v>32</v>
      </c>
      <c r="Q402" s="18">
        <f t="shared" si="270"/>
        <v>-2</v>
      </c>
      <c r="R402" s="18">
        <f t="shared" si="276"/>
        <v>0</v>
      </c>
      <c r="S402" s="17">
        <f t="shared" si="277"/>
        <v>10233.285714285714</v>
      </c>
      <c r="T402" s="17">
        <f t="shared" si="278"/>
        <v>12.714285714285714</v>
      </c>
      <c r="U402" s="17">
        <f t="shared" si="279"/>
        <v>0.7142857142857143</v>
      </c>
      <c r="V402" s="17">
        <f t="shared" si="271"/>
        <v>11170</v>
      </c>
      <c r="W402" s="17">
        <f t="shared" si="280"/>
        <v>32</v>
      </c>
      <c r="X402" s="17">
        <f t="shared" si="272"/>
        <v>0</v>
      </c>
      <c r="Y402" s="17">
        <f t="shared" si="286"/>
        <v>10233.285714285714</v>
      </c>
      <c r="Z402" s="17">
        <f t="shared" si="287"/>
        <v>21.857142857142858</v>
      </c>
      <c r="AA402" s="17">
        <f t="shared" si="288"/>
        <v>1.8571428571428572</v>
      </c>
      <c r="AB402" s="11">
        <f t="shared" si="289"/>
        <v>0.68841478064485129</v>
      </c>
      <c r="AC402" s="11">
        <f t="shared" si="290"/>
        <v>1.135687908805894E-5</v>
      </c>
      <c r="AD402" s="11">
        <f t="shared" si="291"/>
        <v>2.5130485211676012E-3</v>
      </c>
      <c r="AE402" s="11">
        <f t="shared" si="292"/>
        <v>0.60988369239829221</v>
      </c>
      <c r="AF402" s="11">
        <f t="shared" si="293"/>
        <v>1.6532300077394235E-5</v>
      </c>
      <c r="AG402" s="11">
        <f t="shared" si="294"/>
        <v>4.6435400163889647E-3</v>
      </c>
      <c r="AH402" s="11">
        <f t="shared" si="261"/>
        <v>0.75142953245879585</v>
      </c>
      <c r="AI402" s="11">
        <f t="shared" si="281"/>
        <v>1.6627064808661454E-5</v>
      </c>
      <c r="AJ402" s="11">
        <f t="shared" si="282"/>
        <v>0</v>
      </c>
      <c r="AK402" s="16">
        <f t="shared" si="259"/>
        <v>0.77835344028781928</v>
      </c>
      <c r="AL402" s="16">
        <f t="shared" si="260"/>
        <v>1.1082750700209721E-5</v>
      </c>
      <c r="AM402" s="16">
        <f t="shared" si="258"/>
        <v>2.7698636232898642E-3</v>
      </c>
      <c r="AN402" s="15">
        <f t="shared" si="295"/>
        <v>0.69817931982136727</v>
      </c>
      <c r="AO402" s="15">
        <f t="shared" si="296"/>
        <v>3.7140004359913553E-5</v>
      </c>
      <c r="AP402" s="15">
        <f t="shared" si="297"/>
        <v>1.9120458891013384E-3</v>
      </c>
      <c r="AQ402" s="15">
        <f t="shared" si="273"/>
        <v>0.69170892370770798</v>
      </c>
      <c r="AR402" s="15">
        <f t="shared" si="274"/>
        <v>3.9300652612059069E-6</v>
      </c>
      <c r="AS402" s="15">
        <f t="shared" si="275"/>
        <v>2.4116872747674844E-3</v>
      </c>
      <c r="AT402" s="14">
        <f t="shared" si="298"/>
        <v>4.0762488555582538E-3</v>
      </c>
      <c r="AU402" s="11">
        <f t="shared" si="283"/>
        <v>3.2260274872875118E-3</v>
      </c>
      <c r="AV402" s="14">
        <f t="shared" si="299"/>
        <v>-2.7481802521512583E-2</v>
      </c>
      <c r="AW402" s="11">
        <f t="shared" si="284"/>
        <v>-2.1716889775869663E-2</v>
      </c>
      <c r="AX402" s="13">
        <f t="shared" si="262"/>
        <v>-3.9430106275975741E-4</v>
      </c>
      <c r="AY402" s="11">
        <f t="shared" si="266"/>
        <v>-2.7507819756905308E-4</v>
      </c>
      <c r="AZ402" s="12">
        <f t="shared" si="264"/>
        <v>5.7768855196255737E-5</v>
      </c>
      <c r="BA402" s="11">
        <f t="shared" si="265"/>
        <v>4.0293830368145549E-5</v>
      </c>
      <c r="BB402" s="117">
        <f t="shared" si="285"/>
        <v>27025</v>
      </c>
      <c r="BC402" s="289">
        <f t="shared" si="263"/>
        <v>383</v>
      </c>
    </row>
    <row r="403" spans="1:55" ht="16">
      <c r="A403" s="20">
        <v>288</v>
      </c>
      <c r="B403" s="19">
        <v>44757</v>
      </c>
      <c r="C403" s="8">
        <v>15987312</v>
      </c>
      <c r="D403" s="8">
        <v>28598</v>
      </c>
      <c r="E403" s="8">
        <v>5454709</v>
      </c>
      <c r="F403" s="8">
        <v>5363589</v>
      </c>
      <c r="G403" s="8">
        <v>6629870</v>
      </c>
      <c r="H403" s="10">
        <f t="shared" si="267"/>
        <v>-994447</v>
      </c>
      <c r="I403" s="8">
        <v>15427</v>
      </c>
      <c r="J403" s="8">
        <v>1946306</v>
      </c>
      <c r="K403" s="8">
        <v>749</v>
      </c>
      <c r="L403" s="9">
        <v>35</v>
      </c>
      <c r="M403" s="8">
        <v>294076</v>
      </c>
      <c r="N403" s="8">
        <v>4135</v>
      </c>
      <c r="O403" s="18">
        <f t="shared" si="268"/>
        <v>10563</v>
      </c>
      <c r="P403" s="18">
        <f t="shared" si="269"/>
        <v>-22</v>
      </c>
      <c r="Q403" s="18">
        <f t="shared" si="270"/>
        <v>1</v>
      </c>
      <c r="R403" s="18">
        <f t="shared" si="276"/>
        <v>0</v>
      </c>
      <c r="S403" s="17">
        <f t="shared" si="277"/>
        <v>10447.714285714286</v>
      </c>
      <c r="T403" s="17">
        <f t="shared" si="278"/>
        <v>14.857142857142858</v>
      </c>
      <c r="U403" s="17">
        <f t="shared" si="279"/>
        <v>0.7142857142857143</v>
      </c>
      <c r="V403" s="17">
        <f t="shared" si="271"/>
        <v>10563</v>
      </c>
      <c r="W403" s="17">
        <f t="shared" si="280"/>
        <v>0</v>
      </c>
      <c r="X403" s="17">
        <f t="shared" si="272"/>
        <v>1</v>
      </c>
      <c r="Y403" s="17">
        <f t="shared" si="286"/>
        <v>10447.714285714286</v>
      </c>
      <c r="Z403" s="17">
        <f t="shared" si="287"/>
        <v>24</v>
      </c>
      <c r="AA403" s="17">
        <f t="shared" si="288"/>
        <v>1.8571428571428572</v>
      </c>
      <c r="AB403" s="11">
        <f t="shared" si="289"/>
        <v>0.68281251458821557</v>
      </c>
      <c r="AC403" s="11">
        <f t="shared" si="290"/>
        <v>1.2398340068903774E-5</v>
      </c>
      <c r="AD403" s="11">
        <f t="shared" si="291"/>
        <v>2.4087455994070781E-3</v>
      </c>
      <c r="AE403" s="11">
        <f t="shared" si="292"/>
        <v>0.65670364566149786</v>
      </c>
      <c r="AF403" s="11">
        <f t="shared" si="293"/>
        <v>1.7130648496758829E-5</v>
      </c>
      <c r="AG403" s="11">
        <f t="shared" si="294"/>
        <v>2.1718146718146718E-3</v>
      </c>
      <c r="AH403" s="11">
        <f t="shared" si="261"/>
        <v>0.69034703614142867</v>
      </c>
      <c r="AI403" s="11">
        <f t="shared" si="281"/>
        <v>0</v>
      </c>
      <c r="AJ403" s="11">
        <f t="shared" si="282"/>
        <v>1.2970168612191958E-3</v>
      </c>
      <c r="AK403" s="16">
        <f t="shared" si="259"/>
        <v>0.77730678847215506</v>
      </c>
      <c r="AL403" s="16">
        <f t="shared" si="260"/>
        <v>8.9806749529612079E-6</v>
      </c>
      <c r="AM403" s="16">
        <f t="shared" si="258"/>
        <v>1.007533048054313E-3</v>
      </c>
      <c r="AN403" s="15">
        <f t="shared" si="295"/>
        <v>0.69284064665127021</v>
      </c>
      <c r="AO403" s="15">
        <f t="shared" si="296"/>
        <v>1.9807312324377395E-5</v>
      </c>
      <c r="AP403" s="15">
        <f t="shared" si="297"/>
        <v>1.1824324324324325E-2</v>
      </c>
      <c r="AQ403" s="15">
        <f t="shared" si="273"/>
        <v>0.68250834353406531</v>
      </c>
      <c r="AR403" s="15">
        <f t="shared" si="274"/>
        <v>2.569535587567821E-6</v>
      </c>
      <c r="AS403" s="15">
        <f t="shared" si="275"/>
        <v>2.6707578903746023E-3</v>
      </c>
      <c r="AT403" s="14">
        <f t="shared" si="298"/>
        <v>4.3135084096671576E-3</v>
      </c>
      <c r="AU403" s="11">
        <f t="shared" si="283"/>
        <v>3.2665798876901049E-3</v>
      </c>
      <c r="AV403" s="14">
        <f t="shared" si="299"/>
        <v>-2.8757691460681162E-2</v>
      </c>
      <c r="AW403" s="11">
        <f t="shared" si="284"/>
        <v>-2.1958353806490315E-2</v>
      </c>
      <c r="AX403" s="13">
        <f t="shared" si="262"/>
        <v>-3.9049073703092811E-4</v>
      </c>
      <c r="AY403" s="11">
        <f t="shared" si="266"/>
        <v>-2.6922462527760929E-4</v>
      </c>
      <c r="AZ403" s="12">
        <f t="shared" si="264"/>
        <v>5.7919687716350398E-5</v>
      </c>
      <c r="BA403" s="11">
        <f t="shared" si="265"/>
        <v>3.9582762773413573E-5</v>
      </c>
      <c r="BB403" s="117">
        <f t="shared" si="285"/>
        <v>28598</v>
      </c>
      <c r="BC403" s="289">
        <f t="shared" si="263"/>
        <v>384</v>
      </c>
    </row>
    <row r="404" spans="1:55" ht="16">
      <c r="A404" s="20">
        <v>289</v>
      </c>
      <c r="B404" s="19">
        <v>44758</v>
      </c>
      <c r="C404" s="8">
        <v>16016557</v>
      </c>
      <c r="D404" s="8">
        <v>29245</v>
      </c>
      <c r="E404" s="8">
        <v>5454959</v>
      </c>
      <c r="F404" s="8">
        <v>5363756</v>
      </c>
      <c r="G404" s="8">
        <v>6629870</v>
      </c>
      <c r="H404" s="10">
        <f t="shared" si="267"/>
        <v>-1004725</v>
      </c>
      <c r="I404" s="8">
        <v>15556</v>
      </c>
      <c r="J404" s="8">
        <v>1956228</v>
      </c>
      <c r="K404" s="8">
        <v>802</v>
      </c>
      <c r="L404" s="9">
        <v>34</v>
      </c>
      <c r="M404" s="8">
        <v>294076</v>
      </c>
      <c r="N404" s="8">
        <v>4143</v>
      </c>
      <c r="O404" s="18">
        <f t="shared" si="268"/>
        <v>9922</v>
      </c>
      <c r="P404" s="18">
        <f t="shared" si="269"/>
        <v>53</v>
      </c>
      <c r="Q404" s="18">
        <f t="shared" si="270"/>
        <v>-1</v>
      </c>
      <c r="R404" s="18">
        <f t="shared" si="276"/>
        <v>0</v>
      </c>
      <c r="S404" s="17">
        <f t="shared" si="277"/>
        <v>10665.285714285714</v>
      </c>
      <c r="T404" s="17">
        <f t="shared" si="278"/>
        <v>22.857142857142858</v>
      </c>
      <c r="U404" s="17">
        <f t="shared" si="279"/>
        <v>-0.7142857142857143</v>
      </c>
      <c r="V404" s="17">
        <f t="shared" si="271"/>
        <v>9922</v>
      </c>
      <c r="W404" s="17">
        <f t="shared" si="280"/>
        <v>53</v>
      </c>
      <c r="X404" s="17">
        <f t="shared" si="272"/>
        <v>0</v>
      </c>
      <c r="Y404" s="17">
        <f t="shared" si="286"/>
        <v>10665.285714285714</v>
      </c>
      <c r="Z404" s="17">
        <f t="shared" si="287"/>
        <v>32</v>
      </c>
      <c r="AA404" s="17">
        <f t="shared" si="288"/>
        <v>0.5714285714285714</v>
      </c>
      <c r="AB404" s="11">
        <f t="shared" si="289"/>
        <v>0.6913389326690681</v>
      </c>
      <c r="AC404" s="11">
        <f t="shared" si="290"/>
        <v>1.6441402328308087E-5</v>
      </c>
      <c r="AD404" s="11">
        <f t="shared" si="291"/>
        <v>7.6292199122639703E-4</v>
      </c>
      <c r="AE404" s="11">
        <f t="shared" si="292"/>
        <v>0.66592579060609758</v>
      </c>
      <c r="AF404" s="11">
        <f t="shared" si="293"/>
        <v>1.6282209958488733E-5</v>
      </c>
      <c r="AG404" s="11">
        <f t="shared" si="294"/>
        <v>4.0881217351805589E-3</v>
      </c>
      <c r="AH404" s="11">
        <f t="shared" si="261"/>
        <v>0.64315809943605362</v>
      </c>
      <c r="AI404" s="11">
        <f t="shared" si="281"/>
        <v>2.7231072606260269E-5</v>
      </c>
      <c r="AJ404" s="11">
        <f t="shared" si="282"/>
        <v>0</v>
      </c>
      <c r="AK404" s="16">
        <f t="shared" si="259"/>
        <v>0.77730678847215517</v>
      </c>
      <c r="AL404" s="16">
        <f t="shared" si="260"/>
        <v>1.4977496505575236E-5</v>
      </c>
      <c r="AM404" s="16">
        <f t="shared" si="258"/>
        <v>1.007533048054313E-3</v>
      </c>
      <c r="AN404" s="15">
        <f t="shared" si="295"/>
        <v>0.61956521739130432</v>
      </c>
      <c r="AO404" s="15">
        <f t="shared" si="296"/>
        <v>2.0238634808214968E-5</v>
      </c>
      <c r="AP404" s="15">
        <f t="shared" si="297"/>
        <v>0</v>
      </c>
      <c r="AQ404" s="15">
        <f t="shared" si="273"/>
        <v>0.67152347465247575</v>
      </c>
      <c r="AR404" s="15">
        <f t="shared" si="274"/>
        <v>2.7510733126102728E-6</v>
      </c>
      <c r="AS404" s="15">
        <f t="shared" si="275"/>
        <v>4.4936745570412686E-3</v>
      </c>
      <c r="AT404" s="14">
        <f t="shared" si="298"/>
        <v>4.4110970501684043E-3</v>
      </c>
      <c r="AU404" s="11">
        <f t="shared" si="283"/>
        <v>3.2911440409626644E-3</v>
      </c>
      <c r="AV404" s="14">
        <f t="shared" si="299"/>
        <v>-2.9107467217397796E-2</v>
      </c>
      <c r="AW404" s="11">
        <f t="shared" si="284"/>
        <v>-2.1854831035086869E-2</v>
      </c>
      <c r="AX404" s="13">
        <f t="shared" si="262"/>
        <v>-1.6793252933539946E-4</v>
      </c>
      <c r="AY404" s="11">
        <f t="shared" si="266"/>
        <v>-2.7585006317007638E-4</v>
      </c>
      <c r="AZ404" s="12">
        <f t="shared" si="264"/>
        <v>2.5189030855808636E-5</v>
      </c>
      <c r="BA404" s="11">
        <f t="shared" si="265"/>
        <v>4.1026445465748195E-5</v>
      </c>
      <c r="BB404" s="117">
        <f t="shared" si="285"/>
        <v>29245</v>
      </c>
      <c r="BC404" s="289">
        <f t="shared" si="263"/>
        <v>167</v>
      </c>
    </row>
    <row r="405" spans="1:55" ht="16">
      <c r="A405" s="20">
        <v>290</v>
      </c>
      <c r="B405" s="19">
        <v>44759</v>
      </c>
      <c r="C405" s="8">
        <v>16029602</v>
      </c>
      <c r="D405" s="8">
        <v>13045</v>
      </c>
      <c r="E405" s="8">
        <v>5455259</v>
      </c>
      <c r="F405" s="8">
        <v>5363996</v>
      </c>
      <c r="G405" s="8">
        <v>6629870</v>
      </c>
      <c r="H405" s="10">
        <f t="shared" si="267"/>
        <v>-1012814</v>
      </c>
      <c r="I405" s="8">
        <v>13775</v>
      </c>
      <c r="J405" s="8">
        <v>1965881</v>
      </c>
      <c r="K405" s="8">
        <v>760</v>
      </c>
      <c r="L405" s="9">
        <v>37</v>
      </c>
      <c r="M405" s="8">
        <v>294076</v>
      </c>
      <c r="N405" s="8">
        <v>4159</v>
      </c>
      <c r="O405" s="18">
        <f t="shared" si="268"/>
        <v>9653</v>
      </c>
      <c r="P405" s="18">
        <f t="shared" si="269"/>
        <v>-42</v>
      </c>
      <c r="Q405" s="18">
        <f t="shared" si="270"/>
        <v>3</v>
      </c>
      <c r="R405" s="18">
        <f t="shared" si="276"/>
        <v>0</v>
      </c>
      <c r="S405" s="17">
        <f t="shared" si="277"/>
        <v>10919.714285714286</v>
      </c>
      <c r="T405" s="17">
        <f t="shared" si="278"/>
        <v>23.857142857142858</v>
      </c>
      <c r="U405" s="17">
        <f t="shared" si="279"/>
        <v>1.2857142857142858</v>
      </c>
      <c r="V405" s="17">
        <f t="shared" si="271"/>
        <v>9653</v>
      </c>
      <c r="W405" s="17">
        <f t="shared" si="280"/>
        <v>0</v>
      </c>
      <c r="X405" s="17">
        <f t="shared" si="272"/>
        <v>3</v>
      </c>
      <c r="Y405" s="17">
        <f t="shared" si="286"/>
        <v>10919.714285714286</v>
      </c>
      <c r="Z405" s="17">
        <f t="shared" si="287"/>
        <v>33</v>
      </c>
      <c r="AA405" s="17">
        <f t="shared" si="288"/>
        <v>2.1428571428571428</v>
      </c>
      <c r="AB405" s="11">
        <f t="shared" si="289"/>
        <v>0.70196157660801528</v>
      </c>
      <c r="AC405" s="11">
        <f t="shared" si="290"/>
        <v>1.6869199295787607E-5</v>
      </c>
      <c r="AD405" s="11">
        <f t="shared" si="291"/>
        <v>2.6718916993231207E-3</v>
      </c>
      <c r="AE405" s="11">
        <f t="shared" si="292"/>
        <v>0.73085473361441167</v>
      </c>
      <c r="AF405" s="11">
        <f t="shared" si="293"/>
        <v>1.6358399197347878E-5</v>
      </c>
      <c r="AG405" s="11">
        <f t="shared" si="294"/>
        <v>3.6410366245448701E-3</v>
      </c>
      <c r="AH405" s="11">
        <f t="shared" si="261"/>
        <v>0.6205322705065569</v>
      </c>
      <c r="AI405" s="11">
        <f t="shared" si="281"/>
        <v>0</v>
      </c>
      <c r="AJ405" s="11">
        <f t="shared" si="282"/>
        <v>3.740648379052369E-3</v>
      </c>
      <c r="AK405" s="16">
        <f t="shared" si="259"/>
        <v>0.77730678847215517</v>
      </c>
      <c r="AL405" s="16">
        <f t="shared" si="260"/>
        <v>1.9344332843569919E-5</v>
      </c>
      <c r="AM405" s="16">
        <f t="shared" si="258"/>
        <v>1.007533048054313E-3</v>
      </c>
      <c r="AN405" s="15">
        <f t="shared" si="295"/>
        <v>0.60789574549635872</v>
      </c>
      <c r="AO405" s="15">
        <f t="shared" si="296"/>
        <v>2.1205332292858364E-6</v>
      </c>
      <c r="AP405" s="15">
        <f t="shared" si="297"/>
        <v>0</v>
      </c>
      <c r="AQ405" s="15">
        <f t="shared" si="273"/>
        <v>0.6403000225895854</v>
      </c>
      <c r="AR405" s="15">
        <f t="shared" si="274"/>
        <v>5.4753685303918409E-6</v>
      </c>
      <c r="AS405" s="15">
        <f t="shared" si="275"/>
        <v>4.4936745570412686E-3</v>
      </c>
      <c r="AT405" s="14">
        <f t="shared" si="298"/>
        <v>1.9676102246348722E-3</v>
      </c>
      <c r="AU405" s="11">
        <f t="shared" si="283"/>
        <v>3.3014221998319722E-3</v>
      </c>
      <c r="AV405" s="14">
        <f t="shared" si="299"/>
        <v>-1.287995624073127E-2</v>
      </c>
      <c r="AW405" s="11">
        <f t="shared" si="284"/>
        <v>-2.1611191827870711E-2</v>
      </c>
      <c r="AX405" s="13">
        <f t="shared" si="262"/>
        <v>-2.3887133295180272E-4</v>
      </c>
      <c r="AY405" s="11">
        <f t="shared" si="266"/>
        <v>-2.631831874447417E-4</v>
      </c>
      <c r="AZ405" s="12">
        <f t="shared" si="264"/>
        <v>3.6199804822718998E-5</v>
      </c>
      <c r="BA405" s="11">
        <f t="shared" si="265"/>
        <v>3.9668952784896234E-5</v>
      </c>
      <c r="BB405" s="117">
        <f t="shared" si="285"/>
        <v>13045</v>
      </c>
      <c r="BC405" s="289">
        <f t="shared" si="263"/>
        <v>240</v>
      </c>
    </row>
    <row r="406" spans="1:55" ht="16">
      <c r="A406" s="20">
        <v>291</v>
      </c>
      <c r="B406" s="19">
        <v>44760</v>
      </c>
      <c r="C406" s="8">
        <v>16033423</v>
      </c>
      <c r="D406" s="8">
        <v>3821</v>
      </c>
      <c r="E406" s="8">
        <v>5455374</v>
      </c>
      <c r="F406" s="8">
        <v>5364068</v>
      </c>
      <c r="G406" s="8">
        <v>6629870</v>
      </c>
      <c r="H406" s="10">
        <f t="shared" si="267"/>
        <v>-1020112</v>
      </c>
      <c r="I406" s="8">
        <v>10790</v>
      </c>
      <c r="J406" s="8">
        <v>1976015</v>
      </c>
      <c r="K406" s="8">
        <v>821</v>
      </c>
      <c r="L406" s="9">
        <v>35</v>
      </c>
      <c r="M406" s="8">
        <v>294076</v>
      </c>
      <c r="N406" s="8">
        <v>4177</v>
      </c>
      <c r="O406" s="18">
        <f t="shared" si="268"/>
        <v>10134</v>
      </c>
      <c r="P406" s="18">
        <f t="shared" si="269"/>
        <v>61</v>
      </c>
      <c r="Q406" s="18">
        <f t="shared" si="270"/>
        <v>-2</v>
      </c>
      <c r="R406" s="18">
        <f t="shared" si="276"/>
        <v>0</v>
      </c>
      <c r="S406" s="17">
        <f t="shared" si="277"/>
        <v>11364.857142857143</v>
      </c>
      <c r="T406" s="17">
        <f t="shared" si="278"/>
        <v>14.857142857142858</v>
      </c>
      <c r="U406" s="17">
        <f t="shared" si="279"/>
        <v>1.7142857142857142</v>
      </c>
      <c r="V406" s="17">
        <f t="shared" si="271"/>
        <v>10134</v>
      </c>
      <c r="W406" s="17">
        <f t="shared" si="280"/>
        <v>61</v>
      </c>
      <c r="X406" s="17">
        <f t="shared" si="272"/>
        <v>0</v>
      </c>
      <c r="Y406" s="17">
        <f t="shared" si="286"/>
        <v>11364.857142857143</v>
      </c>
      <c r="Z406" s="17">
        <f t="shared" si="287"/>
        <v>28.428571428571427</v>
      </c>
      <c r="AA406" s="17">
        <f t="shared" si="288"/>
        <v>2.2857142857142856</v>
      </c>
      <c r="AB406" s="11">
        <f t="shared" si="289"/>
        <v>0.82503500129634433</v>
      </c>
      <c r="AC406" s="11">
        <f t="shared" si="290"/>
        <v>1.446098285123638E-5</v>
      </c>
      <c r="AD406" s="11">
        <f t="shared" si="291"/>
        <v>3.0075187969924809E-3</v>
      </c>
      <c r="AE406" s="11">
        <f t="shared" si="292"/>
        <v>0.83294603666408473</v>
      </c>
      <c r="AF406" s="11">
        <f t="shared" si="293"/>
        <v>1.3499514620803915E-5</v>
      </c>
      <c r="AG406" s="11">
        <f t="shared" si="294"/>
        <v>3.4064296359378327E-3</v>
      </c>
      <c r="AH406" s="11">
        <f t="shared" si="261"/>
        <v>0.7356805807622504</v>
      </c>
      <c r="AI406" s="11">
        <f t="shared" si="281"/>
        <v>3.1029345112954447E-5</v>
      </c>
      <c r="AJ406" s="11">
        <f t="shared" si="282"/>
        <v>0</v>
      </c>
      <c r="AK406" s="16">
        <f t="shared" si="259"/>
        <v>0.78013933465231511</v>
      </c>
      <c r="AL406" s="16">
        <f t="shared" si="260"/>
        <v>2.024972080734233E-5</v>
      </c>
      <c r="AM406" s="16">
        <f t="shared" si="258"/>
        <v>3.2007495197346656E-3</v>
      </c>
      <c r="AN406" s="15">
        <f t="shared" si="295"/>
        <v>0.74300714347189944</v>
      </c>
      <c r="AO406" s="15">
        <f t="shared" si="296"/>
        <v>2.4284043060887487E-5</v>
      </c>
      <c r="AP406" s="15">
        <f t="shared" si="297"/>
        <v>0</v>
      </c>
      <c r="AQ406" s="15">
        <f t="shared" si="273"/>
        <v>0.62499788434798764</v>
      </c>
      <c r="AR406" s="15">
        <f t="shared" si="274"/>
        <v>5.4753685303918409E-6</v>
      </c>
      <c r="AS406" s="15">
        <f t="shared" si="275"/>
        <v>4.4936745570412686E-3</v>
      </c>
      <c r="AT406" s="14">
        <f t="shared" si="298"/>
        <v>5.7633105928170533E-4</v>
      </c>
      <c r="AU406" s="11">
        <f t="shared" si="283"/>
        <v>3.2703937956982134E-3</v>
      </c>
      <c r="AV406" s="14">
        <f t="shared" si="299"/>
        <v>-3.7456671424314194E-3</v>
      </c>
      <c r="AW406" s="11">
        <f t="shared" si="284"/>
        <v>-2.1113738937679708E-2</v>
      </c>
      <c r="AX406" s="13">
        <f t="shared" si="262"/>
        <v>-7.1089064724618741E-5</v>
      </c>
      <c r="AY406" s="11">
        <f t="shared" si="266"/>
        <v>-2.4983700216442016E-4</v>
      </c>
      <c r="AZ406" s="12">
        <f t="shared" si="264"/>
        <v>1.0859941446815698E-5</v>
      </c>
      <c r="BA406" s="11">
        <f t="shared" si="265"/>
        <v>3.8246817595432267E-5</v>
      </c>
      <c r="BB406" s="117">
        <f t="shared" si="285"/>
        <v>3821</v>
      </c>
      <c r="BC406" s="289">
        <f t="shared" si="263"/>
        <v>72</v>
      </c>
    </row>
    <row r="407" spans="1:55" ht="16">
      <c r="A407" s="20">
        <v>292</v>
      </c>
      <c r="B407" s="19">
        <v>44761</v>
      </c>
      <c r="C407" s="8">
        <v>16057573</v>
      </c>
      <c r="D407" s="8">
        <v>24150</v>
      </c>
      <c r="E407" s="8">
        <v>5455754</v>
      </c>
      <c r="F407" s="8">
        <v>5364377</v>
      </c>
      <c r="G407" s="8">
        <v>6629870</v>
      </c>
      <c r="H407" s="10">
        <f t="shared" si="267"/>
        <v>-1033649</v>
      </c>
      <c r="I407" s="8">
        <v>11835</v>
      </c>
      <c r="J407" s="8">
        <v>1988098</v>
      </c>
      <c r="K407" s="8">
        <v>897</v>
      </c>
      <c r="L407" s="9">
        <v>34</v>
      </c>
      <c r="M407" s="8">
        <v>294076</v>
      </c>
      <c r="N407" s="8">
        <v>4202</v>
      </c>
      <c r="O407" s="18">
        <f t="shared" si="268"/>
        <v>12083</v>
      </c>
      <c r="P407" s="18">
        <f t="shared" si="269"/>
        <v>76</v>
      </c>
      <c r="Q407" s="18">
        <f t="shared" si="270"/>
        <v>-1</v>
      </c>
      <c r="R407" s="18">
        <f t="shared" si="276"/>
        <v>0</v>
      </c>
      <c r="S407" s="17">
        <f t="shared" si="277"/>
        <v>11609.428571428571</v>
      </c>
      <c r="T407" s="17">
        <f t="shared" si="278"/>
        <v>13</v>
      </c>
      <c r="U407" s="17">
        <f t="shared" si="279"/>
        <v>-0.2857142857142857</v>
      </c>
      <c r="V407" s="17">
        <f t="shared" si="271"/>
        <v>12083</v>
      </c>
      <c r="W407" s="17">
        <f t="shared" si="280"/>
        <v>76</v>
      </c>
      <c r="X407" s="17">
        <f t="shared" si="272"/>
        <v>0</v>
      </c>
      <c r="Y407" s="17">
        <f t="shared" si="286"/>
        <v>11609.428571428571</v>
      </c>
      <c r="Z407" s="17">
        <f t="shared" si="287"/>
        <v>28.428571428571427</v>
      </c>
      <c r="AA407" s="17">
        <f t="shared" si="288"/>
        <v>2.1428571428571428</v>
      </c>
      <c r="AB407" s="11">
        <f t="shared" si="289"/>
        <v>1.0759433337746589</v>
      </c>
      <c r="AC407" s="11">
        <f t="shared" si="290"/>
        <v>1.4386819648925452E-5</v>
      </c>
      <c r="AD407" s="11">
        <f t="shared" si="291"/>
        <v>2.6100574212632676E-3</v>
      </c>
      <c r="AE407" s="11">
        <f t="shared" si="292"/>
        <v>1.063096656403274</v>
      </c>
      <c r="AF407" s="11">
        <f t="shared" si="293"/>
        <v>1.0660527003903178E-5</v>
      </c>
      <c r="AG407" s="11">
        <f t="shared" si="294"/>
        <v>1.9924287706714486E-3</v>
      </c>
      <c r="AH407" s="11">
        <f t="shared" si="261"/>
        <v>1</v>
      </c>
      <c r="AI407" s="11">
        <f t="shared" si="281"/>
        <v>3.8461246498634882E-5</v>
      </c>
      <c r="AJ407" s="11">
        <f t="shared" si="282"/>
        <v>0</v>
      </c>
      <c r="AK407" s="16">
        <f t="shared" si="259"/>
        <v>0.78852824152754197</v>
      </c>
      <c r="AL407" s="16">
        <f t="shared" si="260"/>
        <v>1.4803506286090273E-5</v>
      </c>
      <c r="AM407" s="16">
        <f t="shared" si="258"/>
        <v>3.4215000716110453E-3</v>
      </c>
      <c r="AN407" s="15">
        <f t="shared" si="295"/>
        <v>1</v>
      </c>
      <c r="AO407" s="15">
        <f t="shared" si="296"/>
        <v>1.0510378736242571E-5</v>
      </c>
      <c r="AP407" s="15">
        <f t="shared" si="297"/>
        <v>1.2552301255230125E-2</v>
      </c>
      <c r="AQ407" s="15">
        <f t="shared" si="273"/>
        <v>0.60841673447955691</v>
      </c>
      <c r="AR407" s="15">
        <f t="shared" si="274"/>
        <v>3.1956531528567264E-6</v>
      </c>
      <c r="AS407" s="15">
        <f t="shared" si="275"/>
        <v>3.017659796893668E-3</v>
      </c>
      <c r="AT407" s="14">
        <f t="shared" si="298"/>
        <v>3.6426053602860993E-3</v>
      </c>
      <c r="AU407" s="11">
        <f t="shared" si="283"/>
        <v>3.2157924234239459E-3</v>
      </c>
      <c r="AV407" s="14">
        <f t="shared" si="299"/>
        <v>-2.3363830468563312E-2</v>
      </c>
      <c r="AW407" s="11">
        <f t="shared" si="284"/>
        <v>-2.0456628193291224E-2</v>
      </c>
      <c r="AX407" s="13">
        <f t="shared" si="262"/>
        <v>-3.0290791599353796E-4</v>
      </c>
      <c r="AY407" s="11">
        <f t="shared" si="266"/>
        <v>-2.4618057096277855E-4</v>
      </c>
      <c r="AZ407" s="12">
        <f t="shared" si="264"/>
        <v>4.6607248709250707E-5</v>
      </c>
      <c r="BA407" s="11">
        <f t="shared" si="265"/>
        <v>3.8354555109785604E-5</v>
      </c>
      <c r="BB407" s="117">
        <f t="shared" si="285"/>
        <v>24150</v>
      </c>
      <c r="BC407" s="289">
        <f t="shared" si="263"/>
        <v>309</v>
      </c>
    </row>
    <row r="408" spans="1:55" ht="16">
      <c r="A408" s="20">
        <v>293</v>
      </c>
      <c r="B408" s="19">
        <v>44762</v>
      </c>
      <c r="C408" s="8">
        <v>16084905</v>
      </c>
      <c r="D408" s="8">
        <v>27332</v>
      </c>
      <c r="E408" s="8">
        <v>5456166</v>
      </c>
      <c r="F408" s="8">
        <v>5364663</v>
      </c>
      <c r="G408" s="8">
        <v>6629870</v>
      </c>
      <c r="H408" s="10">
        <f t="shared" si="267"/>
        <v>-1053584</v>
      </c>
      <c r="I408" s="8">
        <v>18523</v>
      </c>
      <c r="J408" s="8">
        <v>2001011</v>
      </c>
      <c r="K408" s="8">
        <v>906</v>
      </c>
      <c r="L408" s="9">
        <v>45</v>
      </c>
      <c r="M408" s="8">
        <v>294076</v>
      </c>
      <c r="N408" s="8">
        <v>4230</v>
      </c>
      <c r="O408" s="18">
        <f t="shared" si="268"/>
        <v>12913</v>
      </c>
      <c r="P408" s="18">
        <f t="shared" si="269"/>
        <v>9</v>
      </c>
      <c r="Q408" s="18">
        <f t="shared" si="270"/>
        <v>11</v>
      </c>
      <c r="R408" s="18">
        <f t="shared" si="276"/>
        <v>0</v>
      </c>
      <c r="S408" s="17">
        <f t="shared" si="277"/>
        <v>11733.714285714286</v>
      </c>
      <c r="T408" s="17">
        <f t="shared" si="278"/>
        <v>2.5714285714285716</v>
      </c>
      <c r="U408" s="17">
        <f t="shared" si="279"/>
        <v>-0.7142857142857143</v>
      </c>
      <c r="V408" s="17">
        <f t="shared" si="271"/>
        <v>12913</v>
      </c>
      <c r="W408" s="17">
        <f t="shared" si="280"/>
        <v>9</v>
      </c>
      <c r="X408" s="17">
        <f t="shared" si="272"/>
        <v>11</v>
      </c>
      <c r="Y408" s="17">
        <f t="shared" si="286"/>
        <v>11733.714285714286</v>
      </c>
      <c r="Z408" s="17">
        <f t="shared" si="287"/>
        <v>20.857142857142858</v>
      </c>
      <c r="AA408" s="17">
        <f t="shared" si="288"/>
        <v>2.1428571428571428</v>
      </c>
      <c r="AB408" s="11">
        <f t="shared" si="289"/>
        <v>0.99144184923652612</v>
      </c>
      <c r="AC408" s="11">
        <f t="shared" si="290"/>
        <v>1.0491003389743794E-5</v>
      </c>
      <c r="AD408" s="11">
        <f t="shared" si="291"/>
        <v>2.388915432393693E-3</v>
      </c>
      <c r="AE408" s="11">
        <f t="shared" si="292"/>
        <v>0.97397531276992944</v>
      </c>
      <c r="AF408" s="11">
        <f t="shared" si="293"/>
        <v>1.172159028084557E-5</v>
      </c>
      <c r="AG408" s="11">
        <f t="shared" si="294"/>
        <v>1.9383601473153711E-3</v>
      </c>
      <c r="AH408" s="11">
        <f t="shared" si="261"/>
        <v>1</v>
      </c>
      <c r="AI408" s="11">
        <f t="shared" si="281"/>
        <v>4.5269398188620483E-6</v>
      </c>
      <c r="AJ408" s="11">
        <f t="shared" si="282"/>
        <v>1.2263099219620958E-2</v>
      </c>
      <c r="AK408" s="16">
        <f t="shared" si="259"/>
        <v>0.78958445165348856</v>
      </c>
      <c r="AL408" s="16">
        <f t="shared" si="260"/>
        <v>1.4803506286090273E-5</v>
      </c>
      <c r="AM408" s="16">
        <f t="shared" si="258"/>
        <v>2.6733703958005716E-3</v>
      </c>
      <c r="AN408" s="15">
        <f t="shared" si="295"/>
        <v>1</v>
      </c>
      <c r="AO408" s="15">
        <f t="shared" si="296"/>
        <v>1.0452373498843183E-6</v>
      </c>
      <c r="AP408" s="15">
        <f t="shared" si="297"/>
        <v>0</v>
      </c>
      <c r="AQ408" s="15">
        <f t="shared" si="273"/>
        <v>0.63807231769382855</v>
      </c>
      <c r="AR408" s="15">
        <f t="shared" si="274"/>
        <v>3.1956531528567264E-6</v>
      </c>
      <c r="AS408" s="15">
        <f t="shared" si="275"/>
        <v>2.376167012448133E-3</v>
      </c>
      <c r="AT408" s="14">
        <f t="shared" si="298"/>
        <v>4.1225544392273147E-3</v>
      </c>
      <c r="AU408" s="11">
        <f t="shared" si="283"/>
        <v>3.1516886023837142E-3</v>
      </c>
      <c r="AV408" s="14">
        <f t="shared" si="299"/>
        <v>-2.5941927743777429E-2</v>
      </c>
      <c r="AW408" s="11">
        <f t="shared" si="284"/>
        <v>-1.9742765574347169E-2</v>
      </c>
      <c r="AX408" s="13">
        <f t="shared" si="262"/>
        <v>-2.7668966931714733E-4</v>
      </c>
      <c r="AY408" s="11">
        <f t="shared" si="266"/>
        <v>-2.7581620761890342E-4</v>
      </c>
      <c r="AZ408" s="12">
        <f t="shared" si="264"/>
        <v>4.3138100747073471E-5</v>
      </c>
      <c r="BA408" s="11">
        <f t="shared" si="265"/>
        <v>4.3482860793004125E-5</v>
      </c>
      <c r="BB408" s="117">
        <f t="shared" si="285"/>
        <v>27332</v>
      </c>
      <c r="BC408" s="289">
        <f t="shared" si="263"/>
        <v>286</v>
      </c>
    </row>
    <row r="409" spans="1:55" ht="16">
      <c r="A409" s="20">
        <v>294</v>
      </c>
      <c r="B409" s="19">
        <v>44763</v>
      </c>
      <c r="C409" s="8">
        <v>16110490</v>
      </c>
      <c r="D409" s="8">
        <v>25585</v>
      </c>
      <c r="E409" s="8">
        <v>5456545</v>
      </c>
      <c r="F409" s="8">
        <v>5364980</v>
      </c>
      <c r="G409" s="8">
        <v>6629870</v>
      </c>
      <c r="H409" s="10">
        <f t="shared" si="267"/>
        <v>-1066058</v>
      </c>
      <c r="I409" s="8">
        <v>16387</v>
      </c>
      <c r="J409" s="8">
        <v>2015297</v>
      </c>
      <c r="K409" s="8">
        <v>875</v>
      </c>
      <c r="L409" s="9">
        <v>46</v>
      </c>
      <c r="M409" s="8">
        <v>294076</v>
      </c>
      <c r="N409" s="8">
        <v>4267</v>
      </c>
      <c r="O409" s="18">
        <f t="shared" si="268"/>
        <v>14286</v>
      </c>
      <c r="P409" s="18">
        <f t="shared" si="269"/>
        <v>-31</v>
      </c>
      <c r="Q409" s="18">
        <f t="shared" si="270"/>
        <v>1</v>
      </c>
      <c r="R409" s="18">
        <f t="shared" si="276"/>
        <v>0</v>
      </c>
      <c r="S409" s="17">
        <f t="shared" si="277"/>
        <v>11706.428571428571</v>
      </c>
      <c r="T409" s="17">
        <f t="shared" si="278"/>
        <v>12.714285714285714</v>
      </c>
      <c r="U409" s="17">
        <f t="shared" si="279"/>
        <v>-1.4285714285714286</v>
      </c>
      <c r="V409" s="17">
        <f t="shared" si="271"/>
        <v>14286</v>
      </c>
      <c r="W409" s="17">
        <f t="shared" si="280"/>
        <v>0</v>
      </c>
      <c r="X409" s="17">
        <f t="shared" si="272"/>
        <v>1</v>
      </c>
      <c r="Y409" s="17">
        <f t="shared" si="286"/>
        <v>11706.428571428571</v>
      </c>
      <c r="Z409" s="17">
        <f t="shared" si="287"/>
        <v>25</v>
      </c>
      <c r="AA409" s="17">
        <f t="shared" si="288"/>
        <v>1.7142857142857142</v>
      </c>
      <c r="AB409" s="11">
        <f t="shared" si="289"/>
        <v>0.63199420026067976</v>
      </c>
      <c r="AC409" s="11">
        <f t="shared" si="290"/>
        <v>1.249368444251431E-5</v>
      </c>
      <c r="AD409" s="11">
        <f t="shared" si="291"/>
        <v>1.8921475875118259E-3</v>
      </c>
      <c r="AE409" s="11">
        <f t="shared" si="292"/>
        <v>0.68841478064485129</v>
      </c>
      <c r="AF409" s="11">
        <f t="shared" si="293"/>
        <v>1.135687908805894E-5</v>
      </c>
      <c r="AG409" s="11">
        <f t="shared" si="294"/>
        <v>2.5130485211676012E-3</v>
      </c>
      <c r="AH409" s="11">
        <f t="shared" si="261"/>
        <v>0.77125735571991583</v>
      </c>
      <c r="AI409" s="11">
        <f t="shared" si="281"/>
        <v>0</v>
      </c>
      <c r="AJ409" s="11">
        <f t="shared" si="282"/>
        <v>1.1037527593818985E-3</v>
      </c>
      <c r="AK409" s="16">
        <f t="shared" si="259"/>
        <v>0.78520319513051018</v>
      </c>
      <c r="AL409" s="16">
        <f t="shared" si="260"/>
        <v>8.597637263499385E-6</v>
      </c>
      <c r="AM409" s="16">
        <f t="shared" si="258"/>
        <v>2.6733703958005716E-3</v>
      </c>
      <c r="AN409" s="15">
        <f t="shared" si="295"/>
        <v>0.75142953245879585</v>
      </c>
      <c r="AO409" s="15">
        <f t="shared" si="296"/>
        <v>1.6627064808661454E-5</v>
      </c>
      <c r="AP409" s="15">
        <f t="shared" si="297"/>
        <v>0</v>
      </c>
      <c r="AQ409" s="15">
        <f t="shared" si="273"/>
        <v>0.67309850028575691</v>
      </c>
      <c r="AR409" s="15">
        <f t="shared" si="274"/>
        <v>3.4053690222269609E-6</v>
      </c>
      <c r="AS409" s="15">
        <f t="shared" si="275"/>
        <v>6.9156293222683268E-4</v>
      </c>
      <c r="AT409" s="14">
        <f t="shared" si="298"/>
        <v>3.8590500266219396E-3</v>
      </c>
      <c r="AU409" s="11">
        <f t="shared" si="283"/>
        <v>3.1066974163897637E-3</v>
      </c>
      <c r="AV409" s="14">
        <f t="shared" si="299"/>
        <v>-2.3999632290175581E-2</v>
      </c>
      <c r="AW409" s="11">
        <f t="shared" si="284"/>
        <v>-1.9328606619605813E-2</v>
      </c>
      <c r="AX409" s="13">
        <f t="shared" si="262"/>
        <v>-3.0087776579750642E-4</v>
      </c>
      <c r="AY409" s="11">
        <f t="shared" si="266"/>
        <v>-2.5847423677007633E-4</v>
      </c>
      <c r="AZ409" s="12">
        <f t="shared" si="264"/>
        <v>4.7813908870008006E-5</v>
      </c>
      <c r="BA409" s="11">
        <f t="shared" si="265"/>
        <v>4.1069540471489526E-5</v>
      </c>
      <c r="BB409" s="117">
        <f t="shared" si="285"/>
        <v>25585</v>
      </c>
      <c r="BC409" s="289">
        <f t="shared" si="263"/>
        <v>317</v>
      </c>
    </row>
    <row r="410" spans="1:55" ht="16">
      <c r="A410" s="20">
        <v>295</v>
      </c>
      <c r="B410" s="19">
        <v>44764</v>
      </c>
      <c r="C410" s="8">
        <v>16136554</v>
      </c>
      <c r="D410" s="8">
        <v>26064</v>
      </c>
      <c r="E410" s="8">
        <v>5457073</v>
      </c>
      <c r="F410" s="8">
        <v>5365369</v>
      </c>
      <c r="G410" s="8">
        <v>6629870</v>
      </c>
      <c r="H410" s="10">
        <f t="shared" si="267"/>
        <v>-1078901</v>
      </c>
      <c r="I410" s="8">
        <v>16589</v>
      </c>
      <c r="J410" s="8">
        <v>2027572</v>
      </c>
      <c r="K410" s="8">
        <v>840</v>
      </c>
      <c r="L410" s="9">
        <v>33</v>
      </c>
      <c r="M410" s="8">
        <v>294076</v>
      </c>
      <c r="N410" s="8">
        <v>4292</v>
      </c>
      <c r="O410" s="18">
        <f t="shared" si="268"/>
        <v>12275</v>
      </c>
      <c r="P410" s="18">
        <f t="shared" si="269"/>
        <v>-35</v>
      </c>
      <c r="Q410" s="18">
        <f t="shared" si="270"/>
        <v>-13</v>
      </c>
      <c r="R410" s="18">
        <f t="shared" si="276"/>
        <v>0</v>
      </c>
      <c r="S410" s="17">
        <f t="shared" si="277"/>
        <v>11715.285714285714</v>
      </c>
      <c r="T410" s="17">
        <f t="shared" si="278"/>
        <v>4.8571428571428568</v>
      </c>
      <c r="U410" s="17">
        <f t="shared" si="279"/>
        <v>0</v>
      </c>
      <c r="V410" s="17">
        <f t="shared" si="271"/>
        <v>12275</v>
      </c>
      <c r="W410" s="17">
        <f t="shared" si="280"/>
        <v>0</v>
      </c>
      <c r="X410" s="17">
        <f t="shared" si="272"/>
        <v>0</v>
      </c>
      <c r="Y410" s="17">
        <f t="shared" si="286"/>
        <v>11715.285714285714</v>
      </c>
      <c r="Z410" s="17">
        <f t="shared" si="287"/>
        <v>17.142857142857142</v>
      </c>
      <c r="AA410" s="17">
        <f t="shared" si="288"/>
        <v>2.8571428571428572</v>
      </c>
      <c r="AB410" s="11">
        <f t="shared" si="289"/>
        <v>0.71491338953351524</v>
      </c>
      <c r="AC410" s="11">
        <f t="shared" si="290"/>
        <v>8.506367618696968E-6</v>
      </c>
      <c r="AD410" s="11">
        <f t="shared" si="291"/>
        <v>3.2653061224489797E-3</v>
      </c>
      <c r="AE410" s="11">
        <f t="shared" si="292"/>
        <v>0.68281251458821557</v>
      </c>
      <c r="AF410" s="11">
        <f t="shared" si="293"/>
        <v>1.2398340068903774E-5</v>
      </c>
      <c r="AG410" s="11">
        <f t="shared" si="294"/>
        <v>2.4087455994070781E-3</v>
      </c>
      <c r="AH410" s="11">
        <f t="shared" si="261"/>
        <v>0.74906938426801728</v>
      </c>
      <c r="AI410" s="11">
        <f t="shared" si="281"/>
        <v>0</v>
      </c>
      <c r="AJ410" s="11">
        <f t="shared" si="282"/>
        <v>0</v>
      </c>
      <c r="AK410" s="16">
        <f t="shared" si="259"/>
        <v>0.77956458511965188</v>
      </c>
      <c r="AL410" s="16">
        <f t="shared" si="260"/>
        <v>3.7508071332632368E-6</v>
      </c>
      <c r="AM410" s="16">
        <f t="shared" si="258"/>
        <v>2.6733703958005716E-3</v>
      </c>
      <c r="AN410" s="15">
        <f t="shared" si="295"/>
        <v>0.69034703614142867</v>
      </c>
      <c r="AO410" s="15">
        <f t="shared" si="296"/>
        <v>0</v>
      </c>
      <c r="AP410" s="15">
        <f t="shared" si="297"/>
        <v>1.2970168612191958E-3</v>
      </c>
      <c r="AQ410" s="15">
        <f t="shared" si="273"/>
        <v>0.6834215629895104</v>
      </c>
      <c r="AR410" s="15">
        <f t="shared" si="274"/>
        <v>0</v>
      </c>
      <c r="AS410" s="15">
        <f t="shared" si="275"/>
        <v>9.2208390963577694E-4</v>
      </c>
      <c r="AT410" s="14">
        <f t="shared" si="298"/>
        <v>3.9312988037472829E-3</v>
      </c>
      <c r="AU410" s="11">
        <f t="shared" si="283"/>
        <v>3.103206720924716E-3</v>
      </c>
      <c r="AV410" s="14">
        <f t="shared" si="299"/>
        <v>-2.4157916249961768E-2</v>
      </c>
      <c r="AW410" s="11">
        <f t="shared" si="284"/>
        <v>-1.9266771774165387E-2</v>
      </c>
      <c r="AX410" s="13">
        <f t="shared" si="262"/>
        <v>-3.6489571861943724E-4</v>
      </c>
      <c r="AY410" s="11">
        <f t="shared" si="266"/>
        <v>-2.5690723840777834E-4</v>
      </c>
      <c r="AZ410" s="12">
        <f t="shared" si="264"/>
        <v>5.8673850316823706E-5</v>
      </c>
      <c r="BA410" s="11">
        <f t="shared" si="265"/>
        <v>4.0940255454265533E-5</v>
      </c>
      <c r="BB410" s="117">
        <f t="shared" si="285"/>
        <v>26064</v>
      </c>
      <c r="BC410" s="289">
        <f t="shared" si="263"/>
        <v>389</v>
      </c>
    </row>
    <row r="411" spans="1:55" ht="16">
      <c r="A411" s="20">
        <v>296</v>
      </c>
      <c r="B411" s="19">
        <v>44765</v>
      </c>
      <c r="C411" s="8">
        <v>16162824</v>
      </c>
      <c r="D411" s="8">
        <v>26270</v>
      </c>
      <c r="E411" s="8">
        <v>5457574</v>
      </c>
      <c r="F411" s="8">
        <v>5365774</v>
      </c>
      <c r="G411" s="8">
        <v>6629870</v>
      </c>
      <c r="H411" s="10">
        <f t="shared" si="267"/>
        <v>-1089570</v>
      </c>
      <c r="I411" s="8">
        <v>16041</v>
      </c>
      <c r="J411" s="8">
        <v>2038364</v>
      </c>
      <c r="K411" s="8">
        <v>820</v>
      </c>
      <c r="L411" s="9">
        <v>29</v>
      </c>
      <c r="M411" s="8">
        <v>294076</v>
      </c>
      <c r="N411" s="8">
        <v>4336</v>
      </c>
      <c r="O411" s="18">
        <f t="shared" si="268"/>
        <v>10792</v>
      </c>
      <c r="P411" s="18">
        <f t="shared" si="269"/>
        <v>-20</v>
      </c>
      <c r="Q411" s="18">
        <f t="shared" si="270"/>
        <v>-4</v>
      </c>
      <c r="R411" s="18">
        <f t="shared" si="276"/>
        <v>0</v>
      </c>
      <c r="S411" s="17">
        <f t="shared" si="277"/>
        <v>11735.857142857143</v>
      </c>
      <c r="T411" s="17">
        <f t="shared" si="278"/>
        <v>-4</v>
      </c>
      <c r="U411" s="17">
        <f t="shared" si="279"/>
        <v>0.7142857142857143</v>
      </c>
      <c r="V411" s="17">
        <f t="shared" si="271"/>
        <v>10792</v>
      </c>
      <c r="W411" s="17">
        <f t="shared" si="280"/>
        <v>0</v>
      </c>
      <c r="X411" s="17">
        <f t="shared" si="272"/>
        <v>0</v>
      </c>
      <c r="Y411" s="17">
        <f t="shared" si="286"/>
        <v>11735.857142857143</v>
      </c>
      <c r="Z411" s="17">
        <f t="shared" si="287"/>
        <v>8.2857142857142865</v>
      </c>
      <c r="AA411" s="17">
        <f t="shared" si="288"/>
        <v>3.4285714285714284</v>
      </c>
      <c r="AB411" s="11">
        <f t="shared" si="289"/>
        <v>0.70744813688933283</v>
      </c>
      <c r="AC411" s="11">
        <f t="shared" si="290"/>
        <v>4.0865203729950337E-6</v>
      </c>
      <c r="AD411" s="11">
        <f t="shared" si="291"/>
        <v>4.081632653061224E-3</v>
      </c>
      <c r="AE411" s="11">
        <f t="shared" si="292"/>
        <v>0.6913389326690681</v>
      </c>
      <c r="AF411" s="11">
        <f t="shared" si="293"/>
        <v>1.6441402328308087E-5</v>
      </c>
      <c r="AG411" s="11">
        <f t="shared" si="294"/>
        <v>7.6292199122639703E-4</v>
      </c>
      <c r="AH411" s="11">
        <f t="shared" si="261"/>
        <v>0.65055157031768041</v>
      </c>
      <c r="AI411" s="11">
        <f t="shared" si="281"/>
        <v>0</v>
      </c>
      <c r="AJ411" s="11">
        <f t="shared" si="282"/>
        <v>0</v>
      </c>
      <c r="AK411" s="16">
        <f t="shared" si="259"/>
        <v>0.77956458511965177</v>
      </c>
      <c r="AL411" s="16">
        <f t="shared" si="260"/>
        <v>3.431406455520011E-6</v>
      </c>
      <c r="AM411" s="16">
        <f t="shared" si="258"/>
        <v>2.1053206343263206E-3</v>
      </c>
      <c r="AN411" s="15">
        <f t="shared" si="295"/>
        <v>0.64315809943605362</v>
      </c>
      <c r="AO411" s="15">
        <f t="shared" si="296"/>
        <v>2.7231072606260269E-5</v>
      </c>
      <c r="AP411" s="15">
        <f t="shared" si="297"/>
        <v>0</v>
      </c>
      <c r="AQ411" s="15">
        <f t="shared" si="273"/>
        <v>0</v>
      </c>
      <c r="AR411" s="15">
        <f t="shared" si="274"/>
        <v>0</v>
      </c>
      <c r="AS411" s="15">
        <f t="shared" si="275"/>
        <v>0</v>
      </c>
      <c r="AT411" s="14">
        <f t="shared" si="298"/>
        <v>3.962370302886784E-3</v>
      </c>
      <c r="AU411" s="11">
        <f t="shared" si="283"/>
        <v>3.0285661709807286E-3</v>
      </c>
      <c r="AV411" s="14">
        <f t="shared" si="299"/>
        <v>-2.4110428884789412E-2</v>
      </c>
      <c r="AW411" s="11">
        <f t="shared" si="284"/>
        <v>-1.8572965422356012E-2</v>
      </c>
      <c r="AX411" s="13">
        <f t="shared" si="262"/>
        <v>-3.7538198592827331E-4</v>
      </c>
      <c r="AY411" s="11">
        <f t="shared" si="266"/>
        <v>-2.1363467898013008E-4</v>
      </c>
      <c r="AZ411" s="12">
        <f t="shared" si="264"/>
        <v>6.1087170638338305E-5</v>
      </c>
      <c r="BA411" s="11">
        <f t="shared" si="265"/>
        <v>3.4282077067229715E-5</v>
      </c>
      <c r="BB411" s="117">
        <f t="shared" si="285"/>
        <v>26270</v>
      </c>
      <c r="BC411" s="289">
        <f t="shared" si="263"/>
        <v>405</v>
      </c>
    </row>
    <row r="412" spans="1:55" ht="16">
      <c r="A412" s="20">
        <v>297</v>
      </c>
      <c r="B412" s="19">
        <v>44766</v>
      </c>
      <c r="C412" s="8">
        <v>16173781</v>
      </c>
      <c r="D412" s="8">
        <v>10957</v>
      </c>
      <c r="E412" s="8">
        <v>5457802</v>
      </c>
      <c r="F412" s="8">
        <v>5365902</v>
      </c>
      <c r="G412" s="8">
        <v>6629870</v>
      </c>
      <c r="H412" s="10">
        <f t="shared" si="267"/>
        <v>-1097803</v>
      </c>
      <c r="I412" s="8">
        <v>14645</v>
      </c>
      <c r="J412" s="8">
        <v>2047826</v>
      </c>
      <c r="K412" s="8">
        <v>849</v>
      </c>
      <c r="L412" s="9">
        <v>27</v>
      </c>
      <c r="M412" s="8">
        <v>294076</v>
      </c>
      <c r="N412" s="8">
        <v>4348</v>
      </c>
      <c r="O412" s="18">
        <f t="shared" si="268"/>
        <v>9462</v>
      </c>
      <c r="P412" s="18">
        <f t="shared" si="269"/>
        <v>29</v>
      </c>
      <c r="Q412" s="18">
        <f t="shared" si="270"/>
        <v>-2</v>
      </c>
      <c r="R412" s="18">
        <f t="shared" si="276"/>
        <v>0</v>
      </c>
      <c r="S412" s="17">
        <f t="shared" si="277"/>
        <v>11688.571428571429</v>
      </c>
      <c r="T412" s="17">
        <f t="shared" si="278"/>
        <v>-4.8571428571428568</v>
      </c>
      <c r="U412" s="17">
        <f t="shared" si="279"/>
        <v>-1.7142857142857142</v>
      </c>
      <c r="V412" s="17">
        <f t="shared" si="271"/>
        <v>9462</v>
      </c>
      <c r="W412" s="17">
        <f t="shared" si="280"/>
        <v>29</v>
      </c>
      <c r="X412" s="17">
        <f t="shared" si="272"/>
        <v>0</v>
      </c>
      <c r="Y412" s="17">
        <f t="shared" si="286"/>
        <v>11688.571428571429</v>
      </c>
      <c r="Z412" s="17">
        <f t="shared" si="287"/>
        <v>7.4285714285714288</v>
      </c>
      <c r="AA412" s="17">
        <f t="shared" si="288"/>
        <v>1.8571428571428572</v>
      </c>
      <c r="AB412" s="11">
        <f t="shared" si="289"/>
        <v>0.72866850125125804</v>
      </c>
      <c r="AC412" s="11">
        <f t="shared" si="290"/>
        <v>3.6443792318601725E-6</v>
      </c>
      <c r="AD412" s="11">
        <f t="shared" si="291"/>
        <v>2.2648083623693382E-3</v>
      </c>
      <c r="AE412" s="11">
        <f t="shared" si="292"/>
        <v>0.70196157660801528</v>
      </c>
      <c r="AF412" s="11">
        <f t="shared" si="293"/>
        <v>1.6869199295787607E-5</v>
      </c>
      <c r="AG412" s="11">
        <f t="shared" si="294"/>
        <v>2.6718916993231207E-3</v>
      </c>
      <c r="AH412" s="11">
        <f t="shared" si="261"/>
        <v>0.58986347484570789</v>
      </c>
      <c r="AI412" s="11">
        <f t="shared" si="281"/>
        <v>1.4227095847454135E-5</v>
      </c>
      <c r="AJ412" s="11">
        <f t="shared" si="282"/>
        <v>0</v>
      </c>
      <c r="AK412" s="16">
        <f t="shared" si="259"/>
        <v>0.77956458511965177</v>
      </c>
      <c r="AL412" s="16">
        <f t="shared" si="260"/>
        <v>4.7919361291580961E-6</v>
      </c>
      <c r="AM412" s="16">
        <f t="shared" si="258"/>
        <v>2.8202425970698239E-3</v>
      </c>
      <c r="AN412" s="15">
        <f t="shared" si="295"/>
        <v>0.6205322705065569</v>
      </c>
      <c r="AO412" s="15">
        <f t="shared" si="296"/>
        <v>0</v>
      </c>
      <c r="AP412" s="15">
        <f t="shared" si="297"/>
        <v>3.740648379052369E-3</v>
      </c>
      <c r="AQ412" s="15">
        <f t="shared" si="273"/>
        <v>0</v>
      </c>
      <c r="AR412" s="15">
        <f t="shared" si="274"/>
        <v>0</v>
      </c>
      <c r="AS412" s="15">
        <f t="shared" si="275"/>
        <v>0</v>
      </c>
      <c r="AT412" s="14">
        <f t="shared" si="298"/>
        <v>1.6526719226772168E-3</v>
      </c>
      <c r="AU412" s="11">
        <f t="shared" si="283"/>
        <v>2.9128991755709927E-3</v>
      </c>
      <c r="AV412" s="14">
        <f t="shared" si="299"/>
        <v>-9.9808435575417451E-3</v>
      </c>
      <c r="AW412" s="11">
        <f t="shared" si="284"/>
        <v>-1.7625245845673626E-2</v>
      </c>
      <c r="AX412" s="13">
        <f t="shared" si="262"/>
        <v>-1.1747753701001312E-4</v>
      </c>
      <c r="AY412" s="11">
        <f t="shared" si="266"/>
        <v>-2.2216425342470278E-4</v>
      </c>
      <c r="AZ412" s="12">
        <f t="shared" si="264"/>
        <v>1.9306562572116798E-5</v>
      </c>
      <c r="BA412" s="11">
        <f t="shared" si="265"/>
        <v>3.6221352325589667E-5</v>
      </c>
      <c r="BB412" s="117">
        <f t="shared" si="285"/>
        <v>10957</v>
      </c>
      <c r="BC412" s="289">
        <f t="shared" si="263"/>
        <v>128</v>
      </c>
    </row>
    <row r="413" spans="1:55" ht="16">
      <c r="A413" s="20">
        <v>298</v>
      </c>
      <c r="B413" s="19">
        <v>44767</v>
      </c>
      <c r="C413" s="8">
        <v>16177440</v>
      </c>
      <c r="D413" s="8">
        <v>3659</v>
      </c>
      <c r="E413" s="8">
        <v>5457891</v>
      </c>
      <c r="F413" s="8">
        <v>5365968</v>
      </c>
      <c r="G413" s="8">
        <v>6629870</v>
      </c>
      <c r="H413" s="10">
        <f t="shared" si="267"/>
        <v>-1104496</v>
      </c>
      <c r="I413" s="8">
        <v>11062</v>
      </c>
      <c r="J413" s="8">
        <v>2058022</v>
      </c>
      <c r="K413" s="8">
        <v>855</v>
      </c>
      <c r="L413" s="9">
        <v>35</v>
      </c>
      <c r="M413" s="8">
        <v>294076</v>
      </c>
      <c r="N413" s="8">
        <v>4348</v>
      </c>
      <c r="O413" s="18">
        <f t="shared" si="268"/>
        <v>10196</v>
      </c>
      <c r="P413" s="18">
        <f t="shared" si="269"/>
        <v>6</v>
      </c>
      <c r="Q413" s="18">
        <f t="shared" si="270"/>
        <v>8</v>
      </c>
      <c r="R413" s="18">
        <f t="shared" si="276"/>
        <v>0</v>
      </c>
      <c r="S413" s="17">
        <f t="shared" si="277"/>
        <v>11374.428571428571</v>
      </c>
      <c r="T413" s="17">
        <f t="shared" si="278"/>
        <v>-3.2857142857142856</v>
      </c>
      <c r="U413" s="17">
        <f t="shared" si="279"/>
        <v>-1.8571428571428572</v>
      </c>
      <c r="V413" s="17">
        <f t="shared" si="271"/>
        <v>10196</v>
      </c>
      <c r="W413" s="17">
        <f t="shared" si="280"/>
        <v>6</v>
      </c>
      <c r="X413" s="17">
        <f t="shared" si="272"/>
        <v>8</v>
      </c>
      <c r="Y413" s="17">
        <f t="shared" si="286"/>
        <v>11374.428571428571</v>
      </c>
      <c r="Z413" s="17">
        <f t="shared" si="287"/>
        <v>7.4285714285714288</v>
      </c>
      <c r="AA413" s="17">
        <f t="shared" si="288"/>
        <v>1.7142857142857142</v>
      </c>
      <c r="AB413" s="11">
        <f t="shared" si="289"/>
        <v>0.77667658391454908</v>
      </c>
      <c r="AC413" s="11">
        <f t="shared" si="290"/>
        <v>3.6275403420854258E-6</v>
      </c>
      <c r="AD413" s="11">
        <f t="shared" si="291"/>
        <v>2.0191822311963654E-3</v>
      </c>
      <c r="AE413" s="11">
        <f t="shared" si="292"/>
        <v>0.82503500129634433</v>
      </c>
      <c r="AF413" s="11">
        <f t="shared" si="293"/>
        <v>1.446098285123638E-5</v>
      </c>
      <c r="AG413" s="11">
        <f t="shared" si="294"/>
        <v>3.0075187969924809E-3</v>
      </c>
      <c r="AH413" s="11">
        <f t="shared" si="261"/>
        <v>0.69621031068624106</v>
      </c>
      <c r="AI413" s="11">
        <f t="shared" si="281"/>
        <v>2.9299364301459208E-6</v>
      </c>
      <c r="AJ413" s="11">
        <f t="shared" si="282"/>
        <v>9.4228504122497048E-3</v>
      </c>
      <c r="AK413" s="16">
        <f t="shared" si="259"/>
        <v>0.76093927282698703</v>
      </c>
      <c r="AL413" s="16">
        <f t="shared" si="260"/>
        <v>5.0817563391908021E-6</v>
      </c>
      <c r="AM413" s="16">
        <f t="shared" ref="AM413:AM424" si="300">AVERAGE(AJ411:AJ415)</f>
        <v>2.8202425970698239E-3</v>
      </c>
      <c r="AN413" s="15">
        <f t="shared" si="295"/>
        <v>0.7356805807622504</v>
      </c>
      <c r="AO413" s="15">
        <f t="shared" si="296"/>
        <v>3.1029345112954447E-5</v>
      </c>
      <c r="AP413" s="15">
        <f t="shared" si="297"/>
        <v>0</v>
      </c>
      <c r="AQ413" s="15">
        <f t="shared" si="273"/>
        <v>0</v>
      </c>
      <c r="AR413" s="15">
        <f t="shared" si="274"/>
        <v>0</v>
      </c>
      <c r="AS413" s="15">
        <f t="shared" si="275"/>
        <v>0</v>
      </c>
      <c r="AT413" s="14">
        <f t="shared" si="298"/>
        <v>5.5189619102637003E-4</v>
      </c>
      <c r="AU413" s="11">
        <f t="shared" si="283"/>
        <v>2.8063252263726781E-3</v>
      </c>
      <c r="AV413" s="14">
        <f t="shared" si="299"/>
        <v>-3.3128232243484811E-3</v>
      </c>
      <c r="AW413" s="11">
        <f t="shared" si="284"/>
        <v>-1.6763995694800016E-2</v>
      </c>
      <c r="AX413" s="13">
        <f t="shared" si="262"/>
        <v>-6.0120076188532914E-5</v>
      </c>
      <c r="AY413" s="11">
        <f t="shared" si="266"/>
        <v>-2.1811195271961259E-4</v>
      </c>
      <c r="AZ413" s="12">
        <f t="shared" si="264"/>
        <v>9.954946326247724E-6</v>
      </c>
      <c r="BA413" s="11">
        <f t="shared" si="265"/>
        <v>3.6070519805495005E-5</v>
      </c>
      <c r="BB413" s="117">
        <f t="shared" si="285"/>
        <v>3659</v>
      </c>
      <c r="BC413" s="289">
        <f t="shared" si="263"/>
        <v>66</v>
      </c>
    </row>
    <row r="414" spans="1:55" ht="16">
      <c r="A414" s="20">
        <v>299</v>
      </c>
      <c r="B414" s="19">
        <v>44768</v>
      </c>
      <c r="C414" s="8">
        <v>16198126</v>
      </c>
      <c r="D414" s="8">
        <v>20686</v>
      </c>
      <c r="E414" s="8">
        <v>5457891</v>
      </c>
      <c r="F414" s="8">
        <v>5365968</v>
      </c>
      <c r="G414" s="8">
        <v>6629870</v>
      </c>
      <c r="H414" s="10">
        <f t="shared" si="267"/>
        <v>-1117728</v>
      </c>
      <c r="I414" s="8">
        <v>12009</v>
      </c>
      <c r="J414" s="8">
        <v>2070249</v>
      </c>
      <c r="K414" s="8">
        <v>869</v>
      </c>
      <c r="L414" s="9">
        <v>39</v>
      </c>
      <c r="M414" s="8">
        <v>294076</v>
      </c>
      <c r="N414" s="8">
        <v>4388</v>
      </c>
      <c r="O414" s="18">
        <f t="shared" si="268"/>
        <v>12227</v>
      </c>
      <c r="P414" s="18">
        <f t="shared" si="269"/>
        <v>14</v>
      </c>
      <c r="Q414" s="18">
        <f t="shared" si="270"/>
        <v>4</v>
      </c>
      <c r="R414" s="18">
        <f t="shared" si="276"/>
        <v>0</v>
      </c>
      <c r="S414" s="17">
        <f t="shared" si="277"/>
        <v>11136.285714285714</v>
      </c>
      <c r="T414" s="17">
        <f t="shared" si="278"/>
        <v>-3.8571428571428572</v>
      </c>
      <c r="U414" s="17">
        <f t="shared" si="279"/>
        <v>-0.14285714285714285</v>
      </c>
      <c r="V414" s="17">
        <f t="shared" si="271"/>
        <v>12227</v>
      </c>
      <c r="W414" s="17">
        <f t="shared" si="280"/>
        <v>14</v>
      </c>
      <c r="X414" s="17">
        <f t="shared" si="272"/>
        <v>4</v>
      </c>
      <c r="Y414" s="17">
        <f t="shared" si="286"/>
        <v>11136.285714285714</v>
      </c>
      <c r="Z414" s="17">
        <f t="shared" si="287"/>
        <v>7.4285714285714288</v>
      </c>
      <c r="AA414" s="17">
        <f t="shared" si="288"/>
        <v>1.7142857142857142</v>
      </c>
      <c r="AB414" s="11">
        <f t="shared" si="289"/>
        <v>1.0067153963375262</v>
      </c>
      <c r="AC414" s="11">
        <f t="shared" si="290"/>
        <v>3.6095685218969615E-6</v>
      </c>
      <c r="AD414" s="11">
        <f t="shared" si="291"/>
        <v>2.0050125313283208E-3</v>
      </c>
      <c r="AE414" s="11">
        <f t="shared" si="292"/>
        <v>1.0759433337746589</v>
      </c>
      <c r="AF414" s="11">
        <f t="shared" si="293"/>
        <v>1.4386819648925452E-5</v>
      </c>
      <c r="AG414" s="11">
        <f t="shared" si="294"/>
        <v>2.6100574212632676E-3</v>
      </c>
      <c r="AH414" s="11">
        <f t="shared" si="261"/>
        <v>1</v>
      </c>
      <c r="AI414" s="11">
        <f t="shared" si="281"/>
        <v>6.8026483681904274E-6</v>
      </c>
      <c r="AJ414" s="11">
        <f t="shared" si="282"/>
        <v>4.6783625730994153E-3</v>
      </c>
      <c r="AK414" s="16">
        <f t="shared" si="259"/>
        <v>0.7412789815984614</v>
      </c>
      <c r="AL414" s="16">
        <f t="shared" si="260"/>
        <v>5.0817563391908021E-6</v>
      </c>
      <c r="AM414" s="16">
        <f t="shared" si="300"/>
        <v>2.8202425970698239E-3</v>
      </c>
      <c r="AN414" s="15">
        <f t="shared" si="295"/>
        <v>1</v>
      </c>
      <c r="AO414" s="15">
        <f t="shared" si="296"/>
        <v>3.8461246498634882E-5</v>
      </c>
      <c r="AP414" s="15">
        <f t="shared" si="297"/>
        <v>0</v>
      </c>
      <c r="AQ414" s="15">
        <f t="shared" si="273"/>
        <v>0</v>
      </c>
      <c r="AR414" s="15">
        <f t="shared" si="274"/>
        <v>0</v>
      </c>
      <c r="AS414" s="15">
        <f t="shared" si="275"/>
        <v>0</v>
      </c>
      <c r="AT414" s="14">
        <f t="shared" si="298"/>
        <v>3.1201215106781881E-3</v>
      </c>
      <c r="AU414" s="11">
        <f t="shared" si="283"/>
        <v>2.679324244452972E-3</v>
      </c>
      <c r="AV414" s="14">
        <f t="shared" si="299"/>
        <v>-1.8507186005897677E-2</v>
      </c>
      <c r="AW414" s="11">
        <f t="shared" si="284"/>
        <v>-1.5791316891269929E-2</v>
      </c>
      <c r="AX414" s="13">
        <f t="shared" si="262"/>
        <v>0</v>
      </c>
      <c r="AY414" s="11">
        <f t="shared" si="266"/>
        <v>-1.9683251510469764E-4</v>
      </c>
      <c r="AZ414" s="12">
        <f t="shared" si="264"/>
        <v>0</v>
      </c>
      <c r="BA414" s="11">
        <f t="shared" si="265"/>
        <v>3.3032321900731085E-5</v>
      </c>
      <c r="BB414" s="117">
        <f t="shared" si="285"/>
        <v>20686</v>
      </c>
      <c r="BC414" s="289">
        <f t="shared" si="263"/>
        <v>0</v>
      </c>
    </row>
    <row r="415" spans="1:55" ht="16">
      <c r="A415" s="20">
        <v>300</v>
      </c>
      <c r="B415" s="19">
        <v>44769</v>
      </c>
      <c r="C415" s="8">
        <v>16220090</v>
      </c>
      <c r="D415" s="8">
        <v>21964</v>
      </c>
      <c r="E415" s="8">
        <v>5458491</v>
      </c>
      <c r="F415" s="8">
        <v>5366344</v>
      </c>
      <c r="G415" s="8">
        <v>6629870</v>
      </c>
      <c r="H415" s="10">
        <f t="shared" si="267"/>
        <v>-1137566</v>
      </c>
      <c r="I415" s="8">
        <v>18860</v>
      </c>
      <c r="J415" s="8">
        <v>2082831</v>
      </c>
      <c r="K415" s="8">
        <v>872</v>
      </c>
      <c r="L415" s="9">
        <v>33</v>
      </c>
      <c r="M415" s="8">
        <v>294076</v>
      </c>
      <c r="N415" s="8">
        <v>4420</v>
      </c>
      <c r="O415" s="18">
        <f t="shared" si="268"/>
        <v>12582</v>
      </c>
      <c r="P415" s="18">
        <f t="shared" si="269"/>
        <v>3</v>
      </c>
      <c r="Q415" s="18">
        <f t="shared" si="270"/>
        <v>-6</v>
      </c>
      <c r="R415" s="18">
        <f t="shared" si="276"/>
        <v>0</v>
      </c>
      <c r="S415" s="17">
        <f t="shared" si="277"/>
        <v>10858.285714285714</v>
      </c>
      <c r="T415" s="17">
        <f t="shared" si="278"/>
        <v>2.4285714285714284</v>
      </c>
      <c r="U415" s="17">
        <f t="shared" si="279"/>
        <v>1.2857142857142858</v>
      </c>
      <c r="V415" s="17">
        <f t="shared" si="271"/>
        <v>12582</v>
      </c>
      <c r="W415" s="17">
        <f t="shared" si="280"/>
        <v>3</v>
      </c>
      <c r="X415" s="17">
        <f t="shared" si="272"/>
        <v>0</v>
      </c>
      <c r="Y415" s="17">
        <f t="shared" si="286"/>
        <v>10858.285714285714</v>
      </c>
      <c r="Z415" s="17">
        <f t="shared" si="287"/>
        <v>10.857142857142858</v>
      </c>
      <c r="AA415" s="17">
        <f t="shared" si="288"/>
        <v>2.5714285714285716</v>
      </c>
      <c r="AB415" s="11">
        <f t="shared" si="289"/>
        <v>0.90417900860069234</v>
      </c>
      <c r="AC415" s="11">
        <f t="shared" si="290"/>
        <v>5.2443657053537317E-6</v>
      </c>
      <c r="AD415" s="11">
        <f t="shared" si="291"/>
        <v>2.9590662502054911E-3</v>
      </c>
      <c r="AE415" s="11">
        <f t="shared" si="292"/>
        <v>0.99144184923652612</v>
      </c>
      <c r="AF415" s="11">
        <f t="shared" si="293"/>
        <v>1.0491003389743794E-5</v>
      </c>
      <c r="AG415" s="11">
        <f t="shared" si="294"/>
        <v>2.388915432393693E-3</v>
      </c>
      <c r="AH415" s="11">
        <f t="shared" si="261"/>
        <v>1</v>
      </c>
      <c r="AI415" s="11">
        <f t="shared" si="281"/>
        <v>1.449101050163531E-6</v>
      </c>
      <c r="AJ415" s="11">
        <f t="shared" si="282"/>
        <v>0</v>
      </c>
      <c r="AK415" s="16">
        <f t="shared" si="259"/>
        <v>0.70984064800935365</v>
      </c>
      <c r="AL415" s="16">
        <f t="shared" si="260"/>
        <v>2.2363371696999759E-6</v>
      </c>
      <c r="AM415" s="16">
        <f t="shared" si="300"/>
        <v>2.8202425970698239E-3</v>
      </c>
      <c r="AN415" s="15">
        <f t="shared" si="295"/>
        <v>1</v>
      </c>
      <c r="AO415" s="15">
        <f t="shared" si="296"/>
        <v>4.5269398188620483E-6</v>
      </c>
      <c r="AP415" s="15">
        <f t="shared" si="297"/>
        <v>1.2263099219620958E-2</v>
      </c>
      <c r="AQ415" s="15">
        <f t="shared" si="273"/>
        <v>0</v>
      </c>
      <c r="AR415" s="15">
        <f t="shared" si="274"/>
        <v>0</v>
      </c>
      <c r="AS415" s="15">
        <f t="shared" si="275"/>
        <v>0</v>
      </c>
      <c r="AT415" s="14">
        <f t="shared" si="298"/>
        <v>3.3128854713591668E-3</v>
      </c>
      <c r="AU415" s="11">
        <f t="shared" si="283"/>
        <v>2.522049020999981E-3</v>
      </c>
      <c r="AV415" s="14">
        <f t="shared" si="299"/>
        <v>-1.9307890707000737E-2</v>
      </c>
      <c r="AW415" s="11">
        <f t="shared" si="284"/>
        <v>-1.4669723860609897E-2</v>
      </c>
      <c r="AX415" s="13">
        <f t="shared" si="262"/>
        <v>-3.3639669042915627E-4</v>
      </c>
      <c r="AY415" s="11">
        <f t="shared" si="266"/>
        <v>-1.847393285274727E-4</v>
      </c>
      <c r="AZ415" s="12">
        <f t="shared" si="264"/>
        <v>5.6713027555593099E-5</v>
      </c>
      <c r="BA415" s="11">
        <f t="shared" si="265"/>
        <v>3.1588639208396456E-5</v>
      </c>
      <c r="BB415" s="117">
        <f t="shared" si="285"/>
        <v>21964</v>
      </c>
      <c r="BC415" s="289">
        <f t="shared" si="263"/>
        <v>376</v>
      </c>
    </row>
    <row r="416" spans="1:55" ht="16">
      <c r="A416" s="20">
        <v>301</v>
      </c>
      <c r="B416" s="19">
        <v>44770</v>
      </c>
      <c r="C416" s="8">
        <v>16240729</v>
      </c>
      <c r="D416" s="8">
        <v>20639</v>
      </c>
      <c r="E416" s="8">
        <v>5458919</v>
      </c>
      <c r="F416" s="8">
        <v>5366654</v>
      </c>
      <c r="G416" s="8">
        <v>6629870</v>
      </c>
      <c r="H416" s="10">
        <f t="shared" si="267"/>
        <v>-1148469</v>
      </c>
      <c r="I416" s="8">
        <v>17349</v>
      </c>
      <c r="J416" s="8">
        <v>2094918</v>
      </c>
      <c r="K416" s="8">
        <v>852</v>
      </c>
      <c r="L416" s="9">
        <v>33</v>
      </c>
      <c r="M416" s="8">
        <v>294076</v>
      </c>
      <c r="N416" s="8">
        <v>4457</v>
      </c>
      <c r="O416" s="18">
        <f t="shared" si="268"/>
        <v>12087</v>
      </c>
      <c r="P416" s="18">
        <f t="shared" si="269"/>
        <v>-20</v>
      </c>
      <c r="Q416" s="18">
        <f t="shared" si="270"/>
        <v>0</v>
      </c>
      <c r="R416" s="18">
        <f t="shared" si="276"/>
        <v>0</v>
      </c>
      <c r="S416" s="17">
        <f t="shared" si="277"/>
        <v>10529.142857142857</v>
      </c>
      <c r="T416" s="17">
        <f t="shared" si="278"/>
        <v>-11.571428571428571</v>
      </c>
      <c r="U416" s="17">
        <f t="shared" si="279"/>
        <v>2.2857142857142856</v>
      </c>
      <c r="V416" s="17">
        <f t="shared" si="271"/>
        <v>12087</v>
      </c>
      <c r="W416" s="17">
        <f t="shared" si="280"/>
        <v>0</v>
      </c>
      <c r="X416" s="17">
        <f t="shared" si="272"/>
        <v>0</v>
      </c>
      <c r="Y416" s="17">
        <f t="shared" si="286"/>
        <v>10529.142857142857</v>
      </c>
      <c r="Z416" s="17">
        <f t="shared" si="287"/>
        <v>6.7142857142857144</v>
      </c>
      <c r="AA416" s="17">
        <f t="shared" si="288"/>
        <v>3.2857142857142856</v>
      </c>
      <c r="AB416" s="11">
        <f t="shared" si="289"/>
        <v>0.55827904862899558</v>
      </c>
      <c r="AC416" s="11">
        <f t="shared" si="290"/>
        <v>3.2236344255898413E-6</v>
      </c>
      <c r="AD416" s="11">
        <f t="shared" si="291"/>
        <v>3.7680209698558319E-3</v>
      </c>
      <c r="AE416" s="11">
        <f t="shared" si="292"/>
        <v>0.63199420026067976</v>
      </c>
      <c r="AF416" s="11">
        <f t="shared" si="293"/>
        <v>1.249368444251431E-5</v>
      </c>
      <c r="AG416" s="11">
        <f t="shared" si="294"/>
        <v>1.8921475875118259E-3</v>
      </c>
      <c r="AH416" s="11">
        <f t="shared" si="261"/>
        <v>0.64088016967126193</v>
      </c>
      <c r="AI416" s="11">
        <f t="shared" si="281"/>
        <v>0</v>
      </c>
      <c r="AJ416" s="11">
        <f t="shared" si="282"/>
        <v>0</v>
      </c>
      <c r="AK416" s="16">
        <f t="shared" ref="AK416:AK424" si="301">AVERAGE(AH413:AH419)</f>
        <v>0.69170892370770798</v>
      </c>
      <c r="AL416" s="16">
        <f t="shared" ref="AL416:AL424" si="302">AVERAGE(AI414:AI418)</f>
        <v>3.9300652612059069E-6</v>
      </c>
      <c r="AM416" s="16">
        <f t="shared" si="300"/>
        <v>2.4116872747674844E-3</v>
      </c>
      <c r="AN416" s="15">
        <f t="shared" si="295"/>
        <v>0.77125735571991583</v>
      </c>
      <c r="AO416" s="15">
        <f t="shared" si="296"/>
        <v>0</v>
      </c>
      <c r="AP416" s="15">
        <f t="shared" si="297"/>
        <v>1.1037527593818985E-3</v>
      </c>
      <c r="AQ416" s="15">
        <f t="shared" si="273"/>
        <v>0</v>
      </c>
      <c r="AR416" s="15">
        <f t="shared" si="274"/>
        <v>0</v>
      </c>
      <c r="AS416" s="15">
        <f t="shared" si="275"/>
        <v>0</v>
      </c>
      <c r="AT416" s="14">
        <f t="shared" si="298"/>
        <v>3.113032382233739E-3</v>
      </c>
      <c r="AU416" s="11">
        <f t="shared" si="283"/>
        <v>2.4546053370147962E-3</v>
      </c>
      <c r="AV416" s="14">
        <f t="shared" si="299"/>
        <v>-1.79708812340603E-2</v>
      </c>
      <c r="AW416" s="11">
        <f t="shared" si="284"/>
        <v>-1.4199381340518694E-2</v>
      </c>
      <c r="AX416" s="13">
        <f t="shared" si="262"/>
        <v>-2.7251166086187528E-4</v>
      </c>
      <c r="AY416" s="11">
        <f t="shared" si="266"/>
        <v>-1.6612026695477536E-4</v>
      </c>
      <c r="AZ416" s="12">
        <f t="shared" si="264"/>
        <v>4.6758081229345375E-5</v>
      </c>
      <c r="BA416" s="11">
        <f t="shared" si="265"/>
        <v>2.8507346297891208E-5</v>
      </c>
      <c r="BB416" s="117">
        <f t="shared" si="285"/>
        <v>20639</v>
      </c>
      <c r="BC416" s="289">
        <f t="shared" si="263"/>
        <v>310</v>
      </c>
    </row>
    <row r="417" spans="1:55" ht="16">
      <c r="A417" s="20">
        <v>302</v>
      </c>
      <c r="B417" s="19">
        <v>44771</v>
      </c>
      <c r="C417" s="8">
        <v>16260899</v>
      </c>
      <c r="D417" s="8">
        <v>20170</v>
      </c>
      <c r="E417" s="8">
        <v>5459298</v>
      </c>
      <c r="F417" s="8">
        <v>5366902</v>
      </c>
      <c r="G417" s="8">
        <v>6629870</v>
      </c>
      <c r="H417" s="10">
        <f t="shared" si="267"/>
        <v>-1162592</v>
      </c>
      <c r="I417" s="8">
        <v>20549</v>
      </c>
      <c r="J417" s="8">
        <v>2105526</v>
      </c>
      <c r="K417" s="8">
        <v>813</v>
      </c>
      <c r="L417" s="9">
        <v>32</v>
      </c>
      <c r="M417" s="8">
        <v>294076</v>
      </c>
      <c r="N417" s="8">
        <v>4564</v>
      </c>
      <c r="O417" s="18">
        <f t="shared" si="268"/>
        <v>10608</v>
      </c>
      <c r="P417" s="18">
        <f t="shared" si="269"/>
        <v>-39</v>
      </c>
      <c r="Q417" s="18">
        <f t="shared" si="270"/>
        <v>-1</v>
      </c>
      <c r="R417" s="18">
        <f t="shared" si="276"/>
        <v>0</v>
      </c>
      <c r="S417" s="17">
        <f t="shared" si="277"/>
        <v>10138.428571428571</v>
      </c>
      <c r="T417" s="17">
        <f t="shared" si="278"/>
        <v>-11.714285714285714</v>
      </c>
      <c r="U417" s="17">
        <f t="shared" si="279"/>
        <v>2.1428571428571428</v>
      </c>
      <c r="V417" s="17">
        <f t="shared" si="271"/>
        <v>10608</v>
      </c>
      <c r="W417" s="17">
        <f t="shared" si="280"/>
        <v>0</v>
      </c>
      <c r="X417" s="17">
        <f t="shared" si="272"/>
        <v>0</v>
      </c>
      <c r="Y417" s="17">
        <f t="shared" si="286"/>
        <v>10138.428571428571</v>
      </c>
      <c r="Z417" s="17">
        <f t="shared" si="287"/>
        <v>6.5714285714285712</v>
      </c>
      <c r="AA417" s="17">
        <f t="shared" si="288"/>
        <v>3.1428571428571428</v>
      </c>
      <c r="AB417" s="11">
        <f t="shared" si="289"/>
        <v>0.58438115000452884</v>
      </c>
      <c r="AC417" s="11">
        <f t="shared" si="290"/>
        <v>3.1368428604024459E-6</v>
      </c>
      <c r="AD417" s="11">
        <f t="shared" si="291"/>
        <v>3.6887994634473508E-3</v>
      </c>
      <c r="AE417" s="11">
        <f t="shared" si="292"/>
        <v>0.71491338953351524</v>
      </c>
      <c r="AF417" s="11">
        <f t="shared" si="293"/>
        <v>8.506367618696968E-6</v>
      </c>
      <c r="AG417" s="11">
        <f t="shared" si="294"/>
        <v>3.2653061224489797E-3</v>
      </c>
      <c r="AH417" s="11">
        <f t="shared" si="261"/>
        <v>0.61144734566833825</v>
      </c>
      <c r="AI417" s="11">
        <f t="shared" si="281"/>
        <v>0</v>
      </c>
      <c r="AJ417" s="11">
        <f t="shared" si="282"/>
        <v>0</v>
      </c>
      <c r="AK417" s="16">
        <f t="shared" si="301"/>
        <v>0.68250834353406531</v>
      </c>
      <c r="AL417" s="16">
        <f t="shared" si="302"/>
        <v>2.569535587567821E-6</v>
      </c>
      <c r="AM417" s="16">
        <f t="shared" si="300"/>
        <v>2.6707578903746023E-3</v>
      </c>
      <c r="AN417" s="15">
        <f t="shared" si="295"/>
        <v>0.74906938426801728</v>
      </c>
      <c r="AO417" s="15">
        <f t="shared" si="296"/>
        <v>0</v>
      </c>
      <c r="AP417" s="15">
        <f t="shared" si="297"/>
        <v>0</v>
      </c>
      <c r="AQ417" s="15">
        <f t="shared" si="273"/>
        <v>0</v>
      </c>
      <c r="AR417" s="15">
        <f t="shared" si="274"/>
        <v>0</v>
      </c>
      <c r="AS417" s="15">
        <f t="shared" si="275"/>
        <v>0</v>
      </c>
      <c r="AT417" s="14">
        <f t="shared" si="298"/>
        <v>3.0422919303093425E-3</v>
      </c>
      <c r="AU417" s="11">
        <f t="shared" si="283"/>
        <v>2.427175365860438E-3</v>
      </c>
      <c r="AV417" s="14">
        <f t="shared" si="299"/>
        <v>-1.7349164625251164E-2</v>
      </c>
      <c r="AW417" s="11">
        <f t="shared" si="284"/>
        <v>-1.4015823986422987E-2</v>
      </c>
      <c r="AX417" s="13">
        <f t="shared" si="262"/>
        <v>-2.1593965531503244E-4</v>
      </c>
      <c r="AY417" s="11">
        <f t="shared" si="266"/>
        <v>-1.6583288237067596E-4</v>
      </c>
      <c r="AZ417" s="12">
        <f t="shared" si="264"/>
        <v>3.7406464983476297E-5</v>
      </c>
      <c r="BA417" s="11">
        <f t="shared" si="265"/>
        <v>2.8550441303632539E-5</v>
      </c>
      <c r="BB417" s="117">
        <f t="shared" si="285"/>
        <v>20170</v>
      </c>
      <c r="BC417" s="289">
        <f t="shared" si="263"/>
        <v>248</v>
      </c>
    </row>
    <row r="418" spans="1:55" ht="16">
      <c r="A418" s="20">
        <v>303</v>
      </c>
      <c r="B418" s="19">
        <v>44772</v>
      </c>
      <c r="C418" s="8">
        <v>16279870</v>
      </c>
      <c r="D418" s="8">
        <v>18971</v>
      </c>
      <c r="E418" s="8">
        <v>5459725</v>
      </c>
      <c r="F418" s="8">
        <v>5367240</v>
      </c>
      <c r="G418" s="8">
        <v>6629870</v>
      </c>
      <c r="H418" s="10">
        <f t="shared" si="267"/>
        <v>-1166780</v>
      </c>
      <c r="I418" s="8">
        <v>15462</v>
      </c>
      <c r="J418" s="8">
        <v>2114372</v>
      </c>
      <c r="K418" s="8">
        <v>837</v>
      </c>
      <c r="L418" s="9">
        <v>38</v>
      </c>
      <c r="M418" s="8">
        <v>294076</v>
      </c>
      <c r="N418" s="8">
        <v>4625</v>
      </c>
      <c r="O418" s="18">
        <f t="shared" si="268"/>
        <v>8846</v>
      </c>
      <c r="P418" s="18">
        <f t="shared" si="269"/>
        <v>24</v>
      </c>
      <c r="Q418" s="18">
        <f t="shared" si="270"/>
        <v>6</v>
      </c>
      <c r="R418" s="18">
        <f t="shared" si="276"/>
        <v>0</v>
      </c>
      <c r="S418" s="17">
        <f t="shared" si="277"/>
        <v>9791.1428571428569</v>
      </c>
      <c r="T418" s="17">
        <f t="shared" si="278"/>
        <v>-9.5714285714285712</v>
      </c>
      <c r="U418" s="17">
        <f t="shared" si="279"/>
        <v>0.7142857142857143</v>
      </c>
      <c r="V418" s="17">
        <f t="shared" si="271"/>
        <v>8846</v>
      </c>
      <c r="W418" s="17">
        <f t="shared" si="280"/>
        <v>24</v>
      </c>
      <c r="X418" s="17">
        <f t="shared" si="272"/>
        <v>6</v>
      </c>
      <c r="Y418" s="17">
        <f t="shared" si="286"/>
        <v>9791.1428571428569</v>
      </c>
      <c r="Z418" s="17">
        <f t="shared" si="287"/>
        <v>8.7142857142857135</v>
      </c>
      <c r="AA418" s="17">
        <f t="shared" si="288"/>
        <v>2.5714285714285716</v>
      </c>
      <c r="AB418" s="11">
        <f t="shared" si="289"/>
        <v>0.47647782651919107</v>
      </c>
      <c r="AC418" s="11">
        <f t="shared" si="290"/>
        <v>4.1387689889774403E-6</v>
      </c>
      <c r="AD418" s="11">
        <f t="shared" si="291"/>
        <v>3.1628887717448607E-3</v>
      </c>
      <c r="AE418" s="11">
        <f t="shared" si="292"/>
        <v>0.70744813688933283</v>
      </c>
      <c r="AF418" s="11">
        <f t="shared" si="293"/>
        <v>4.0865203729950337E-6</v>
      </c>
      <c r="AG418" s="11">
        <f t="shared" si="294"/>
        <v>4.081632653061224E-3</v>
      </c>
      <c r="AH418" s="11">
        <f t="shared" si="261"/>
        <v>0.43048323519392673</v>
      </c>
      <c r="AI418" s="11">
        <f t="shared" si="281"/>
        <v>1.1398576887675574E-5</v>
      </c>
      <c r="AJ418" s="11">
        <f t="shared" si="282"/>
        <v>7.3800738007380072E-3</v>
      </c>
      <c r="AK418" s="16">
        <f t="shared" si="301"/>
        <v>0.67152347465247575</v>
      </c>
      <c r="AL418" s="16">
        <f t="shared" si="302"/>
        <v>2.7510733126102728E-6</v>
      </c>
      <c r="AM418" s="16">
        <f t="shared" si="300"/>
        <v>4.4936745570412686E-3</v>
      </c>
      <c r="AN418" s="15">
        <f t="shared" si="295"/>
        <v>0.65055157031768041</v>
      </c>
      <c r="AO418" s="15">
        <f t="shared" si="296"/>
        <v>0</v>
      </c>
      <c r="AP418" s="15">
        <f t="shared" si="297"/>
        <v>0</v>
      </c>
      <c r="AQ418" s="15">
        <f t="shared" si="273"/>
        <v>0</v>
      </c>
      <c r="AR418" s="15">
        <f t="shared" si="274"/>
        <v>0</v>
      </c>
      <c r="AS418" s="15">
        <f t="shared" si="275"/>
        <v>0</v>
      </c>
      <c r="AT418" s="14">
        <f t="shared" si="298"/>
        <v>2.8614437387158419E-3</v>
      </c>
      <c r="AU418" s="11">
        <f t="shared" si="283"/>
        <v>2.2761273707370688E-3</v>
      </c>
      <c r="AV418" s="14">
        <f t="shared" si="299"/>
        <v>-1.6259277670169183E-2</v>
      </c>
      <c r="AW418" s="11">
        <f t="shared" si="284"/>
        <v>-1.3016973872032248E-2</v>
      </c>
      <c r="AX418" s="13">
        <f t="shared" si="262"/>
        <v>-2.9072967988769919E-4</v>
      </c>
      <c r="AY418" s="11">
        <f t="shared" si="266"/>
        <v>-1.95823103373107E-4</v>
      </c>
      <c r="AZ418" s="12">
        <f t="shared" si="264"/>
        <v>5.0981391791995919E-5</v>
      </c>
      <c r="BA418" s="11">
        <f t="shared" si="265"/>
        <v>3.3872674512687061E-5</v>
      </c>
      <c r="BB418" s="117">
        <f t="shared" si="285"/>
        <v>18971</v>
      </c>
      <c r="BC418" s="289">
        <f t="shared" si="263"/>
        <v>338</v>
      </c>
    </row>
    <row r="419" spans="1:55" ht="16">
      <c r="A419" s="20">
        <v>304</v>
      </c>
      <c r="B419" s="19">
        <v>44773</v>
      </c>
      <c r="C419" s="8">
        <v>16287697</v>
      </c>
      <c r="D419" s="8">
        <v>7827</v>
      </c>
      <c r="E419" s="8">
        <v>5459748</v>
      </c>
      <c r="F419" s="8">
        <v>5367225</v>
      </c>
      <c r="G419" s="8">
        <v>6629870</v>
      </c>
      <c r="H419" s="10">
        <f t="shared" si="267"/>
        <v>-1170227</v>
      </c>
      <c r="I419" s="8">
        <v>11809</v>
      </c>
      <c r="J419" s="8">
        <v>2121530</v>
      </c>
      <c r="K419" s="8">
        <v>768</v>
      </c>
      <c r="L419" s="9">
        <v>43</v>
      </c>
      <c r="M419" s="8">
        <v>294076</v>
      </c>
      <c r="N419" s="8">
        <v>4646</v>
      </c>
      <c r="O419" s="18">
        <f t="shared" si="268"/>
        <v>7158</v>
      </c>
      <c r="P419" s="18">
        <f t="shared" si="269"/>
        <v>-69</v>
      </c>
      <c r="Q419" s="18">
        <f t="shared" si="270"/>
        <v>5</v>
      </c>
      <c r="R419" s="18">
        <f t="shared" si="276"/>
        <v>0</v>
      </c>
      <c r="S419" s="17">
        <f t="shared" si="277"/>
        <v>9289</v>
      </c>
      <c r="T419" s="17">
        <f t="shared" si="278"/>
        <v>-18.428571428571427</v>
      </c>
      <c r="U419" s="17">
        <f t="shared" si="279"/>
        <v>1</v>
      </c>
      <c r="V419" s="17">
        <f t="shared" si="271"/>
        <v>7158</v>
      </c>
      <c r="W419" s="17">
        <f t="shared" si="280"/>
        <v>0</v>
      </c>
      <c r="X419" s="17">
        <f t="shared" si="272"/>
        <v>5</v>
      </c>
      <c r="Y419" s="17">
        <f t="shared" si="286"/>
        <v>9289</v>
      </c>
      <c r="Z419" s="17">
        <f t="shared" si="287"/>
        <v>8.2857142857142865</v>
      </c>
      <c r="AA419" s="17">
        <f t="shared" si="288"/>
        <v>2.5714285714285716</v>
      </c>
      <c r="AB419" s="11">
        <f t="shared" si="289"/>
        <v>0.60076316129866769</v>
      </c>
      <c r="AC419" s="11">
        <f t="shared" si="290"/>
        <v>3.9187589911871168E-6</v>
      </c>
      <c r="AD419" s="11">
        <f t="shared" si="291"/>
        <v>3.0721966205837178E-3</v>
      </c>
      <c r="AE419" s="11">
        <f t="shared" si="292"/>
        <v>0.72866850125125804</v>
      </c>
      <c r="AF419" s="11">
        <f t="shared" si="293"/>
        <v>3.6443792318601725E-6</v>
      </c>
      <c r="AG419" s="11">
        <f t="shared" si="294"/>
        <v>2.2648083623693382E-3</v>
      </c>
      <c r="AH419" s="11">
        <f t="shared" si="261"/>
        <v>0.46294140473418705</v>
      </c>
      <c r="AI419" s="11">
        <f t="shared" si="281"/>
        <v>0</v>
      </c>
      <c r="AJ419" s="11">
        <f t="shared" si="282"/>
        <v>5.9737156511350063E-3</v>
      </c>
      <c r="AK419" s="16">
        <f t="shared" si="301"/>
        <v>0.6403000225895854</v>
      </c>
      <c r="AL419" s="16">
        <f t="shared" si="302"/>
        <v>5.4753685303918409E-6</v>
      </c>
      <c r="AM419" s="16">
        <f t="shared" si="300"/>
        <v>4.4936745570412686E-3</v>
      </c>
      <c r="AN419" s="15">
        <f t="shared" si="295"/>
        <v>0.58986347484570789</v>
      </c>
      <c r="AO419" s="15">
        <f t="shared" si="296"/>
        <v>1.4227095847454135E-5</v>
      </c>
      <c r="AP419" s="15">
        <f t="shared" si="297"/>
        <v>0</v>
      </c>
      <c r="AQ419" s="15">
        <f t="shared" si="273"/>
        <v>0</v>
      </c>
      <c r="AR419" s="15">
        <f t="shared" si="274"/>
        <v>0</v>
      </c>
      <c r="AS419" s="15">
        <f t="shared" si="275"/>
        <v>0</v>
      </c>
      <c r="AT419" s="14">
        <f t="shared" si="298"/>
        <v>1.1805661347809233E-3</v>
      </c>
      <c r="AU419" s="11">
        <f t="shared" si="283"/>
        <v>2.1383310898791595E-3</v>
      </c>
      <c r="AV419" s="14">
        <f t="shared" si="299"/>
        <v>-6.6884459169033019E-3</v>
      </c>
      <c r="AW419" s="11">
        <f t="shared" si="284"/>
        <v>-1.2109739008470302E-2</v>
      </c>
      <c r="AX419" s="13">
        <f t="shared" si="262"/>
        <v>1.2855893998868681E-5</v>
      </c>
      <c r="AY419" s="11">
        <f t="shared" si="266"/>
        <v>-1.6617021664850831E-4</v>
      </c>
      <c r="AZ419" s="12">
        <f t="shared" si="264"/>
        <v>-2.2624878014199374E-6</v>
      </c>
      <c r="BA419" s="11">
        <f t="shared" si="265"/>
        <v>2.906758137252853E-5</v>
      </c>
      <c r="BB419" s="117">
        <f t="shared" si="285"/>
        <v>7827</v>
      </c>
      <c r="BC419" s="289">
        <f t="shared" si="263"/>
        <v>-15</v>
      </c>
    </row>
    <row r="420" spans="1:55" ht="16">
      <c r="A420" s="20">
        <v>305</v>
      </c>
      <c r="B420" s="19">
        <v>44774</v>
      </c>
      <c r="C420" s="8">
        <v>16290083</v>
      </c>
      <c r="D420" s="8">
        <v>2386</v>
      </c>
      <c r="E420" s="8">
        <v>5459859</v>
      </c>
      <c r="F420" s="8">
        <v>5367293</v>
      </c>
      <c r="G420" s="8">
        <v>6629870</v>
      </c>
      <c r="H420" s="10">
        <f t="shared" si="267"/>
        <v>-1176574</v>
      </c>
      <c r="I420" s="8">
        <v>10612</v>
      </c>
      <c r="J420" s="8">
        <v>2128991</v>
      </c>
      <c r="K420" s="8">
        <v>773</v>
      </c>
      <c r="L420" s="9">
        <v>50</v>
      </c>
      <c r="M420" s="8">
        <v>294076</v>
      </c>
      <c r="N420" s="8">
        <v>4649</v>
      </c>
      <c r="O420" s="18">
        <f t="shared" si="268"/>
        <v>7461</v>
      </c>
      <c r="P420" s="18">
        <f t="shared" si="269"/>
        <v>5</v>
      </c>
      <c r="Q420" s="18">
        <f t="shared" si="270"/>
        <v>7</v>
      </c>
      <c r="R420" s="18">
        <f t="shared" si="276"/>
        <v>0</v>
      </c>
      <c r="S420" s="17">
        <f t="shared" si="277"/>
        <v>8810</v>
      </c>
      <c r="T420" s="17">
        <f t="shared" si="278"/>
        <v>-18.428571428571427</v>
      </c>
      <c r="U420" s="17">
        <f t="shared" si="279"/>
        <v>0.5714285714285714</v>
      </c>
      <c r="V420" s="17">
        <f t="shared" si="271"/>
        <v>7461</v>
      </c>
      <c r="W420" s="17">
        <f t="shared" si="280"/>
        <v>5</v>
      </c>
      <c r="X420" s="17">
        <f t="shared" si="272"/>
        <v>7</v>
      </c>
      <c r="Y420" s="17">
        <f t="shared" si="286"/>
        <v>8810</v>
      </c>
      <c r="Z420" s="17">
        <f t="shared" si="287"/>
        <v>8.2857142857142865</v>
      </c>
      <c r="AA420" s="17">
        <f t="shared" si="288"/>
        <v>2.5714285714285716</v>
      </c>
      <c r="AB420" s="11">
        <f t="shared" si="289"/>
        <v>0.74604115505123214</v>
      </c>
      <c r="AC420" s="11">
        <f t="shared" si="290"/>
        <v>3.9055371763370237E-6</v>
      </c>
      <c r="AD420" s="11">
        <f t="shared" si="291"/>
        <v>3.348214285714286E-3</v>
      </c>
      <c r="AE420" s="11">
        <f t="shared" si="292"/>
        <v>0.77667658391454908</v>
      </c>
      <c r="AF420" s="11">
        <f t="shared" si="293"/>
        <v>3.6275403420854258E-6</v>
      </c>
      <c r="AG420" s="11">
        <f t="shared" si="294"/>
        <v>2.0191822311963654E-3</v>
      </c>
      <c r="AH420" s="11">
        <f t="shared" si="261"/>
        <v>0.63180624947074271</v>
      </c>
      <c r="AI420" s="11">
        <f t="shared" si="281"/>
        <v>2.3567896753757899E-6</v>
      </c>
      <c r="AJ420" s="11">
        <f t="shared" si="282"/>
        <v>9.1145833333333339E-3</v>
      </c>
      <c r="AK420" s="16">
        <f t="shared" si="301"/>
        <v>0.62499788434798764</v>
      </c>
      <c r="AL420" s="16">
        <f t="shared" si="302"/>
        <v>5.4753685303918409E-6</v>
      </c>
      <c r="AM420" s="16">
        <f t="shared" si="300"/>
        <v>4.4936745570412686E-3</v>
      </c>
      <c r="AN420" s="15">
        <f t="shared" si="295"/>
        <v>0.69621031068624106</v>
      </c>
      <c r="AO420" s="15">
        <f t="shared" si="296"/>
        <v>2.9299364301459208E-6</v>
      </c>
      <c r="AP420" s="15">
        <f t="shared" si="297"/>
        <v>9.4228504122497048E-3</v>
      </c>
      <c r="AQ420" s="15">
        <f t="shared" si="273"/>
        <v>0</v>
      </c>
      <c r="AR420" s="15">
        <f t="shared" si="274"/>
        <v>0</v>
      </c>
      <c r="AS420" s="15">
        <f t="shared" si="275"/>
        <v>0</v>
      </c>
      <c r="AT420" s="14">
        <f t="shared" si="298"/>
        <v>3.5988639294586472E-4</v>
      </c>
      <c r="AU420" s="11">
        <f t="shared" si="283"/>
        <v>1.9979275611738995E-3</v>
      </c>
      <c r="AV420" s="14">
        <f t="shared" si="299"/>
        <v>-2.0279217456785547E-3</v>
      </c>
      <c r="AW420" s="11">
        <f t="shared" si="284"/>
        <v>-1.121080983465279E-2</v>
      </c>
      <c r="AX420" s="13">
        <f t="shared" si="262"/>
        <v>-5.810838409983704E-5</v>
      </c>
      <c r="AY420" s="11">
        <f t="shared" si="266"/>
        <v>-1.7051680040041357E-4</v>
      </c>
      <c r="AZ420" s="12">
        <f t="shared" si="264"/>
        <v>1.0256611366437049E-5</v>
      </c>
      <c r="BA420" s="11">
        <f t="shared" si="265"/>
        <v>3.0231146527544498E-5</v>
      </c>
      <c r="BB420" s="117">
        <f t="shared" si="285"/>
        <v>2386</v>
      </c>
      <c r="BC420" s="289">
        <f t="shared" si="263"/>
        <v>68</v>
      </c>
    </row>
    <row r="421" spans="1:55" ht="16">
      <c r="A421" s="20">
        <v>306</v>
      </c>
      <c r="B421" s="19">
        <v>44775</v>
      </c>
      <c r="C421" s="8">
        <v>16303759</v>
      </c>
      <c r="D421" s="8">
        <v>13676</v>
      </c>
      <c r="E421" s="8">
        <v>5460210</v>
      </c>
      <c r="F421" s="8">
        <v>5367540</v>
      </c>
      <c r="G421" s="8">
        <v>6629870</v>
      </c>
      <c r="H421" s="10">
        <f t="shared" si="267"/>
        <v>-1187644</v>
      </c>
      <c r="I421" s="8">
        <v>11603</v>
      </c>
      <c r="J421" s="8">
        <v>2138787</v>
      </c>
      <c r="K421" s="8">
        <v>802</v>
      </c>
      <c r="L421" s="9">
        <v>44</v>
      </c>
      <c r="M421" s="8">
        <v>294076</v>
      </c>
      <c r="N421" s="8">
        <v>4662</v>
      </c>
      <c r="O421" s="18">
        <f t="shared" si="268"/>
        <v>9796</v>
      </c>
      <c r="P421" s="18">
        <f t="shared" si="269"/>
        <v>29</v>
      </c>
      <c r="Q421" s="18">
        <f t="shared" si="270"/>
        <v>-6</v>
      </c>
      <c r="R421" s="18">
        <f t="shared" si="276"/>
        <v>0</v>
      </c>
      <c r="S421" s="17">
        <f t="shared" si="277"/>
        <v>8359</v>
      </c>
      <c r="T421" s="17">
        <f t="shared" si="278"/>
        <v>-16.285714285714285</v>
      </c>
      <c r="U421" s="17">
        <f t="shared" si="279"/>
        <v>1</v>
      </c>
      <c r="V421" s="17">
        <f t="shared" si="271"/>
        <v>9796</v>
      </c>
      <c r="W421" s="17">
        <f t="shared" si="280"/>
        <v>29</v>
      </c>
      <c r="X421" s="17">
        <f t="shared" si="272"/>
        <v>0</v>
      </c>
      <c r="Y421" s="17">
        <f t="shared" si="286"/>
        <v>8359</v>
      </c>
      <c r="Z421" s="17">
        <f t="shared" si="287"/>
        <v>8.2857142857142865</v>
      </c>
      <c r="AA421" s="17">
        <f t="shared" si="288"/>
        <v>2.8571428571428572</v>
      </c>
      <c r="AB421" s="11">
        <f t="shared" si="289"/>
        <v>0.78769317753486623</v>
      </c>
      <c r="AC421" s="11">
        <f t="shared" si="290"/>
        <v>3.891850311116527E-6</v>
      </c>
      <c r="AD421" s="11">
        <f t="shared" si="291"/>
        <v>3.6961744594344852E-3</v>
      </c>
      <c r="AE421" s="11">
        <f t="shared" si="292"/>
        <v>1.0067153963375262</v>
      </c>
      <c r="AF421" s="11">
        <f t="shared" si="293"/>
        <v>3.6095685218969615E-6</v>
      </c>
      <c r="AG421" s="11">
        <f t="shared" si="294"/>
        <v>2.0050125313283208E-3</v>
      </c>
      <c r="AH421" s="11">
        <f t="shared" si="261"/>
        <v>0.92310591782887297</v>
      </c>
      <c r="AI421" s="11">
        <f t="shared" si="281"/>
        <v>1.3621476088907844E-5</v>
      </c>
      <c r="AJ421" s="11">
        <f t="shared" si="282"/>
        <v>0</v>
      </c>
      <c r="AK421" s="16">
        <f t="shared" si="301"/>
        <v>0.60841673447955691</v>
      </c>
      <c r="AL421" s="16">
        <f t="shared" si="302"/>
        <v>3.1956531528567264E-6</v>
      </c>
      <c r="AM421" s="16">
        <f t="shared" si="300"/>
        <v>3.017659796893668E-3</v>
      </c>
      <c r="AN421" s="15">
        <f t="shared" si="295"/>
        <v>1</v>
      </c>
      <c r="AO421" s="15">
        <f t="shared" si="296"/>
        <v>6.8026483681904274E-6</v>
      </c>
      <c r="AP421" s="15">
        <f t="shared" si="297"/>
        <v>4.6783625730994153E-3</v>
      </c>
      <c r="AQ421" s="15">
        <f t="shared" si="273"/>
        <v>0</v>
      </c>
      <c r="AR421" s="15">
        <f t="shared" si="274"/>
        <v>0</v>
      </c>
      <c r="AS421" s="15">
        <f t="shared" si="275"/>
        <v>0</v>
      </c>
      <c r="AT421" s="14">
        <f t="shared" si="298"/>
        <v>2.0627855448146042E-3</v>
      </c>
      <c r="AU421" s="11">
        <f t="shared" si="283"/>
        <v>1.8609500854250751E-3</v>
      </c>
      <c r="AV421" s="14">
        <f t="shared" si="299"/>
        <v>-1.151523520516249E-2</v>
      </c>
      <c r="AW421" s="11">
        <f t="shared" si="284"/>
        <v>-1.035412133604E-2</v>
      </c>
      <c r="AX421" s="13">
        <f t="shared" si="262"/>
        <v>-2.0993154701701719E-4</v>
      </c>
      <c r="AY421" s="11">
        <f t="shared" si="266"/>
        <v>-1.6565671595659948E-4</v>
      </c>
      <c r="AZ421" s="12">
        <f t="shared" si="264"/>
        <v>3.7255632463381636E-5</v>
      </c>
      <c r="BA421" s="11">
        <f t="shared" si="265"/>
        <v>2.9627816447165842E-5</v>
      </c>
      <c r="BB421" s="117">
        <f t="shared" si="285"/>
        <v>13676</v>
      </c>
      <c r="BC421" s="289">
        <f t="shared" si="263"/>
        <v>247</v>
      </c>
    </row>
    <row r="422" spans="1:55" ht="16">
      <c r="A422" s="20">
        <v>307</v>
      </c>
      <c r="B422" s="19">
        <v>44776</v>
      </c>
      <c r="C422" s="8">
        <v>16319328</v>
      </c>
      <c r="D422" s="8">
        <v>15569</v>
      </c>
      <c r="E422" s="8">
        <v>5460468</v>
      </c>
      <c r="F422" s="8">
        <v>5367693</v>
      </c>
      <c r="G422" s="8">
        <v>6629870</v>
      </c>
      <c r="H422" s="10">
        <f t="shared" si="267"/>
        <v>-1201567</v>
      </c>
      <c r="I422" s="8">
        <v>16363</v>
      </c>
      <c r="J422" s="8">
        <v>2147854</v>
      </c>
      <c r="K422" s="8">
        <v>743</v>
      </c>
      <c r="L422" s="9">
        <v>40</v>
      </c>
      <c r="M422" s="8">
        <v>294076</v>
      </c>
      <c r="N422" s="8">
        <v>4668</v>
      </c>
      <c r="O422" s="18">
        <f t="shared" si="268"/>
        <v>9067</v>
      </c>
      <c r="P422" s="18">
        <f t="shared" si="269"/>
        <v>-59</v>
      </c>
      <c r="Q422" s="18">
        <f t="shared" si="270"/>
        <v>-4</v>
      </c>
      <c r="R422" s="18">
        <f t="shared" si="276"/>
        <v>0</v>
      </c>
      <c r="S422" s="17">
        <f t="shared" si="277"/>
        <v>8277.8333333333339</v>
      </c>
      <c r="T422" s="17">
        <f t="shared" si="278"/>
        <v>-23</v>
      </c>
      <c r="U422" s="17">
        <f t="shared" si="279"/>
        <v>0.16666666666666666</v>
      </c>
      <c r="V422" s="17">
        <f t="shared" si="271"/>
        <v>9067</v>
      </c>
      <c r="W422" s="17">
        <f t="shared" si="280"/>
        <v>0</v>
      </c>
      <c r="X422" s="17">
        <f t="shared" si="272"/>
        <v>0</v>
      </c>
      <c r="Y422" s="17">
        <f t="shared" si="286"/>
        <v>8277.8333333333339</v>
      </c>
      <c r="Z422" s="17">
        <f t="shared" si="287"/>
        <v>5.666666666666667</v>
      </c>
      <c r="AA422" s="17">
        <f t="shared" si="288"/>
        <v>2.3333333333333335</v>
      </c>
      <c r="AB422" s="11">
        <f t="shared" si="289"/>
        <v>0.71342181619696066</v>
      </c>
      <c r="AC422" s="11">
        <f t="shared" si="290"/>
        <v>2.6494768607938364E-6</v>
      </c>
      <c r="AD422" s="11">
        <f t="shared" si="291"/>
        <v>2.9093931837073984E-3</v>
      </c>
      <c r="AE422" s="11">
        <f t="shared" si="292"/>
        <v>0.90417900860069234</v>
      </c>
      <c r="AF422" s="11">
        <f t="shared" si="293"/>
        <v>5.2443657053537317E-6</v>
      </c>
      <c r="AG422" s="11">
        <f t="shared" si="294"/>
        <v>2.9590662502054911E-3</v>
      </c>
      <c r="AH422" s="11">
        <f t="shared" si="261"/>
        <v>0.78143583555976903</v>
      </c>
      <c r="AI422" s="11">
        <f t="shared" si="281"/>
        <v>0</v>
      </c>
      <c r="AJ422" s="11">
        <f t="shared" si="282"/>
        <v>0</v>
      </c>
      <c r="AK422" s="16">
        <f t="shared" si="301"/>
        <v>0.63807231769382855</v>
      </c>
      <c r="AL422" s="16">
        <f t="shared" si="302"/>
        <v>3.1956531528567264E-6</v>
      </c>
      <c r="AM422" s="16">
        <f t="shared" si="300"/>
        <v>2.376167012448133E-3</v>
      </c>
      <c r="AN422" s="15">
        <f t="shared" si="295"/>
        <v>1</v>
      </c>
      <c r="AO422" s="15">
        <f t="shared" si="296"/>
        <v>1.449101050163531E-6</v>
      </c>
      <c r="AP422" s="15">
        <f t="shared" si="297"/>
        <v>0</v>
      </c>
      <c r="AQ422" s="15">
        <f t="shared" si="273"/>
        <v>0</v>
      </c>
      <c r="AR422" s="15">
        <f t="shared" si="274"/>
        <v>0</v>
      </c>
      <c r="AS422" s="15">
        <f t="shared" si="275"/>
        <v>0</v>
      </c>
      <c r="AT422" s="14">
        <f t="shared" si="298"/>
        <v>2.3483115053538001E-3</v>
      </c>
      <c r="AU422" s="11">
        <f t="shared" si="283"/>
        <v>1.6942011432099474E-3</v>
      </c>
      <c r="AV422" s="14">
        <f t="shared" si="299"/>
        <v>-1.2957246662067117E-2</v>
      </c>
      <c r="AW422" s="11">
        <f t="shared" si="284"/>
        <v>-9.3699286136851388E-3</v>
      </c>
      <c r="AX422" s="13">
        <f t="shared" si="262"/>
        <v>-1.2882648335696555E-4</v>
      </c>
      <c r="AY422" s="11">
        <f t="shared" si="266"/>
        <v>-1.4481122196808284E-4</v>
      </c>
      <c r="AZ422" s="12">
        <f t="shared" si="264"/>
        <v>2.3077375574483361E-5</v>
      </c>
      <c r="BA422" s="11">
        <f t="shared" si="265"/>
        <v>2.60688872230275E-5</v>
      </c>
      <c r="BB422" s="117">
        <f t="shared" si="285"/>
        <v>15569</v>
      </c>
      <c r="BC422" s="289">
        <f t="shared" si="263"/>
        <v>153</v>
      </c>
    </row>
    <row r="423" spans="1:55" ht="16">
      <c r="A423" s="20">
        <v>308</v>
      </c>
      <c r="B423" s="19">
        <v>44777</v>
      </c>
      <c r="C423" s="8">
        <v>16333451</v>
      </c>
      <c r="D423" s="8">
        <v>14123</v>
      </c>
      <c r="E423" s="8">
        <v>5460934</v>
      </c>
      <c r="F423" s="8">
        <v>5368057</v>
      </c>
      <c r="G423" s="8">
        <v>6629870</v>
      </c>
      <c r="H423" s="10">
        <f t="shared" si="267"/>
        <v>-1209329</v>
      </c>
      <c r="I423" s="8">
        <v>15041</v>
      </c>
      <c r="J423" s="8">
        <v>2156588</v>
      </c>
      <c r="K423" s="8">
        <v>723</v>
      </c>
      <c r="L423" s="9">
        <v>37</v>
      </c>
      <c r="M423" s="8">
        <v>294076</v>
      </c>
      <c r="N423" s="8">
        <v>4677</v>
      </c>
      <c r="O423" s="18">
        <f t="shared" si="268"/>
        <v>8734</v>
      </c>
      <c r="P423" s="18">
        <f t="shared" si="269"/>
        <v>-20</v>
      </c>
      <c r="Q423" s="18">
        <f t="shared" si="270"/>
        <v>-3</v>
      </c>
      <c r="R423" s="18">
        <f t="shared" si="276"/>
        <v>0</v>
      </c>
      <c r="S423" s="17">
        <f t="shared" si="277"/>
        <v>8501.7999999999993</v>
      </c>
      <c r="T423" s="17">
        <f t="shared" si="278"/>
        <v>-13.8</v>
      </c>
      <c r="U423" s="17">
        <f t="shared" si="279"/>
        <v>-0.8</v>
      </c>
      <c r="V423" s="17">
        <f t="shared" si="271"/>
        <v>8734</v>
      </c>
      <c r="W423" s="17">
        <f t="shared" si="280"/>
        <v>0</v>
      </c>
      <c r="X423" s="17">
        <f t="shared" si="272"/>
        <v>0</v>
      </c>
      <c r="Y423" s="17">
        <f t="shared" si="286"/>
        <v>8501.7999999999993</v>
      </c>
      <c r="Z423" s="17">
        <f t="shared" si="287"/>
        <v>6.8</v>
      </c>
      <c r="AA423" s="17">
        <f t="shared" si="288"/>
        <v>1.8</v>
      </c>
      <c r="AB423" s="11">
        <f t="shared" si="289"/>
        <v>0.51957465012528259</v>
      </c>
      <c r="AC423" s="11">
        <f t="shared" si="290"/>
        <v>3.1659507582917645E-6</v>
      </c>
      <c r="AD423" s="11">
        <f t="shared" si="291"/>
        <v>2.4226110363391655E-3</v>
      </c>
      <c r="AE423" s="11">
        <f t="shared" si="292"/>
        <v>0.55827904862899558</v>
      </c>
      <c r="AF423" s="11">
        <f t="shared" si="293"/>
        <v>3.2236344255898413E-6</v>
      </c>
      <c r="AG423" s="11">
        <f t="shared" si="294"/>
        <v>3.7680209698558319E-3</v>
      </c>
      <c r="AH423" s="11">
        <f t="shared" si="261"/>
        <v>0.53376520198007704</v>
      </c>
      <c r="AI423" s="11">
        <f t="shared" si="281"/>
        <v>0</v>
      </c>
      <c r="AJ423" s="11">
        <f t="shared" si="282"/>
        <v>0</v>
      </c>
      <c r="AK423" s="16">
        <f t="shared" si="301"/>
        <v>0.67309850028575691</v>
      </c>
      <c r="AL423" s="16">
        <f t="shared" si="302"/>
        <v>3.4053690222269609E-6</v>
      </c>
      <c r="AM423" s="16">
        <f t="shared" si="300"/>
        <v>6.9156293222683268E-4</v>
      </c>
      <c r="AN423" s="15">
        <f t="shared" si="295"/>
        <v>0.64088016967126193</v>
      </c>
      <c r="AO423" s="15">
        <f t="shared" si="296"/>
        <v>0</v>
      </c>
      <c r="AP423" s="15">
        <f t="shared" si="297"/>
        <v>0</v>
      </c>
      <c r="AQ423" s="15">
        <f t="shared" si="273"/>
        <v>0</v>
      </c>
      <c r="AR423" s="15">
        <f t="shared" si="274"/>
        <v>0</v>
      </c>
      <c r="AS423" s="15">
        <f t="shared" si="275"/>
        <v>0</v>
      </c>
      <c r="AT423" s="14">
        <f t="shared" si="298"/>
        <v>2.1302076812969185E-3</v>
      </c>
      <c r="AU423" s="11">
        <f t="shared" si="283"/>
        <v>1.796928144895752E-3</v>
      </c>
      <c r="AV423" s="14">
        <f t="shared" si="299"/>
        <v>-1.1678377017337713E-2</v>
      </c>
      <c r="AW423" s="11">
        <f t="shared" si="284"/>
        <v>-9.906225153041506E-3</v>
      </c>
      <c r="AX423" s="13">
        <f t="shared" si="262"/>
        <v>-3.0293774712521231E-4</v>
      </c>
      <c r="AY423" s="11">
        <f t="shared" si="266"/>
        <v>-1.7634464516147317E-4</v>
      </c>
      <c r="AZ423" s="12">
        <f t="shared" si="264"/>
        <v>5.4903037314457147E-5</v>
      </c>
      <c r="BA423" s="11">
        <f t="shared" si="265"/>
        <v>3.1735162227916979E-5</v>
      </c>
      <c r="BB423" s="117">
        <f t="shared" si="285"/>
        <v>14123</v>
      </c>
      <c r="BC423" s="289">
        <f t="shared" si="263"/>
        <v>364</v>
      </c>
    </row>
    <row r="424" spans="1:55" ht="16">
      <c r="A424" s="20">
        <v>309</v>
      </c>
      <c r="B424" s="19">
        <v>44778</v>
      </c>
      <c r="C424" s="8">
        <v>16347264</v>
      </c>
      <c r="D424" s="8">
        <v>13813</v>
      </c>
      <c r="E424" s="8">
        <v>5461329</v>
      </c>
      <c r="F424" s="8">
        <v>5368277</v>
      </c>
      <c r="G424" s="8">
        <v>6629870</v>
      </c>
      <c r="H424" s="10">
        <f t="shared" si="267"/>
        <v>-1216753</v>
      </c>
      <c r="I424" s="8">
        <v>14782</v>
      </c>
      <c r="J424" s="8">
        <v>2164039</v>
      </c>
      <c r="K424" s="8">
        <v>699</v>
      </c>
      <c r="L424" s="9">
        <v>39</v>
      </c>
      <c r="M424" s="8">
        <v>294076</v>
      </c>
      <c r="N424" s="8">
        <v>4711</v>
      </c>
      <c r="O424" s="18">
        <f t="shared" si="268"/>
        <v>7451</v>
      </c>
      <c r="P424" s="18">
        <f t="shared" si="269"/>
        <v>-24</v>
      </c>
      <c r="Q424" s="18">
        <f t="shared" si="270"/>
        <v>2</v>
      </c>
      <c r="R424" s="18">
        <f t="shared" si="276"/>
        <v>0</v>
      </c>
      <c r="S424" s="17">
        <f t="shared" si="277"/>
        <v>8762</v>
      </c>
      <c r="T424" s="17">
        <f t="shared" si="278"/>
        <v>-18.5</v>
      </c>
      <c r="U424" s="17">
        <f t="shared" si="279"/>
        <v>-2.75</v>
      </c>
      <c r="V424" s="17">
        <f t="shared" si="271"/>
        <v>7451</v>
      </c>
      <c r="W424" s="17">
        <f t="shared" si="280"/>
        <v>0</v>
      </c>
      <c r="X424" s="17">
        <f t="shared" si="272"/>
        <v>2</v>
      </c>
      <c r="Y424" s="17">
        <f t="shared" si="286"/>
        <v>8762</v>
      </c>
      <c r="Z424" s="17">
        <f t="shared" si="287"/>
        <v>7.25</v>
      </c>
      <c r="AA424" s="17">
        <f t="shared" si="288"/>
        <v>0.5</v>
      </c>
      <c r="AB424" s="11">
        <f t="shared" si="289"/>
        <v>0.58254105445116677</v>
      </c>
      <c r="AC424" s="11">
        <f t="shared" si="290"/>
        <v>3.3617918675240703E-6</v>
      </c>
      <c r="AD424" s="11">
        <f t="shared" si="291"/>
        <v>6.9156293222683268E-4</v>
      </c>
      <c r="AE424" s="11">
        <f t="shared" si="292"/>
        <v>0.58438115000452884</v>
      </c>
      <c r="AF424" s="11">
        <f t="shared" si="293"/>
        <v>3.1368428604024459E-6</v>
      </c>
      <c r="AG424" s="11">
        <f t="shared" si="294"/>
        <v>3.6887994634473508E-3</v>
      </c>
      <c r="AH424" s="11">
        <f t="shared" si="261"/>
        <v>0.4953792965893225</v>
      </c>
      <c r="AI424" s="11">
        <f t="shared" si="281"/>
        <v>0</v>
      </c>
      <c r="AJ424" s="11">
        <f t="shared" si="282"/>
        <v>2.7662517289073307E-3</v>
      </c>
      <c r="AK424" s="16">
        <f t="shared" si="301"/>
        <v>0.6834215629895104</v>
      </c>
      <c r="AL424" s="16">
        <f t="shared" si="302"/>
        <v>0</v>
      </c>
      <c r="AM424" s="16">
        <f t="shared" si="300"/>
        <v>9.2208390963577694E-4</v>
      </c>
      <c r="AN424" s="15">
        <f t="shared" si="295"/>
        <v>0.61144734566833825</v>
      </c>
      <c r="AO424" s="15">
        <f t="shared" si="296"/>
        <v>0</v>
      </c>
      <c r="AP424" s="15">
        <f t="shared" si="297"/>
        <v>0</v>
      </c>
      <c r="AQ424" s="15">
        <f t="shared" si="273"/>
        <v>0</v>
      </c>
      <c r="AR424" s="15">
        <f t="shared" si="274"/>
        <v>0</v>
      </c>
      <c r="AS424" s="15">
        <f t="shared" si="275"/>
        <v>0</v>
      </c>
      <c r="AT424" s="14">
        <f t="shared" si="298"/>
        <v>2.0834496000675731E-3</v>
      </c>
      <c r="AU424" s="11">
        <f t="shared" si="283"/>
        <v>2.1561885828832242E-3</v>
      </c>
      <c r="AV424" s="14">
        <f t="shared" si="299"/>
        <v>-1.1352345134961656E-2</v>
      </c>
      <c r="AW424" s="11">
        <f t="shared" si="284"/>
        <v>-1.1875801004882242E-2</v>
      </c>
      <c r="AX424" s="13">
        <f t="shared" si="262"/>
        <v>-1.8191906420833372E-4</v>
      </c>
      <c r="AY424" s="11">
        <f t="shared" si="266"/>
        <v>-2.0590371042688221E-4</v>
      </c>
      <c r="AZ424" s="12">
        <f t="shared" si="264"/>
        <v>3.3183154420825747E-5</v>
      </c>
      <c r="BA424" s="11">
        <f t="shared" si="265"/>
        <v>3.7104799943286974E-5</v>
      </c>
      <c r="BB424" s="117">
        <f t="shared" si="285"/>
        <v>13813</v>
      </c>
      <c r="BC424" s="289">
        <f t="shared" si="263"/>
        <v>220</v>
      </c>
    </row>
    <row r="425" spans="1:55" ht="16">
      <c r="H425" s="10"/>
      <c r="I425" s="8"/>
      <c r="J425" s="8"/>
      <c r="K425" s="7"/>
      <c r="L425" s="9"/>
      <c r="M425" s="8"/>
      <c r="N425" s="7"/>
    </row>
    <row r="426" spans="1:55" ht="16">
      <c r="H426" s="10"/>
      <c r="I426" s="8"/>
      <c r="J426" s="8"/>
      <c r="K426" s="7"/>
      <c r="L426" s="9"/>
      <c r="M426" s="8"/>
      <c r="N426" s="7"/>
    </row>
    <row r="427" spans="1:55" ht="16">
      <c r="H427" s="10"/>
      <c r="I427" s="8"/>
      <c r="J427" s="8"/>
      <c r="K427" s="7"/>
      <c r="L427" s="9"/>
      <c r="M427" s="8"/>
      <c r="N427" s="7"/>
    </row>
    <row r="428" spans="1:55" ht="16">
      <c r="H428" s="10"/>
      <c r="I428" s="8"/>
      <c r="J428" s="8"/>
      <c r="K428" s="7"/>
      <c r="L428" s="9"/>
      <c r="M428" s="8"/>
      <c r="N428" s="7"/>
    </row>
    <row r="429" spans="1:55" ht="16">
      <c r="H429" s="10"/>
      <c r="I429" s="8"/>
      <c r="J429" s="8"/>
      <c r="K429" s="7"/>
      <c r="L429" s="9"/>
      <c r="M429" s="8"/>
      <c r="N429" s="7"/>
    </row>
    <row r="430" spans="1:55" ht="16">
      <c r="H430" s="10"/>
      <c r="I430" s="8"/>
      <c r="J430" s="8"/>
      <c r="K430" s="7"/>
      <c r="L430" s="9"/>
      <c r="M430" s="8"/>
      <c r="N430" s="7"/>
    </row>
    <row r="431" spans="1:55" ht="16">
      <c r="H431" s="10"/>
      <c r="I431" s="8"/>
      <c r="J431" s="8"/>
      <c r="K431" s="7"/>
      <c r="L431" s="9"/>
      <c r="M431" s="8"/>
      <c r="N431" s="7"/>
    </row>
    <row r="432" spans="1:55" ht="16">
      <c r="H432" s="10"/>
      <c r="I432" s="8"/>
      <c r="J432" s="8"/>
      <c r="K432" s="7"/>
      <c r="L432" s="9"/>
      <c r="M432" s="8"/>
      <c r="N432" s="7"/>
    </row>
    <row r="433" spans="8:14" ht="16">
      <c r="H433" s="10"/>
      <c r="I433" s="8"/>
      <c r="J433" s="8"/>
      <c r="K433" s="7"/>
      <c r="L433" s="9"/>
      <c r="M433" s="8"/>
      <c r="N433" s="7"/>
    </row>
    <row r="434" spans="8:14" ht="16">
      <c r="H434" s="10"/>
      <c r="I434" s="8"/>
      <c r="J434" s="8"/>
      <c r="K434" s="7"/>
      <c r="L434" s="9"/>
      <c r="M434" s="8"/>
      <c r="N434" s="7"/>
    </row>
    <row r="435" spans="8:14" ht="16">
      <c r="H435" s="10"/>
      <c r="I435" s="8"/>
      <c r="J435" s="8"/>
      <c r="K435" s="7"/>
      <c r="L435" s="9"/>
      <c r="M435" s="8"/>
      <c r="N435" s="7"/>
    </row>
    <row r="436" spans="8:14" ht="16">
      <c r="H436" s="10"/>
      <c r="I436" s="8"/>
      <c r="J436" s="8"/>
      <c r="K436" s="7"/>
      <c r="L436" s="9"/>
      <c r="M436" s="8"/>
      <c r="N436" s="7"/>
    </row>
    <row r="437" spans="8:14" ht="16">
      <c r="H437" s="10"/>
      <c r="I437" s="8"/>
      <c r="J437" s="8"/>
      <c r="K437" s="7"/>
      <c r="L437" s="9"/>
      <c r="M437" s="8"/>
      <c r="N437" s="7"/>
    </row>
    <row r="438" spans="8:14" ht="16">
      <c r="H438" s="10"/>
      <c r="I438" s="8"/>
      <c r="J438" s="8"/>
      <c r="K438" s="7"/>
      <c r="L438" s="9"/>
      <c r="M438" s="8"/>
      <c r="N438" s="7"/>
    </row>
    <row r="439" spans="8:14" ht="16">
      <c r="H439" s="10"/>
      <c r="I439" s="8"/>
      <c r="J439" s="8"/>
      <c r="K439" s="7"/>
      <c r="L439" s="9"/>
      <c r="M439" s="8"/>
      <c r="N439" s="7"/>
    </row>
    <row r="440" spans="8:14" ht="16">
      <c r="H440" s="10"/>
      <c r="I440" s="8"/>
      <c r="J440" s="8"/>
      <c r="K440" s="7"/>
      <c r="L440" s="9"/>
      <c r="M440" s="8"/>
      <c r="N440" s="7"/>
    </row>
    <row r="441" spans="8:14" ht="16">
      <c r="H441" s="10"/>
      <c r="I441" s="8"/>
      <c r="J441" s="8"/>
      <c r="K441" s="7"/>
      <c r="L441" s="9"/>
      <c r="M441" s="8"/>
      <c r="N441" s="7"/>
    </row>
    <row r="442" spans="8:14" ht="16">
      <c r="H442" s="10"/>
      <c r="I442" s="8"/>
      <c r="J442" s="8"/>
      <c r="K442" s="7"/>
      <c r="L442" s="9"/>
      <c r="M442" s="8"/>
      <c r="N442" s="7"/>
    </row>
    <row r="443" spans="8:14" ht="16">
      <c r="H443" s="10"/>
      <c r="I443" s="8"/>
      <c r="J443" s="8"/>
      <c r="K443" s="7"/>
      <c r="L443" s="9"/>
      <c r="M443" s="8"/>
      <c r="N443" s="7"/>
    </row>
    <row r="444" spans="8:14" ht="16">
      <c r="H444" s="10"/>
      <c r="I444" s="8"/>
      <c r="J444" s="8"/>
      <c r="K444" s="7"/>
      <c r="L444" s="9"/>
      <c r="M444" s="8"/>
      <c r="N444" s="7"/>
    </row>
    <row r="445" spans="8:14" ht="16">
      <c r="H445" s="10"/>
      <c r="I445" s="8"/>
      <c r="J445" s="8"/>
      <c r="K445" s="7"/>
      <c r="L445" s="9"/>
      <c r="M445" s="8"/>
      <c r="N445" s="7"/>
    </row>
    <row r="446" spans="8:14" ht="16">
      <c r="H446" s="10"/>
      <c r="I446" s="8"/>
      <c r="J446" s="8"/>
      <c r="K446" s="7"/>
      <c r="L446" s="9"/>
      <c r="M446" s="8"/>
      <c r="N446" s="7"/>
    </row>
    <row r="447" spans="8:14" ht="16">
      <c r="H447" s="10"/>
      <c r="I447" s="8"/>
      <c r="J447" s="8"/>
      <c r="K447" s="7"/>
      <c r="L447" s="9"/>
      <c r="M447" s="8"/>
      <c r="N447" s="7"/>
    </row>
    <row r="448" spans="8:14" ht="16">
      <c r="H448" s="10"/>
      <c r="I448" s="8"/>
      <c r="J448" s="8"/>
      <c r="K448" s="7"/>
      <c r="L448" s="9"/>
      <c r="M448" s="8"/>
      <c r="N448" s="7"/>
    </row>
    <row r="449" spans="8:14" ht="16">
      <c r="H449" s="10"/>
      <c r="I449" s="8"/>
      <c r="J449" s="8"/>
      <c r="K449" s="7"/>
      <c r="L449" s="9"/>
      <c r="M449" s="8"/>
      <c r="N449" s="7"/>
    </row>
    <row r="450" spans="8:14" ht="16">
      <c r="H450" s="10"/>
      <c r="I450" s="8"/>
      <c r="J450" s="8"/>
      <c r="K450" s="7"/>
      <c r="L450" s="9"/>
      <c r="M450" s="8"/>
      <c r="N450" s="7"/>
    </row>
    <row r="451" spans="8:14" ht="16">
      <c r="H451" s="10"/>
      <c r="I451" s="8"/>
      <c r="J451" s="8"/>
      <c r="K451" s="7"/>
      <c r="L451" s="9"/>
      <c r="M451" s="8"/>
      <c r="N451" s="7"/>
    </row>
    <row r="452" spans="8:14" ht="16">
      <c r="H452" s="10"/>
      <c r="I452" s="8"/>
      <c r="J452" s="8"/>
      <c r="K452" s="7"/>
      <c r="L452" s="9"/>
      <c r="M452" s="8"/>
      <c r="N452" s="7"/>
    </row>
    <row r="453" spans="8:14" ht="16">
      <c r="H453" s="10"/>
      <c r="I453" s="8"/>
      <c r="J453" s="8"/>
      <c r="K453" s="7"/>
      <c r="L453" s="9"/>
      <c r="M453" s="8"/>
      <c r="N453" s="7"/>
    </row>
    <row r="454" spans="8:14" ht="16">
      <c r="H454" s="10"/>
      <c r="I454" s="8"/>
      <c r="J454" s="8"/>
      <c r="K454" s="7"/>
      <c r="L454" s="9"/>
      <c r="M454" s="8"/>
      <c r="N454" s="7"/>
    </row>
    <row r="455" spans="8:14" ht="16">
      <c r="H455" s="10"/>
      <c r="I455" s="8"/>
      <c r="J455" s="8"/>
      <c r="K455" s="7"/>
      <c r="L455" s="9"/>
      <c r="M455" s="8"/>
      <c r="N455" s="7"/>
    </row>
    <row r="456" spans="8:14" ht="16">
      <c r="H456" s="10"/>
      <c r="I456" s="8"/>
      <c r="J456" s="8"/>
      <c r="K456" s="7"/>
      <c r="L456" s="9"/>
      <c r="M456" s="8"/>
      <c r="N456" s="7"/>
    </row>
    <row r="457" spans="8:14" ht="16">
      <c r="H457" s="10"/>
      <c r="I457" s="8"/>
      <c r="J457" s="8"/>
      <c r="K457" s="7"/>
      <c r="L457" s="9"/>
      <c r="M457" s="8"/>
      <c r="N457" s="7"/>
    </row>
    <row r="458" spans="8:14" ht="16">
      <c r="H458" s="10"/>
      <c r="I458" s="8"/>
      <c r="J458" s="8"/>
      <c r="K458" s="7"/>
      <c r="L458" s="9"/>
      <c r="M458" s="8"/>
      <c r="N458" s="7"/>
    </row>
    <row r="459" spans="8:14" ht="16">
      <c r="H459" s="10"/>
      <c r="I459" s="8"/>
      <c r="J459" s="8"/>
      <c r="K459" s="7"/>
      <c r="L459" s="9"/>
      <c r="M459" s="8"/>
      <c r="N459" s="7"/>
    </row>
    <row r="460" spans="8:14" ht="16">
      <c r="H460" s="10"/>
      <c r="I460" s="8"/>
      <c r="J460" s="8"/>
      <c r="K460" s="7"/>
      <c r="L460" s="9"/>
      <c r="M460" s="8"/>
      <c r="N460" s="7"/>
    </row>
    <row r="461" spans="8:14" ht="16">
      <c r="H461" s="10"/>
      <c r="I461" s="8"/>
      <c r="J461" s="8"/>
      <c r="K461" s="7"/>
      <c r="L461" s="9"/>
      <c r="M461" s="8"/>
      <c r="N461" s="7"/>
    </row>
    <row r="462" spans="8:14" ht="16">
      <c r="H462" s="10"/>
      <c r="I462" s="8"/>
      <c r="J462" s="8"/>
      <c r="K462" s="7"/>
      <c r="L462" s="9"/>
      <c r="M462" s="8"/>
      <c r="N462" s="7"/>
    </row>
    <row r="463" spans="8:14" ht="16">
      <c r="H463" s="10"/>
      <c r="I463" s="8"/>
      <c r="J463" s="8"/>
      <c r="K463" s="7"/>
      <c r="L463" s="9"/>
      <c r="M463" s="8"/>
      <c r="N463" s="7"/>
    </row>
    <row r="464" spans="8:14" ht="16">
      <c r="H464" s="10"/>
      <c r="I464" s="8"/>
      <c r="J464" s="8"/>
      <c r="K464" s="7"/>
      <c r="L464" s="9"/>
      <c r="M464" s="8"/>
      <c r="N464" s="7"/>
    </row>
    <row r="465" spans="8:14" ht="16">
      <c r="H465" s="10"/>
      <c r="I465" s="8"/>
      <c r="J465" s="8"/>
      <c r="K465" s="7"/>
      <c r="L465" s="9"/>
      <c r="M465" s="8"/>
      <c r="N465" s="7"/>
    </row>
    <row r="466" spans="8:14" ht="16">
      <c r="H466" s="10"/>
      <c r="I466" s="8"/>
      <c r="J466" s="8"/>
      <c r="K466" s="7"/>
      <c r="L466" s="9"/>
      <c r="M466" s="8"/>
      <c r="N466" s="7"/>
    </row>
    <row r="467" spans="8:14" ht="16">
      <c r="H467" s="10"/>
      <c r="I467" s="8"/>
      <c r="J467" s="8"/>
      <c r="K467" s="7"/>
      <c r="L467" s="9"/>
      <c r="M467" s="8"/>
      <c r="N467" s="7"/>
    </row>
    <row r="468" spans="8:14" ht="16">
      <c r="H468" s="10"/>
      <c r="I468" s="8"/>
      <c r="J468" s="8"/>
      <c r="K468" s="7"/>
      <c r="L468" s="9"/>
      <c r="M468" s="8"/>
      <c r="N468" s="7"/>
    </row>
    <row r="469" spans="8:14" ht="16">
      <c r="H469" s="10"/>
      <c r="I469" s="8"/>
      <c r="J469" s="8"/>
      <c r="K469" s="7"/>
      <c r="L469" s="9"/>
      <c r="M469" s="8"/>
      <c r="N469" s="7"/>
    </row>
    <row r="470" spans="8:14" ht="16">
      <c r="H470" s="10"/>
      <c r="I470" s="8"/>
      <c r="J470" s="8"/>
      <c r="K470" s="7"/>
      <c r="L470" s="9"/>
      <c r="M470" s="8"/>
      <c r="N470" s="7"/>
    </row>
    <row r="471" spans="8:14" ht="16">
      <c r="H471" s="10"/>
      <c r="I471" s="8"/>
      <c r="J471" s="8"/>
      <c r="K471" s="7"/>
      <c r="L471" s="9"/>
      <c r="M471" s="8"/>
      <c r="N471" s="7"/>
    </row>
    <row r="472" spans="8:14" ht="16">
      <c r="H472" s="10"/>
      <c r="I472" s="8"/>
      <c r="J472" s="8"/>
      <c r="K472" s="7"/>
      <c r="L472" s="9"/>
      <c r="M472" s="8"/>
      <c r="N472" s="7"/>
    </row>
    <row r="473" spans="8:14" ht="16">
      <c r="H473" s="10"/>
      <c r="I473" s="8"/>
      <c r="J473" s="8"/>
      <c r="K473" s="7"/>
      <c r="L473" s="9"/>
      <c r="M473" s="8"/>
      <c r="N473" s="7"/>
    </row>
    <row r="474" spans="8:14" ht="16">
      <c r="H474" s="10"/>
      <c r="I474" s="8"/>
      <c r="J474" s="8"/>
      <c r="K474" s="7"/>
      <c r="L474" s="9"/>
      <c r="M474" s="8"/>
      <c r="N474" s="7"/>
    </row>
    <row r="475" spans="8:14" ht="16">
      <c r="H475" s="10"/>
      <c r="I475" s="8"/>
      <c r="J475" s="8"/>
      <c r="K475" s="7"/>
      <c r="L475" s="9"/>
      <c r="M475" s="8"/>
      <c r="N475" s="7"/>
    </row>
    <row r="476" spans="8:14" ht="16">
      <c r="H476" s="10"/>
      <c r="I476" s="8"/>
      <c r="J476" s="8"/>
      <c r="K476" s="7"/>
      <c r="L476" s="9"/>
      <c r="M476" s="8"/>
      <c r="N476" s="7"/>
    </row>
    <row r="477" spans="8:14" ht="16">
      <c r="H477" s="10"/>
      <c r="I477" s="8"/>
      <c r="J477" s="8"/>
      <c r="K477" s="7"/>
      <c r="L477" s="9"/>
      <c r="M477" s="8"/>
      <c r="N477" s="7"/>
    </row>
    <row r="478" spans="8:14" ht="16">
      <c r="H478" s="10"/>
      <c r="I478" s="8"/>
      <c r="J478" s="8"/>
      <c r="K478" s="7"/>
      <c r="L478" s="9"/>
      <c r="M478" s="8"/>
      <c r="N478" s="7"/>
    </row>
    <row r="479" spans="8:14" ht="16">
      <c r="H479" s="10"/>
      <c r="I479" s="8"/>
      <c r="J479" s="8"/>
      <c r="K479" s="7"/>
      <c r="L479" s="9"/>
      <c r="M479" s="8"/>
      <c r="N479" s="7"/>
    </row>
    <row r="480" spans="8:14" ht="16">
      <c r="H480" s="10"/>
      <c r="I480" s="8"/>
      <c r="J480" s="8"/>
      <c r="K480" s="7"/>
      <c r="L480" s="9"/>
      <c r="M480" s="8"/>
      <c r="N480" s="7"/>
    </row>
    <row r="481" spans="8:14" ht="16">
      <c r="H481" s="10"/>
      <c r="I481" s="8"/>
      <c r="J481" s="8"/>
      <c r="K481" s="7"/>
      <c r="L481" s="9"/>
      <c r="M481" s="8"/>
      <c r="N481" s="7"/>
    </row>
    <row r="482" spans="8:14" ht="16">
      <c r="H482" s="10"/>
      <c r="I482" s="8"/>
      <c r="J482" s="8"/>
      <c r="K482" s="7"/>
      <c r="L482" s="9"/>
      <c r="M482" s="8"/>
      <c r="N482" s="7"/>
    </row>
    <row r="483" spans="8:14" ht="16">
      <c r="H483" s="10"/>
      <c r="I483" s="8"/>
      <c r="J483" s="8"/>
      <c r="K483" s="7"/>
      <c r="L483" s="9"/>
      <c r="M483" s="8"/>
      <c r="N483" s="7"/>
    </row>
    <row r="484" spans="8:14" ht="16">
      <c r="H484" s="10"/>
      <c r="I484" s="8"/>
      <c r="J484" s="8"/>
      <c r="K484" s="7"/>
      <c r="L484" s="9"/>
      <c r="M484" s="8"/>
      <c r="N484" s="7"/>
    </row>
    <row r="485" spans="8:14" ht="16">
      <c r="H485" s="10"/>
      <c r="I485" s="8"/>
      <c r="J485" s="8"/>
      <c r="K485" s="7"/>
      <c r="L485" s="9"/>
      <c r="M485" s="8"/>
      <c r="N485" s="7"/>
    </row>
    <row r="486" spans="8:14" ht="16">
      <c r="H486" s="10"/>
      <c r="I486" s="8"/>
      <c r="J486" s="8"/>
      <c r="K486" s="7"/>
      <c r="L486" s="9"/>
      <c r="M486" s="8"/>
      <c r="N486" s="7"/>
    </row>
    <row r="487" spans="8:14" ht="16">
      <c r="H487" s="10"/>
      <c r="I487" s="8"/>
      <c r="J487" s="8"/>
      <c r="K487" s="7"/>
      <c r="L487" s="9"/>
      <c r="M487" s="8"/>
      <c r="N487" s="7"/>
    </row>
    <row r="488" spans="8:14" ht="16">
      <c r="H488" s="10"/>
      <c r="I488" s="8"/>
      <c r="J488" s="8"/>
      <c r="K488" s="7"/>
      <c r="L488" s="9"/>
      <c r="M488" s="8"/>
      <c r="N488" s="7"/>
    </row>
    <row r="489" spans="8:14" ht="16">
      <c r="H489" s="10"/>
      <c r="I489" s="8"/>
      <c r="J489" s="8"/>
      <c r="K489" s="7"/>
      <c r="L489" s="9"/>
      <c r="M489" s="8"/>
      <c r="N489" s="7"/>
    </row>
    <row r="490" spans="8:14" ht="16">
      <c r="H490" s="10"/>
      <c r="I490" s="8"/>
      <c r="J490" s="8"/>
      <c r="K490" s="7"/>
      <c r="L490" s="9"/>
      <c r="M490" s="8"/>
      <c r="N490" s="7"/>
    </row>
    <row r="491" spans="8:14" ht="16">
      <c r="H491" s="10"/>
      <c r="I491" s="8"/>
      <c r="J491" s="8"/>
      <c r="K491" s="7"/>
      <c r="L491" s="9"/>
      <c r="M491" s="8"/>
      <c r="N491" s="7"/>
    </row>
    <row r="492" spans="8:14" ht="16">
      <c r="H492" s="10"/>
      <c r="I492" s="8"/>
      <c r="J492" s="8"/>
      <c r="K492" s="7"/>
      <c r="L492" s="9"/>
      <c r="M492" s="8"/>
      <c r="N492" s="7"/>
    </row>
    <row r="493" spans="8:14" ht="16">
      <c r="H493" s="10"/>
      <c r="I493" s="8"/>
      <c r="J493" s="8"/>
      <c r="K493" s="7"/>
      <c r="L493" s="9"/>
      <c r="M493" s="8"/>
      <c r="N493" s="7"/>
    </row>
    <row r="494" spans="8:14" ht="16">
      <c r="H494" s="10"/>
      <c r="I494" s="8"/>
      <c r="J494" s="8"/>
      <c r="K494" s="7"/>
      <c r="L494" s="9"/>
      <c r="M494" s="8"/>
      <c r="N494" s="7"/>
    </row>
    <row r="495" spans="8:14" ht="16">
      <c r="H495" s="10"/>
      <c r="I495" s="8"/>
      <c r="J495" s="8"/>
      <c r="K495" s="7"/>
      <c r="L495" s="9"/>
      <c r="M495" s="8"/>
      <c r="N495" s="7"/>
    </row>
    <row r="496" spans="8:14" ht="16">
      <c r="H496" s="10"/>
      <c r="I496" s="8"/>
      <c r="J496" s="8"/>
      <c r="K496" s="7"/>
      <c r="L496" s="9"/>
      <c r="M496" s="8"/>
      <c r="N496" s="7"/>
    </row>
    <row r="497" spans="8:14" ht="16">
      <c r="H497" s="10"/>
      <c r="I497" s="8"/>
      <c r="J497" s="8"/>
      <c r="K497" s="7"/>
      <c r="L497" s="9"/>
      <c r="M497" s="8"/>
      <c r="N497" s="7"/>
    </row>
    <row r="498" spans="8:14" ht="16">
      <c r="H498" s="10"/>
      <c r="I498" s="8"/>
      <c r="J498" s="8"/>
      <c r="K498" s="7"/>
      <c r="L498" s="9"/>
      <c r="M498" s="8"/>
      <c r="N498" s="7"/>
    </row>
    <row r="499" spans="8:14" ht="16">
      <c r="H499" s="10"/>
      <c r="I499" s="8"/>
      <c r="J499" s="8"/>
      <c r="K499" s="7"/>
      <c r="L499" s="9"/>
      <c r="M499" s="8"/>
      <c r="N499" s="7"/>
    </row>
    <row r="500" spans="8:14" ht="16">
      <c r="H500" s="10"/>
      <c r="I500" s="8"/>
      <c r="J500" s="8"/>
      <c r="K500" s="7"/>
      <c r="L500" s="9"/>
      <c r="M500" s="8"/>
      <c r="N500" s="7"/>
    </row>
    <row r="501" spans="8:14" ht="16">
      <c r="H501" s="10"/>
      <c r="I501" s="8"/>
      <c r="J501" s="8"/>
      <c r="K501" s="7"/>
      <c r="L501" s="9"/>
      <c r="M501" s="8"/>
      <c r="N501" s="7"/>
    </row>
    <row r="502" spans="8:14" ht="16">
      <c r="H502" s="10"/>
      <c r="I502" s="8"/>
      <c r="J502" s="8"/>
      <c r="K502" s="7"/>
      <c r="L502" s="9"/>
      <c r="M502" s="8"/>
      <c r="N502" s="7"/>
    </row>
    <row r="503" spans="8:14" ht="16">
      <c r="H503" s="10"/>
      <c r="I503" s="8"/>
      <c r="J503" s="8"/>
      <c r="K503" s="7"/>
      <c r="L503" s="9"/>
      <c r="M503" s="8"/>
      <c r="N503" s="7"/>
    </row>
    <row r="504" spans="8:14" ht="16">
      <c r="H504" s="10"/>
      <c r="I504" s="8"/>
      <c r="J504" s="8"/>
      <c r="K504" s="7"/>
      <c r="L504" s="9"/>
      <c r="M504" s="8"/>
      <c r="N504" s="7"/>
    </row>
    <row r="505" spans="8:14" ht="16">
      <c r="H505" s="10"/>
      <c r="I505" s="8"/>
      <c r="J505" s="8"/>
      <c r="K505" s="7"/>
      <c r="L505" s="9"/>
      <c r="M505" s="8"/>
      <c r="N505" s="7"/>
    </row>
    <row r="506" spans="8:14" ht="16">
      <c r="H506" s="10"/>
      <c r="I506" s="8"/>
      <c r="J506" s="8"/>
      <c r="K506" s="7"/>
      <c r="L506" s="9"/>
      <c r="M506" s="8"/>
      <c r="N506" s="7"/>
    </row>
    <row r="507" spans="8:14" ht="16">
      <c r="H507" s="10"/>
      <c r="I507" s="8"/>
      <c r="J507" s="8"/>
      <c r="K507" s="7"/>
      <c r="L507" s="9"/>
      <c r="M507" s="8"/>
      <c r="N507" s="7"/>
    </row>
    <row r="508" spans="8:14" ht="16">
      <c r="H508" s="10"/>
      <c r="I508" s="8"/>
      <c r="J508" s="8"/>
      <c r="K508" s="7"/>
      <c r="L508" s="9"/>
      <c r="M508" s="8"/>
      <c r="N508" s="7"/>
    </row>
    <row r="509" spans="8:14" ht="16">
      <c r="H509" s="10"/>
      <c r="I509" s="8"/>
      <c r="J509" s="8"/>
      <c r="K509" s="7"/>
      <c r="L509" s="9"/>
      <c r="M509" s="8"/>
      <c r="N509" s="7"/>
    </row>
    <row r="510" spans="8:14" ht="16">
      <c r="H510" s="10"/>
      <c r="I510" s="8"/>
      <c r="J510" s="8"/>
      <c r="K510" s="7"/>
      <c r="L510" s="9"/>
      <c r="M510" s="8"/>
      <c r="N510" s="7"/>
    </row>
    <row r="511" spans="8:14" ht="16">
      <c r="H511" s="10"/>
      <c r="I511" s="8"/>
      <c r="J511" s="8"/>
      <c r="K511" s="7"/>
      <c r="L511" s="9"/>
      <c r="M511" s="8"/>
      <c r="N511" s="7"/>
    </row>
    <row r="512" spans="8:14" ht="16">
      <c r="H512" s="10"/>
      <c r="I512" s="8"/>
      <c r="J512" s="8"/>
      <c r="K512" s="7"/>
      <c r="L512" s="9"/>
      <c r="M512" s="8"/>
      <c r="N512" s="7"/>
    </row>
    <row r="513" spans="8:14" ht="16">
      <c r="H513" s="10"/>
      <c r="I513" s="8"/>
      <c r="J513" s="8"/>
      <c r="K513" s="7"/>
      <c r="L513" s="9"/>
      <c r="M513" s="8"/>
      <c r="N513" s="7"/>
    </row>
    <row r="514" spans="8:14" ht="16">
      <c r="H514" s="10"/>
      <c r="I514" s="8"/>
      <c r="J514" s="8"/>
      <c r="K514" s="7"/>
      <c r="L514" s="9"/>
      <c r="M514" s="8"/>
      <c r="N514" s="7"/>
    </row>
    <row r="515" spans="8:14" ht="16">
      <c r="H515" s="10"/>
      <c r="I515" s="8"/>
      <c r="J515" s="8"/>
      <c r="K515" s="7"/>
      <c r="L515" s="9"/>
      <c r="M515" s="8"/>
      <c r="N515" s="7"/>
    </row>
    <row r="516" spans="8:14" ht="16">
      <c r="H516" s="10"/>
      <c r="I516" s="8"/>
      <c r="J516" s="8"/>
      <c r="K516" s="7"/>
      <c r="L516" s="9"/>
      <c r="M516" s="8"/>
      <c r="N516" s="7"/>
    </row>
    <row r="517" spans="8:14" ht="16">
      <c r="H517" s="10"/>
      <c r="I517" s="8"/>
      <c r="J517" s="8"/>
      <c r="K517" s="7"/>
      <c r="L517" s="9"/>
      <c r="M517" s="8"/>
      <c r="N517" s="7"/>
    </row>
  </sheetData>
  <mergeCells count="4">
    <mergeCell ref="AT1:AU1"/>
    <mergeCell ref="AV1:AW1"/>
    <mergeCell ref="AX1:AY1"/>
    <mergeCell ref="AZ1:BA1"/>
  </mergeCells>
  <conditionalFormatting sqref="AP3:AP9">
    <cfRule type="iconSet" priority="1">
      <iconSet>
        <cfvo type="percent" val="0"/>
        <cfvo type="num" val="1E-3"/>
        <cfvo type="num" val="0.01"/>
      </iconSet>
    </cfRule>
  </conditionalFormatting>
  <pageMargins left="0.7" right="0.7" top="0.75" bottom="0.75" header="0.3" footer="0.3"/>
  <ignoredErrors>
    <ignoredError sqref="AX156" formula="1"/>
  </ignoredError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AFF8-CB32-D949-BC94-C5B6D899D06D}">
  <dimension ref="A1:K61"/>
  <sheetViews>
    <sheetView workbookViewId="0">
      <selection activeCell="K12" sqref="K12"/>
    </sheetView>
  </sheetViews>
  <sheetFormatPr baseColWidth="10" defaultRowHeight="16"/>
  <sheetData>
    <row r="1" spans="1:11">
      <c r="B1" t="s">
        <v>53</v>
      </c>
      <c r="C1" t="s">
        <v>48</v>
      </c>
      <c r="D1" t="s">
        <v>47</v>
      </c>
      <c r="E1" t="s">
        <v>58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>
      <c r="A2">
        <v>1</v>
      </c>
      <c r="B2" s="463">
        <v>44473</v>
      </c>
      <c r="C2">
        <v>6629870</v>
      </c>
      <c r="D2">
        <v>3674149</v>
      </c>
      <c r="E2">
        <v>2845438</v>
      </c>
      <c r="F2">
        <v>67789</v>
      </c>
      <c r="G2">
        <v>12113</v>
      </c>
      <c r="H2">
        <v>498</v>
      </c>
      <c r="I2">
        <v>96</v>
      </c>
      <c r="J2">
        <v>28911</v>
      </c>
      <c r="K2">
        <v>876</v>
      </c>
    </row>
    <row r="3" spans="1:11">
      <c r="A3">
        <v>2</v>
      </c>
      <c r="B3" s="463">
        <v>44474</v>
      </c>
      <c r="C3">
        <v>6629870</v>
      </c>
      <c r="D3">
        <v>3626614</v>
      </c>
      <c r="E3">
        <v>2896816</v>
      </c>
      <c r="F3">
        <v>62189</v>
      </c>
      <c r="G3">
        <v>13746</v>
      </c>
      <c r="H3">
        <v>517</v>
      </c>
      <c r="I3">
        <v>101</v>
      </c>
      <c r="J3">
        <v>29007</v>
      </c>
      <c r="K3">
        <v>880</v>
      </c>
    </row>
    <row r="4" spans="1:11">
      <c r="A4">
        <v>3</v>
      </c>
      <c r="B4" s="463">
        <v>44475</v>
      </c>
      <c r="C4">
        <v>6629870</v>
      </c>
      <c r="D4">
        <v>3562970</v>
      </c>
      <c r="E4">
        <v>2949785</v>
      </c>
      <c r="F4">
        <v>71451</v>
      </c>
      <c r="G4">
        <v>13787</v>
      </c>
      <c r="H4">
        <v>525</v>
      </c>
      <c r="I4">
        <v>94</v>
      </c>
      <c r="J4">
        <v>30367</v>
      </c>
      <c r="K4">
        <v>891</v>
      </c>
    </row>
    <row r="5" spans="1:11">
      <c r="A5">
        <v>4</v>
      </c>
      <c r="B5" s="463">
        <v>44476</v>
      </c>
      <c r="C5">
        <v>6629870</v>
      </c>
      <c r="D5">
        <v>3490102</v>
      </c>
      <c r="E5">
        <v>3015264</v>
      </c>
      <c r="F5">
        <v>77238</v>
      </c>
      <c r="G5">
        <v>14391</v>
      </c>
      <c r="H5">
        <v>564</v>
      </c>
      <c r="I5">
        <v>115</v>
      </c>
      <c r="J5">
        <v>31303</v>
      </c>
      <c r="K5">
        <v>893</v>
      </c>
    </row>
    <row r="6" spans="1:11">
      <c r="A6">
        <v>5</v>
      </c>
      <c r="B6" s="463">
        <v>44477</v>
      </c>
      <c r="C6">
        <v>6629870</v>
      </c>
      <c r="D6">
        <v>3429485</v>
      </c>
      <c r="E6">
        <v>3073742</v>
      </c>
      <c r="F6">
        <v>77554</v>
      </c>
      <c r="G6">
        <v>16085</v>
      </c>
      <c r="H6">
        <v>620</v>
      </c>
      <c r="I6">
        <v>114</v>
      </c>
      <c r="J6">
        <v>31372</v>
      </c>
      <c r="K6">
        <v>898</v>
      </c>
    </row>
    <row r="7" spans="1:11">
      <c r="A7">
        <v>6</v>
      </c>
      <c r="B7" s="463">
        <v>44478</v>
      </c>
      <c r="C7">
        <v>6629870</v>
      </c>
      <c r="D7">
        <v>3368758</v>
      </c>
      <c r="E7">
        <v>3136657</v>
      </c>
      <c r="F7">
        <v>73443</v>
      </c>
      <c r="G7">
        <v>16500</v>
      </c>
      <c r="H7">
        <v>578</v>
      </c>
      <c r="I7">
        <v>117</v>
      </c>
      <c r="J7">
        <v>32914</v>
      </c>
      <c r="K7">
        <v>903</v>
      </c>
    </row>
    <row r="8" spans="1:11">
      <c r="A8">
        <v>7</v>
      </c>
      <c r="B8" s="463">
        <v>44479</v>
      </c>
      <c r="C8">
        <v>6629870</v>
      </c>
      <c r="D8">
        <v>3310325</v>
      </c>
      <c r="E8">
        <v>3192556</v>
      </c>
      <c r="F8">
        <v>74105</v>
      </c>
      <c r="G8">
        <v>17603</v>
      </c>
      <c r="H8">
        <v>609</v>
      </c>
      <c r="I8">
        <v>126</v>
      </c>
      <c r="J8">
        <v>33638</v>
      </c>
      <c r="K8">
        <v>908</v>
      </c>
    </row>
    <row r="9" spans="1:11">
      <c r="A9">
        <v>8</v>
      </c>
      <c r="B9" s="463">
        <v>44480</v>
      </c>
      <c r="C9">
        <v>6629870</v>
      </c>
      <c r="D9">
        <v>3269454</v>
      </c>
      <c r="E9">
        <v>3232808</v>
      </c>
      <c r="F9">
        <v>73138</v>
      </c>
      <c r="G9">
        <v>18198</v>
      </c>
      <c r="H9">
        <v>677</v>
      </c>
      <c r="I9">
        <v>133</v>
      </c>
      <c r="J9">
        <v>34546</v>
      </c>
      <c r="K9">
        <v>916</v>
      </c>
    </row>
    <row r="10" spans="1:11">
      <c r="A10">
        <v>9</v>
      </c>
      <c r="B10" s="463">
        <v>44481</v>
      </c>
      <c r="C10">
        <v>6629870</v>
      </c>
      <c r="D10">
        <v>3210282</v>
      </c>
      <c r="E10">
        <v>3295181</v>
      </c>
      <c r="F10">
        <v>68509</v>
      </c>
      <c r="G10">
        <v>18804</v>
      </c>
      <c r="H10">
        <v>675</v>
      </c>
      <c r="I10">
        <v>144</v>
      </c>
      <c r="J10">
        <v>35351</v>
      </c>
      <c r="K10">
        <v>924</v>
      </c>
    </row>
    <row r="11" spans="1:11">
      <c r="A11">
        <v>10</v>
      </c>
      <c r="B11" s="463">
        <v>44482</v>
      </c>
      <c r="C11">
        <v>6629870</v>
      </c>
      <c r="D11">
        <v>3131707</v>
      </c>
      <c r="E11">
        <v>3361492</v>
      </c>
      <c r="F11">
        <v>79200</v>
      </c>
      <c r="G11">
        <v>19006</v>
      </c>
      <c r="H11">
        <v>705</v>
      </c>
      <c r="I11">
        <v>146</v>
      </c>
      <c r="J11">
        <v>36677</v>
      </c>
      <c r="K11">
        <v>937</v>
      </c>
    </row>
    <row r="12" spans="1:11">
      <c r="A12">
        <v>11</v>
      </c>
      <c r="B12" s="463">
        <v>44483</v>
      </c>
      <c r="C12">
        <v>6629870</v>
      </c>
      <c r="D12">
        <v>3057538</v>
      </c>
      <c r="E12">
        <v>3429860</v>
      </c>
      <c r="F12">
        <v>82762</v>
      </c>
      <c r="G12">
        <v>19004</v>
      </c>
      <c r="H12">
        <v>706</v>
      </c>
      <c r="I12">
        <v>147</v>
      </c>
      <c r="J12">
        <v>38905</v>
      </c>
      <c r="K12">
        <v>948</v>
      </c>
    </row>
    <row r="13" spans="1:11">
      <c r="A13">
        <v>12</v>
      </c>
      <c r="B13" s="463">
        <v>44484</v>
      </c>
      <c r="C13">
        <v>6629870</v>
      </c>
      <c r="D13">
        <v>2995212</v>
      </c>
      <c r="E13">
        <v>3498847</v>
      </c>
      <c r="F13">
        <v>73942</v>
      </c>
      <c r="G13">
        <v>20468</v>
      </c>
      <c r="H13">
        <v>695</v>
      </c>
      <c r="I13">
        <v>157</v>
      </c>
      <c r="J13">
        <v>39595</v>
      </c>
      <c r="K13">
        <v>954</v>
      </c>
    </row>
    <row r="14" spans="1:11">
      <c r="A14">
        <v>13</v>
      </c>
      <c r="B14" s="463">
        <v>44485</v>
      </c>
      <c r="C14">
        <v>6629870</v>
      </c>
      <c r="D14">
        <v>2916503</v>
      </c>
      <c r="E14">
        <v>3570317</v>
      </c>
      <c r="F14">
        <v>79214</v>
      </c>
      <c r="G14">
        <v>20682</v>
      </c>
      <c r="H14">
        <v>798</v>
      </c>
      <c r="I14">
        <v>163</v>
      </c>
      <c r="J14">
        <v>41232</v>
      </c>
      <c r="K14">
        <v>961</v>
      </c>
    </row>
    <row r="15" spans="1:11">
      <c r="A15">
        <v>14</v>
      </c>
      <c r="B15" s="463">
        <v>44486</v>
      </c>
      <c r="C15">
        <v>6629870</v>
      </c>
      <c r="D15">
        <v>2860795</v>
      </c>
      <c r="E15">
        <v>3629969</v>
      </c>
      <c r="F15">
        <v>73501</v>
      </c>
      <c r="G15">
        <v>22444</v>
      </c>
      <c r="H15">
        <v>777</v>
      </c>
      <c r="I15">
        <v>151</v>
      </c>
      <c r="J15">
        <v>41265</v>
      </c>
      <c r="K15">
        <v>968</v>
      </c>
    </row>
    <row r="16" spans="1:11">
      <c r="A16">
        <v>15</v>
      </c>
      <c r="B16" s="463">
        <v>44487</v>
      </c>
      <c r="C16">
        <v>6629870</v>
      </c>
      <c r="D16">
        <v>2818046</v>
      </c>
      <c r="E16">
        <v>3674542</v>
      </c>
      <c r="F16">
        <v>69825</v>
      </c>
      <c r="G16">
        <v>21317</v>
      </c>
      <c r="H16">
        <v>851</v>
      </c>
      <c r="I16">
        <v>155</v>
      </c>
      <c r="J16">
        <v>44159</v>
      </c>
      <c r="K16">
        <v>975</v>
      </c>
    </row>
    <row r="17" spans="1:11">
      <c r="A17">
        <v>16</v>
      </c>
      <c r="B17" s="463">
        <v>44488</v>
      </c>
      <c r="C17">
        <v>6629870</v>
      </c>
      <c r="D17">
        <v>2741989</v>
      </c>
      <c r="E17">
        <v>3750000</v>
      </c>
      <c r="F17">
        <v>68702</v>
      </c>
      <c r="G17">
        <v>21539</v>
      </c>
      <c r="H17">
        <v>784</v>
      </c>
      <c r="I17">
        <v>149</v>
      </c>
      <c r="J17">
        <v>45721</v>
      </c>
      <c r="K17">
        <v>986</v>
      </c>
    </row>
    <row r="18" spans="1:11">
      <c r="A18">
        <v>17</v>
      </c>
      <c r="B18" s="463">
        <v>44489</v>
      </c>
      <c r="C18">
        <v>6629870</v>
      </c>
      <c r="D18">
        <v>2652935</v>
      </c>
      <c r="E18">
        <v>3827009</v>
      </c>
      <c r="F18">
        <v>78928</v>
      </c>
      <c r="G18">
        <v>21661</v>
      </c>
      <c r="H18">
        <v>786</v>
      </c>
      <c r="I18">
        <v>147</v>
      </c>
      <c r="J18">
        <v>47406</v>
      </c>
      <c r="K18">
        <v>998</v>
      </c>
    </row>
    <row r="19" spans="1:11">
      <c r="A19">
        <v>18</v>
      </c>
      <c r="B19" s="463">
        <v>44490</v>
      </c>
      <c r="C19">
        <v>6629870</v>
      </c>
      <c r="D19">
        <v>2575829</v>
      </c>
      <c r="E19">
        <v>3901346</v>
      </c>
      <c r="F19">
        <v>79544</v>
      </c>
      <c r="G19">
        <v>21965</v>
      </c>
      <c r="H19">
        <v>779</v>
      </c>
      <c r="I19">
        <v>141</v>
      </c>
      <c r="J19">
        <v>49256</v>
      </c>
      <c r="K19">
        <v>1010</v>
      </c>
    </row>
    <row r="20" spans="1:11">
      <c r="A20">
        <v>19</v>
      </c>
      <c r="B20" s="463">
        <v>44491</v>
      </c>
      <c r="C20">
        <v>6629870</v>
      </c>
      <c r="D20">
        <v>2497346</v>
      </c>
      <c r="E20">
        <v>3980148</v>
      </c>
      <c r="F20">
        <v>77036</v>
      </c>
      <c r="G20">
        <v>22297</v>
      </c>
      <c r="H20">
        <v>784</v>
      </c>
      <c r="I20">
        <v>145</v>
      </c>
      <c r="J20">
        <v>51088</v>
      </c>
      <c r="K20">
        <v>1026</v>
      </c>
    </row>
    <row r="21" spans="1:11">
      <c r="A21">
        <v>20</v>
      </c>
      <c r="B21" s="463">
        <v>44492</v>
      </c>
      <c r="C21">
        <v>6629870</v>
      </c>
      <c r="D21">
        <v>2421457</v>
      </c>
      <c r="E21">
        <v>4058669</v>
      </c>
      <c r="F21">
        <v>72858</v>
      </c>
      <c r="G21">
        <v>22246</v>
      </c>
      <c r="H21">
        <v>770</v>
      </c>
      <c r="I21">
        <v>144</v>
      </c>
      <c r="J21">
        <v>52691</v>
      </c>
      <c r="K21">
        <v>1035</v>
      </c>
    </row>
    <row r="22" spans="1:11">
      <c r="A22">
        <v>21</v>
      </c>
      <c r="B22" s="463">
        <v>44493</v>
      </c>
      <c r="C22">
        <v>6629870</v>
      </c>
      <c r="D22">
        <v>2359839</v>
      </c>
      <c r="E22">
        <v>4121644</v>
      </c>
      <c r="F22">
        <v>69624</v>
      </c>
      <c r="G22">
        <v>24056</v>
      </c>
      <c r="H22">
        <v>787</v>
      </c>
      <c r="I22">
        <v>146</v>
      </c>
      <c r="J22">
        <v>52728</v>
      </c>
      <c r="K22">
        <v>1046</v>
      </c>
    </row>
    <row r="23" spans="1:11">
      <c r="A23">
        <v>22</v>
      </c>
      <c r="B23" s="463">
        <v>44494</v>
      </c>
      <c r="C23">
        <v>6629870</v>
      </c>
      <c r="D23">
        <v>2331620</v>
      </c>
      <c r="E23">
        <v>4161193</v>
      </c>
      <c r="F23">
        <v>56905</v>
      </c>
      <c r="G23">
        <v>23873</v>
      </c>
      <c r="H23">
        <v>802</v>
      </c>
      <c r="I23">
        <v>152</v>
      </c>
      <c r="J23">
        <v>54272</v>
      </c>
      <c r="K23">
        <v>1053</v>
      </c>
    </row>
    <row r="24" spans="1:11">
      <c r="A24">
        <v>23</v>
      </c>
      <c r="B24" s="463">
        <v>44495</v>
      </c>
      <c r="C24">
        <v>6629870</v>
      </c>
      <c r="D24">
        <v>2261698</v>
      </c>
      <c r="E24">
        <v>4230842</v>
      </c>
      <c r="F24">
        <v>55679</v>
      </c>
      <c r="G24">
        <v>23747</v>
      </c>
      <c r="H24">
        <v>817</v>
      </c>
      <c r="I24">
        <v>147</v>
      </c>
      <c r="J24">
        <v>55883</v>
      </c>
      <c r="K24">
        <v>1057</v>
      </c>
    </row>
    <row r="25" spans="1:11">
      <c r="A25">
        <v>24</v>
      </c>
      <c r="B25" s="463">
        <v>44496</v>
      </c>
      <c r="C25">
        <v>6629870</v>
      </c>
      <c r="D25">
        <v>2170860</v>
      </c>
      <c r="E25">
        <v>4292702</v>
      </c>
      <c r="F25">
        <v>83210</v>
      </c>
      <c r="G25">
        <v>23274</v>
      </c>
      <c r="H25">
        <v>748</v>
      </c>
      <c r="I25">
        <v>138</v>
      </c>
      <c r="J25">
        <v>57868</v>
      </c>
      <c r="K25">
        <v>1070</v>
      </c>
    </row>
    <row r="26" spans="1:11">
      <c r="A26">
        <v>25</v>
      </c>
      <c r="B26" s="463">
        <v>44497</v>
      </c>
      <c r="C26">
        <v>6629870</v>
      </c>
      <c r="D26">
        <v>2113380</v>
      </c>
      <c r="E26">
        <v>4348900</v>
      </c>
      <c r="F26">
        <v>82648</v>
      </c>
      <c r="G26">
        <v>21302</v>
      </c>
      <c r="H26">
        <v>746</v>
      </c>
      <c r="I26">
        <v>137</v>
      </c>
      <c r="J26">
        <v>61662</v>
      </c>
      <c r="K26">
        <v>1095</v>
      </c>
    </row>
    <row r="27" spans="1:11">
      <c r="A27">
        <v>26</v>
      </c>
      <c r="B27" s="463">
        <v>44498</v>
      </c>
      <c r="C27">
        <v>6629870</v>
      </c>
      <c r="D27">
        <v>2066848</v>
      </c>
      <c r="E27">
        <v>4406279</v>
      </c>
      <c r="F27">
        <v>70180</v>
      </c>
      <c r="G27">
        <v>22858</v>
      </c>
      <c r="H27">
        <v>738</v>
      </c>
      <c r="I27">
        <v>130</v>
      </c>
      <c r="J27">
        <v>61732</v>
      </c>
      <c r="K27">
        <v>1105</v>
      </c>
    </row>
    <row r="28" spans="1:11">
      <c r="A28">
        <v>27</v>
      </c>
      <c r="B28" s="463">
        <v>44499</v>
      </c>
      <c r="C28">
        <v>6629870</v>
      </c>
      <c r="D28">
        <v>2010110</v>
      </c>
      <c r="E28">
        <v>4463382</v>
      </c>
      <c r="F28">
        <v>68484</v>
      </c>
      <c r="G28">
        <v>20209</v>
      </c>
      <c r="H28">
        <v>747</v>
      </c>
      <c r="I28">
        <v>135</v>
      </c>
      <c r="J28">
        <v>65687</v>
      </c>
      <c r="K28">
        <v>1116</v>
      </c>
    </row>
    <row r="29" spans="1:11">
      <c r="A29">
        <v>28</v>
      </c>
      <c r="B29" s="463">
        <v>44500</v>
      </c>
      <c r="C29">
        <v>6629870</v>
      </c>
      <c r="D29">
        <v>1977587</v>
      </c>
      <c r="E29">
        <v>4506691</v>
      </c>
      <c r="F29">
        <v>56768</v>
      </c>
      <c r="G29">
        <v>21179</v>
      </c>
      <c r="H29">
        <v>702</v>
      </c>
      <c r="I29">
        <v>128</v>
      </c>
      <c r="J29">
        <v>65687</v>
      </c>
      <c r="K29">
        <v>1128</v>
      </c>
    </row>
    <row r="30" spans="1:11">
      <c r="A30">
        <v>29</v>
      </c>
      <c r="B30" s="463">
        <v>44501</v>
      </c>
      <c r="C30">
        <v>6629870</v>
      </c>
      <c r="D30">
        <v>1964486</v>
      </c>
      <c r="E30">
        <v>4529058</v>
      </c>
      <c r="F30">
        <v>46065</v>
      </c>
      <c r="G30">
        <v>21120</v>
      </c>
      <c r="H30">
        <v>699</v>
      </c>
      <c r="I30">
        <v>136</v>
      </c>
      <c r="J30">
        <v>67174</v>
      </c>
      <c r="K30">
        <v>1132</v>
      </c>
    </row>
    <row r="31" spans="1:11">
      <c r="A31">
        <v>30</v>
      </c>
      <c r="B31" s="463">
        <v>44502</v>
      </c>
      <c r="C31">
        <v>6629870</v>
      </c>
      <c r="D31">
        <v>1908576</v>
      </c>
      <c r="E31">
        <v>4582075</v>
      </c>
      <c r="F31">
        <v>48002</v>
      </c>
      <c r="G31">
        <v>18611</v>
      </c>
      <c r="H31">
        <v>667</v>
      </c>
      <c r="I31">
        <v>127</v>
      </c>
      <c r="J31">
        <v>70671</v>
      </c>
      <c r="K31">
        <v>1141</v>
      </c>
    </row>
    <row r="32" spans="1:11">
      <c r="A32">
        <v>31</v>
      </c>
      <c r="B32" s="463">
        <v>44503</v>
      </c>
      <c r="C32">
        <v>6629870</v>
      </c>
      <c r="D32">
        <v>1878347</v>
      </c>
      <c r="E32">
        <v>4596119</v>
      </c>
      <c r="F32">
        <v>63278</v>
      </c>
      <c r="G32">
        <v>17583</v>
      </c>
      <c r="H32">
        <v>657</v>
      </c>
      <c r="I32">
        <v>117</v>
      </c>
      <c r="J32">
        <v>72620</v>
      </c>
      <c r="K32">
        <v>1149</v>
      </c>
    </row>
    <row r="33" spans="1:11">
      <c r="A33">
        <v>32</v>
      </c>
      <c r="B33" s="463">
        <v>44504</v>
      </c>
      <c r="C33">
        <v>6629870</v>
      </c>
      <c r="D33">
        <v>1842498</v>
      </c>
      <c r="E33">
        <v>4643853</v>
      </c>
      <c r="F33">
        <v>50180</v>
      </c>
      <c r="G33">
        <v>16896</v>
      </c>
      <c r="H33">
        <v>660</v>
      </c>
      <c r="I33">
        <v>114</v>
      </c>
      <c r="J33">
        <v>74511</v>
      </c>
      <c r="K33">
        <v>1158</v>
      </c>
    </row>
    <row r="34" spans="1:11">
      <c r="A34">
        <v>33</v>
      </c>
      <c r="B34" s="463">
        <v>44505</v>
      </c>
      <c r="C34">
        <v>6629870</v>
      </c>
      <c r="D34">
        <v>1779259</v>
      </c>
      <c r="E34">
        <v>4689787</v>
      </c>
      <c r="F34">
        <v>66155</v>
      </c>
      <c r="G34">
        <v>18205</v>
      </c>
      <c r="H34">
        <v>634</v>
      </c>
      <c r="I34">
        <v>109</v>
      </c>
      <c r="J34">
        <v>74553</v>
      </c>
      <c r="K34">
        <v>1168</v>
      </c>
    </row>
    <row r="35" spans="1:11">
      <c r="A35">
        <v>34</v>
      </c>
      <c r="B35" s="463">
        <v>44506</v>
      </c>
      <c r="C35">
        <v>6629870</v>
      </c>
      <c r="D35">
        <v>1734880</v>
      </c>
      <c r="E35">
        <v>4733663</v>
      </c>
      <c r="F35">
        <v>65410</v>
      </c>
      <c r="G35">
        <v>15901</v>
      </c>
      <c r="H35">
        <v>651</v>
      </c>
      <c r="I35">
        <v>106</v>
      </c>
      <c r="J35">
        <v>78084</v>
      </c>
      <c r="K35">
        <v>1175</v>
      </c>
    </row>
    <row r="36" spans="1:11">
      <c r="A36">
        <v>35</v>
      </c>
      <c r="B36" s="463">
        <v>44507</v>
      </c>
      <c r="C36">
        <v>6629870</v>
      </c>
      <c r="D36">
        <v>1715055</v>
      </c>
      <c r="E36">
        <v>4761123</v>
      </c>
      <c r="F36">
        <v>56649</v>
      </c>
      <c r="G36">
        <v>15745</v>
      </c>
      <c r="H36">
        <v>568</v>
      </c>
      <c r="I36">
        <v>96</v>
      </c>
      <c r="J36">
        <v>79450</v>
      </c>
      <c r="K36">
        <v>1184</v>
      </c>
    </row>
    <row r="37" spans="1:11">
      <c r="A37">
        <v>36</v>
      </c>
      <c r="B37" s="463">
        <v>44508</v>
      </c>
      <c r="C37">
        <v>6629870</v>
      </c>
      <c r="D37">
        <v>1712582</v>
      </c>
      <c r="E37">
        <v>4774679</v>
      </c>
      <c r="F37">
        <v>44479</v>
      </c>
      <c r="G37">
        <v>15527</v>
      </c>
      <c r="H37">
        <v>556</v>
      </c>
      <c r="I37">
        <v>91</v>
      </c>
      <c r="J37">
        <v>80767</v>
      </c>
      <c r="K37">
        <v>1189</v>
      </c>
    </row>
    <row r="38" spans="1:11">
      <c r="A38">
        <v>37</v>
      </c>
      <c r="B38" s="463">
        <v>44509</v>
      </c>
      <c r="C38">
        <v>6629870</v>
      </c>
      <c r="D38">
        <v>1674747</v>
      </c>
      <c r="E38">
        <v>4808146</v>
      </c>
      <c r="F38">
        <v>47794</v>
      </c>
      <c r="G38">
        <v>14934</v>
      </c>
      <c r="H38">
        <v>579</v>
      </c>
      <c r="I38">
        <v>90</v>
      </c>
      <c r="J38">
        <v>82381</v>
      </c>
      <c r="K38">
        <v>1199</v>
      </c>
    </row>
    <row r="39" spans="1:11">
      <c r="A39">
        <v>38</v>
      </c>
      <c r="B39" s="463">
        <v>44510</v>
      </c>
      <c r="C39">
        <v>6629870</v>
      </c>
      <c r="D39">
        <v>1620480</v>
      </c>
      <c r="E39">
        <v>4837627</v>
      </c>
      <c r="F39">
        <v>71601</v>
      </c>
      <c r="G39">
        <v>14472</v>
      </c>
      <c r="H39">
        <v>471</v>
      </c>
      <c r="I39">
        <v>84</v>
      </c>
      <c r="J39">
        <v>83922</v>
      </c>
      <c r="K39">
        <v>1213</v>
      </c>
    </row>
    <row r="40" spans="1:11">
      <c r="A40">
        <v>39</v>
      </c>
      <c r="B40" s="463">
        <v>44511</v>
      </c>
      <c r="C40">
        <v>6629870</v>
      </c>
      <c r="D40">
        <v>1595701</v>
      </c>
      <c r="E40">
        <v>4865613</v>
      </c>
      <c r="F40">
        <v>67105</v>
      </c>
      <c r="G40">
        <v>15135</v>
      </c>
      <c r="H40">
        <v>457</v>
      </c>
      <c r="I40">
        <v>79</v>
      </c>
      <c r="J40">
        <v>84563</v>
      </c>
      <c r="K40">
        <v>1217</v>
      </c>
    </row>
    <row r="41" spans="1:11">
      <c r="A41">
        <v>40</v>
      </c>
      <c r="B41" s="463">
        <v>44512</v>
      </c>
      <c r="C41">
        <v>6629870</v>
      </c>
      <c r="D41">
        <v>1564607</v>
      </c>
      <c r="E41">
        <v>4894786</v>
      </c>
      <c r="F41">
        <v>67925</v>
      </c>
      <c r="G41">
        <v>15586</v>
      </c>
      <c r="H41">
        <v>426</v>
      </c>
      <c r="I41">
        <v>82</v>
      </c>
      <c r="J41">
        <v>85232</v>
      </c>
      <c r="K41">
        <v>1226</v>
      </c>
    </row>
    <row r="42" spans="1:11">
      <c r="A42">
        <v>41</v>
      </c>
      <c r="B42" s="463">
        <v>44513</v>
      </c>
      <c r="C42">
        <v>6629870</v>
      </c>
      <c r="D42">
        <v>1541300</v>
      </c>
      <c r="E42">
        <v>4923992</v>
      </c>
      <c r="F42">
        <v>60818</v>
      </c>
      <c r="G42">
        <v>16185</v>
      </c>
      <c r="H42">
        <v>405</v>
      </c>
      <c r="I42">
        <v>77</v>
      </c>
      <c r="J42">
        <v>85863</v>
      </c>
      <c r="K42">
        <v>1230</v>
      </c>
    </row>
    <row r="43" spans="1:11">
      <c r="A43">
        <v>42</v>
      </c>
      <c r="B43" s="463">
        <v>44514</v>
      </c>
      <c r="C43">
        <v>6629870</v>
      </c>
      <c r="D43">
        <v>1520025</v>
      </c>
      <c r="E43">
        <v>4940981</v>
      </c>
      <c r="F43">
        <v>64218</v>
      </c>
      <c r="G43">
        <v>16829</v>
      </c>
      <c r="H43">
        <v>394</v>
      </c>
      <c r="I43">
        <v>75</v>
      </c>
      <c r="J43">
        <v>86114</v>
      </c>
      <c r="K43">
        <v>1234</v>
      </c>
    </row>
    <row r="44" spans="1:11">
      <c r="A44">
        <v>43</v>
      </c>
      <c r="B44" s="463">
        <v>44515</v>
      </c>
      <c r="C44">
        <v>6629870</v>
      </c>
      <c r="D44">
        <v>1527173</v>
      </c>
      <c r="E44">
        <v>4949109</v>
      </c>
      <c r="F44">
        <v>48104</v>
      </c>
      <c r="G44">
        <v>17058</v>
      </c>
      <c r="H44">
        <v>378</v>
      </c>
      <c r="I44">
        <v>78</v>
      </c>
      <c r="J44">
        <v>86731</v>
      </c>
      <c r="K44">
        <v>1239</v>
      </c>
    </row>
    <row r="45" spans="1:11">
      <c r="A45">
        <v>44</v>
      </c>
      <c r="B45" s="463">
        <v>44516</v>
      </c>
      <c r="C45">
        <v>6629870</v>
      </c>
      <c r="D45">
        <v>1497922</v>
      </c>
      <c r="E45">
        <v>4972159</v>
      </c>
      <c r="F45">
        <v>53527</v>
      </c>
      <c r="G45">
        <v>13661</v>
      </c>
      <c r="H45">
        <v>394</v>
      </c>
      <c r="I45">
        <v>72</v>
      </c>
      <c r="J45">
        <v>90888</v>
      </c>
      <c r="K45">
        <v>1247</v>
      </c>
    </row>
    <row r="46" spans="1:11">
      <c r="A46">
        <v>45</v>
      </c>
      <c r="B46" s="463">
        <v>44517</v>
      </c>
      <c r="C46">
        <v>6629870</v>
      </c>
      <c r="D46">
        <v>1458624</v>
      </c>
      <c r="E46">
        <v>4991991</v>
      </c>
      <c r="F46">
        <v>72010</v>
      </c>
      <c r="G46">
        <v>13841</v>
      </c>
      <c r="H46">
        <v>357</v>
      </c>
      <c r="I46">
        <v>58</v>
      </c>
      <c r="J46">
        <v>91733</v>
      </c>
      <c r="K46">
        <v>1256</v>
      </c>
    </row>
    <row r="47" spans="1:11">
      <c r="A47">
        <v>46</v>
      </c>
      <c r="B47" s="463">
        <v>44518</v>
      </c>
      <c r="C47">
        <v>6629870</v>
      </c>
      <c r="D47">
        <v>1439039</v>
      </c>
      <c r="E47">
        <v>5010330</v>
      </c>
      <c r="F47">
        <v>72270</v>
      </c>
      <c r="G47">
        <v>13410</v>
      </c>
      <c r="H47">
        <v>337</v>
      </c>
      <c r="I47">
        <v>63</v>
      </c>
      <c r="J47">
        <v>93155</v>
      </c>
      <c r="K47">
        <v>1266</v>
      </c>
    </row>
    <row r="48" spans="1:11">
      <c r="A48">
        <v>47</v>
      </c>
      <c r="B48" s="463">
        <v>44519</v>
      </c>
      <c r="C48">
        <v>6629870</v>
      </c>
      <c r="D48">
        <v>1418440</v>
      </c>
      <c r="E48">
        <v>5028915</v>
      </c>
      <c r="F48">
        <v>73020</v>
      </c>
      <c r="G48">
        <v>13422</v>
      </c>
      <c r="H48">
        <v>330</v>
      </c>
      <c r="I48">
        <v>57</v>
      </c>
      <c r="J48">
        <v>94412</v>
      </c>
      <c r="K48">
        <v>1274</v>
      </c>
    </row>
    <row r="49" spans="1:11">
      <c r="A49">
        <v>48</v>
      </c>
      <c r="B49" s="463">
        <v>44520</v>
      </c>
      <c r="C49">
        <v>6629870</v>
      </c>
      <c r="D49">
        <v>1410680</v>
      </c>
      <c r="E49">
        <v>5044478</v>
      </c>
      <c r="F49">
        <v>64050</v>
      </c>
      <c r="G49">
        <v>9210</v>
      </c>
      <c r="H49">
        <v>312</v>
      </c>
      <c r="I49">
        <v>55</v>
      </c>
      <c r="J49">
        <v>99806</v>
      </c>
      <c r="K49">
        <v>1279</v>
      </c>
    </row>
    <row r="50" spans="1:11">
      <c r="A50">
        <v>49</v>
      </c>
      <c r="B50" s="463">
        <v>44521</v>
      </c>
      <c r="C50">
        <v>6629870</v>
      </c>
      <c r="D50">
        <v>1400670</v>
      </c>
      <c r="E50">
        <v>5055624</v>
      </c>
      <c r="F50">
        <v>61650</v>
      </c>
      <c r="G50">
        <v>9255</v>
      </c>
      <c r="H50">
        <v>317</v>
      </c>
      <c r="I50">
        <v>56</v>
      </c>
      <c r="J50">
        <v>101015</v>
      </c>
      <c r="K50">
        <v>1283</v>
      </c>
    </row>
    <row r="51" spans="1:11">
      <c r="A51">
        <v>50</v>
      </c>
      <c r="B51" s="463">
        <v>44522</v>
      </c>
      <c r="C51">
        <v>6629870</v>
      </c>
      <c r="D51">
        <v>1409300</v>
      </c>
      <c r="E51">
        <v>5057810</v>
      </c>
      <c r="F51">
        <v>49818</v>
      </c>
      <c r="G51">
        <v>9176</v>
      </c>
      <c r="H51">
        <v>316</v>
      </c>
      <c r="I51">
        <v>44</v>
      </c>
      <c r="J51">
        <v>102120</v>
      </c>
      <c r="K51">
        <v>1286</v>
      </c>
    </row>
    <row r="52" spans="1:11">
      <c r="A52">
        <v>51</v>
      </c>
      <c r="B52" s="463">
        <v>44523</v>
      </c>
      <c r="C52">
        <v>6629870</v>
      </c>
      <c r="D52">
        <v>1387054</v>
      </c>
      <c r="E52">
        <v>5080634</v>
      </c>
      <c r="F52">
        <v>48427</v>
      </c>
      <c r="G52">
        <v>9066</v>
      </c>
      <c r="H52">
        <v>303</v>
      </c>
      <c r="I52">
        <v>44</v>
      </c>
      <c r="J52">
        <v>103037</v>
      </c>
      <c r="K52">
        <v>1305</v>
      </c>
    </row>
    <row r="53" spans="1:11">
      <c r="A53">
        <v>52</v>
      </c>
      <c r="B53" s="463">
        <v>44524</v>
      </c>
      <c r="C53">
        <v>6629870</v>
      </c>
      <c r="D53">
        <v>1349732</v>
      </c>
      <c r="E53">
        <v>5092441</v>
      </c>
      <c r="F53">
        <v>72754</v>
      </c>
      <c r="G53">
        <v>9431</v>
      </c>
      <c r="H53">
        <v>284</v>
      </c>
      <c r="I53">
        <v>52</v>
      </c>
      <c r="J53">
        <v>103868</v>
      </c>
      <c r="K53">
        <v>1308</v>
      </c>
    </row>
    <row r="54" spans="1:11">
      <c r="A54">
        <v>53</v>
      </c>
      <c r="B54" s="463">
        <v>44525</v>
      </c>
      <c r="C54">
        <v>6629870</v>
      </c>
      <c r="D54">
        <v>1332822</v>
      </c>
      <c r="E54">
        <v>5105511</v>
      </c>
      <c r="F54">
        <v>75348</v>
      </c>
      <c r="G54">
        <v>9911</v>
      </c>
      <c r="H54">
        <v>310</v>
      </c>
      <c r="I54">
        <v>48</v>
      </c>
      <c r="J54">
        <v>104607</v>
      </c>
      <c r="K54">
        <v>1313</v>
      </c>
    </row>
    <row r="55" spans="1:11">
      <c r="A55">
        <v>54</v>
      </c>
      <c r="B55" s="463">
        <v>44526</v>
      </c>
      <c r="C55">
        <v>6629870</v>
      </c>
      <c r="D55">
        <v>1319930</v>
      </c>
      <c r="E55">
        <v>5118977</v>
      </c>
      <c r="F55">
        <v>73419</v>
      </c>
      <c r="G55">
        <v>10526</v>
      </c>
      <c r="H55">
        <v>308</v>
      </c>
      <c r="I55">
        <v>46</v>
      </c>
      <c r="J55">
        <v>105344</v>
      </c>
      <c r="K55">
        <v>1320</v>
      </c>
    </row>
    <row r="56" spans="1:11">
      <c r="A56">
        <v>55</v>
      </c>
      <c r="B56" s="463">
        <v>44527</v>
      </c>
      <c r="C56">
        <v>6629870</v>
      </c>
      <c r="D56">
        <v>1321512</v>
      </c>
      <c r="E56">
        <v>5132289</v>
      </c>
      <c r="F56">
        <v>57292</v>
      </c>
      <c r="G56">
        <v>10909</v>
      </c>
      <c r="H56">
        <v>299</v>
      </c>
      <c r="I56">
        <v>42</v>
      </c>
      <c r="J56">
        <v>106202</v>
      </c>
      <c r="K56">
        <v>1325</v>
      </c>
    </row>
    <row r="57" spans="1:11">
      <c r="A57">
        <v>56</v>
      </c>
      <c r="B57" s="463">
        <v>44528</v>
      </c>
      <c r="C57">
        <v>6629870</v>
      </c>
      <c r="D57">
        <v>1319124</v>
      </c>
      <c r="E57">
        <v>5138001</v>
      </c>
      <c r="F57">
        <v>52930</v>
      </c>
      <c r="G57">
        <v>10997</v>
      </c>
      <c r="H57">
        <v>283</v>
      </c>
      <c r="I57">
        <v>44</v>
      </c>
      <c r="J57">
        <v>107162</v>
      </c>
      <c r="K57">
        <v>1329</v>
      </c>
    </row>
    <row r="58" spans="1:11">
      <c r="A58">
        <v>57</v>
      </c>
      <c r="B58" s="463">
        <v>44529</v>
      </c>
      <c r="C58">
        <v>6629870</v>
      </c>
      <c r="D58">
        <v>1320270</v>
      </c>
      <c r="E58">
        <v>5140389</v>
      </c>
      <c r="F58">
        <v>48397</v>
      </c>
      <c r="G58">
        <v>11149</v>
      </c>
      <c r="H58">
        <v>300</v>
      </c>
      <c r="I58">
        <v>45</v>
      </c>
      <c r="J58">
        <v>107988</v>
      </c>
      <c r="K58">
        <v>1332</v>
      </c>
    </row>
    <row r="59" spans="1:11">
      <c r="A59">
        <v>58</v>
      </c>
      <c r="B59" s="463">
        <v>44530</v>
      </c>
      <c r="C59">
        <v>6629870</v>
      </c>
      <c r="D59">
        <v>1312368</v>
      </c>
      <c r="E59">
        <v>5150117</v>
      </c>
      <c r="F59">
        <v>45658</v>
      </c>
      <c r="G59">
        <v>11064</v>
      </c>
      <c r="H59">
        <v>305</v>
      </c>
      <c r="I59">
        <v>41</v>
      </c>
      <c r="J59">
        <v>108979</v>
      </c>
      <c r="K59">
        <v>1338</v>
      </c>
    </row>
    <row r="60" spans="1:11">
      <c r="A60">
        <v>59</v>
      </c>
      <c r="B60" s="463">
        <v>44531</v>
      </c>
      <c r="C60">
        <v>6629870</v>
      </c>
      <c r="D60">
        <v>1275524</v>
      </c>
      <c r="E60">
        <v>5157204</v>
      </c>
      <c r="F60">
        <v>74252</v>
      </c>
      <c r="G60">
        <v>11609</v>
      </c>
      <c r="H60">
        <v>299</v>
      </c>
      <c r="I60">
        <v>43</v>
      </c>
      <c r="J60">
        <v>109595</v>
      </c>
      <c r="K60">
        <v>1344</v>
      </c>
    </row>
    <row r="61" spans="1:11">
      <c r="A61">
        <v>60</v>
      </c>
      <c r="B61" s="463">
        <v>44532</v>
      </c>
      <c r="C61">
        <v>6629870</v>
      </c>
      <c r="D61">
        <v>1271122</v>
      </c>
      <c r="E61">
        <v>5164106</v>
      </c>
      <c r="F61">
        <v>70343</v>
      </c>
      <c r="G61">
        <v>12391</v>
      </c>
      <c r="H61">
        <v>288</v>
      </c>
      <c r="I61">
        <v>41</v>
      </c>
      <c r="J61">
        <v>110225</v>
      </c>
      <c r="K61">
        <v>1354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D576-A7AB-CA4A-9B98-6DB99A414145}">
  <dimension ref="A1:S22"/>
  <sheetViews>
    <sheetView workbookViewId="0">
      <selection activeCell="M33" sqref="M33"/>
    </sheetView>
  </sheetViews>
  <sheetFormatPr baseColWidth="10" defaultRowHeight="16"/>
  <sheetData>
    <row r="1" spans="1:19">
      <c r="B1" t="s">
        <v>53</v>
      </c>
      <c r="C1" t="s">
        <v>48</v>
      </c>
      <c r="D1" t="s">
        <v>47</v>
      </c>
      <c r="E1" t="s">
        <v>58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  <c r="L1" t="s">
        <v>553</v>
      </c>
      <c r="M1" t="s">
        <v>554</v>
      </c>
      <c r="N1" t="s">
        <v>555</v>
      </c>
      <c r="O1" t="s">
        <v>556</v>
      </c>
      <c r="P1" t="s">
        <v>557</v>
      </c>
      <c r="Q1" t="s">
        <v>558</v>
      </c>
      <c r="R1" t="s">
        <v>559</v>
      </c>
      <c r="S1" t="s">
        <v>560</v>
      </c>
    </row>
    <row r="2" spans="1:19">
      <c r="A2">
        <v>1</v>
      </c>
      <c r="B2" s="463">
        <v>44533</v>
      </c>
      <c r="C2">
        <v>6629870</v>
      </c>
      <c r="D2">
        <v>1270221</v>
      </c>
      <c r="E2">
        <v>5170961</v>
      </c>
      <c r="F2">
        <v>63214</v>
      </c>
      <c r="G2">
        <v>12573</v>
      </c>
      <c r="H2">
        <v>289</v>
      </c>
      <c r="I2">
        <v>43</v>
      </c>
      <c r="J2">
        <v>111204</v>
      </c>
      <c r="K2">
        <v>1365</v>
      </c>
      <c r="L2">
        <v>0.19159100000000001</v>
      </c>
      <c r="M2">
        <v>0.779949</v>
      </c>
      <c r="N2">
        <v>9.5350000000000001E-3</v>
      </c>
      <c r="O2">
        <v>1.8959999999999999E-3</v>
      </c>
      <c r="P2">
        <v>4.3999999999999999E-5</v>
      </c>
      <c r="Q2">
        <v>6.0000000000000002E-6</v>
      </c>
      <c r="R2">
        <v>1.6773E-2</v>
      </c>
      <c r="S2">
        <v>2.0599999999999999E-4</v>
      </c>
    </row>
    <row r="3" spans="1:19">
      <c r="A3">
        <v>2</v>
      </c>
      <c r="B3" s="463">
        <v>44534</v>
      </c>
      <c r="C3">
        <v>6629870</v>
      </c>
      <c r="D3">
        <v>1257913</v>
      </c>
      <c r="E3">
        <v>5177589</v>
      </c>
      <c r="F3">
        <v>67545</v>
      </c>
      <c r="G3">
        <v>14043</v>
      </c>
      <c r="H3">
        <v>288</v>
      </c>
      <c r="I3">
        <v>44</v>
      </c>
      <c r="J3">
        <v>111074</v>
      </c>
      <c r="K3">
        <v>1374</v>
      </c>
      <c r="L3">
        <v>0.18973400000000001</v>
      </c>
      <c r="M3">
        <v>0.780949</v>
      </c>
      <c r="N3">
        <v>1.0187999999999999E-2</v>
      </c>
      <c r="O3">
        <v>2.1180000000000001E-3</v>
      </c>
      <c r="P3">
        <v>4.3000000000000002E-5</v>
      </c>
      <c r="Q3">
        <v>6.9999999999999999E-6</v>
      </c>
      <c r="R3">
        <v>1.6754000000000002E-2</v>
      </c>
      <c r="S3">
        <v>2.0699999999999999E-4</v>
      </c>
    </row>
    <row r="4" spans="1:19">
      <c r="A4">
        <v>3</v>
      </c>
      <c r="B4" s="463">
        <v>44535</v>
      </c>
      <c r="C4">
        <v>6629870</v>
      </c>
      <c r="D4">
        <v>1255608</v>
      </c>
      <c r="E4">
        <v>5181024</v>
      </c>
      <c r="F4">
        <v>65449</v>
      </c>
      <c r="G4">
        <v>15086</v>
      </c>
      <c r="H4">
        <v>299</v>
      </c>
      <c r="I4">
        <v>40</v>
      </c>
      <c r="J4">
        <v>110983</v>
      </c>
      <c r="K4">
        <v>1381</v>
      </c>
      <c r="L4">
        <v>0.189387</v>
      </c>
      <c r="M4">
        <v>0.78146700000000002</v>
      </c>
      <c r="N4">
        <v>9.8720000000000006E-3</v>
      </c>
      <c r="O4">
        <v>2.2750000000000001E-3</v>
      </c>
      <c r="P4">
        <v>4.5000000000000003E-5</v>
      </c>
      <c r="Q4">
        <v>6.0000000000000002E-6</v>
      </c>
      <c r="R4">
        <v>1.6740000000000001E-2</v>
      </c>
      <c r="S4">
        <v>2.0799999999999999E-4</v>
      </c>
    </row>
    <row r="5" spans="1:19">
      <c r="A5">
        <v>4</v>
      </c>
      <c r="B5" s="463">
        <v>44536</v>
      </c>
      <c r="C5">
        <v>6629870</v>
      </c>
      <c r="D5">
        <v>1262209</v>
      </c>
      <c r="E5">
        <v>5182475</v>
      </c>
      <c r="F5">
        <v>56337</v>
      </c>
      <c r="G5">
        <v>16139</v>
      </c>
      <c r="H5">
        <v>310</v>
      </c>
      <c r="I5">
        <v>45</v>
      </c>
      <c r="J5">
        <v>110968</v>
      </c>
      <c r="K5">
        <v>1387</v>
      </c>
      <c r="L5">
        <v>0.190382</v>
      </c>
      <c r="M5">
        <v>0.78168599999999999</v>
      </c>
      <c r="N5">
        <v>8.4969999999999993E-3</v>
      </c>
      <c r="O5">
        <v>2.434E-3</v>
      </c>
      <c r="P5">
        <v>4.6999999999999997E-5</v>
      </c>
      <c r="Q5">
        <v>6.9999999999999999E-6</v>
      </c>
      <c r="R5">
        <v>1.6737999999999999E-2</v>
      </c>
      <c r="S5">
        <v>2.0900000000000001E-4</v>
      </c>
    </row>
    <row r="6" spans="1:19">
      <c r="A6">
        <v>5</v>
      </c>
      <c r="B6" s="463">
        <v>44537</v>
      </c>
      <c r="C6">
        <v>6629870</v>
      </c>
      <c r="D6">
        <v>1259313</v>
      </c>
      <c r="E6">
        <v>5188271</v>
      </c>
      <c r="F6">
        <v>52257</v>
      </c>
      <c r="G6">
        <v>12697</v>
      </c>
      <c r="H6">
        <v>297</v>
      </c>
      <c r="I6">
        <v>47</v>
      </c>
      <c r="J6">
        <v>115594</v>
      </c>
      <c r="K6">
        <v>1394</v>
      </c>
      <c r="L6">
        <v>0.189945</v>
      </c>
      <c r="M6">
        <v>0.78256000000000003</v>
      </c>
      <c r="N6">
        <v>7.8820000000000001E-3</v>
      </c>
      <c r="O6">
        <v>1.915E-3</v>
      </c>
      <c r="P6">
        <v>4.5000000000000003E-5</v>
      </c>
      <c r="Q6">
        <v>6.9999999999999999E-6</v>
      </c>
      <c r="R6">
        <v>1.7434999999999999E-2</v>
      </c>
      <c r="S6">
        <v>2.1000000000000001E-4</v>
      </c>
    </row>
    <row r="7" spans="1:19">
      <c r="A7">
        <v>6</v>
      </c>
      <c r="B7" s="463">
        <v>44538</v>
      </c>
      <c r="C7">
        <v>6629870</v>
      </c>
      <c r="D7">
        <v>1225670</v>
      </c>
      <c r="E7">
        <v>5193385</v>
      </c>
      <c r="F7">
        <v>79490</v>
      </c>
      <c r="G7">
        <v>10968</v>
      </c>
      <c r="H7">
        <v>303</v>
      </c>
      <c r="I7">
        <v>51</v>
      </c>
      <c r="J7">
        <v>118604</v>
      </c>
      <c r="K7">
        <v>1399</v>
      </c>
      <c r="L7">
        <v>0.18487100000000001</v>
      </c>
      <c r="M7">
        <v>0.783331</v>
      </c>
      <c r="N7">
        <v>1.1990000000000001E-2</v>
      </c>
      <c r="O7">
        <v>1.6540000000000001E-3</v>
      </c>
      <c r="P7">
        <v>4.6E-5</v>
      </c>
      <c r="Q7">
        <v>7.9999999999999996E-6</v>
      </c>
      <c r="R7">
        <v>1.7888999999999999E-2</v>
      </c>
      <c r="S7">
        <v>2.1100000000000001E-4</v>
      </c>
    </row>
    <row r="8" spans="1:19">
      <c r="A8">
        <v>7</v>
      </c>
      <c r="B8" s="463">
        <v>44539</v>
      </c>
      <c r="C8">
        <v>6629870</v>
      </c>
      <c r="D8">
        <v>1227590</v>
      </c>
      <c r="E8">
        <v>5198560</v>
      </c>
      <c r="F8">
        <v>71178</v>
      </c>
      <c r="G8">
        <v>10848</v>
      </c>
      <c r="H8">
        <v>315</v>
      </c>
      <c r="I8">
        <v>52</v>
      </c>
      <c r="J8">
        <v>119919</v>
      </c>
      <c r="K8">
        <v>1408</v>
      </c>
      <c r="L8">
        <v>0.18515999999999999</v>
      </c>
      <c r="M8">
        <v>0.78411200000000003</v>
      </c>
      <c r="N8">
        <v>1.0736000000000001E-2</v>
      </c>
      <c r="O8">
        <v>1.6360000000000001E-3</v>
      </c>
      <c r="P8">
        <v>4.8000000000000001E-5</v>
      </c>
      <c r="Q8">
        <v>7.9999999999999996E-6</v>
      </c>
      <c r="R8">
        <v>1.8088E-2</v>
      </c>
      <c r="S8">
        <v>2.12E-4</v>
      </c>
    </row>
    <row r="9" spans="1:19">
      <c r="A9">
        <v>8</v>
      </c>
      <c r="B9" s="463">
        <v>44540</v>
      </c>
      <c r="C9">
        <v>6629870</v>
      </c>
      <c r="D9">
        <v>1225831</v>
      </c>
      <c r="E9">
        <v>5203521</v>
      </c>
      <c r="F9">
        <v>66784</v>
      </c>
      <c r="G9">
        <v>10762</v>
      </c>
      <c r="H9">
        <v>313</v>
      </c>
      <c r="I9">
        <v>61</v>
      </c>
      <c r="J9">
        <v>121188</v>
      </c>
      <c r="K9">
        <v>1410</v>
      </c>
      <c r="L9">
        <v>0.184895</v>
      </c>
      <c r="M9">
        <v>0.78486</v>
      </c>
      <c r="N9">
        <v>1.0073E-2</v>
      </c>
      <c r="O9">
        <v>1.6230000000000001E-3</v>
      </c>
      <c r="P9">
        <v>4.6999999999999997E-5</v>
      </c>
      <c r="Q9">
        <v>9.0000000000000002E-6</v>
      </c>
      <c r="R9">
        <v>1.8279E-2</v>
      </c>
      <c r="S9">
        <v>2.13E-4</v>
      </c>
    </row>
    <row r="10" spans="1:19">
      <c r="A10">
        <v>9</v>
      </c>
      <c r="B10" s="463">
        <v>44541</v>
      </c>
      <c r="C10">
        <v>6629870</v>
      </c>
      <c r="D10">
        <v>1203031</v>
      </c>
      <c r="E10">
        <v>5209033</v>
      </c>
      <c r="F10">
        <v>82895</v>
      </c>
      <c r="G10">
        <v>11057</v>
      </c>
      <c r="H10">
        <v>323</v>
      </c>
      <c r="I10">
        <v>68</v>
      </c>
      <c r="J10">
        <v>122040</v>
      </c>
      <c r="K10">
        <v>1423</v>
      </c>
      <c r="L10">
        <v>0.18145600000000001</v>
      </c>
      <c r="M10">
        <v>0.78569199999999995</v>
      </c>
      <c r="N10">
        <v>1.2503E-2</v>
      </c>
      <c r="O10">
        <v>1.668E-3</v>
      </c>
      <c r="P10">
        <v>4.8999999999999998E-5</v>
      </c>
      <c r="Q10">
        <v>1.0000000000000001E-5</v>
      </c>
      <c r="R10">
        <v>1.8408000000000001E-2</v>
      </c>
      <c r="S10">
        <v>2.1499999999999999E-4</v>
      </c>
    </row>
    <row r="11" spans="1:19">
      <c r="A11">
        <v>10</v>
      </c>
      <c r="B11" s="463">
        <v>44542</v>
      </c>
      <c r="C11">
        <v>6629870</v>
      </c>
      <c r="D11">
        <v>1215108</v>
      </c>
      <c r="E11">
        <v>5211491</v>
      </c>
      <c r="F11">
        <v>67312</v>
      </c>
      <c r="G11">
        <v>11000</v>
      </c>
      <c r="H11">
        <v>310</v>
      </c>
      <c r="I11">
        <v>74</v>
      </c>
      <c r="J11">
        <v>123150</v>
      </c>
      <c r="K11">
        <v>1425</v>
      </c>
      <c r="L11">
        <v>0.183278</v>
      </c>
      <c r="M11">
        <v>0.78606200000000004</v>
      </c>
      <c r="N11">
        <v>1.0153000000000001E-2</v>
      </c>
      <c r="O11">
        <v>1.6590000000000001E-3</v>
      </c>
      <c r="P11">
        <v>4.6999999999999997E-5</v>
      </c>
      <c r="Q11">
        <v>1.1E-5</v>
      </c>
      <c r="R11">
        <v>1.8575000000000001E-2</v>
      </c>
      <c r="S11">
        <v>2.1499999999999999E-4</v>
      </c>
    </row>
    <row r="12" spans="1:19">
      <c r="A12">
        <v>11</v>
      </c>
      <c r="B12" s="463">
        <v>44543</v>
      </c>
      <c r="C12">
        <v>6629870</v>
      </c>
      <c r="D12">
        <v>1225138</v>
      </c>
      <c r="E12">
        <v>5212383</v>
      </c>
      <c r="F12">
        <v>55122</v>
      </c>
      <c r="G12">
        <v>11240</v>
      </c>
      <c r="H12">
        <v>323</v>
      </c>
      <c r="I12">
        <v>77</v>
      </c>
      <c r="J12">
        <v>124160</v>
      </c>
      <c r="K12">
        <v>1427</v>
      </c>
      <c r="L12">
        <v>0.18479100000000001</v>
      </c>
      <c r="M12">
        <v>0.78619700000000003</v>
      </c>
      <c r="N12">
        <v>8.3140000000000002E-3</v>
      </c>
      <c r="O12">
        <v>1.6949999999999999E-3</v>
      </c>
      <c r="P12">
        <v>4.8999999999999998E-5</v>
      </c>
      <c r="Q12">
        <v>1.2E-5</v>
      </c>
      <c r="R12">
        <v>1.8727000000000001E-2</v>
      </c>
      <c r="S12">
        <v>2.1499999999999999E-4</v>
      </c>
    </row>
    <row r="13" spans="1:19">
      <c r="A13">
        <v>12</v>
      </c>
      <c r="B13" s="463">
        <v>44544</v>
      </c>
      <c r="C13">
        <v>6629870</v>
      </c>
      <c r="D13">
        <v>1219667</v>
      </c>
      <c r="E13">
        <v>5217327</v>
      </c>
      <c r="F13">
        <v>54467</v>
      </c>
      <c r="G13">
        <v>10709</v>
      </c>
      <c r="H13">
        <v>364</v>
      </c>
      <c r="I13">
        <v>80</v>
      </c>
      <c r="J13">
        <v>125823</v>
      </c>
      <c r="K13">
        <v>1433</v>
      </c>
      <c r="L13">
        <v>0.18396499999999999</v>
      </c>
      <c r="M13">
        <v>0.78694299999999995</v>
      </c>
      <c r="N13">
        <v>8.2150000000000001E-3</v>
      </c>
      <c r="O13">
        <v>1.6149999999999999E-3</v>
      </c>
      <c r="P13">
        <v>5.5000000000000002E-5</v>
      </c>
      <c r="Q13">
        <v>1.2E-5</v>
      </c>
      <c r="R13">
        <v>1.8977999999999998E-2</v>
      </c>
      <c r="S13">
        <v>2.1599999999999999E-4</v>
      </c>
    </row>
    <row r="14" spans="1:19">
      <c r="A14">
        <v>13</v>
      </c>
      <c r="B14" s="463">
        <v>44545</v>
      </c>
      <c r="C14">
        <v>6629870</v>
      </c>
      <c r="D14">
        <v>1191226</v>
      </c>
      <c r="E14">
        <v>5221774</v>
      </c>
      <c r="F14">
        <v>77066</v>
      </c>
      <c r="G14">
        <v>11060</v>
      </c>
      <c r="H14">
        <v>365</v>
      </c>
      <c r="I14">
        <v>84</v>
      </c>
      <c r="J14">
        <v>126859</v>
      </c>
      <c r="K14">
        <v>1436</v>
      </c>
      <c r="L14">
        <v>0.179676</v>
      </c>
      <c r="M14">
        <v>0.78761300000000001</v>
      </c>
      <c r="N14">
        <v>1.1624000000000001E-2</v>
      </c>
      <c r="O14">
        <v>1.668E-3</v>
      </c>
      <c r="P14">
        <v>5.5000000000000002E-5</v>
      </c>
      <c r="Q14">
        <v>1.2999999999999999E-5</v>
      </c>
      <c r="R14">
        <v>1.9134000000000002E-2</v>
      </c>
      <c r="S14">
        <v>2.1699999999999999E-4</v>
      </c>
    </row>
    <row r="15" spans="1:19">
      <c r="A15">
        <v>14</v>
      </c>
      <c r="B15" s="463">
        <v>44546</v>
      </c>
      <c r="C15">
        <v>6629870</v>
      </c>
      <c r="D15">
        <v>1181350</v>
      </c>
      <c r="E15">
        <v>5226264</v>
      </c>
      <c r="F15">
        <v>80841</v>
      </c>
      <c r="G15">
        <v>11772</v>
      </c>
      <c r="H15">
        <v>384</v>
      </c>
      <c r="I15">
        <v>87</v>
      </c>
      <c r="J15">
        <v>127727</v>
      </c>
      <c r="K15">
        <v>1445</v>
      </c>
      <c r="L15">
        <v>0.17818600000000001</v>
      </c>
      <c r="M15">
        <v>0.78829099999999996</v>
      </c>
      <c r="N15">
        <v>1.2193000000000001E-2</v>
      </c>
      <c r="O15">
        <v>1.776E-3</v>
      </c>
      <c r="P15">
        <v>5.8E-5</v>
      </c>
      <c r="Q15">
        <v>1.2999999999999999E-5</v>
      </c>
      <c r="R15">
        <v>1.9265000000000001E-2</v>
      </c>
      <c r="S15">
        <v>2.1800000000000001E-4</v>
      </c>
    </row>
    <row r="16" spans="1:19">
      <c r="A16">
        <v>15</v>
      </c>
      <c r="B16" s="463">
        <v>44547</v>
      </c>
      <c r="C16">
        <v>6629870</v>
      </c>
      <c r="D16">
        <v>1174194</v>
      </c>
      <c r="E16">
        <v>5230468</v>
      </c>
      <c r="F16">
        <v>82301</v>
      </c>
      <c r="G16">
        <v>12101</v>
      </c>
      <c r="H16">
        <v>386</v>
      </c>
      <c r="I16">
        <v>82</v>
      </c>
      <c r="J16">
        <v>128886</v>
      </c>
      <c r="K16">
        <v>1452</v>
      </c>
      <c r="L16">
        <v>0.17710699999999999</v>
      </c>
      <c r="M16">
        <v>0.78892499999999999</v>
      </c>
      <c r="N16">
        <v>1.2414E-2</v>
      </c>
      <c r="O16">
        <v>1.825E-3</v>
      </c>
      <c r="P16">
        <v>5.8E-5</v>
      </c>
      <c r="Q16">
        <v>1.2E-5</v>
      </c>
      <c r="R16">
        <v>1.9439999999999999E-2</v>
      </c>
      <c r="S16">
        <v>2.1900000000000001E-4</v>
      </c>
    </row>
    <row r="17" spans="1:19">
      <c r="A17">
        <v>16</v>
      </c>
      <c r="B17" s="463">
        <v>44548</v>
      </c>
      <c r="C17">
        <v>6629870</v>
      </c>
      <c r="D17">
        <v>1162759</v>
      </c>
      <c r="E17">
        <v>5234686</v>
      </c>
      <c r="F17">
        <v>88083</v>
      </c>
      <c r="G17">
        <v>12966</v>
      </c>
      <c r="H17">
        <v>384</v>
      </c>
      <c r="I17">
        <v>84</v>
      </c>
      <c r="J17">
        <v>129449</v>
      </c>
      <c r="K17">
        <v>1459</v>
      </c>
      <c r="L17">
        <v>0.17538200000000001</v>
      </c>
      <c r="M17">
        <v>0.78956099999999996</v>
      </c>
      <c r="N17">
        <v>1.3285999999999999E-2</v>
      </c>
      <c r="O17">
        <v>1.9559999999999998E-3</v>
      </c>
      <c r="P17">
        <v>5.8E-5</v>
      </c>
      <c r="Q17">
        <v>1.2999999999999999E-5</v>
      </c>
      <c r="R17">
        <v>1.9525000000000001E-2</v>
      </c>
      <c r="S17">
        <v>2.2000000000000001E-4</v>
      </c>
    </row>
    <row r="18" spans="1:19">
      <c r="A18">
        <v>17</v>
      </c>
      <c r="B18" s="463">
        <v>44549</v>
      </c>
      <c r="C18">
        <v>6629870</v>
      </c>
      <c r="D18">
        <v>1171829</v>
      </c>
      <c r="E18">
        <v>5236438</v>
      </c>
      <c r="F18">
        <v>76033</v>
      </c>
      <c r="G18">
        <v>12611</v>
      </c>
      <c r="H18">
        <v>392</v>
      </c>
      <c r="I18">
        <v>81</v>
      </c>
      <c r="J18">
        <v>131023</v>
      </c>
      <c r="K18">
        <v>1463</v>
      </c>
      <c r="L18">
        <v>0.17674999999999999</v>
      </c>
      <c r="M18">
        <v>0.789825</v>
      </c>
      <c r="N18">
        <v>1.1468000000000001E-2</v>
      </c>
      <c r="O18">
        <v>1.902E-3</v>
      </c>
      <c r="P18">
        <v>5.8999999999999998E-5</v>
      </c>
      <c r="Q18">
        <v>1.2E-5</v>
      </c>
      <c r="R18">
        <v>1.9762999999999999E-2</v>
      </c>
      <c r="S18">
        <v>2.2100000000000001E-4</v>
      </c>
    </row>
    <row r="19" spans="1:19">
      <c r="A19">
        <v>18</v>
      </c>
      <c r="B19" s="463">
        <v>44550</v>
      </c>
      <c r="C19">
        <v>6629870</v>
      </c>
      <c r="D19">
        <v>1174220</v>
      </c>
      <c r="E19">
        <v>5237300</v>
      </c>
      <c r="F19">
        <v>71491</v>
      </c>
      <c r="G19">
        <v>12679</v>
      </c>
      <c r="H19">
        <v>406</v>
      </c>
      <c r="I19">
        <v>81</v>
      </c>
      <c r="J19">
        <v>132230</v>
      </c>
      <c r="K19">
        <v>1463</v>
      </c>
      <c r="L19">
        <v>0.17711099999999999</v>
      </c>
      <c r="M19">
        <v>0.78995499999999996</v>
      </c>
      <c r="N19">
        <v>1.0782999999999999E-2</v>
      </c>
      <c r="O19">
        <v>1.9120000000000001E-3</v>
      </c>
      <c r="P19">
        <v>6.0999999999999999E-5</v>
      </c>
      <c r="Q19">
        <v>1.2E-5</v>
      </c>
      <c r="R19">
        <v>1.9945000000000001E-2</v>
      </c>
      <c r="S19">
        <v>2.2100000000000001E-4</v>
      </c>
    </row>
    <row r="20" spans="1:19">
      <c r="A20">
        <v>19</v>
      </c>
      <c r="B20" s="463">
        <v>44551</v>
      </c>
      <c r="C20">
        <v>6629870</v>
      </c>
      <c r="D20">
        <v>1173790</v>
      </c>
      <c r="E20">
        <v>5241103</v>
      </c>
      <c r="F20">
        <v>66888</v>
      </c>
      <c r="G20">
        <v>12992</v>
      </c>
      <c r="H20">
        <v>392</v>
      </c>
      <c r="I20">
        <v>73</v>
      </c>
      <c r="J20">
        <v>133163</v>
      </c>
      <c r="K20">
        <v>1469</v>
      </c>
      <c r="L20">
        <v>0.17704600000000001</v>
      </c>
      <c r="M20">
        <v>0.79052900000000004</v>
      </c>
      <c r="N20">
        <v>1.0089000000000001E-2</v>
      </c>
      <c r="O20">
        <v>1.9599999999999999E-3</v>
      </c>
      <c r="P20">
        <v>5.8999999999999998E-5</v>
      </c>
      <c r="Q20">
        <v>1.1E-5</v>
      </c>
      <c r="R20">
        <v>2.0084999999999999E-2</v>
      </c>
      <c r="S20">
        <v>2.22E-4</v>
      </c>
    </row>
    <row r="21" spans="1:19">
      <c r="A21">
        <v>20</v>
      </c>
      <c r="B21" s="463">
        <v>44552</v>
      </c>
      <c r="C21">
        <v>6629870</v>
      </c>
      <c r="D21">
        <v>1143336</v>
      </c>
      <c r="E21">
        <v>5244677</v>
      </c>
      <c r="F21">
        <v>92262</v>
      </c>
      <c r="G21">
        <v>13415</v>
      </c>
      <c r="H21">
        <v>394</v>
      </c>
      <c r="I21">
        <v>70</v>
      </c>
      <c r="J21">
        <v>134241</v>
      </c>
      <c r="K21">
        <v>1475</v>
      </c>
      <c r="L21">
        <v>0.17245199999999999</v>
      </c>
      <c r="M21">
        <v>0.79106799999999999</v>
      </c>
      <c r="N21">
        <v>1.3916E-2</v>
      </c>
      <c r="O21">
        <v>2.0230000000000001E-3</v>
      </c>
      <c r="P21">
        <v>5.8999999999999998E-5</v>
      </c>
      <c r="Q21">
        <v>1.1E-5</v>
      </c>
      <c r="R21">
        <v>2.0247999999999999E-2</v>
      </c>
      <c r="S21">
        <v>2.22E-4</v>
      </c>
    </row>
    <row r="22" spans="1:19">
      <c r="A22">
        <v>21</v>
      </c>
      <c r="B22" s="463">
        <v>44553</v>
      </c>
      <c r="C22">
        <v>6629870</v>
      </c>
      <c r="D22">
        <v>1145143</v>
      </c>
      <c r="E22">
        <v>5248038</v>
      </c>
      <c r="F22">
        <v>85112</v>
      </c>
      <c r="G22">
        <v>14322</v>
      </c>
      <c r="H22">
        <v>398</v>
      </c>
      <c r="I22">
        <v>72</v>
      </c>
      <c r="J22">
        <v>135300</v>
      </c>
      <c r="K22">
        <v>1485</v>
      </c>
      <c r="L22">
        <v>0.17272499999999999</v>
      </c>
      <c r="M22">
        <v>0.79157500000000003</v>
      </c>
      <c r="N22">
        <v>1.2838E-2</v>
      </c>
      <c r="O22">
        <v>2.16E-3</v>
      </c>
      <c r="P22">
        <v>6.0000000000000002E-5</v>
      </c>
      <c r="Q22">
        <v>1.1E-5</v>
      </c>
      <c r="R22">
        <v>2.0407999999999999E-2</v>
      </c>
      <c r="S22">
        <v>2.24E-4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sensitivity&gt;&gt;</vt:lpstr>
      <vt:lpstr>cost_hyper</vt:lpstr>
      <vt:lpstr>para_val</vt:lpstr>
      <vt:lpstr>Results&gt;&gt;</vt:lpstr>
      <vt:lpstr>reg control</vt:lpstr>
      <vt:lpstr>reg cost</vt:lpstr>
      <vt:lpstr>range</vt:lpstr>
      <vt:lpstr>range (2)</vt:lpstr>
      <vt:lpstr>range_setting</vt:lpstr>
      <vt:lpstr>init_popn</vt:lpstr>
      <vt:lpstr>beta</vt:lpstr>
      <vt:lpstr>beta (2)</vt:lpstr>
      <vt:lpstr>noise</vt:lpstr>
      <vt:lpstr>delta</vt:lpstr>
      <vt:lpstr>sigma</vt:lpstr>
      <vt:lpstr>noise_sim</vt:lpstr>
      <vt:lpstr>vacc_cost</vt:lpstr>
      <vt:lpstr>econ_cost</vt:lpstr>
      <vt:lpstr>hosp_cost</vt:lpstr>
      <vt:lpstr>Fitting&gt;&gt;</vt:lpstr>
      <vt:lpstr>Data fitting_calibrated noise</vt:lpstr>
      <vt:lpstr>RMSE&amp;MAPE</vt:lpstr>
      <vt:lpstr>Cost&gt;&gt;</vt:lpstr>
      <vt:lpstr>Model Cost</vt:lpstr>
      <vt:lpstr>Actual Loss</vt:lpstr>
      <vt:lpstr>Ori Table A1</vt:lpstr>
      <vt:lpstr>Settings&gt;&gt;</vt:lpstr>
      <vt:lpstr>birth+death</vt:lpstr>
      <vt:lpstr>key dates</vt:lpstr>
      <vt:lpstr>Sensitivity test&gt;&gt;</vt:lpstr>
      <vt:lpstr>base_setting</vt:lpstr>
      <vt:lpstr>diff noise</vt:lpstr>
      <vt:lpstr>standard noise&gt;&gt;</vt:lpstr>
      <vt:lpstr>base_vacc</vt:lpstr>
      <vt:lpstr>loss_sigma0.1</vt:lpstr>
      <vt:lpstr>Regression&gt;&gt;</vt:lpstr>
      <vt:lpstr>Reg_30days</vt:lpstr>
      <vt:lpstr>ori data</vt:lpstr>
      <vt:lpstr>EINN_60day</vt:lpstr>
      <vt:lpstr>EINN_21day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Zhai</dc:creator>
  <cp:lastModifiedBy>Miranda Zhai</cp:lastModifiedBy>
  <dcterms:created xsi:type="dcterms:W3CDTF">2024-08-02T00:49:08Z</dcterms:created>
  <dcterms:modified xsi:type="dcterms:W3CDTF">2026-01-02T09:14:43Z</dcterms:modified>
</cp:coreProperties>
</file>