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dhr\Desktop\ملفات اللوجستي\الفا ستار\SASART PROJECT\SASART EXCEL FIL\"/>
    </mc:Choice>
  </mc:AlternateContent>
  <xr:revisionPtr revIDLastSave="0" documentId="13_ncr:1_{B05940EC-BB21-4080-AB7B-3AA719F610B2}" xr6:coauthVersionLast="47" xr6:coauthVersionMax="47" xr10:uidLastSave="{00000000-0000-0000-0000-000000000000}"/>
  <bookViews>
    <workbookView xWindow="-108" yWindow="-108" windowWidth="23256" windowHeight="12456" tabRatio="1000" firstSheet="7" activeTab="7" xr2:uid="{00000000-000D-0000-FFFF-FFFF00000000}"/>
  </bookViews>
  <sheets>
    <sheet name="RA-001" sheetId="1" r:id="rId1"/>
    <sheet name="RA-002" sheetId="15" r:id="rId2"/>
    <sheet name="RA-003" sheetId="18" r:id="rId3"/>
    <sheet name="عربة 4" sheetId="9" r:id="rId4"/>
    <sheet name="RA-005" sheetId="11" r:id="rId5"/>
    <sheet name="RA-006" sheetId="12" r:id="rId6"/>
    <sheet name="عربةRA-007" sheetId="14" r:id="rId7"/>
    <sheet name="RA-008" sheetId="13" r:id="rId8"/>
    <sheet name="عربة 9" sheetId="67" r:id="rId9"/>
    <sheet name="SA-001" sheetId="19" r:id="rId10"/>
    <sheet name="SA-002" sheetId="39" r:id="rId11"/>
    <sheet name="SA-003" sheetId="40" r:id="rId12"/>
    <sheet name="SA-004" sheetId="41" r:id="rId13"/>
    <sheet name="SA-005" sheetId="42" r:id="rId14"/>
    <sheet name="SA-006" sheetId="43" r:id="rId15"/>
    <sheet name="SA-007" sheetId="44" r:id="rId16"/>
    <sheet name="SA-008" sheetId="45" r:id="rId17"/>
    <sheet name="SA-009" sheetId="46" r:id="rId18"/>
    <sheet name="SA-0010" sheetId="47" r:id="rId19"/>
    <sheet name="SA-0011" sheetId="48" r:id="rId20"/>
    <sheet name="SA-0012" sheetId="49" r:id="rId21"/>
    <sheet name="SA-0013" sheetId="51" r:id="rId22"/>
    <sheet name="SA-0014" sheetId="50" r:id="rId23"/>
    <sheet name="SA-0015" sheetId="52" r:id="rId24"/>
    <sheet name="SA-0016" sheetId="54" r:id="rId25"/>
    <sheet name="SA-0018" sheetId="56" r:id="rId26"/>
    <sheet name="SA-0019" sheetId="57" r:id="rId27"/>
    <sheet name="SA-020" sheetId="58" r:id="rId28"/>
    <sheet name="SA-021" sheetId="59" r:id="rId29"/>
    <sheet name="SA-022" sheetId="60" r:id="rId30"/>
    <sheet name="SA-023" sheetId="65" r:id="rId31"/>
    <sheet name="SA-026" sheetId="66" r:id="rId32"/>
    <sheet name="SA-027" sheetId="68" r:id="rId33"/>
    <sheet name="Total" sheetId="38" r:id="rId34"/>
  </sheets>
  <definedNames>
    <definedName name="_xlnm.Print_Area" localSheetId="5">'RA-006'!$A$1:$N$41</definedName>
    <definedName name="_xlnm.Print_Area" localSheetId="23">'SA-0015'!$A$1:$N$25</definedName>
    <definedName name="_xlnm.Print_Titles" localSheetId="0">'RA-001'!$1:$10</definedName>
    <definedName name="_xlnm.Print_Titles" localSheetId="1">'RA-002'!$1:$10</definedName>
    <definedName name="_xlnm.Print_Titles" localSheetId="2">'RA-003'!$1:$10</definedName>
    <definedName name="_xlnm.Print_Titles" localSheetId="4">'RA-005'!$1:$10</definedName>
    <definedName name="_xlnm.Print_Titles" localSheetId="5">'RA-006'!$1:$10</definedName>
    <definedName name="_xlnm.Print_Titles" localSheetId="7">'RA-008'!$1:$10</definedName>
    <definedName name="_xlnm.Print_Titles" localSheetId="9">'SA-001'!$1:$7</definedName>
    <definedName name="_xlnm.Print_Titles" localSheetId="18">'SA-0010'!$1:$7</definedName>
    <definedName name="_xlnm.Print_Titles" localSheetId="19">'SA-0011'!#REF!</definedName>
    <definedName name="_xlnm.Print_Titles" localSheetId="20">'SA-0012'!$1:$7</definedName>
    <definedName name="_xlnm.Print_Titles" localSheetId="21">'SA-0013'!$1:$7</definedName>
    <definedName name="_xlnm.Print_Titles" localSheetId="22">'SA-0014'!$1:$7</definedName>
    <definedName name="_xlnm.Print_Titles" localSheetId="23">'SA-0015'!$1:$7</definedName>
    <definedName name="_xlnm.Print_Titles" localSheetId="24">'SA-0016'!$1:$7</definedName>
    <definedName name="_xlnm.Print_Titles" localSheetId="25">'SA-0018'!$1:$7</definedName>
    <definedName name="_xlnm.Print_Titles" localSheetId="26">'SA-0019'!$1:$7</definedName>
    <definedName name="_xlnm.Print_Titles" localSheetId="10">'SA-002'!$1:$7</definedName>
    <definedName name="_xlnm.Print_Titles" localSheetId="11">'SA-003'!$1:$7</definedName>
    <definedName name="_xlnm.Print_Titles" localSheetId="12">'SA-004'!$1:$7</definedName>
    <definedName name="_xlnm.Print_Titles" localSheetId="13">'SA-005'!$1:$7</definedName>
    <definedName name="_xlnm.Print_Titles" localSheetId="14">'SA-006'!$1:$7</definedName>
    <definedName name="_xlnm.Print_Titles" localSheetId="15">'SA-007'!$1:$7</definedName>
    <definedName name="_xlnm.Print_Titles" localSheetId="16">'SA-008'!$1:$7</definedName>
    <definedName name="_xlnm.Print_Titles" localSheetId="17">'SA-009'!$1:$7</definedName>
    <definedName name="_xlnm.Print_Titles" localSheetId="27">'SA-020'!$1:$7</definedName>
    <definedName name="_xlnm.Print_Titles" localSheetId="28">'SA-021'!$1:$10</definedName>
    <definedName name="_xlnm.Print_Titles" localSheetId="29">'SA-022'!$1:$7</definedName>
    <definedName name="_xlnm.Print_Titles" localSheetId="30">'SA-023'!$1:$7</definedName>
    <definedName name="_xlnm.Print_Titles" localSheetId="31">'SA-026'!$1:$7</definedName>
    <definedName name="_xlnm.Print_Titles" localSheetId="3">'عربة 4'!$1:$10</definedName>
    <definedName name="_xlnm.Print_Titles" localSheetId="6">'عربةRA-007'!$1:$10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0" i="1" l="1"/>
  <c r="A29" i="15"/>
  <c r="A24" i="18"/>
  <c r="A36" i="9"/>
  <c r="A30" i="11"/>
  <c r="A44" i="14"/>
  <c r="A77" i="13"/>
  <c r="A43" i="67"/>
  <c r="A33" i="19"/>
  <c r="A33" i="39"/>
  <c r="A33" i="40"/>
  <c r="A33" i="41"/>
  <c r="A27" i="42"/>
  <c r="A27" i="43"/>
  <c r="A30" i="44"/>
  <c r="A29" i="45"/>
  <c r="A23" i="46"/>
  <c r="A32" i="47"/>
  <c r="A20" i="48"/>
  <c r="A29" i="49"/>
  <c r="A29" i="51"/>
  <c r="A22" i="50"/>
  <c r="A23" i="52"/>
  <c r="A33" i="54"/>
  <c r="A35" i="56"/>
  <c r="A33" i="57"/>
  <c r="A33" i="58"/>
  <c r="A25" i="59"/>
  <c r="A29" i="60"/>
  <c r="A26" i="65"/>
  <c r="A33" i="66"/>
  <c r="A29" i="68"/>
  <c r="M30" i="15"/>
  <c r="N30" i="15" s="1"/>
  <c r="K25" i="15"/>
  <c r="N24" i="38"/>
  <c r="M24" i="38"/>
  <c r="M21" i="48"/>
  <c r="N21" i="48" s="1"/>
  <c r="L24" i="38"/>
  <c r="K24" i="38"/>
  <c r="J24" i="38"/>
  <c r="J23" i="38"/>
  <c r="I24" i="38"/>
  <c r="I23" i="38"/>
  <c r="L21" i="48"/>
  <c r="J21" i="48"/>
  <c r="I21" i="48"/>
  <c r="K14" i="48"/>
  <c r="K13" i="48"/>
  <c r="K11" i="48"/>
  <c r="K37" i="38" l="1"/>
  <c r="L37" i="38"/>
  <c r="M37" i="38"/>
  <c r="M42" i="38" s="1"/>
  <c r="N42" i="38" s="1"/>
  <c r="L30" i="68"/>
  <c r="N36" i="38"/>
  <c r="K36" i="38"/>
  <c r="J36" i="38"/>
  <c r="M30" i="68"/>
  <c r="N30" i="68" s="1"/>
  <c r="J30" i="68"/>
  <c r="I30" i="68"/>
  <c r="K11" i="68"/>
  <c r="K15" i="38"/>
  <c r="J25" i="38"/>
  <c r="J26" i="38"/>
  <c r="J35" i="38"/>
  <c r="J34" i="38"/>
  <c r="J32" i="38"/>
  <c r="J33" i="38"/>
  <c r="N37" i="38" l="1"/>
  <c r="M23" i="50" l="1"/>
  <c r="I23" i="50"/>
  <c r="K35" i="38"/>
  <c r="K34" i="38"/>
  <c r="K33" i="38"/>
  <c r="K32" i="38"/>
  <c r="K31" i="38"/>
  <c r="K30" i="38"/>
  <c r="K29" i="38"/>
  <c r="K28" i="38"/>
  <c r="K27" i="38"/>
  <c r="K26" i="38"/>
  <c r="K25" i="38"/>
  <c r="K23" i="38"/>
  <c r="K22" i="38"/>
  <c r="K21" i="38"/>
  <c r="K20" i="38"/>
  <c r="K19" i="38"/>
  <c r="K18" i="38"/>
  <c r="K17" i="38"/>
  <c r="K16" i="38"/>
  <c r="K14" i="38"/>
  <c r="K13" i="38"/>
  <c r="K12" i="38"/>
  <c r="K11" i="38"/>
  <c r="K10" i="38"/>
  <c r="K9" i="38"/>
  <c r="K8" i="38"/>
  <c r="K7" i="38"/>
  <c r="K6" i="38"/>
  <c r="K5" i="38"/>
  <c r="K42" i="38" l="1"/>
  <c r="K67" i="13"/>
  <c r="J41" i="1" l="1"/>
  <c r="L41" i="1"/>
  <c r="K39" i="67"/>
  <c r="M45" i="14"/>
  <c r="M78" i="13"/>
  <c r="N45" i="14" l="1"/>
  <c r="N78" i="13"/>
  <c r="M41" i="1" l="1"/>
  <c r="K39" i="14"/>
  <c r="K37" i="1"/>
  <c r="N41" i="1" l="1"/>
  <c r="K36" i="1"/>
  <c r="K35" i="1"/>
  <c r="K34" i="1"/>
  <c r="I41" i="1"/>
  <c r="L5" i="38"/>
  <c r="K32" i="1" l="1"/>
  <c r="K33" i="1"/>
  <c r="K31" i="1"/>
  <c r="K16" i="1"/>
  <c r="K15" i="1"/>
  <c r="N33" i="38"/>
  <c r="N30" i="60"/>
  <c r="M30" i="60"/>
  <c r="M26" i="59"/>
  <c r="N26" i="59" s="1"/>
  <c r="M31" i="44"/>
  <c r="N34" i="19"/>
  <c r="M44" i="67"/>
  <c r="N44" i="67" s="1"/>
  <c r="M41" i="12"/>
  <c r="N41" i="12" s="1"/>
  <c r="M31" i="11"/>
  <c r="N31" i="11" s="1"/>
  <c r="M37" i="9"/>
  <c r="N37" i="9"/>
  <c r="M25" i="18"/>
  <c r="N25" i="18"/>
  <c r="K38" i="14" l="1"/>
  <c r="K26" i="14"/>
  <c r="K27" i="67"/>
  <c r="K29" i="67"/>
  <c r="K30" i="67"/>
  <c r="K33" i="67"/>
  <c r="K65" i="13"/>
  <c r="K37" i="14"/>
  <c r="L37" i="9"/>
  <c r="J37" i="9"/>
  <c r="I37" i="9"/>
  <c r="N35" i="38" l="1"/>
  <c r="N34" i="38"/>
  <c r="L33" i="38"/>
  <c r="I33" i="38"/>
  <c r="N32" i="38"/>
  <c r="L32" i="38"/>
  <c r="I32" i="38"/>
  <c r="N31" i="38"/>
  <c r="L31" i="38"/>
  <c r="J31" i="38"/>
  <c r="I31" i="38"/>
  <c r="N30" i="38"/>
  <c r="L30" i="38"/>
  <c r="J30" i="38"/>
  <c r="I30" i="38"/>
  <c r="N29" i="38"/>
  <c r="J29" i="38"/>
  <c r="I29" i="38"/>
  <c r="N28" i="38"/>
  <c r="L28" i="38"/>
  <c r="J28" i="38"/>
  <c r="I28" i="38"/>
  <c r="N27" i="38"/>
  <c r="L27" i="38"/>
  <c r="J27" i="38"/>
  <c r="I27" i="38"/>
  <c r="N26" i="38"/>
  <c r="L26" i="38"/>
  <c r="I26" i="38"/>
  <c r="N25" i="38"/>
  <c r="N23" i="38"/>
  <c r="L23" i="38"/>
  <c r="N22" i="38"/>
  <c r="L22" i="38"/>
  <c r="J22" i="38"/>
  <c r="I22" i="38"/>
  <c r="N21" i="38"/>
  <c r="L21" i="38"/>
  <c r="J21" i="38"/>
  <c r="I21" i="38"/>
  <c r="N20" i="38"/>
  <c r="L20" i="38"/>
  <c r="J20" i="38"/>
  <c r="I20" i="38"/>
  <c r="N19" i="38"/>
  <c r="L19" i="38"/>
  <c r="J19" i="38"/>
  <c r="I19" i="38"/>
  <c r="N18" i="38"/>
  <c r="L18" i="38"/>
  <c r="J18" i="38"/>
  <c r="I18" i="38"/>
  <c r="N17" i="38"/>
  <c r="L17" i="38"/>
  <c r="J17" i="38"/>
  <c r="I17" i="38"/>
  <c r="N16" i="38"/>
  <c r="L16" i="38"/>
  <c r="J16" i="38"/>
  <c r="I16" i="38"/>
  <c r="N15" i="38"/>
  <c r="L15" i="38"/>
  <c r="J15" i="38"/>
  <c r="I15" i="38"/>
  <c r="N14" i="38"/>
  <c r="L14" i="38"/>
  <c r="J14" i="38"/>
  <c r="I14" i="38"/>
  <c r="N13" i="38"/>
  <c r="L13" i="38"/>
  <c r="N12" i="38"/>
  <c r="L12" i="38"/>
  <c r="N11" i="38"/>
  <c r="L11" i="38"/>
  <c r="N10" i="38"/>
  <c r="L10" i="38"/>
  <c r="N9" i="38"/>
  <c r="L9" i="38"/>
  <c r="N8" i="38"/>
  <c r="L8" i="38"/>
  <c r="N7" i="38"/>
  <c r="L7" i="38"/>
  <c r="N6" i="38"/>
  <c r="L6" i="38"/>
  <c r="N5" i="38"/>
  <c r="L42" i="38" l="1"/>
  <c r="J42" i="38"/>
  <c r="I42" i="38"/>
  <c r="K30" i="1"/>
  <c r="K25" i="1"/>
  <c r="L44" i="67"/>
  <c r="J44" i="67"/>
  <c r="I44" i="67"/>
  <c r="L41" i="12"/>
  <c r="J41" i="12"/>
  <c r="I41" i="12"/>
  <c r="K24" i="12"/>
  <c r="K23" i="12"/>
  <c r="K14" i="12"/>
  <c r="L25" i="18" l="1"/>
  <c r="J25" i="18"/>
  <c r="I25" i="18"/>
  <c r="K17" i="18"/>
  <c r="K11" i="15"/>
  <c r="K12" i="12" l="1"/>
  <c r="K11" i="12"/>
  <c r="K34" i="14" l="1"/>
  <c r="K29" i="9"/>
  <c r="K28" i="9"/>
  <c r="K27" i="9"/>
  <c r="K11" i="9"/>
  <c r="K19" i="18" l="1"/>
  <c r="K11" i="39" l="1"/>
  <c r="K17" i="59" l="1"/>
  <c r="M27" i="65" l="1"/>
  <c r="N27" i="65" s="1"/>
  <c r="J27" i="65"/>
  <c r="I27" i="65"/>
  <c r="M34" i="66"/>
  <c r="N34" i="66" s="1"/>
  <c r="J34" i="66"/>
  <c r="I34" i="66"/>
  <c r="M34" i="54"/>
  <c r="N34" i="54" s="1"/>
  <c r="J34" i="54"/>
  <c r="I34" i="54"/>
  <c r="K11" i="54"/>
  <c r="K35" i="13" l="1"/>
  <c r="K33" i="14"/>
  <c r="K32" i="14"/>
  <c r="K29" i="14" l="1"/>
  <c r="K11" i="59"/>
  <c r="K63" i="13" l="1"/>
  <c r="K61" i="13"/>
  <c r="K59" i="13"/>
  <c r="K51" i="13" l="1"/>
  <c r="K19" i="60" l="1"/>
  <c r="J30" i="60" l="1"/>
  <c r="I30" i="60"/>
  <c r="K28" i="14" l="1"/>
  <c r="I33" i="47" l="1"/>
  <c r="J33" i="47"/>
  <c r="M33" i="47" l="1"/>
  <c r="N33" i="47" s="1"/>
  <c r="L34" i="58"/>
  <c r="L34" i="57"/>
  <c r="K28" i="1"/>
  <c r="L30" i="60"/>
  <c r="K15" i="60"/>
  <c r="K13" i="60"/>
  <c r="K11" i="60"/>
  <c r="J34" i="57"/>
  <c r="I34" i="57"/>
  <c r="J34" i="58"/>
  <c r="I34" i="58"/>
  <c r="M34" i="57"/>
  <c r="N34" i="57" s="1"/>
  <c r="J36" i="56"/>
  <c r="I36" i="56"/>
  <c r="L36" i="56"/>
  <c r="J30" i="45"/>
  <c r="I30" i="45"/>
  <c r="J28" i="43"/>
  <c r="I28" i="43"/>
  <c r="J31" i="44"/>
  <c r="I31" i="44"/>
  <c r="J24" i="52"/>
  <c r="I24" i="52"/>
  <c r="J23" i="50"/>
  <c r="J30" i="51"/>
  <c r="I30" i="51"/>
  <c r="L34" i="41"/>
  <c r="J34" i="41"/>
  <c r="I34" i="41"/>
  <c r="L34" i="40"/>
  <c r="J34" i="40"/>
  <c r="I34" i="40"/>
  <c r="L34" i="39"/>
  <c r="J34" i="39"/>
  <c r="I34" i="39"/>
  <c r="J34" i="19"/>
  <c r="I34" i="19"/>
  <c r="M34" i="58"/>
  <c r="N34" i="58" s="1"/>
  <c r="K11" i="58"/>
  <c r="K11" i="57"/>
  <c r="M36" i="56"/>
  <c r="N36" i="56" s="1"/>
  <c r="L24" i="52"/>
  <c r="M24" i="52"/>
  <c r="N24" i="52" s="1"/>
  <c r="L30" i="51"/>
  <c r="N30" i="51"/>
  <c r="N23" i="50"/>
  <c r="L23" i="50"/>
  <c r="K10" i="50"/>
  <c r="L33" i="47"/>
  <c r="K11" i="47"/>
  <c r="M24" i="46"/>
  <c r="N24" i="46" s="1"/>
  <c r="L24" i="46"/>
  <c r="J24" i="46"/>
  <c r="I24" i="46"/>
  <c r="M30" i="45"/>
  <c r="N30" i="45" s="1"/>
  <c r="L30" i="45"/>
  <c r="N31" i="44"/>
  <c r="L31" i="44"/>
  <c r="N28" i="43"/>
  <c r="L28" i="43"/>
  <c r="M28" i="42"/>
  <c r="N28" i="42" s="1"/>
  <c r="L28" i="42"/>
  <c r="J28" i="42"/>
  <c r="I28" i="42"/>
  <c r="M34" i="41"/>
  <c r="N34" i="41" s="1"/>
  <c r="K11" i="41"/>
  <c r="M34" i="40"/>
  <c r="N34" i="40" s="1"/>
  <c r="K11" i="40"/>
  <c r="M34" i="39"/>
  <c r="N34" i="39" s="1"/>
  <c r="M34" i="19"/>
  <c r="L34" i="19"/>
  <c r="K11" i="19"/>
  <c r="K11" i="51" l="1"/>
  <c r="K11" i="56"/>
  <c r="K11" i="52"/>
  <c r="K11" i="49"/>
  <c r="K27" i="1" l="1"/>
  <c r="K26" i="1"/>
  <c r="K11" i="18"/>
  <c r="K13" i="18"/>
  <c r="K15" i="18"/>
  <c r="L30" i="15"/>
  <c r="J30" i="15"/>
  <c r="I30" i="15"/>
  <c r="K23" i="15"/>
  <c r="K21" i="15"/>
  <c r="K19" i="15"/>
  <c r="K17" i="15"/>
  <c r="K15" i="15"/>
  <c r="J31" i="11"/>
  <c r="K37" i="13" l="1"/>
  <c r="K31" i="13" l="1"/>
  <c r="K27" i="14" l="1"/>
  <c r="K25" i="14"/>
  <c r="K24" i="14"/>
  <c r="K16" i="14"/>
  <c r="L45" i="14"/>
  <c r="J45" i="14"/>
  <c r="I45" i="14"/>
  <c r="K23" i="14"/>
  <c r="K22" i="14"/>
  <c r="K17" i="14"/>
  <c r="K13" i="14"/>
  <c r="K12" i="14"/>
  <c r="K11" i="14"/>
  <c r="J78" i="13" l="1"/>
  <c r="K57" i="13"/>
  <c r="K55" i="13"/>
  <c r="K53" i="13"/>
  <c r="L78" i="13"/>
  <c r="I78" i="13"/>
  <c r="K49" i="13"/>
  <c r="K47" i="13"/>
  <c r="K45" i="13"/>
  <c r="K43" i="13"/>
  <c r="K41" i="13"/>
  <c r="K39" i="13"/>
  <c r="K33" i="13" l="1"/>
  <c r="K29" i="13"/>
  <c r="K27" i="13"/>
  <c r="K25" i="13"/>
  <c r="K23" i="13"/>
  <c r="K21" i="13"/>
  <c r="K19" i="13"/>
  <c r="K17" i="13"/>
  <c r="K15" i="13"/>
  <c r="K13" i="13"/>
  <c r="K11" i="13"/>
  <c r="L31" i="11" l="1"/>
  <c r="I31" i="11"/>
  <c r="K11" i="11"/>
  <c r="K24" i="1"/>
  <c r="K22" i="1"/>
  <c r="K21" i="1"/>
  <c r="K20" i="1"/>
  <c r="K19" i="1"/>
  <c r="K18" i="1"/>
  <c r="K17" i="1"/>
  <c r="K14" i="1"/>
  <c r="K13" i="1"/>
  <c r="K12" i="1"/>
  <c r="K11" i="1"/>
  <c r="K23" i="1" l="1"/>
</calcChain>
</file>

<file path=xl/sharedStrings.xml><?xml version="1.0" encoding="utf-8"?>
<sst xmlns="http://schemas.openxmlformats.org/spreadsheetml/2006/main" count="2119" uniqueCount="772">
  <si>
    <t>Saudi Search &amp; Rescue team
فريق البحث والإنقاذ السعودي</t>
  </si>
  <si>
    <t>LEGEND</t>
  </si>
  <si>
    <t>R : RESCUE</t>
  </si>
  <si>
    <t>001 : BOX NUMBER</t>
  </si>
  <si>
    <t>A : ITEM NUMBER</t>
  </si>
  <si>
    <t>S/N</t>
  </si>
  <si>
    <t>ITEM NUMBER</t>
  </si>
  <si>
    <t>MAIN ITEM DESCRIPTION</t>
  </si>
  <si>
    <t>SUB-ITEM</t>
  </si>
  <si>
    <t>PRICE (SR)</t>
  </si>
  <si>
    <t>REMARKS</t>
  </si>
  <si>
    <t>DESCRIPTION</t>
  </si>
  <si>
    <t>SUB-ITEM NUMBER</t>
  </si>
  <si>
    <t>QTY</t>
  </si>
  <si>
    <t>SAR</t>
  </si>
  <si>
    <t>USD</t>
  </si>
  <si>
    <t>Handed Over By</t>
  </si>
  <si>
    <t>Taken Over By</t>
  </si>
  <si>
    <t>Last up Date</t>
  </si>
  <si>
    <t>L×W×H</t>
  </si>
  <si>
    <t>Cm</t>
  </si>
  <si>
    <t>Inch</t>
  </si>
  <si>
    <t>Total Price</t>
  </si>
  <si>
    <t>KG</t>
  </si>
  <si>
    <t>LBS</t>
  </si>
  <si>
    <t>CBM</t>
  </si>
  <si>
    <t>CFT</t>
  </si>
  <si>
    <t>Total Weight</t>
  </si>
  <si>
    <t>Total</t>
  </si>
  <si>
    <t>51.18×27.56×25.59</t>
  </si>
  <si>
    <t>130×70×65</t>
  </si>
  <si>
    <t>Chairs
كراسي</t>
  </si>
  <si>
    <t xml:space="preserve">Siren
  اداة نداء يدوية  </t>
  </si>
  <si>
    <t>A.C hotstick
عصا كشف الكهرباء</t>
  </si>
  <si>
    <t>Wall Hanging Packet
 علاقة حائط بجيبوب</t>
  </si>
  <si>
    <t>Face Mask
 قناع للوجه</t>
  </si>
  <si>
    <t xml:space="preserve">Cleaning Brush
 فرشاة تنظيف </t>
  </si>
  <si>
    <t>Spade
 كريك</t>
  </si>
  <si>
    <t xml:space="preserve">Air Ventilator + Duct
 مروحة شفط كهربائية + خرطوش </t>
  </si>
  <si>
    <t>HAMMER
 مطرقة</t>
  </si>
  <si>
    <t>Bolt cutter 
مقص يدوي حديد- كهرب</t>
  </si>
  <si>
    <t>Prying Tool
معدات الدخول القهري</t>
  </si>
  <si>
    <t>Bosch hammer drill
جهاز حفر وتكسير بوش كهربائي</t>
  </si>
  <si>
    <t>Drill bits
ريش حفر وتكسير</t>
  </si>
  <si>
    <t>Hancle
حامل</t>
  </si>
  <si>
    <t>Holmatro Hand Pump Set
 مضخة هيدروليكية يدوية</t>
  </si>
  <si>
    <t>Regulator
ساعة منظم</t>
  </si>
  <si>
    <t>Hose
ليات توصيل</t>
  </si>
  <si>
    <t>Bores
 ريش التقوير</t>
  </si>
  <si>
    <t>Connector
 مثبت</t>
  </si>
  <si>
    <t xml:space="preserve">Power Unit
 مضخة هورست ميكانيكية هيدروليكية </t>
  </si>
  <si>
    <t>Cutter
 قاطع هيدروليكي</t>
  </si>
  <si>
    <t>Spreader
 فالج هيدروليكي</t>
  </si>
  <si>
    <t xml:space="preserve">Flint
  ولاعة  </t>
  </si>
  <si>
    <t>welding helmet
خوذة لحام</t>
  </si>
  <si>
    <t xml:space="preserve">Cutting torch
  مسدس قطع  </t>
  </si>
  <si>
    <t>Tool box
صندوق عدة</t>
  </si>
  <si>
    <t>Gloves
قفازات</t>
  </si>
  <si>
    <t>welding hoses
ليات لحام</t>
  </si>
  <si>
    <t xml:space="preserve">Double pulley
 بكرة مزدوجه  </t>
  </si>
  <si>
    <t xml:space="preserve">Single pulley
 بكره مفرده وسط  </t>
  </si>
  <si>
    <t xml:space="preserve">Single pulley small
 بكره مفرده صغيره </t>
  </si>
  <si>
    <t xml:space="preserve">Tandem pulley
  بكرة مزدوجة متباعدة  </t>
  </si>
  <si>
    <t xml:space="preserve">Anchor plate big
  حلقة تجميع كبيرة  </t>
  </si>
  <si>
    <t xml:space="preserve">Anchor plate small 
  حلقة تجميع صغيرة  </t>
  </si>
  <si>
    <t>Rope Fit Device (Gold)
 جهاز لشد الحبال ذهبي</t>
  </si>
  <si>
    <t xml:space="preserve">Rope Fit Device (Blue)
جهاز لشد الحبال أزرق </t>
  </si>
  <si>
    <t>Swivel 
  حلقة مرنه</t>
  </si>
  <si>
    <t xml:space="preserve">Edge Protector 
  حامي حواف فايبر للحبال   </t>
  </si>
  <si>
    <t>harness
هرنس</t>
  </si>
  <si>
    <t>Rope chair
كرسي حبال لتثبيت المصاب</t>
  </si>
  <si>
    <t xml:space="preserve">Circular Saw 
 منشار دائري ماكيتا </t>
  </si>
  <si>
    <t xml:space="preserve">Drop Saw
 منشار قطع الخشب دائري  </t>
  </si>
  <si>
    <t xml:space="preserve">Hammer
مطرقه </t>
  </si>
  <si>
    <t>nail
مسامير</t>
  </si>
  <si>
    <t xml:space="preserve">Measuring tape
  متر قياس </t>
  </si>
  <si>
    <t xml:space="preserve">Pencils
اقلام رصاص </t>
  </si>
  <si>
    <t xml:space="preserve">L-square
مربع رسم </t>
  </si>
  <si>
    <t>Spirit level
ميزان مائي</t>
  </si>
  <si>
    <t>Nail Box
صندوق مسامير</t>
  </si>
  <si>
    <t xml:space="preserve">Rulers 
مساطر </t>
  </si>
  <si>
    <t>Nail Removel
 اداة نزع المسامير</t>
  </si>
  <si>
    <t>Install tool 
 اداة تثبيت</t>
  </si>
  <si>
    <t xml:space="preserve">Stakes 
أوتاد </t>
  </si>
  <si>
    <t>Climbing Device Right Hand (Monkey)
جهاز صعود وشد يمين
(مونكي)</t>
  </si>
  <si>
    <t>Climbing Device left Hand (Monkey)
جهاز صعود وشد يسار
(مونكي)</t>
  </si>
  <si>
    <t>Rope
حبال</t>
  </si>
  <si>
    <t>Triangle landing
مثلث الإنزال</t>
  </si>
  <si>
    <t>Air cylinder
اسطوانة هواء عادي</t>
  </si>
  <si>
    <t>Anchore bolt 
فشر</t>
  </si>
  <si>
    <t>Electric Extension
   توصيلة كهرباء ألمنيوم</t>
  </si>
  <si>
    <t>#</t>
  </si>
  <si>
    <t>BOX NUM</t>
  </si>
  <si>
    <t>TOTAL L×W×H</t>
  </si>
  <si>
    <t>Weight
In KG</t>
  </si>
  <si>
    <t>PRICE</t>
  </si>
  <si>
    <t>CM</t>
  </si>
  <si>
    <t>INCH</t>
  </si>
  <si>
    <t>TOTAL</t>
  </si>
  <si>
    <t>WEIGHT</t>
  </si>
  <si>
    <t>CMB</t>
  </si>
  <si>
    <t>Oxygen Cyclinder
 اسطوانة اكسجين</t>
  </si>
  <si>
    <t>Cylinder Holder
 حاملة اسطوانة</t>
  </si>
  <si>
    <t>72×50×32</t>
  </si>
  <si>
    <t>28.35×19.69×12.6</t>
  </si>
  <si>
    <t>Chain Saw (Wood)
منشار جنزير خشب</t>
  </si>
  <si>
    <t xml:space="preserve">Multi Function SAW
منشار متعدد الأغراض </t>
  </si>
  <si>
    <t xml:space="preserve">LeaderLive Locator
صندوق مجسات     </t>
  </si>
  <si>
    <t>Sensor connecting cables
كيبل للمجسات</t>
  </si>
  <si>
    <t>headset
سماعات</t>
  </si>
  <si>
    <t>Main unit
جهاز التحكم</t>
  </si>
  <si>
    <t xml:space="preserve">Batteries
 بطاريات جافة </t>
  </si>
  <si>
    <t>Magnetic sensor clamp
مغناطيس التثبيت</t>
  </si>
  <si>
    <t xml:space="preserve">Combi Tool Cutter &amp;Spreader
جهاز قص </t>
  </si>
  <si>
    <t>Head spare 
رأس احتياط</t>
  </si>
  <si>
    <t>Belt 
حزام</t>
  </si>
  <si>
    <t>Clean Cut triangle
مثلث الرفع للقطع النظيف</t>
  </si>
  <si>
    <t>79×32×49</t>
  </si>
  <si>
    <t>31.1×12.6×19.29</t>
  </si>
  <si>
    <t>56×34×23</t>
  </si>
  <si>
    <t>22.05×13.39×9.06</t>
  </si>
  <si>
    <t>65×51×23</t>
  </si>
  <si>
    <t>25.59×20.08×9.06</t>
  </si>
  <si>
    <t>121×39×16</t>
  </si>
  <si>
    <t>47.64×15.35×6.3</t>
  </si>
  <si>
    <t>86×30×46</t>
  </si>
  <si>
    <t>78×27×47</t>
  </si>
  <si>
    <t>30.71×10.63×18.5</t>
  </si>
  <si>
    <t>83×29×49</t>
  </si>
  <si>
    <t>32.68×11.42×19.29</t>
  </si>
  <si>
    <t xml:space="preserve">Metal Power Saw (Metal)
منشار قرص حديد
</t>
  </si>
  <si>
    <t>88×31×42</t>
  </si>
  <si>
    <t>34.65×12.2×16.54</t>
  </si>
  <si>
    <t>88×53×33</t>
  </si>
  <si>
    <t>34.65×20.87×12.99</t>
  </si>
  <si>
    <t>263×23×20</t>
  </si>
  <si>
    <t>103.54×9.06×7.87</t>
  </si>
  <si>
    <t>63×60×76</t>
  </si>
  <si>
    <t>24.8×23.62×29.92</t>
  </si>
  <si>
    <t>Stretcher chair
نقالة كرسي</t>
  </si>
  <si>
    <t>Junkin stretcher
نقالة صفراء</t>
  </si>
  <si>
    <t>Spine Board Stretcher
نقالة لوحية برتقالية</t>
  </si>
  <si>
    <t>Splint fixation back
جبيرة تثبيت الظهر</t>
  </si>
  <si>
    <t>220×70×40</t>
  </si>
  <si>
    <t>86.61×27.56×19.29</t>
  </si>
  <si>
    <t xml:space="preserve">UltRB Pulley
 بكرة مفردة كبيرة  </t>
  </si>
  <si>
    <t xml:space="preserve">Rope wRBpper
 حامي  حبال  </t>
  </si>
  <si>
    <t>Anchor stRBp
سبت تثبيت مفردة</t>
  </si>
  <si>
    <t>Double Anchor stRBp
سبت تثبيت مزدوجة</t>
  </si>
  <si>
    <t xml:space="preserve">Iron CaRBbiners
 كربينة حديد  </t>
  </si>
  <si>
    <t xml:space="preserve">Battery OpeRBted Combi Tool (Cutter &amp; Spreader) (Box)
جهاز قص –وفالج يعمل على البطارية
</t>
  </si>
  <si>
    <t xml:space="preserve">Color spray 
بخاخ بويه </t>
  </si>
  <si>
    <t xml:space="preserve">Cordion 
كرديون </t>
  </si>
  <si>
    <t xml:space="preserve">Electric detection tool 
عصا كشف الكهرباء </t>
  </si>
  <si>
    <t>RA001-A</t>
  </si>
  <si>
    <t>RA001-B</t>
  </si>
  <si>
    <t>RA001-C</t>
  </si>
  <si>
    <t>RA001-D</t>
  </si>
  <si>
    <t>RA001-E</t>
  </si>
  <si>
    <t>RA001-F</t>
  </si>
  <si>
    <t>RA001-G</t>
  </si>
  <si>
    <t>RA001-H</t>
  </si>
  <si>
    <t>RA001-I</t>
  </si>
  <si>
    <t>RA001-J</t>
  </si>
  <si>
    <t>RA001-K</t>
  </si>
  <si>
    <t>RA001-L</t>
  </si>
  <si>
    <t>RA001-M</t>
  </si>
  <si>
    <t>RA001-N</t>
  </si>
  <si>
    <t>RA001-O</t>
  </si>
  <si>
    <t>RA001-P</t>
  </si>
  <si>
    <t>RA001-Q</t>
  </si>
  <si>
    <t>RA002-A</t>
  </si>
  <si>
    <t>RA002-B</t>
  </si>
  <si>
    <t>RA002-C</t>
  </si>
  <si>
    <t>RA002-D</t>
  </si>
  <si>
    <t>RA002-E</t>
  </si>
  <si>
    <t>RA002-F</t>
  </si>
  <si>
    <t>RA003-A</t>
  </si>
  <si>
    <t>RA003-B</t>
  </si>
  <si>
    <t>RA003-C</t>
  </si>
  <si>
    <t>RA003-D</t>
  </si>
  <si>
    <t>RA006-A</t>
  </si>
  <si>
    <t>RA008-A</t>
  </si>
  <si>
    <t>RA008-B</t>
  </si>
  <si>
    <t>RA008-C</t>
  </si>
  <si>
    <t>RA008-D</t>
  </si>
  <si>
    <t>RA008-E</t>
  </si>
  <si>
    <t>RA008-F</t>
  </si>
  <si>
    <t>RA008-G</t>
  </si>
  <si>
    <t>RA008-H</t>
  </si>
  <si>
    <t>RA008-I</t>
  </si>
  <si>
    <t>RA008-J</t>
  </si>
  <si>
    <t>RA008-K</t>
  </si>
  <si>
    <t>RA008-L</t>
  </si>
  <si>
    <t>RA009-A</t>
  </si>
  <si>
    <t>RA009-B</t>
  </si>
  <si>
    <t>RA009-C</t>
  </si>
  <si>
    <t>RA009-D</t>
  </si>
  <si>
    <t>RA009-E</t>
  </si>
  <si>
    <t>RA009-F</t>
  </si>
  <si>
    <t>RA009-G</t>
  </si>
  <si>
    <t>BOX NUMBER RA-001</t>
  </si>
  <si>
    <t>BOX NUMBER RA-002</t>
  </si>
  <si>
    <t>BOX NUMBER RA-003</t>
  </si>
  <si>
    <t>BOX NUMBER RA-006</t>
  </si>
  <si>
    <t>A : ALPHA</t>
  </si>
  <si>
    <t>RESCUE ALPHA</t>
  </si>
  <si>
    <t>ALPHA Summery</t>
  </si>
  <si>
    <t>BOX NUMBER RA-SA-001</t>
  </si>
  <si>
    <t>RA-SA-001B</t>
  </si>
  <si>
    <t>RA-SA-001C</t>
  </si>
  <si>
    <t>BOX NUMBER RA-SA-002</t>
  </si>
  <si>
    <t>RA-SA-002B</t>
  </si>
  <si>
    <t>RA-SA-002C</t>
  </si>
  <si>
    <t>BOX NUMBER RA-SA-003</t>
  </si>
  <si>
    <t>RA-SA-003B</t>
  </si>
  <si>
    <t>RA-SA-003C</t>
  </si>
  <si>
    <t>BOX NUMBER RA-SA-004</t>
  </si>
  <si>
    <t>RA-SA-004B</t>
  </si>
  <si>
    <t>RA-SA-004C</t>
  </si>
  <si>
    <t>BOX NUMBER RA-SA-005</t>
  </si>
  <si>
    <t>BOX NUMBER RA-SA-006</t>
  </si>
  <si>
    <t>BOX NUMBER RA-SA-007</t>
  </si>
  <si>
    <t>BOX NUMBER RA-SA-008</t>
  </si>
  <si>
    <t>BOX NUMBER RA-SA-009</t>
  </si>
  <si>
    <t>BOX NUMBER RA-SA-010</t>
  </si>
  <si>
    <t>BOX NUMBER RA-SA-012</t>
  </si>
  <si>
    <t>BOX NUMBER RA-SA-013</t>
  </si>
  <si>
    <t>BOX NUMBER RA-SA-016</t>
  </si>
  <si>
    <t>RA-SA-016A</t>
  </si>
  <si>
    <t>BOX NUMBER RA-SA-018</t>
  </si>
  <si>
    <t>RA-SA-018A1</t>
  </si>
  <si>
    <t>RA-SA-018A2</t>
  </si>
  <si>
    <t>RA-SA-018A3</t>
  </si>
  <si>
    <t>BOX NUMBER RA-SA-019</t>
  </si>
  <si>
    <t>BOX NUMBER RA-SA-021</t>
  </si>
  <si>
    <t>BOX NUMBER RA-SA-022</t>
  </si>
  <si>
    <t>RA-SA-022B</t>
  </si>
  <si>
    <t>RA-SA-022C</t>
  </si>
  <si>
    <t>RA-SA-022D</t>
  </si>
  <si>
    <t>BOX NUMBER RA-SA-014</t>
  </si>
  <si>
    <t>RA-SA-014A1</t>
  </si>
  <si>
    <t>RA-SA-014A2</t>
  </si>
  <si>
    <t>RA-SA-014A3</t>
  </si>
  <si>
    <t>RA-SA-014A4</t>
  </si>
  <si>
    <t>RA-SA-014A5</t>
  </si>
  <si>
    <t>RA-SA-014A6</t>
  </si>
  <si>
    <t>RA-SA-014A7</t>
  </si>
  <si>
    <t>RA-SA-014A8</t>
  </si>
  <si>
    <t>BOX NUMBER RA-SA-015</t>
  </si>
  <si>
    <t>BOX NUMBER RA-SA-020</t>
  </si>
  <si>
    <t>Air bag set
وسائد هوائية مربعة</t>
  </si>
  <si>
    <t>RA001-R</t>
  </si>
  <si>
    <t>وصلات
Connections</t>
  </si>
  <si>
    <t xml:space="preserve">Rigid Base
 قاعدة ثابته </t>
  </si>
  <si>
    <t>قسام
Distributor</t>
  </si>
  <si>
    <t>heads
رؤوس</t>
  </si>
  <si>
    <t>Hand pumb
مضخة يدوية</t>
  </si>
  <si>
    <t>Small Spreader
فالج صفير</t>
  </si>
  <si>
    <t>Splint head
جبيرة تثبيت الرأس</t>
  </si>
  <si>
    <t>Aspiring Stretcher Bridle
ربطة نقالة رباعية</t>
  </si>
  <si>
    <t>Landing equipment bag
شنطة معدات الإنزال</t>
  </si>
  <si>
    <t>Tightening belt
 حزام تأمين ( برأسين)</t>
  </si>
  <si>
    <t>safety harness
حزام تأمين منقذ</t>
  </si>
  <si>
    <t>chair for Injured 
كرسي مصاب</t>
  </si>
  <si>
    <t>99×59×83</t>
  </si>
  <si>
    <t>38.98×23.23×32.68</t>
  </si>
  <si>
    <t>Bosch drill (BIG)
دريل بوش كبير</t>
  </si>
  <si>
    <t>Iron Carbbiners
كربينة حديد</t>
  </si>
  <si>
    <t xml:space="preserve">landing Winch
ونش إنزال </t>
  </si>
  <si>
    <t xml:space="preserve">ICS water pump
 مضخة ماء تعمل بالبطارية </t>
  </si>
  <si>
    <t xml:space="preserve">Fire Extinguisher
  طفاية </t>
  </si>
  <si>
    <t xml:space="preserve">Wire Extension
 عازل توصيلة كهرباء </t>
  </si>
  <si>
    <t>welding clothing
لبس لحام</t>
  </si>
  <si>
    <t>40×40×104</t>
  </si>
  <si>
    <t>15.75×15.75×40.94</t>
  </si>
  <si>
    <t>spark plug
بوجي</t>
  </si>
  <si>
    <t>Saw Spare 
قرص احتياطي</t>
  </si>
  <si>
    <t>RA008-M</t>
  </si>
  <si>
    <t>W.C
دورة مياة</t>
  </si>
  <si>
    <t xml:space="preserve">Chair
كرسي </t>
  </si>
  <si>
    <t>Personal trash bags
أكياس نفايات شخصية</t>
  </si>
  <si>
    <t>pelican Light
 اناره</t>
  </si>
  <si>
    <t xml:space="preserve">Search Camera
كاميرا بحث </t>
  </si>
  <si>
    <t xml:space="preserve">ICS Hydraulic pump 
ماطور هيدروليكي </t>
  </si>
  <si>
    <t xml:space="preserve"> Hydraulic Cutter &amp; Spreader Unit
 جهاز قاطع – فالج ميكانيكي هيدروليكي</t>
  </si>
  <si>
    <t>Hydraulic Hose
   ليات هيدروليك</t>
  </si>
  <si>
    <t>Hydraulic Oil
 زيت هيدروليكي</t>
  </si>
  <si>
    <t>Hydraulic Pump
عفريته هيدروليكية</t>
  </si>
  <si>
    <t>70×30×50</t>
  </si>
  <si>
    <t>27.56×11.81×19.69</t>
  </si>
  <si>
    <t xml:space="preserve">Hydraulic Multi Function SAW
منشار متعدد الأغراض هيدروليكي </t>
  </si>
  <si>
    <t xml:space="preserve">Cutting System
اكسسوارات جهاز اللحام 
</t>
  </si>
  <si>
    <t>25×25×60</t>
  </si>
  <si>
    <t>9.84×9.84×23.62</t>
  </si>
  <si>
    <t>Safety harness
 حزام أمان للخصر</t>
  </si>
  <si>
    <t>Meters measure 
متر قياس</t>
  </si>
  <si>
    <t>RA-SA-022F</t>
  </si>
  <si>
    <t>RA-SA-015A1</t>
  </si>
  <si>
    <t>RA-SA-015A2</t>
  </si>
  <si>
    <t>RA-SA-015A3</t>
  </si>
  <si>
    <t>RA-SA-015A4</t>
  </si>
  <si>
    <t>RA-SA-015A5</t>
  </si>
  <si>
    <t>RA-SA-015A6</t>
  </si>
  <si>
    <t>RA-SA-015A7</t>
  </si>
  <si>
    <t>Camera
كاميرا</t>
  </si>
  <si>
    <t>Control screen
شاشة تحكم</t>
  </si>
  <si>
    <t>Installed
مثبت</t>
  </si>
  <si>
    <t xml:space="preserve">Belt
حزام </t>
  </si>
  <si>
    <t>SD card
بطاقة ذاكرة</t>
  </si>
  <si>
    <t xml:space="preserve">Plugs
سدادات </t>
  </si>
  <si>
    <t>Headphone
سماعة</t>
  </si>
  <si>
    <t>battery
بطاريات</t>
  </si>
  <si>
    <t>RA-SA-015A8</t>
  </si>
  <si>
    <t>RA-SA-015A9</t>
  </si>
  <si>
    <t>RA-SA-015A10</t>
  </si>
  <si>
    <t xml:space="preserve">A Stick
 عصا  موصلة بأسلاك </t>
  </si>
  <si>
    <t>protection cover
غطاء حماية</t>
  </si>
  <si>
    <t>1 Card</t>
  </si>
  <si>
    <t xml:space="preserve"> plug
فيش</t>
  </si>
  <si>
    <t>ROPE
حبل</t>
  </si>
  <si>
    <t>id Camp
آي دي</t>
  </si>
  <si>
    <t>RA-SA-021B</t>
  </si>
  <si>
    <t>RA-SA-021C</t>
  </si>
  <si>
    <t>RA-SA-021D</t>
  </si>
  <si>
    <t>RA-SA-021E</t>
  </si>
  <si>
    <t>RA-SA-021F</t>
  </si>
  <si>
    <t>RA-SA-021G</t>
  </si>
  <si>
    <t>RA-SA-021H</t>
  </si>
  <si>
    <t>Silver Diesel Generator  ماطور ديزل توليد كهرباء فضي</t>
  </si>
  <si>
    <t>BOX NUMBER RA-SA-023</t>
  </si>
  <si>
    <t>Drop-off System
مكمل نظام الانزال</t>
  </si>
  <si>
    <t>Makita Cordless recipro Saw
ماكيتا منشار ترددي</t>
  </si>
  <si>
    <t>RA008-N</t>
  </si>
  <si>
    <t>Charging base
قاعدة شاحن لبطاريتين ( مدخلين )</t>
  </si>
  <si>
    <t>Bits
ريش</t>
  </si>
  <si>
    <t>Bettry
بطارية</t>
  </si>
  <si>
    <t>Normal Hand saw
 منشار يدوي عادي</t>
  </si>
  <si>
    <t>Shunt
جهاز تأمين السلامة (شانت)</t>
  </si>
  <si>
    <t>croll
جهاز للصعود على الصدر (كارول)</t>
  </si>
  <si>
    <t>Petzl ID Device
 جهاز إنزال يدوي ( الاي دي)</t>
  </si>
  <si>
    <t>Pullling cable
واير  سحب</t>
  </si>
  <si>
    <t xml:space="preserve">Folding stretcher
نقالة رول </t>
  </si>
  <si>
    <t>RA008-P</t>
  </si>
  <si>
    <t>RA008-Q</t>
  </si>
  <si>
    <t>Light
 إضاءة كشاف</t>
  </si>
  <si>
    <t>RA001-S</t>
  </si>
  <si>
    <t>Carpentry anchor
خابور نجارة</t>
  </si>
  <si>
    <t>15 cm Wood Nail
مسمار خشب 15سم</t>
  </si>
  <si>
    <t xml:space="preserve"> </t>
  </si>
  <si>
    <t>water pump
 مضخة ماء عادية</t>
  </si>
  <si>
    <t>Face Mask
كمام N95</t>
  </si>
  <si>
    <t>spare parts
  قطع غيار لحام</t>
  </si>
  <si>
    <t xml:space="preserve">Flower Bolt
 وردة مسمار </t>
  </si>
  <si>
    <t>Mishary Al Marzouki</t>
  </si>
  <si>
    <t xml:space="preserve">Spare Saw disc
قرص احتياطي </t>
  </si>
  <si>
    <t>RA-SA-006A1</t>
  </si>
  <si>
    <t>RA-SA-006A2</t>
  </si>
  <si>
    <t>Chainsaw Guide Bar
مسطرة جنزير</t>
  </si>
  <si>
    <t xml:space="preserve">Chain for Saw
جنزير </t>
  </si>
  <si>
    <t>Mineral oil
زيت تبريد</t>
  </si>
  <si>
    <t xml:space="preserve">Glasses 
نظارة </t>
  </si>
  <si>
    <t>Protection clothes
لبس الوقاية من الخشب</t>
  </si>
  <si>
    <t>RA-SA-007A1</t>
  </si>
  <si>
    <t>RA-SA-007A2</t>
  </si>
  <si>
    <t>RA-SA-007A3</t>
  </si>
  <si>
    <t>RA-SA-007A4</t>
  </si>
  <si>
    <t>RA-SA-007A5</t>
  </si>
  <si>
    <t>RA-SA-007A6</t>
  </si>
  <si>
    <t>RA-SA-007A7</t>
  </si>
  <si>
    <t>Concrete Chain Saw 
منشار جنزير للخرسان</t>
  </si>
  <si>
    <t>Oil
زيت</t>
  </si>
  <si>
    <t>RA-SA-008A1</t>
  </si>
  <si>
    <t>RA-SA-008A2</t>
  </si>
  <si>
    <t>RA-SA-008A3</t>
  </si>
  <si>
    <t>RA-SA-008A4</t>
  </si>
  <si>
    <t>RA-SA-008A5</t>
  </si>
  <si>
    <t>Matel Head Desk
قرص حديد</t>
  </si>
  <si>
    <t>RA-SA-009A1</t>
  </si>
  <si>
    <t>RA-SA-009A2</t>
  </si>
  <si>
    <t>RA-SA-009A3</t>
  </si>
  <si>
    <t>RA-SA-009A4</t>
  </si>
  <si>
    <t>RA-SA-009A5</t>
  </si>
  <si>
    <t xml:space="preserve">Dangerous Cordion
كرديون مواد خطرة </t>
  </si>
  <si>
    <t>RA-SA-005A1</t>
  </si>
  <si>
    <t>RA-SA-005A2</t>
  </si>
  <si>
    <t>RA-SA-005A3</t>
  </si>
  <si>
    <t>RA-SA-005A4</t>
  </si>
  <si>
    <t>BOX NUMBER RA-SA-026</t>
  </si>
  <si>
    <t>Earthquake Monitor
 مراقب الاهتزازات</t>
  </si>
  <si>
    <t xml:space="preserve">Earthquake Monitor
جهاز الاهتزازات الزلازل ليز </t>
  </si>
  <si>
    <t xml:space="preserve">Cable
كيابل </t>
  </si>
  <si>
    <t xml:space="preserve">adopla
محول 12 فولت </t>
  </si>
  <si>
    <t xml:space="preserve">Battery
بطاريات </t>
  </si>
  <si>
    <t xml:space="preserve">Core adopten
محول سيارة </t>
  </si>
  <si>
    <t xml:space="preserve">Stownd
استاند </t>
  </si>
  <si>
    <t>Bosamewb
قاعدة الأسطح الناعمة</t>
  </si>
  <si>
    <t>Heods OF Basement
رؤوس قاعدة متحرك</t>
  </si>
  <si>
    <t>65×50×37</t>
  </si>
  <si>
    <t>25.59×19.69×14.57</t>
  </si>
  <si>
    <t>RA-SA-026A1</t>
  </si>
  <si>
    <t>RA-SA-026A2</t>
  </si>
  <si>
    <t>RA-SA-026A3</t>
  </si>
  <si>
    <t>RA-SA-026A4</t>
  </si>
  <si>
    <t>RA-SA-026A5</t>
  </si>
  <si>
    <t>RA-SA-026A6</t>
  </si>
  <si>
    <t>RA-SA-026A7</t>
  </si>
  <si>
    <t>RA-SA-026A8</t>
  </si>
  <si>
    <t xml:space="preserve">Core drill 
(box)
جهاز التقوير </t>
  </si>
  <si>
    <t>Electric Concrete Breaker
كمبروشر خرسانة</t>
  </si>
  <si>
    <t>concrete Breaker Heads
رأس تكسير</t>
  </si>
  <si>
    <t>89×35×23</t>
  </si>
  <si>
    <t>35.04×13.78×9.06</t>
  </si>
  <si>
    <t>Ladder
سلم</t>
  </si>
  <si>
    <t>Safety jacket
سترة السلامة</t>
  </si>
  <si>
    <t>Waste basket
 سلة نفايات</t>
  </si>
  <si>
    <t>died Body bags 
اكياس موتى</t>
  </si>
  <si>
    <t>Risk tape 
كرديون</t>
  </si>
  <si>
    <t>Spray Paint
 بخاخ تلوين</t>
  </si>
  <si>
    <t xml:space="preserve">Ground Peg Hook
ركائز كرديون </t>
  </si>
  <si>
    <t>Foldable water Bag
جركل ماء قابل للطي</t>
  </si>
  <si>
    <t>Honda Generator
  مولد هوندا  أحمر</t>
  </si>
  <si>
    <t>Red Way Extension  
  توصيلة كهرباء حمراء</t>
  </si>
  <si>
    <t>RA-SA-002A</t>
  </si>
  <si>
    <t>RA-SA-001A</t>
  </si>
  <si>
    <t>RA-SA-003A</t>
  </si>
  <si>
    <t>RA-SA-004A</t>
  </si>
  <si>
    <t>RA-SA-006A3</t>
  </si>
  <si>
    <t>Hydraulic Multi Function SAW
منشار متعدد الأغراض هيدروليكي</t>
  </si>
  <si>
    <t>RA-SA-007A8</t>
  </si>
  <si>
    <t>RA-SA-008A6</t>
  </si>
  <si>
    <t>RA-SA-006A</t>
  </si>
  <si>
    <t>RA-SA-007A</t>
  </si>
  <si>
    <t>RA-SA-008A</t>
  </si>
  <si>
    <t>Metal Power Saw (Metal)
منشار قرص حديد</t>
  </si>
  <si>
    <t>RA-SA-009A</t>
  </si>
  <si>
    <t>RA-SA-010A</t>
  </si>
  <si>
    <t>UN 1950</t>
  </si>
  <si>
    <t>UN3528</t>
  </si>
  <si>
    <t>UN1044</t>
  </si>
  <si>
    <t>UN1002</t>
  </si>
  <si>
    <t>UN 1002</t>
  </si>
  <si>
    <t xml:space="preserve">UN 1002 </t>
  </si>
  <si>
    <t>UN 3528</t>
  </si>
  <si>
    <t>UN 3481</t>
  </si>
  <si>
    <t>UN 1044</t>
  </si>
  <si>
    <t xml:space="preserve">Chrome Bow Shackle
هوك سحـب </t>
  </si>
  <si>
    <t>RA008-O</t>
  </si>
  <si>
    <t>BOX NUMBER RA-005</t>
  </si>
  <si>
    <t>BOX NUMBER RA-008</t>
  </si>
  <si>
    <t>Main controller yellow
   موزع جهاز التحكم (برتقالي)</t>
  </si>
  <si>
    <t>حزام نجارة
Carpenter's Tool Belt</t>
  </si>
  <si>
    <t xml:space="preserve">Core drill 
جهاز التقوير </t>
  </si>
  <si>
    <t xml:space="preserve">iron chain 
سلسلة حديد </t>
  </si>
  <si>
    <t>Wire Pulling machine
ونش سحب</t>
  </si>
  <si>
    <t>Abdulrahman
 Al-Shakrah</t>
  </si>
  <si>
    <t xml:space="preserve"> Fire BLAKET 
  بطانية حريق </t>
  </si>
  <si>
    <t>Wood Drill bits
ريش حفر خشب مقاس 14</t>
  </si>
  <si>
    <t>طفاية حريق ماء
Water Fire  Extinguisher</t>
  </si>
  <si>
    <t>منظم ضغط اكسجين
Oxygen pressure regulator</t>
  </si>
  <si>
    <t>RA006-B</t>
  </si>
  <si>
    <t>Liquid Fuel Pressure Cylinder
اسطوانة ضغط وقود سائل</t>
  </si>
  <si>
    <t>RA005-A</t>
  </si>
  <si>
    <t>RA007-A</t>
  </si>
  <si>
    <t>RA007-B</t>
  </si>
  <si>
    <t>RA007-C</t>
  </si>
  <si>
    <t>RA007-D</t>
  </si>
  <si>
    <t>RA007-E</t>
  </si>
  <si>
    <t>RA007-F</t>
  </si>
  <si>
    <t>RA007-G</t>
  </si>
  <si>
    <t>RA007-H</t>
  </si>
  <si>
    <t>RA007-I</t>
  </si>
  <si>
    <t>RA007-J</t>
  </si>
  <si>
    <t>RA007-K</t>
  </si>
  <si>
    <t>RA007-L</t>
  </si>
  <si>
    <t>RA007-M</t>
  </si>
  <si>
    <t>RA007-N</t>
  </si>
  <si>
    <t>RA007-O</t>
  </si>
  <si>
    <t>RA007-P</t>
  </si>
  <si>
    <t>RA007-Q</t>
  </si>
  <si>
    <t>RA008-R</t>
  </si>
  <si>
    <t>RA008-S</t>
  </si>
  <si>
    <t>RA008-T</t>
  </si>
  <si>
    <t>RA008-U</t>
  </si>
  <si>
    <t>RA008-V</t>
  </si>
  <si>
    <t>RA008-W</t>
  </si>
  <si>
    <t>RA008-X</t>
  </si>
  <si>
    <t>RA008-y</t>
  </si>
  <si>
    <t>RA008-Z</t>
  </si>
  <si>
    <t>RA008-AA</t>
  </si>
  <si>
    <t>Air bag
وسادة هوائية</t>
  </si>
  <si>
    <t>راس تكسير
chisel flat drill</t>
  </si>
  <si>
    <t>Abdulrahman 
Al-Shakrah</t>
  </si>
  <si>
    <t>سبت سحب بني كبير
Large brown webbing</t>
  </si>
  <si>
    <t>RA003-E</t>
  </si>
  <si>
    <t xml:space="preserve">حامي حبال
rope wrapper </t>
  </si>
  <si>
    <t>بكرة مفردة وسط 
single medium pulley</t>
  </si>
  <si>
    <t>هرنس
herness</t>
  </si>
  <si>
    <t>سبت تثبيت مفردة
anchor straps</t>
  </si>
  <si>
    <t xml:space="preserve"> TROLLEY NUMBER RA-004</t>
  </si>
  <si>
    <t xml:space="preserve"> TROLLEY NUMBER RA-007</t>
  </si>
  <si>
    <t>TROLLEY NUMBER RA-009</t>
  </si>
  <si>
    <t>RA001-T</t>
  </si>
  <si>
    <t>130×106×63</t>
  </si>
  <si>
    <t>RA-001</t>
  </si>
  <si>
    <t>RA-002</t>
  </si>
  <si>
    <t>RA-003</t>
  </si>
  <si>
    <t>RA-004</t>
  </si>
  <si>
    <t>RA-006</t>
  </si>
  <si>
    <t>RA-005</t>
  </si>
  <si>
    <t>RA-009</t>
  </si>
  <si>
    <t>RA-008</t>
  </si>
  <si>
    <t>RA-007</t>
  </si>
  <si>
    <t>RA-SA-001</t>
  </si>
  <si>
    <t>RA-SA-002</t>
  </si>
  <si>
    <t>RA-SA-003</t>
  </si>
  <si>
    <t>RA-SA-004</t>
  </si>
  <si>
    <t>RA-SA-005</t>
  </si>
  <si>
    <t>RA-SA-006</t>
  </si>
  <si>
    <t>RA-SA-007</t>
  </si>
  <si>
    <t>RA-SA-008</t>
  </si>
  <si>
    <t>RA-SA-009</t>
  </si>
  <si>
    <t>RA-SA-010</t>
  </si>
  <si>
    <t>RA-SA-026</t>
  </si>
  <si>
    <t>RA-SA-023</t>
  </si>
  <si>
    <t>RA-SA-022</t>
  </si>
  <si>
    <t>RA-SA-021</t>
  </si>
  <si>
    <t>RA-SA-020</t>
  </si>
  <si>
    <t>RA-SA-019</t>
  </si>
  <si>
    <t>RA-SA-018</t>
  </si>
  <si>
    <t>RA-SA-016</t>
  </si>
  <si>
    <t>RA-SA-015</t>
  </si>
  <si>
    <t>RA-SA-014</t>
  </si>
  <si>
    <t>RA-SA-013</t>
  </si>
  <si>
    <t>RA-SA-012</t>
  </si>
  <si>
    <t>002 : BOX NUMBER</t>
  </si>
  <si>
    <t>003 : BOX NUMBER</t>
  </si>
  <si>
    <t>RA004-A</t>
  </si>
  <si>
    <t>004 :TROLLEY NUMBER</t>
  </si>
  <si>
    <t>005 : BOX NUMBER</t>
  </si>
  <si>
    <t>006 : BOX NUMBER</t>
  </si>
  <si>
    <t>007 : TROLLEY NUMBER</t>
  </si>
  <si>
    <t>008 : BOX NUMBER</t>
  </si>
  <si>
    <t>009 :TROLLEY NUMBER</t>
  </si>
  <si>
    <t>004 :BOX NUMBER</t>
  </si>
  <si>
    <t>007 :BOX NUMBER</t>
  </si>
  <si>
    <t>009 :BOX NUMBER</t>
  </si>
  <si>
    <t>010 : BOX NUMBER</t>
  </si>
  <si>
    <t>RA-SA010-A</t>
  </si>
  <si>
    <t>RA-SA009-A</t>
  </si>
  <si>
    <t>RA-SA001-A</t>
  </si>
  <si>
    <t>RA-SA002-A</t>
  </si>
  <si>
    <t>RA-SA003-A</t>
  </si>
  <si>
    <t>RA-SA004-A</t>
  </si>
  <si>
    <t>RA-SA005-A</t>
  </si>
  <si>
    <t>RA-SA006-A</t>
  </si>
  <si>
    <t>RA-SA007-A</t>
  </si>
  <si>
    <t>RA-SA008-A</t>
  </si>
  <si>
    <t>012 : BOX NUMBER</t>
  </si>
  <si>
    <t>RA-SA012-A</t>
  </si>
  <si>
    <t>013 : BOX NUMBER</t>
  </si>
  <si>
    <t>RA-SA013-A</t>
  </si>
  <si>
    <t>014 : BOX NUMBER</t>
  </si>
  <si>
    <t>RA-SA014-A</t>
  </si>
  <si>
    <t>015 : BOX NUMBER</t>
  </si>
  <si>
    <t>RA-SA015-A</t>
  </si>
  <si>
    <t>016 : BOX NUMBER</t>
  </si>
  <si>
    <t>RA-SA016-A</t>
  </si>
  <si>
    <t>018 : BOX NUMBER</t>
  </si>
  <si>
    <t>RA-SA018-A</t>
  </si>
  <si>
    <t>019 : BOX NUMBER</t>
  </si>
  <si>
    <t>RA-SA019-A</t>
  </si>
  <si>
    <t>020 : BOX NUMBER</t>
  </si>
  <si>
    <t>RA-SA020-A</t>
  </si>
  <si>
    <t>021 : BOX NUMBER</t>
  </si>
  <si>
    <t>RA-SA021-A</t>
  </si>
  <si>
    <t>022 : BOX NUMBER</t>
  </si>
  <si>
    <t>RA-SA022-A</t>
  </si>
  <si>
    <t>RA-SA023-A</t>
  </si>
  <si>
    <t>023 : BOX NUMBER</t>
  </si>
  <si>
    <t>026 : BOX NUMBER</t>
  </si>
  <si>
    <t>RA-SA026-A</t>
  </si>
  <si>
    <t>RA005-A1</t>
  </si>
  <si>
    <t>RA005-B2</t>
  </si>
  <si>
    <t>RA005-C3</t>
  </si>
  <si>
    <t>RA005-D4</t>
  </si>
  <si>
    <t>RA005-E5</t>
  </si>
  <si>
    <t>RA005-F6</t>
  </si>
  <si>
    <t>Ground sheet 
حنبل</t>
  </si>
  <si>
    <t>GLASS BREAKING
اداء لقطع الاحزمة وكسر الزجاج</t>
  </si>
  <si>
    <t>Hydraulic Pump
مضخه هيدروليكية يدوية</t>
  </si>
  <si>
    <t>شطرطون
TAPE</t>
  </si>
  <si>
    <t xml:space="preserve">SCREWDRIVER
مفك  </t>
  </si>
  <si>
    <t xml:space="preserve">BOOTS
جزمة  </t>
  </si>
  <si>
    <t>RA007-C1</t>
  </si>
  <si>
    <t>freighter
شاحن</t>
  </si>
  <si>
    <t>battery
بطارية</t>
  </si>
  <si>
    <t>Nail Gun battery
مسدس مسامير بطارية</t>
  </si>
  <si>
    <t>RA-SA-026A</t>
  </si>
  <si>
    <t>RA007-C2</t>
  </si>
  <si>
    <t>RA007-C3</t>
  </si>
  <si>
    <t xml:space="preserve">cable car
حبل تلفريك </t>
  </si>
  <si>
    <t>RA-SA-018A</t>
  </si>
  <si>
    <t>RA-SA-019A</t>
  </si>
  <si>
    <t>RA-SA-020A</t>
  </si>
  <si>
    <t>RA-SA-021A</t>
  </si>
  <si>
    <t>RA-SA-022A</t>
  </si>
  <si>
    <t>RA-SA-023A</t>
  </si>
  <si>
    <t>RA-SA-015A</t>
  </si>
  <si>
    <t>RA-SA-014A</t>
  </si>
  <si>
    <t>RA-SA-013A</t>
  </si>
  <si>
    <t>RA-SA-012A</t>
  </si>
  <si>
    <t>RA003-E1</t>
  </si>
  <si>
    <t>RA003-E2</t>
  </si>
  <si>
    <t>RA003-E3</t>
  </si>
  <si>
    <t>RA-004-A</t>
  </si>
  <si>
    <t>RA004-B</t>
  </si>
  <si>
    <t>RA004-C</t>
  </si>
  <si>
    <t>RA004-D</t>
  </si>
  <si>
    <t>RA004-E</t>
  </si>
  <si>
    <t>RA004-F</t>
  </si>
  <si>
    <t>RA004-G</t>
  </si>
  <si>
    <t>RA004-H</t>
  </si>
  <si>
    <t>RA004-I</t>
  </si>
  <si>
    <t>RA006-I</t>
  </si>
  <si>
    <t>RA006-H</t>
  </si>
  <si>
    <t>RA006-G</t>
  </si>
  <si>
    <t>RA006-F</t>
  </si>
  <si>
    <t>RA006-E</t>
  </si>
  <si>
    <t>RA006-D</t>
  </si>
  <si>
    <t>RA006-C</t>
  </si>
  <si>
    <t>Drill bolts
 مسمار حفر</t>
  </si>
  <si>
    <t>DRILL BOLTS 55 MM
براغي حفر 55 مم</t>
  </si>
  <si>
    <t>small 
صغير</t>
  </si>
  <si>
    <t>ذكر
 male</t>
  </si>
  <si>
    <t>medium
 وسط</t>
  </si>
  <si>
    <t>flat
 مسطح</t>
  </si>
  <si>
    <t>مدبب
 Taprred</t>
  </si>
  <si>
    <t>كبير
 big</t>
  </si>
  <si>
    <t>صغير
 small</t>
  </si>
  <si>
    <t>وسط / صغير
medium / small</t>
  </si>
  <si>
    <t>RA007-E1</t>
  </si>
  <si>
    <t>RA007-E2</t>
  </si>
  <si>
    <t>RA007-E3</t>
  </si>
  <si>
    <t>RA007-E4</t>
  </si>
  <si>
    <t>RA007-E5</t>
  </si>
  <si>
    <t>RA007-M1</t>
  </si>
  <si>
    <t>RA007-M2</t>
  </si>
  <si>
    <t>RA007-M3</t>
  </si>
  <si>
    <t>RA009-G1</t>
  </si>
  <si>
    <t>RA009-G2</t>
  </si>
  <si>
    <t>RA009-G3</t>
  </si>
  <si>
    <t>RA009-G4</t>
  </si>
  <si>
    <t>RA-SA-005A</t>
  </si>
  <si>
    <t>Oil
 زيت</t>
  </si>
  <si>
    <t>spark plug
 بوجي</t>
  </si>
  <si>
    <t xml:space="preserve">مفك
 BugWrench
</t>
  </si>
  <si>
    <t>مفك
 BugWrench</t>
  </si>
  <si>
    <t>spark plug 
بوجي</t>
  </si>
  <si>
    <t>RA009-H</t>
  </si>
  <si>
    <t>RA009-I</t>
  </si>
  <si>
    <t>RA009-J</t>
  </si>
  <si>
    <t>RA-004A7</t>
  </si>
  <si>
    <t>RA-004A6</t>
  </si>
  <si>
    <t>RA-004A5</t>
  </si>
  <si>
    <t>RA-004A4</t>
  </si>
  <si>
    <t>RA-004A3</t>
  </si>
  <si>
    <t>RA-004A2</t>
  </si>
  <si>
    <t>RA-004A1</t>
  </si>
  <si>
    <t>RA006-E5</t>
  </si>
  <si>
    <t>RA006-E4</t>
  </si>
  <si>
    <t>RA006-E3</t>
  </si>
  <si>
    <t>RA006-E2</t>
  </si>
  <si>
    <t>RA006-E1</t>
  </si>
  <si>
    <t>RA006-D4</t>
  </si>
  <si>
    <t>RA006-D3</t>
  </si>
  <si>
    <t>RA006-D2</t>
  </si>
  <si>
    <t>RA006-D1</t>
  </si>
  <si>
    <t>RA007-P3</t>
  </si>
  <si>
    <t>RA007-P2</t>
  </si>
  <si>
    <t>RA007-P1</t>
  </si>
  <si>
    <t>حماية حزام 
belt protection</t>
  </si>
  <si>
    <t>8 cm Wood NailBOX
مسماركرتون 8سم</t>
  </si>
  <si>
    <t>وسط
 medium</t>
  </si>
  <si>
    <t>أنثى
 female</t>
  </si>
  <si>
    <t xml:space="preserve">جهاز لشد الحبال ازرق
 Rope Fit Device </t>
  </si>
  <si>
    <t>Hand jack
عفريتة</t>
  </si>
  <si>
    <t xml:space="preserve">نهاية راس
HEAD END </t>
  </si>
  <si>
    <t xml:space="preserve">راس مخروط
CONE HEAD </t>
  </si>
  <si>
    <t>RA-004A8</t>
  </si>
  <si>
    <t>RA006-I1</t>
  </si>
  <si>
    <t>RA006-I2</t>
  </si>
  <si>
    <t>RA006-I3</t>
  </si>
  <si>
    <t>RA006-I4</t>
  </si>
  <si>
    <t>RA006-I5</t>
  </si>
  <si>
    <t>RA006-I6</t>
  </si>
  <si>
    <t>RA006-I7</t>
  </si>
  <si>
    <t>RA006-I8</t>
  </si>
  <si>
    <t>RA006-I9</t>
  </si>
  <si>
    <t>RA006-I10</t>
  </si>
  <si>
    <t>RA008-AB</t>
  </si>
  <si>
    <t>RA003-D1</t>
  </si>
  <si>
    <t>أي دي 
ID</t>
  </si>
  <si>
    <t>مونكي
MONKI</t>
  </si>
  <si>
    <t>RA006-I11</t>
  </si>
  <si>
    <t>RA006-I12</t>
  </si>
  <si>
    <t>carabiners
كربينات المنيوم</t>
  </si>
  <si>
    <t xml:space="preserve"> Gray webbing
سبت سحب ( فضي ) وسط</t>
  </si>
  <si>
    <t>Swivel 
حبل صعود مونكي</t>
  </si>
  <si>
    <t>RA-SA-021I</t>
  </si>
  <si>
    <t xml:space="preserve">Splint Parties
جبيرة اطراف </t>
  </si>
  <si>
    <t>RA-SA-018A4</t>
  </si>
  <si>
    <t xml:space="preserve">charging batteries
بطاريات شحن </t>
  </si>
  <si>
    <t>RA-SA-014A10</t>
  </si>
  <si>
    <t>RA-SA-014A11</t>
  </si>
  <si>
    <t>RA001-U</t>
  </si>
  <si>
    <t>RA001-V</t>
  </si>
  <si>
    <t>RA001-W</t>
  </si>
  <si>
    <t>STANDING SITE NAMES
استاند مسميات مواقع</t>
  </si>
  <si>
    <t>YELLOW WARNING SIGN
اشارة تحذيرية لون اصفر</t>
  </si>
  <si>
    <t>RA001-X</t>
  </si>
  <si>
    <t>RA001-Y</t>
  </si>
  <si>
    <t>RA001-Z</t>
  </si>
  <si>
    <t>GROUND SHEET
حنبل</t>
  </si>
  <si>
    <t>SAFETY GREEN -BIUE-WHITE-RED
سفتي لون اخضر- ازرق ابيض-احمر-</t>
  </si>
  <si>
    <t>A WARNING LIGHT FIXTURE
عامود تثبيت انارة تحذيرية</t>
  </si>
  <si>
    <t>RA001-AB</t>
  </si>
  <si>
    <t>RB007-S</t>
  </si>
  <si>
    <t>عدة مبرد جنزير خشب
WOOD TRACK FILE KIT</t>
  </si>
  <si>
    <t>RA007-R</t>
  </si>
  <si>
    <t xml:space="preserve"> batteries charging
 شاحن بطاريات </t>
  </si>
  <si>
    <t>RB-SA-014A12</t>
  </si>
  <si>
    <t>P</t>
  </si>
  <si>
    <t>White board
سبورة بيضاء +مساحه+اقلام</t>
  </si>
  <si>
    <t xml:space="preserve"> ground sheet                     شراع ارضي  </t>
  </si>
  <si>
    <t>RA008-Ac</t>
  </si>
  <si>
    <t>Ropes safety machine
 جهاز تأمين  ( برأسين)للمنقذ</t>
  </si>
  <si>
    <t xml:space="preserve">Sensors
مجسات سلكية ولاسلكية </t>
  </si>
  <si>
    <t>3\3</t>
  </si>
  <si>
    <t xml:space="preserve"> INTEL SIGNAL BOOSTER انتيل مقوي اشارة</t>
  </si>
  <si>
    <t xml:space="preserve">Mic AND LINK CABLE
 كيبل وصلة مع مايك  </t>
  </si>
  <si>
    <t>RA-SA-015A11</t>
  </si>
  <si>
    <t xml:space="preserve">SHARGER  
  شاحن    </t>
  </si>
  <si>
    <t>RA-SA-005A6</t>
  </si>
  <si>
    <t xml:space="preserve">Protector edges
حامي حواف قماش  </t>
  </si>
  <si>
    <t>abdulrhman Al-marhabi</t>
  </si>
  <si>
    <t>فلتر هواء
air filter</t>
  </si>
  <si>
    <t>RA-SA-009A6</t>
  </si>
  <si>
    <t>RA005-F7</t>
  </si>
  <si>
    <t>RA005-G8</t>
  </si>
  <si>
    <t>AIR FILTE
فلتر هواء</t>
  </si>
  <si>
    <t>RA-SA-005A5</t>
  </si>
  <si>
    <t>RB-SA010-A</t>
  </si>
  <si>
    <t>B : BRAVO</t>
  </si>
  <si>
    <t>خيمة استراحه</t>
  </si>
  <si>
    <t>BOX NUMBER RA-SA-027</t>
  </si>
  <si>
    <t>RA-SA-027</t>
  </si>
  <si>
    <t>65×50×120</t>
  </si>
  <si>
    <t>RB-SA011-A</t>
  </si>
  <si>
    <t>011 : BOX NUMBER</t>
  </si>
  <si>
    <t>RESCUE BRAVO</t>
  </si>
  <si>
    <t>ICS Hydraulic saw 
 منشار  هيدروليكي</t>
  </si>
  <si>
    <t>BugWrench 
مفك</t>
  </si>
  <si>
    <t>جنزير احتياط
Chain for Saw</t>
  </si>
  <si>
    <t xml:space="preserve">مسطرة جنزير
BERLUTI </t>
  </si>
  <si>
    <t>123×36×27</t>
  </si>
  <si>
    <t>48.43×14.17×10.36</t>
  </si>
  <si>
    <t>BOX NUMBER RA-SA-011</t>
  </si>
  <si>
    <t>RA-SA-011A</t>
  </si>
  <si>
    <t>RA-SA-011B</t>
  </si>
  <si>
    <t>RA-SA-011</t>
  </si>
  <si>
    <t>منفاخ خيمة الاستراحه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</si>
</sst>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8"/>
      <color theme="1"/>
      <name val="Arial"/>
      <family val="2"/>
      <charset val="178"/>
      <scheme val="minor"/>
    </font>
    <font>
      <b/>
      <sz val="9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sz val="10"/>
      <color theme="1"/>
      <name val="Arial"/>
      <family val="2"/>
      <charset val="178"/>
      <scheme val="minor"/>
    </font>
    <font>
      <sz val="9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lightUp">
        <fgColor rgb="FFFF33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3499862666707357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</cellStyleXfs>
  <cellXfs count="311">
    <xf numFmtId="0" fontId="0" fillId="0" borderId="0" xfId="0"/>
    <xf numFmtId="0" fontId="5" fillId="3" borderId="3" xfId="1" applyFont="1" applyFill="1" applyBorder="1" applyAlignment="1">
      <alignment vertical="center"/>
    </xf>
    <xf numFmtId="0" fontId="3" fillId="4" borderId="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1" fontId="0" fillId="0" borderId="0" xfId="0" applyNumberFormat="1"/>
    <xf numFmtId="1" fontId="2" fillId="0" borderId="3" xfId="0" applyNumberFormat="1" applyFont="1" applyBorder="1" applyAlignment="1">
      <alignment horizontal="center"/>
    </xf>
    <xf numFmtId="1" fontId="2" fillId="5" borderId="3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/>
    </xf>
    <xf numFmtId="2" fontId="0" fillId="0" borderId="0" xfId="0" applyNumberFormat="1"/>
    <xf numFmtId="0" fontId="0" fillId="0" borderId="3" xfId="0" applyBorder="1" applyAlignment="1">
      <alignment vertical="center"/>
    </xf>
    <xf numFmtId="0" fontId="3" fillId="5" borderId="1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0" xfId="0" applyNumberFormat="1"/>
    <xf numFmtId="14" fontId="0" fillId="0" borderId="0" xfId="0" applyNumberFormat="1"/>
    <xf numFmtId="0" fontId="12" fillId="3" borderId="3" xfId="1" applyFont="1" applyFill="1" applyBorder="1" applyAlignment="1">
      <alignment vertical="center"/>
    </xf>
    <xf numFmtId="0" fontId="13" fillId="3" borderId="3" xfId="1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1" fontId="0" fillId="0" borderId="9" xfId="0" applyNumberFormat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20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2" fillId="3" borderId="10" xfId="1" applyFill="1" applyBorder="1" applyAlignment="1">
      <alignment horizontal="center"/>
    </xf>
    <xf numFmtId="0" fontId="2" fillId="3" borderId="7" xfId="1" applyFill="1" applyBorder="1" applyAlignment="1">
      <alignment horizontal="center"/>
    </xf>
    <xf numFmtId="0" fontId="2" fillId="3" borderId="8" xfId="1" applyFill="1" applyBorder="1" applyAlignment="1">
      <alignment horizontal="center"/>
    </xf>
    <xf numFmtId="0" fontId="2" fillId="3" borderId="2" xfId="1" applyFill="1" applyBorder="1" applyAlignment="1">
      <alignment horizontal="center"/>
    </xf>
    <xf numFmtId="0" fontId="2" fillId="3" borderId="0" xfId="1" applyFill="1" applyAlignment="1">
      <alignment horizontal="center"/>
    </xf>
    <xf numFmtId="0" fontId="2" fillId="3" borderId="1" xfId="1" applyFill="1" applyBorder="1" applyAlignment="1">
      <alignment horizontal="center"/>
    </xf>
    <xf numFmtId="0" fontId="2" fillId="3" borderId="6" xfId="1" applyFill="1" applyBorder="1" applyAlignment="1">
      <alignment horizontal="center"/>
    </xf>
    <xf numFmtId="0" fontId="2" fillId="3" borderId="4" xfId="1" applyFill="1" applyBorder="1" applyAlignment="1">
      <alignment horizontal="center"/>
    </xf>
    <xf numFmtId="0" fontId="2" fillId="3" borderId="5" xfId="1" applyFill="1" applyBorder="1" applyAlignment="1">
      <alignment horizontal="center"/>
    </xf>
    <xf numFmtId="0" fontId="7" fillId="3" borderId="10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0" borderId="9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3" borderId="7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2" fillId="0" borderId="3" xfId="3" applyBorder="1" applyAlignment="1">
      <alignment horizontal="center" vertical="center"/>
    </xf>
    <xf numFmtId="0" fontId="2" fillId="0" borderId="10" xfId="3" applyBorder="1" applyAlignment="1">
      <alignment horizontal="center" vertical="center" wrapText="1"/>
    </xf>
    <xf numFmtId="0" fontId="2" fillId="0" borderId="7" xfId="3" applyBorder="1" applyAlignment="1">
      <alignment horizontal="center" vertical="center" wrapText="1"/>
    </xf>
    <xf numFmtId="0" fontId="2" fillId="0" borderId="8" xfId="3" applyBorder="1" applyAlignment="1">
      <alignment horizontal="center" vertical="center" wrapText="1"/>
    </xf>
    <xf numFmtId="0" fontId="2" fillId="0" borderId="6" xfId="3" applyBorder="1" applyAlignment="1">
      <alignment horizontal="center" vertical="center" wrapText="1"/>
    </xf>
    <xf numFmtId="0" fontId="2" fillId="0" borderId="4" xfId="3" applyBorder="1" applyAlignment="1">
      <alignment horizontal="center" vertical="center" wrapText="1"/>
    </xf>
    <xf numFmtId="0" fontId="2" fillId="0" borderId="5" xfId="3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2" fillId="0" borderId="9" xfId="3" applyBorder="1" applyAlignment="1">
      <alignment horizontal="center" vertical="center"/>
    </xf>
    <xf numFmtId="0" fontId="2" fillId="0" borderId="12" xfId="3" applyBorder="1" applyAlignment="1">
      <alignment horizontal="center" vertical="center"/>
    </xf>
    <xf numFmtId="0" fontId="2" fillId="0" borderId="3" xfId="3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6" fillId="3" borderId="15" xfId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12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5" fillId="4" borderId="13" xfId="1" applyFont="1" applyFill="1" applyBorder="1" applyAlignment="1">
      <alignment horizontal="center" vertical="center"/>
    </xf>
    <xf numFmtId="0" fontId="5" fillId="4" borderId="14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6" fillId="4" borderId="9" xfId="1" applyFont="1" applyFill="1" applyBorder="1" applyAlignment="1">
      <alignment horizontal="center" vertical="center" wrapText="1"/>
    </xf>
    <xf numFmtId="0" fontId="6" fillId="4" borderId="12" xfId="1" applyFont="1" applyFill="1" applyBorder="1" applyAlignment="1">
      <alignment horizontal="center" vertical="center" wrapText="1"/>
    </xf>
    <xf numFmtId="0" fontId="7" fillId="3" borderId="13" xfId="1" applyFont="1" applyFill="1" applyBorder="1" applyAlignment="1">
      <alignment horizontal="center" vertical="center"/>
    </xf>
    <xf numFmtId="0" fontId="7" fillId="3" borderId="14" xfId="1" applyFont="1" applyFill="1" applyBorder="1" applyAlignment="1">
      <alignment horizontal="center" vertical="center"/>
    </xf>
    <xf numFmtId="0" fontId="7" fillId="3" borderId="15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left" vertical="center"/>
    </xf>
    <xf numFmtId="0" fontId="5" fillId="3" borderId="15" xfId="1" applyFont="1" applyFill="1" applyBorder="1" applyAlignment="1">
      <alignment horizontal="left" vertical="center"/>
    </xf>
    <xf numFmtId="0" fontId="3" fillId="3" borderId="13" xfId="1" applyFont="1" applyFill="1" applyBorder="1" applyAlignment="1">
      <alignment horizontal="left" vertical="center"/>
    </xf>
    <xf numFmtId="0" fontId="3" fillId="3" borderId="15" xfId="1" applyFont="1" applyFill="1" applyBorder="1" applyAlignment="1">
      <alignment horizontal="left" vertical="center"/>
    </xf>
    <xf numFmtId="0" fontId="3" fillId="3" borderId="13" xfId="1" applyFont="1" applyFill="1" applyBorder="1" applyAlignment="1">
      <alignment horizontal="left"/>
    </xf>
    <xf numFmtId="0" fontId="3" fillId="3" borderId="15" xfId="1" applyFont="1" applyFill="1" applyBorder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6" fillId="3" borderId="13" xfId="1" applyFont="1" applyFill="1" applyBorder="1" applyAlignment="1">
      <alignment horizontal="left" vertical="center"/>
    </xf>
    <xf numFmtId="0" fontId="6" fillId="3" borderId="15" xfId="1" applyFont="1" applyFill="1" applyBorder="1" applyAlignment="1">
      <alignment horizontal="left" vertical="center"/>
    </xf>
    <xf numFmtId="1" fontId="2" fillId="5" borderId="13" xfId="0" applyNumberFormat="1" applyFont="1" applyFill="1" applyBorder="1" applyAlignment="1">
      <alignment horizontal="center" vertical="center"/>
    </xf>
    <xf numFmtId="1" fontId="2" fillId="5" borderId="15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left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2" fillId="4" borderId="3" xfId="1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 wrapText="1"/>
    </xf>
    <xf numFmtId="0" fontId="0" fillId="0" borderId="3" xfId="0" applyBorder="1"/>
  </cellXfs>
  <cellStyles count="9">
    <cellStyle name="Normal 2" xfId="2" xr:uid="{00000000-0005-0000-0000-000001000000}"/>
    <cellStyle name="Normal 2 2" xfId="5" xr:uid="{00000000-0005-0000-0000-000002000000}"/>
    <cellStyle name="Normal 3" xfId="3" xr:uid="{00000000-0005-0000-0000-000003000000}"/>
    <cellStyle name="Normal 3 2" xfId="6" xr:uid="{00000000-0005-0000-0000-000004000000}"/>
    <cellStyle name="Normal 4" xfId="1" xr:uid="{00000000-0005-0000-0000-000005000000}"/>
    <cellStyle name="Normal 4 2" xfId="4" xr:uid="{00000000-0005-0000-0000-000006000000}"/>
    <cellStyle name="Normal 4 3" xfId="8" xr:uid="{00000000-0005-0000-0000-000007000000}"/>
    <cellStyle name="Normal 5" xfId="7" xr:uid="{00000000-0005-0000-0000-000008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5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6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7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7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8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20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7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0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17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63514</xdr:colOff>
      <xdr:row>4</xdr:row>
      <xdr:rowOff>169333</xdr:rowOff>
    </xdr:to>
    <xdr:pic>
      <xdr:nvPicPr>
        <xdr:cNvPr id="5" name="صورة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7754" y="21166"/>
          <a:ext cx="1187177" cy="1005417"/>
        </a:xfrm>
        <a:prstGeom prst="rect">
          <a:avLst/>
        </a:prstGeom>
      </xdr:spPr>
    </xdr:pic>
    <xdr:clientData/>
  </xdr:twoCellAnchor>
  <xdr:twoCellAnchor editAs="oneCell">
    <xdr:from>
      <xdr:col>12</xdr:col>
      <xdr:colOff>116419</xdr:colOff>
      <xdr:row>25</xdr:row>
      <xdr:rowOff>21166</xdr:rowOff>
    </xdr:from>
    <xdr:to>
      <xdr:col>12</xdr:col>
      <xdr:colOff>618163</xdr:colOff>
      <xdr:row>25</xdr:row>
      <xdr:rowOff>338044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2" y="7503583"/>
          <a:ext cx="501744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63514</xdr:colOff>
      <xdr:row>4</xdr:row>
      <xdr:rowOff>169333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937" y="21166"/>
          <a:ext cx="1180827" cy="1005417"/>
        </a:xfrm>
        <a:prstGeom prst="rect">
          <a:avLst/>
        </a:prstGeom>
      </xdr:spPr>
    </xdr:pic>
    <xdr:clientData/>
  </xdr:twoCellAnchor>
  <xdr:twoCellAnchor editAs="oneCell">
    <xdr:from>
      <xdr:col>12</xdr:col>
      <xdr:colOff>52916</xdr:colOff>
      <xdr:row>14</xdr:row>
      <xdr:rowOff>31750</xdr:rowOff>
    </xdr:from>
    <xdr:to>
      <xdr:col>12</xdr:col>
      <xdr:colOff>462490</xdr:colOff>
      <xdr:row>15</xdr:row>
      <xdr:rowOff>165498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2166" y="2899833"/>
          <a:ext cx="409574" cy="324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52917</xdr:colOff>
      <xdr:row>16</xdr:row>
      <xdr:rowOff>42333</xdr:rowOff>
    </xdr:from>
    <xdr:to>
      <xdr:col>12</xdr:col>
      <xdr:colOff>462491</xdr:colOff>
      <xdr:row>17</xdr:row>
      <xdr:rowOff>176081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2167" y="3291416"/>
          <a:ext cx="409574" cy="324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21167</xdr:colOff>
      <xdr:row>22</xdr:row>
      <xdr:rowOff>18601</xdr:rowOff>
    </xdr:from>
    <xdr:to>
      <xdr:col>12</xdr:col>
      <xdr:colOff>529167</xdr:colOff>
      <xdr:row>23</xdr:row>
      <xdr:rowOff>156311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0417" y="4410684"/>
          <a:ext cx="508000" cy="328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259233</xdr:colOff>
      <xdr:row>4</xdr:row>
      <xdr:rowOff>169333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937" y="21166"/>
          <a:ext cx="1180827" cy="10054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7</xdr:col>
      <xdr:colOff>523889</xdr:colOff>
      <xdr:row>4</xdr:row>
      <xdr:rowOff>169333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937" y="21166"/>
          <a:ext cx="1180827" cy="10054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7</xdr:col>
      <xdr:colOff>723913</xdr:colOff>
      <xdr:row>4</xdr:row>
      <xdr:rowOff>169333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937" y="21166"/>
          <a:ext cx="1180827" cy="1005417"/>
        </a:xfrm>
        <a:prstGeom prst="rect">
          <a:avLst/>
        </a:prstGeom>
      </xdr:spPr>
    </xdr:pic>
    <xdr:clientData/>
  </xdr:twoCellAnchor>
  <xdr:twoCellAnchor editAs="oneCell">
    <xdr:from>
      <xdr:col>12</xdr:col>
      <xdr:colOff>71437</xdr:colOff>
      <xdr:row>10</xdr:row>
      <xdr:rowOff>11906</xdr:rowOff>
    </xdr:from>
    <xdr:to>
      <xdr:col>12</xdr:col>
      <xdr:colOff>619124</xdr:colOff>
      <xdr:row>11</xdr:row>
      <xdr:rowOff>154781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2119312"/>
          <a:ext cx="547687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7</xdr:col>
      <xdr:colOff>733439</xdr:colOff>
      <xdr:row>4</xdr:row>
      <xdr:rowOff>169333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937" y="21166"/>
          <a:ext cx="1180827" cy="1005417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15</xdr:row>
      <xdr:rowOff>0</xdr:rowOff>
    </xdr:from>
    <xdr:to>
      <xdr:col>13</xdr:col>
      <xdr:colOff>12700</xdr:colOff>
      <xdr:row>15</xdr:row>
      <xdr:rowOff>362644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4D8E47-C099-4AE9-8C1E-D87A384D0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5875" y="3181350"/>
          <a:ext cx="641350" cy="360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63514</xdr:colOff>
      <xdr:row>4</xdr:row>
      <xdr:rowOff>169333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937" y="21166"/>
          <a:ext cx="1180827" cy="100541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63514</xdr:colOff>
      <xdr:row>4</xdr:row>
      <xdr:rowOff>169333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937" y="21166"/>
          <a:ext cx="1180827" cy="100541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390525</xdr:colOff>
      <xdr:row>16</xdr:row>
      <xdr:rowOff>21166</xdr:rowOff>
    </xdr:from>
    <xdr:ext cx="1077493" cy="983289"/>
    <xdr:pic>
      <xdr:nvPicPr>
        <xdr:cNvPr id="4" name="صورة 3">
          <a:extLst>
            <a:ext uri="{FF2B5EF4-FFF2-40B4-BE49-F238E27FC236}">
              <a16:creationId xmlns:a16="http://schemas.microsoft.com/office/drawing/2014/main" id="{9FE5DE94-25E6-4243-B41D-5945DA6BE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6889" y="2792075"/>
          <a:ext cx="1077493" cy="983289"/>
        </a:xfrm>
        <a:prstGeom prst="rect">
          <a:avLst/>
        </a:prstGeom>
      </xdr:spPr>
    </xdr:pic>
    <xdr:clientData/>
  </xdr:oneCellAnchor>
  <xdr:oneCellAnchor>
    <xdr:from>
      <xdr:col>11</xdr:col>
      <xdr:colOff>642937</xdr:colOff>
      <xdr:row>26</xdr:row>
      <xdr:rowOff>35719</xdr:rowOff>
    </xdr:from>
    <xdr:ext cx="448694" cy="320848"/>
    <xdr:pic>
      <xdr:nvPicPr>
        <xdr:cNvPr id="5" name="Picture 3">
          <a:extLst>
            <a:ext uri="{FF2B5EF4-FFF2-40B4-BE49-F238E27FC236}">
              <a16:creationId xmlns:a16="http://schemas.microsoft.com/office/drawing/2014/main" id="{324A2D5F-B108-4C71-AA58-8062DFC65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5664" y="2148537"/>
          <a:ext cx="448694" cy="320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96761</xdr:colOff>
      <xdr:row>38</xdr:row>
      <xdr:rowOff>105833</xdr:rowOff>
    </xdr:from>
    <xdr:to>
      <xdr:col>13</xdr:col>
      <xdr:colOff>271496</xdr:colOff>
      <xdr:row>38</xdr:row>
      <xdr:rowOff>608349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45D0D361-B6B6-44C2-BFA0-E06D8BDEF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047" y="6746119"/>
          <a:ext cx="855092" cy="500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14</xdr:colOff>
      <xdr:row>4</xdr:row>
      <xdr:rowOff>50637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937" y="21166"/>
          <a:ext cx="1184002" cy="100541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40821</xdr:rowOff>
    </xdr:from>
    <xdr:to>
      <xdr:col>12</xdr:col>
      <xdr:colOff>409574</xdr:colOff>
      <xdr:row>11</xdr:row>
      <xdr:rowOff>174568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7714" y="2204357"/>
          <a:ext cx="409574" cy="324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13</xdr:colOff>
      <xdr:row>4</xdr:row>
      <xdr:rowOff>59795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571500</xdr:colOff>
      <xdr:row>10</xdr:row>
      <xdr:rowOff>28575</xdr:rowOff>
    </xdr:from>
    <xdr:to>
      <xdr:col>12</xdr:col>
      <xdr:colOff>333374</xdr:colOff>
      <xdr:row>11</xdr:row>
      <xdr:rowOff>162323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2152650"/>
          <a:ext cx="409574" cy="324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14</xdr:colOff>
      <xdr:row>4</xdr:row>
      <xdr:rowOff>55033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10</xdr:row>
      <xdr:rowOff>19050</xdr:rowOff>
    </xdr:from>
    <xdr:to>
      <xdr:col>12</xdr:col>
      <xdr:colOff>419099</xdr:colOff>
      <xdr:row>11</xdr:row>
      <xdr:rowOff>152798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2143125"/>
          <a:ext cx="409574" cy="324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14</xdr:colOff>
      <xdr:row>4</xdr:row>
      <xdr:rowOff>55033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10</xdr:row>
      <xdr:rowOff>19050</xdr:rowOff>
    </xdr:from>
    <xdr:to>
      <xdr:col>12</xdr:col>
      <xdr:colOff>466724</xdr:colOff>
      <xdr:row>11</xdr:row>
      <xdr:rowOff>152798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2143125"/>
          <a:ext cx="409574" cy="324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7</xdr:col>
      <xdr:colOff>809639</xdr:colOff>
      <xdr:row>4</xdr:row>
      <xdr:rowOff>52549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514350</xdr:colOff>
      <xdr:row>12</xdr:row>
      <xdr:rowOff>266700</xdr:rowOff>
    </xdr:from>
    <xdr:to>
      <xdr:col>13</xdr:col>
      <xdr:colOff>40327</xdr:colOff>
      <xdr:row>14</xdr:row>
      <xdr:rowOff>35759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2875" y="3200400"/>
          <a:ext cx="821377" cy="530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7</xdr:col>
      <xdr:colOff>838214</xdr:colOff>
      <xdr:row>4</xdr:row>
      <xdr:rowOff>50637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7</xdr:col>
      <xdr:colOff>750469</xdr:colOff>
      <xdr:row>4</xdr:row>
      <xdr:rowOff>58395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  <xdr:twoCellAnchor editAs="oneCell">
    <xdr:from>
      <xdr:col>11</xdr:col>
      <xdr:colOff>550333</xdr:colOff>
      <xdr:row>19</xdr:row>
      <xdr:rowOff>63499</xdr:rowOff>
    </xdr:from>
    <xdr:to>
      <xdr:col>13</xdr:col>
      <xdr:colOff>80543</xdr:colOff>
      <xdr:row>22</xdr:row>
      <xdr:rowOff>22678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1583" y="4063999"/>
          <a:ext cx="821377" cy="530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7</xdr:col>
      <xdr:colOff>698514</xdr:colOff>
      <xdr:row>4</xdr:row>
      <xdr:rowOff>69601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  <xdr:twoCellAnchor editAs="oneCell">
    <xdr:from>
      <xdr:col>11</xdr:col>
      <xdr:colOff>529166</xdr:colOff>
      <xdr:row>17</xdr:row>
      <xdr:rowOff>21166</xdr:rowOff>
    </xdr:from>
    <xdr:to>
      <xdr:col>13</xdr:col>
      <xdr:colOff>59376</xdr:colOff>
      <xdr:row>19</xdr:row>
      <xdr:rowOff>170844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499" y="3640666"/>
          <a:ext cx="821377" cy="530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7</xdr:col>
      <xdr:colOff>857264</xdr:colOff>
      <xdr:row>4</xdr:row>
      <xdr:rowOff>52549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  <xdr:twoCellAnchor editAs="oneCell">
    <xdr:from>
      <xdr:col>11</xdr:col>
      <xdr:colOff>624416</xdr:colOff>
      <xdr:row>14</xdr:row>
      <xdr:rowOff>0</xdr:rowOff>
    </xdr:from>
    <xdr:to>
      <xdr:col>13</xdr:col>
      <xdr:colOff>154627</xdr:colOff>
      <xdr:row>15</xdr:row>
      <xdr:rowOff>35378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4441" y="3423708"/>
          <a:ext cx="920861" cy="5021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215675</xdr:colOff>
      <xdr:row>4</xdr:row>
      <xdr:rowOff>49121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15</xdr:colOff>
      <xdr:row>5</xdr:row>
      <xdr:rowOff>100174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90F5585F-C711-46EF-A0F0-6DC3C4974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587" y="21166"/>
          <a:ext cx="1117328" cy="98388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211681</xdr:colOff>
      <xdr:row>4</xdr:row>
      <xdr:rowOff>49121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51303</xdr:colOff>
      <xdr:row>4</xdr:row>
      <xdr:rowOff>50637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10</xdr:row>
      <xdr:rowOff>19050</xdr:rowOff>
    </xdr:from>
    <xdr:to>
      <xdr:col>13</xdr:col>
      <xdr:colOff>4477</xdr:colOff>
      <xdr:row>11</xdr:row>
      <xdr:rowOff>142874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2143125"/>
          <a:ext cx="642652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7</xdr:col>
      <xdr:colOff>690839</xdr:colOff>
      <xdr:row>4</xdr:row>
      <xdr:rowOff>49121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  <xdr:twoCellAnchor editAs="oneCell">
    <xdr:from>
      <xdr:col>11</xdr:col>
      <xdr:colOff>509930</xdr:colOff>
      <xdr:row>10</xdr:row>
      <xdr:rowOff>270683</xdr:rowOff>
    </xdr:from>
    <xdr:to>
      <xdr:col>13</xdr:col>
      <xdr:colOff>33680</xdr:colOff>
      <xdr:row>12</xdr:row>
      <xdr:rowOff>252512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5606" y="2590301"/>
          <a:ext cx="958102" cy="668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133364</xdr:colOff>
      <xdr:row>4</xdr:row>
      <xdr:rowOff>59795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7</xdr:col>
      <xdr:colOff>723914</xdr:colOff>
      <xdr:row>4</xdr:row>
      <xdr:rowOff>52549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7</xdr:col>
      <xdr:colOff>685814</xdr:colOff>
      <xdr:row>4</xdr:row>
      <xdr:rowOff>55033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14</xdr:colOff>
      <xdr:row>4</xdr:row>
      <xdr:rowOff>55033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7</xdr:col>
      <xdr:colOff>619139</xdr:colOff>
      <xdr:row>4</xdr:row>
      <xdr:rowOff>59795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  <xdr:twoCellAnchor editAs="oneCell">
    <xdr:from>
      <xdr:col>11</xdr:col>
      <xdr:colOff>590223</xdr:colOff>
      <xdr:row>10</xdr:row>
      <xdr:rowOff>9525</xdr:rowOff>
    </xdr:from>
    <xdr:to>
      <xdr:col>12</xdr:col>
      <xdr:colOff>592777</xdr:colOff>
      <xdr:row>11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3498" y="2133600"/>
          <a:ext cx="545479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14</xdr:colOff>
      <xdr:row>4</xdr:row>
      <xdr:rowOff>55033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45014</xdr:colOff>
      <xdr:row>4</xdr:row>
      <xdr:rowOff>49121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142875</xdr:colOff>
      <xdr:row>10</xdr:row>
      <xdr:rowOff>38100</xdr:rowOff>
    </xdr:from>
    <xdr:to>
      <xdr:col>13</xdr:col>
      <xdr:colOff>505773</xdr:colOff>
      <xdr:row>11</xdr:row>
      <xdr:rowOff>134783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B4B275-CABC-4E6A-ADA0-0C6CDE76E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2095500"/>
          <a:ext cx="362898" cy="277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110571</xdr:colOff>
      <xdr:row>4</xdr:row>
      <xdr:rowOff>58395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  <xdr:twoCellAnchor editAs="oneCell">
    <xdr:from>
      <xdr:col>12</xdr:col>
      <xdr:colOff>211079</xdr:colOff>
      <xdr:row>10</xdr:row>
      <xdr:rowOff>233643</xdr:rowOff>
    </xdr:from>
    <xdr:to>
      <xdr:col>13</xdr:col>
      <xdr:colOff>161850</xdr:colOff>
      <xdr:row>10</xdr:row>
      <xdr:rowOff>574862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7903" y="2284319"/>
          <a:ext cx="577801" cy="341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56044</xdr:colOff>
      <xdr:row>4</xdr:row>
      <xdr:rowOff>35983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1487" y="21166"/>
          <a:ext cx="1117327" cy="872067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19</xdr:row>
      <xdr:rowOff>85725</xdr:rowOff>
    </xdr:from>
    <xdr:to>
      <xdr:col>12</xdr:col>
      <xdr:colOff>708766</xdr:colOff>
      <xdr:row>21</xdr:row>
      <xdr:rowOff>109539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3867150"/>
          <a:ext cx="642652" cy="404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273337</xdr:colOff>
      <xdr:row>0</xdr:row>
      <xdr:rowOff>21166</xdr:rowOff>
    </xdr:from>
    <xdr:to>
      <xdr:col>8</xdr:col>
      <xdr:colOff>19065</xdr:colOff>
      <xdr:row>4</xdr:row>
      <xdr:rowOff>287246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A3A1ECFA-2697-44EB-A4AC-1A3F78521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587" y="21166"/>
          <a:ext cx="1117328" cy="980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1"/>
  <sheetViews>
    <sheetView view="pageLayout" zoomScale="70" zoomScaleNormal="100" zoomScalePageLayoutView="70" workbookViewId="0">
      <pane xSplit="21756" topLeftCell="O1"/>
      <selection activeCell="A40" sqref="A40:A41"/>
      <selection pane="topRight" activeCell="O1" sqref="O1"/>
    </sheetView>
  </sheetViews>
  <sheetFormatPr defaultRowHeight="13.8" x14ac:dyDescent="0.25"/>
  <cols>
    <col min="1" max="1" width="8.59765625" customWidth="1"/>
    <col min="3" max="3" width="8.19921875" customWidth="1"/>
    <col min="4" max="4" width="10.69921875" customWidth="1"/>
    <col min="6" max="6" width="10.8984375" customWidth="1"/>
    <col min="9" max="9" width="9" customWidth="1"/>
    <col min="11" max="11" width="9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1" t="s">
        <v>154</v>
      </c>
    </row>
    <row r="3" spans="1:14" ht="15.6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1" t="s">
        <v>154</v>
      </c>
    </row>
    <row r="4" spans="1:14" ht="15.6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3</v>
      </c>
      <c r="M4" s="98"/>
      <c r="N4" s="1" t="s">
        <v>154</v>
      </c>
    </row>
    <row r="5" spans="1:14" ht="15.6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1" t="s">
        <v>154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201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ht="14.25" customHeight="1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ht="18.75" customHeight="1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27.75" customHeight="1" x14ac:dyDescent="0.25">
      <c r="A11" s="33">
        <v>1</v>
      </c>
      <c r="B11" s="33" t="s">
        <v>154</v>
      </c>
      <c r="C11" s="77" t="s">
        <v>413</v>
      </c>
      <c r="D11" s="78"/>
      <c r="E11" s="58"/>
      <c r="F11" s="59"/>
      <c r="G11" s="60"/>
      <c r="H11" s="33"/>
      <c r="I11" s="33">
        <v>1</v>
      </c>
      <c r="J11" s="33">
        <v>50</v>
      </c>
      <c r="K11" s="35">
        <f t="shared" ref="K11:K28" si="0">SUM(J11/3.75)</f>
        <v>13.333333333333334</v>
      </c>
      <c r="L11" s="58"/>
      <c r="M11" s="59"/>
      <c r="N11" s="60"/>
    </row>
    <row r="12" spans="1:14" ht="32.25" customHeight="1" x14ac:dyDescent="0.25">
      <c r="A12" s="33">
        <v>2</v>
      </c>
      <c r="B12" s="33" t="s">
        <v>155</v>
      </c>
      <c r="C12" s="61" t="s">
        <v>31</v>
      </c>
      <c r="D12" s="60"/>
      <c r="E12" s="58"/>
      <c r="F12" s="59"/>
      <c r="G12" s="60"/>
      <c r="H12" s="33"/>
      <c r="I12" s="33">
        <v>2</v>
      </c>
      <c r="J12" s="33">
        <v>140</v>
      </c>
      <c r="K12" s="35">
        <f t="shared" si="0"/>
        <v>37.333333333333336</v>
      </c>
      <c r="L12" s="58"/>
      <c r="M12" s="59"/>
      <c r="N12" s="60"/>
    </row>
    <row r="13" spans="1:14" ht="28.5" customHeight="1" x14ac:dyDescent="0.25">
      <c r="A13" s="33">
        <v>3</v>
      </c>
      <c r="B13" s="33" t="s">
        <v>156</v>
      </c>
      <c r="C13" s="61" t="s">
        <v>32</v>
      </c>
      <c r="D13" s="60"/>
      <c r="E13" s="58"/>
      <c r="F13" s="59"/>
      <c r="G13" s="60"/>
      <c r="H13" s="33"/>
      <c r="I13" s="33">
        <v>1</v>
      </c>
      <c r="J13" s="33">
        <v>2769</v>
      </c>
      <c r="K13" s="35">
        <f t="shared" si="0"/>
        <v>738.4</v>
      </c>
      <c r="L13" s="58"/>
      <c r="M13" s="59"/>
      <c r="N13" s="60"/>
    </row>
    <row r="14" spans="1:14" ht="27" customHeight="1" x14ac:dyDescent="0.25">
      <c r="A14" s="33">
        <v>4</v>
      </c>
      <c r="B14" s="33" t="s">
        <v>157</v>
      </c>
      <c r="C14" s="61" t="s">
        <v>414</v>
      </c>
      <c r="D14" s="60"/>
      <c r="E14" s="58"/>
      <c r="F14" s="59"/>
      <c r="G14" s="60"/>
      <c r="H14" s="33"/>
      <c r="I14" s="33">
        <v>1</v>
      </c>
      <c r="J14" s="33">
        <v>146</v>
      </c>
      <c r="K14" s="35">
        <f t="shared" si="0"/>
        <v>38.93333333333333</v>
      </c>
      <c r="L14" s="58"/>
      <c r="M14" s="59"/>
      <c r="N14" s="60"/>
    </row>
    <row r="15" spans="1:14" ht="29.25" customHeight="1" x14ac:dyDescent="0.25">
      <c r="A15" s="33">
        <v>5</v>
      </c>
      <c r="B15" s="33" t="s">
        <v>158</v>
      </c>
      <c r="C15" s="61" t="s">
        <v>415</v>
      </c>
      <c r="D15" s="60"/>
      <c r="E15" s="58"/>
      <c r="F15" s="59"/>
      <c r="G15" s="60"/>
      <c r="H15" s="33"/>
      <c r="I15" s="33">
        <v>1</v>
      </c>
      <c r="J15" s="33">
        <v>15</v>
      </c>
      <c r="K15" s="35">
        <f t="shared" si="0"/>
        <v>4</v>
      </c>
      <c r="L15" s="58"/>
      <c r="M15" s="59"/>
      <c r="N15" s="60"/>
    </row>
    <row r="16" spans="1:14" ht="29.25" customHeight="1" x14ac:dyDescent="0.25">
      <c r="A16" s="28">
        <v>6</v>
      </c>
      <c r="B16" s="33" t="s">
        <v>159</v>
      </c>
      <c r="C16" s="63" t="s">
        <v>723</v>
      </c>
      <c r="D16" s="62"/>
      <c r="E16" s="62"/>
      <c r="F16" s="62"/>
      <c r="G16" s="62"/>
      <c r="H16" s="28"/>
      <c r="I16" s="28">
        <v>1</v>
      </c>
      <c r="J16" s="28">
        <v>25</v>
      </c>
      <c r="K16" s="35">
        <f t="shared" si="0"/>
        <v>6.666666666666667</v>
      </c>
      <c r="L16" s="62"/>
      <c r="M16" s="62"/>
      <c r="N16" s="62"/>
    </row>
    <row r="17" spans="1:14" ht="29.25" customHeight="1" x14ac:dyDescent="0.25">
      <c r="A17" s="33">
        <v>7</v>
      </c>
      <c r="B17" s="33" t="s">
        <v>160</v>
      </c>
      <c r="C17" s="61" t="s">
        <v>33</v>
      </c>
      <c r="D17" s="60"/>
      <c r="E17" s="58"/>
      <c r="F17" s="59"/>
      <c r="G17" s="60"/>
      <c r="H17" s="33"/>
      <c r="I17" s="33">
        <v>1</v>
      </c>
      <c r="J17" s="33">
        <v>4670</v>
      </c>
      <c r="K17" s="35">
        <f t="shared" si="0"/>
        <v>1245.3333333333333</v>
      </c>
      <c r="L17" s="58"/>
      <c r="M17" s="59"/>
      <c r="N17" s="60"/>
    </row>
    <row r="18" spans="1:14" ht="28.5" customHeight="1" x14ac:dyDescent="0.25">
      <c r="A18" s="33">
        <v>8</v>
      </c>
      <c r="B18" s="33" t="s">
        <v>161</v>
      </c>
      <c r="C18" s="61" t="s">
        <v>34</v>
      </c>
      <c r="D18" s="60"/>
      <c r="E18" s="58"/>
      <c r="F18" s="59"/>
      <c r="G18" s="60"/>
      <c r="H18" s="33"/>
      <c r="I18" s="33">
        <v>1</v>
      </c>
      <c r="J18" s="33">
        <v>236</v>
      </c>
      <c r="K18" s="35">
        <f t="shared" si="0"/>
        <v>62.93333333333333</v>
      </c>
      <c r="L18" s="58"/>
      <c r="M18" s="59"/>
      <c r="N18" s="60"/>
    </row>
    <row r="19" spans="1:14" ht="30.75" customHeight="1" x14ac:dyDescent="0.25">
      <c r="A19" s="33">
        <v>9</v>
      </c>
      <c r="B19" s="33" t="s">
        <v>162</v>
      </c>
      <c r="C19" s="61" t="s">
        <v>416</v>
      </c>
      <c r="D19" s="60"/>
      <c r="E19" s="58"/>
      <c r="F19" s="59"/>
      <c r="G19" s="60"/>
      <c r="H19" s="33"/>
      <c r="I19" s="33">
        <v>7</v>
      </c>
      <c r="J19" s="33">
        <v>600</v>
      </c>
      <c r="K19" s="35">
        <f t="shared" si="0"/>
        <v>160</v>
      </c>
      <c r="L19" s="58"/>
      <c r="M19" s="59"/>
      <c r="N19" s="60"/>
    </row>
    <row r="20" spans="1:14" ht="30.75" customHeight="1" x14ac:dyDescent="0.25">
      <c r="A20" s="33">
        <v>10</v>
      </c>
      <c r="B20" s="33" t="s">
        <v>163</v>
      </c>
      <c r="C20" s="61" t="s">
        <v>351</v>
      </c>
      <c r="D20" s="60"/>
      <c r="E20" s="58"/>
      <c r="F20" s="59"/>
      <c r="G20" s="60"/>
      <c r="H20" s="33"/>
      <c r="I20" s="33">
        <v>40</v>
      </c>
      <c r="J20" s="33">
        <v>152</v>
      </c>
      <c r="K20" s="35">
        <f t="shared" si="0"/>
        <v>40.533333333333331</v>
      </c>
      <c r="L20" s="58"/>
      <c r="M20" s="59"/>
      <c r="N20" s="60"/>
    </row>
    <row r="21" spans="1:14" ht="39.75" customHeight="1" x14ac:dyDescent="0.25">
      <c r="A21" s="28">
        <v>11</v>
      </c>
      <c r="B21" s="28" t="s">
        <v>164</v>
      </c>
      <c r="C21" s="63" t="s">
        <v>36</v>
      </c>
      <c r="D21" s="62"/>
      <c r="E21" s="62"/>
      <c r="F21" s="62"/>
      <c r="G21" s="62"/>
      <c r="H21" s="28"/>
      <c r="I21" s="28">
        <v>1</v>
      </c>
      <c r="J21" s="28">
        <v>5</v>
      </c>
      <c r="K21" s="38">
        <f t="shared" si="0"/>
        <v>1.3333333333333333</v>
      </c>
      <c r="L21" s="62"/>
      <c r="M21" s="62"/>
      <c r="N21" s="62"/>
    </row>
    <row r="22" spans="1:14" ht="25.5" customHeight="1" x14ac:dyDescent="0.25">
      <c r="A22" s="33">
        <v>12</v>
      </c>
      <c r="B22" s="33" t="s">
        <v>165</v>
      </c>
      <c r="C22" s="61" t="s">
        <v>37</v>
      </c>
      <c r="D22" s="60"/>
      <c r="E22" s="58"/>
      <c r="F22" s="59"/>
      <c r="G22" s="60"/>
      <c r="H22" s="33"/>
      <c r="I22" s="33">
        <v>1</v>
      </c>
      <c r="J22" s="33">
        <v>50</v>
      </c>
      <c r="K22" s="35">
        <f t="shared" si="0"/>
        <v>13.333333333333334</v>
      </c>
      <c r="L22" s="58"/>
      <c r="M22" s="59"/>
      <c r="N22" s="60"/>
    </row>
    <row r="23" spans="1:14" s="3" customFormat="1" ht="28.5" customHeight="1" x14ac:dyDescent="0.25">
      <c r="A23" s="33">
        <v>13</v>
      </c>
      <c r="B23" s="33" t="s">
        <v>166</v>
      </c>
      <c r="C23" s="61" t="s">
        <v>419</v>
      </c>
      <c r="D23" s="60"/>
      <c r="E23" s="58"/>
      <c r="F23" s="59"/>
      <c r="G23" s="60"/>
      <c r="H23" s="33"/>
      <c r="I23" s="33">
        <v>4</v>
      </c>
      <c r="J23" s="33">
        <v>55</v>
      </c>
      <c r="K23" s="35">
        <f t="shared" si="0"/>
        <v>14.666666666666666</v>
      </c>
      <c r="L23" s="58"/>
      <c r="M23" s="59"/>
      <c r="N23" s="60"/>
    </row>
    <row r="24" spans="1:14" s="3" customFormat="1" ht="27" customHeight="1" x14ac:dyDescent="0.25">
      <c r="A24" s="33">
        <v>14</v>
      </c>
      <c r="B24" s="33" t="s">
        <v>167</v>
      </c>
      <c r="C24" s="61" t="s">
        <v>417</v>
      </c>
      <c r="D24" s="60"/>
      <c r="E24" s="58"/>
      <c r="F24" s="59"/>
      <c r="G24" s="60"/>
      <c r="H24" s="33"/>
      <c r="I24" s="33">
        <v>7</v>
      </c>
      <c r="J24" s="33">
        <v>25</v>
      </c>
      <c r="K24" s="35">
        <f t="shared" si="0"/>
        <v>6.666666666666667</v>
      </c>
      <c r="L24" s="58"/>
      <c r="M24" s="59"/>
      <c r="N24" s="60"/>
    </row>
    <row r="25" spans="1:14" s="3" customFormat="1" ht="27.75" customHeight="1" x14ac:dyDescent="0.25">
      <c r="A25" s="33">
        <v>15</v>
      </c>
      <c r="B25" s="33" t="s">
        <v>168</v>
      </c>
      <c r="C25" s="61" t="s">
        <v>345</v>
      </c>
      <c r="D25" s="60"/>
      <c r="E25" s="58"/>
      <c r="F25" s="59"/>
      <c r="G25" s="60"/>
      <c r="H25" s="33"/>
      <c r="I25" s="33">
        <v>1</v>
      </c>
      <c r="J25" s="33">
        <v>500</v>
      </c>
      <c r="K25" s="35">
        <f t="shared" si="0"/>
        <v>133.33333333333334</v>
      </c>
      <c r="L25" s="58"/>
      <c r="M25" s="59"/>
      <c r="N25" s="60"/>
    </row>
    <row r="26" spans="1:14" s="3" customFormat="1" ht="28.5" customHeight="1" x14ac:dyDescent="0.25">
      <c r="A26" s="33">
        <v>16</v>
      </c>
      <c r="B26" s="33" t="s">
        <v>169</v>
      </c>
      <c r="C26" s="61" t="s">
        <v>418</v>
      </c>
      <c r="D26" s="60"/>
      <c r="E26" s="58"/>
      <c r="F26" s="59"/>
      <c r="G26" s="60"/>
      <c r="H26" s="33"/>
      <c r="I26" s="33">
        <v>4</v>
      </c>
      <c r="J26" s="33">
        <v>40</v>
      </c>
      <c r="K26" s="35">
        <f t="shared" si="0"/>
        <v>10.666666666666666</v>
      </c>
      <c r="L26" s="107" t="s">
        <v>437</v>
      </c>
      <c r="M26" s="108"/>
      <c r="N26" s="109"/>
    </row>
    <row r="27" spans="1:14" s="3" customFormat="1" ht="28.5" customHeight="1" x14ac:dyDescent="0.25">
      <c r="A27" s="33">
        <v>17</v>
      </c>
      <c r="B27" s="33" t="s">
        <v>170</v>
      </c>
      <c r="C27" s="61" t="s">
        <v>56</v>
      </c>
      <c r="D27" s="60"/>
      <c r="E27" s="58"/>
      <c r="F27" s="59"/>
      <c r="G27" s="60"/>
      <c r="H27" s="33"/>
      <c r="I27" s="33">
        <v>1</v>
      </c>
      <c r="J27" s="33">
        <v>2415</v>
      </c>
      <c r="K27" s="35">
        <f t="shared" si="0"/>
        <v>644</v>
      </c>
      <c r="L27" s="58"/>
      <c r="M27" s="59"/>
      <c r="N27" s="60"/>
    </row>
    <row r="28" spans="1:14" s="3" customFormat="1" ht="30.75" customHeight="1" x14ac:dyDescent="0.25">
      <c r="A28" s="33">
        <v>18</v>
      </c>
      <c r="B28" s="33" t="s">
        <v>252</v>
      </c>
      <c r="C28" s="61" t="s">
        <v>420</v>
      </c>
      <c r="D28" s="60"/>
      <c r="E28" s="58"/>
      <c r="F28" s="59"/>
      <c r="G28" s="60"/>
      <c r="H28" s="33"/>
      <c r="I28" s="33">
        <v>1</v>
      </c>
      <c r="J28" s="33">
        <v>150</v>
      </c>
      <c r="K28" s="35">
        <f t="shared" si="0"/>
        <v>40</v>
      </c>
      <c r="L28" s="58"/>
      <c r="M28" s="59"/>
      <c r="N28" s="60"/>
    </row>
    <row r="29" spans="1:14" s="3" customFormat="1" ht="44.25" customHeight="1" x14ac:dyDescent="0.25">
      <c r="A29" s="33">
        <v>19</v>
      </c>
      <c r="B29" s="33" t="s">
        <v>346</v>
      </c>
      <c r="C29" s="61" t="s">
        <v>589</v>
      </c>
      <c r="D29" s="60"/>
      <c r="E29" s="58"/>
      <c r="F29" s="59"/>
      <c r="G29" s="60"/>
      <c r="H29" s="33"/>
      <c r="I29" s="33">
        <v>1</v>
      </c>
      <c r="J29" s="33">
        <v>300</v>
      </c>
      <c r="K29" s="35">
        <v>80</v>
      </c>
      <c r="L29" s="58"/>
      <c r="M29" s="59"/>
      <c r="N29" s="60"/>
    </row>
    <row r="30" spans="1:14" s="3" customFormat="1" ht="30" customHeight="1" x14ac:dyDescent="0.25">
      <c r="A30" s="33">
        <v>20</v>
      </c>
      <c r="B30" s="33" t="s">
        <v>502</v>
      </c>
      <c r="C30" s="61" t="s">
        <v>733</v>
      </c>
      <c r="D30" s="60"/>
      <c r="E30" s="58"/>
      <c r="F30" s="59"/>
      <c r="G30" s="60"/>
      <c r="H30" s="33"/>
      <c r="I30" s="33">
        <v>1</v>
      </c>
      <c r="J30" s="33">
        <v>750</v>
      </c>
      <c r="K30" s="35">
        <f t="shared" ref="K30:K36" si="1">SUM(J30/3.75)</f>
        <v>200</v>
      </c>
      <c r="L30" s="58"/>
      <c r="M30" s="59"/>
      <c r="N30" s="60"/>
    </row>
    <row r="31" spans="1:14" ht="62.25" customHeight="1" x14ac:dyDescent="0.25">
      <c r="A31" s="28">
        <v>21</v>
      </c>
      <c r="B31" s="28" t="s">
        <v>715</v>
      </c>
      <c r="C31" s="63" t="s">
        <v>718</v>
      </c>
      <c r="D31" s="62"/>
      <c r="E31" s="62"/>
      <c r="F31" s="62"/>
      <c r="G31" s="62"/>
      <c r="H31" s="28"/>
      <c r="I31" s="28">
        <v>3</v>
      </c>
      <c r="J31" s="28">
        <v>120</v>
      </c>
      <c r="K31" s="38">
        <f t="shared" si="1"/>
        <v>32</v>
      </c>
      <c r="L31" s="62"/>
      <c r="M31" s="62"/>
      <c r="N31" s="62"/>
    </row>
    <row r="32" spans="1:14" ht="48" customHeight="1" x14ac:dyDescent="0.25">
      <c r="A32" s="33">
        <v>22</v>
      </c>
      <c r="B32" s="33" t="s">
        <v>716</v>
      </c>
      <c r="C32" s="61" t="s">
        <v>719</v>
      </c>
      <c r="D32" s="60"/>
      <c r="E32" s="58"/>
      <c r="F32" s="59"/>
      <c r="G32" s="60"/>
      <c r="H32" s="33"/>
      <c r="I32" s="33">
        <v>1</v>
      </c>
      <c r="J32" s="33">
        <v>80</v>
      </c>
      <c r="K32" s="38">
        <f t="shared" si="1"/>
        <v>21.333333333333332</v>
      </c>
      <c r="L32" s="58"/>
      <c r="M32" s="59"/>
      <c r="N32" s="60"/>
    </row>
    <row r="33" spans="1:14" s="3" customFormat="1" ht="59.25" customHeight="1" x14ac:dyDescent="0.25">
      <c r="A33" s="28">
        <v>23</v>
      </c>
      <c r="B33" s="28" t="s">
        <v>717</v>
      </c>
      <c r="C33" s="63" t="s">
        <v>724</v>
      </c>
      <c r="D33" s="62"/>
      <c r="E33" s="62"/>
      <c r="F33" s="62"/>
      <c r="G33" s="62"/>
      <c r="H33" s="28"/>
      <c r="I33" s="28">
        <v>4</v>
      </c>
      <c r="J33" s="28">
        <v>50</v>
      </c>
      <c r="K33" s="38">
        <f t="shared" si="1"/>
        <v>13.333333333333334</v>
      </c>
      <c r="L33" s="62"/>
      <c r="M33" s="62"/>
      <c r="N33" s="62"/>
    </row>
    <row r="34" spans="1:14" ht="30" customHeight="1" x14ac:dyDescent="0.25">
      <c r="A34" s="28">
        <v>24</v>
      </c>
      <c r="B34" s="28" t="s">
        <v>720</v>
      </c>
      <c r="C34" s="113" t="s">
        <v>279</v>
      </c>
      <c r="D34" s="114"/>
      <c r="E34" s="62"/>
      <c r="F34" s="62"/>
      <c r="G34" s="62"/>
      <c r="H34" s="28"/>
      <c r="I34" s="28">
        <v>1</v>
      </c>
      <c r="J34" s="28">
        <v>3000</v>
      </c>
      <c r="K34" s="38">
        <f t="shared" si="1"/>
        <v>800</v>
      </c>
      <c r="L34" s="62"/>
      <c r="M34" s="62"/>
      <c r="N34" s="62"/>
    </row>
    <row r="35" spans="1:14" ht="32.25" customHeight="1" x14ac:dyDescent="0.25">
      <c r="A35" s="28">
        <v>25</v>
      </c>
      <c r="B35" s="28" t="s">
        <v>721</v>
      </c>
      <c r="C35" s="113" t="s">
        <v>280</v>
      </c>
      <c r="D35" s="115"/>
      <c r="E35" s="62"/>
      <c r="F35" s="62"/>
      <c r="G35" s="62"/>
      <c r="H35" s="28"/>
      <c r="I35" s="28">
        <v>1</v>
      </c>
      <c r="J35" s="28">
        <v>100</v>
      </c>
      <c r="K35" s="38">
        <f t="shared" si="1"/>
        <v>26.666666666666668</v>
      </c>
      <c r="L35" s="62"/>
      <c r="M35" s="62"/>
      <c r="N35" s="62"/>
    </row>
    <row r="36" spans="1:14" ht="32.25" customHeight="1" x14ac:dyDescent="0.25">
      <c r="A36" s="28">
        <v>26</v>
      </c>
      <c r="B36" s="28" t="s">
        <v>722</v>
      </c>
      <c r="C36" s="113" t="s">
        <v>281</v>
      </c>
      <c r="D36" s="115"/>
      <c r="E36" s="62"/>
      <c r="F36" s="62"/>
      <c r="G36" s="62"/>
      <c r="H36" s="28"/>
      <c r="I36" s="28">
        <v>30</v>
      </c>
      <c r="J36" s="28">
        <v>300</v>
      </c>
      <c r="K36" s="38">
        <f t="shared" si="1"/>
        <v>80</v>
      </c>
      <c r="L36" s="62"/>
      <c r="M36" s="62"/>
      <c r="N36" s="62"/>
    </row>
    <row r="37" spans="1:14" ht="40.5" customHeight="1" x14ac:dyDescent="0.25">
      <c r="A37" s="28">
        <v>27</v>
      </c>
      <c r="B37" s="28" t="s">
        <v>726</v>
      </c>
      <c r="C37" s="113" t="s">
        <v>725</v>
      </c>
      <c r="D37" s="115"/>
      <c r="E37" s="62"/>
      <c r="F37" s="62"/>
      <c r="G37" s="62"/>
      <c r="H37" s="28"/>
      <c r="I37" s="28">
        <v>2</v>
      </c>
      <c r="J37" s="28">
        <v>50</v>
      </c>
      <c r="K37" s="38">
        <f>SUM(J37/3.75)</f>
        <v>13.333333333333334</v>
      </c>
      <c r="L37" s="62"/>
      <c r="M37" s="62"/>
      <c r="N37" s="62"/>
    </row>
    <row r="39" spans="1:14" x14ac:dyDescent="0.25">
      <c r="A39" s="5" t="s">
        <v>18</v>
      </c>
      <c r="B39" s="110" t="s">
        <v>17</v>
      </c>
      <c r="C39" s="111"/>
      <c r="D39" s="110" t="s">
        <v>16</v>
      </c>
      <c r="E39" s="111"/>
      <c r="F39" s="110" t="s">
        <v>19</v>
      </c>
      <c r="G39" s="112"/>
      <c r="H39" s="111"/>
      <c r="I39" s="110" t="s">
        <v>28</v>
      </c>
      <c r="J39" s="111"/>
      <c r="K39" s="110" t="s">
        <v>27</v>
      </c>
      <c r="L39" s="111"/>
      <c r="M39" s="110" t="s">
        <v>22</v>
      </c>
      <c r="N39" s="111"/>
    </row>
    <row r="40" spans="1:14" x14ac:dyDescent="0.25">
      <c r="A40" s="118">
        <f ca="1">TODAY()</f>
        <v>46198</v>
      </c>
      <c r="B40" s="120" t="s">
        <v>354</v>
      </c>
      <c r="C40" s="78"/>
      <c r="D40" s="120" t="s">
        <v>745</v>
      </c>
      <c r="E40" s="78"/>
      <c r="F40" s="6" t="s">
        <v>20</v>
      </c>
      <c r="G40" s="110" t="s">
        <v>21</v>
      </c>
      <c r="H40" s="111"/>
      <c r="I40" s="7" t="s">
        <v>25</v>
      </c>
      <c r="J40" s="7" t="s">
        <v>26</v>
      </c>
      <c r="K40" s="7" t="s">
        <v>23</v>
      </c>
      <c r="L40" s="7" t="s">
        <v>24</v>
      </c>
      <c r="M40" s="7" t="s">
        <v>14</v>
      </c>
      <c r="N40" s="7" t="s">
        <v>15</v>
      </c>
    </row>
    <row r="41" spans="1:14" x14ac:dyDescent="0.25">
      <c r="A41" s="119"/>
      <c r="B41" s="121"/>
      <c r="C41" s="122"/>
      <c r="D41" s="121"/>
      <c r="E41" s="122"/>
      <c r="F41" s="10" t="s">
        <v>30</v>
      </c>
      <c r="G41" s="116" t="s">
        <v>29</v>
      </c>
      <c r="H41" s="117"/>
      <c r="I41" s="24">
        <f>SUM(130*70*65/1000000)</f>
        <v>0.59150000000000003</v>
      </c>
      <c r="J41" s="16">
        <f>SUM(51.18*27.56*25.59/1728)</f>
        <v>20.888441708333332</v>
      </c>
      <c r="K41" s="11">
        <v>140</v>
      </c>
      <c r="L41" s="16">
        <f>SUM(K41*2.2)</f>
        <v>308</v>
      </c>
      <c r="M41" s="11">
        <f>SUM(J11:J37)</f>
        <v>16793</v>
      </c>
      <c r="N41" s="16">
        <f>SUM(M41/3.75)</f>
        <v>4478.1333333333332</v>
      </c>
    </row>
  </sheetData>
  <mergeCells count="110">
    <mergeCell ref="G41:H41"/>
    <mergeCell ref="G40:H40"/>
    <mergeCell ref="E35:G35"/>
    <mergeCell ref="L35:N35"/>
    <mergeCell ref="C37:D37"/>
    <mergeCell ref="A40:A41"/>
    <mergeCell ref="D40:E41"/>
    <mergeCell ref="B40:C41"/>
    <mergeCell ref="E37:G37"/>
    <mergeCell ref="L37:N37"/>
    <mergeCell ref="L36:N36"/>
    <mergeCell ref="C36:D36"/>
    <mergeCell ref="E36:G36"/>
    <mergeCell ref="L24:N24"/>
    <mergeCell ref="E24:G24"/>
    <mergeCell ref="C24:D24"/>
    <mergeCell ref="C25:D25"/>
    <mergeCell ref="E25:G25"/>
    <mergeCell ref="L25:N25"/>
    <mergeCell ref="C28:D28"/>
    <mergeCell ref="E28:G28"/>
    <mergeCell ref="L28:N28"/>
    <mergeCell ref="L29:N29"/>
    <mergeCell ref="C27:D27"/>
    <mergeCell ref="E27:G27"/>
    <mergeCell ref="L27:N27"/>
    <mergeCell ref="E34:G34"/>
    <mergeCell ref="C33:D33"/>
    <mergeCell ref="E33:G33"/>
    <mergeCell ref="L33:N33"/>
    <mergeCell ref="C32:D32"/>
    <mergeCell ref="E32:G32"/>
    <mergeCell ref="C23:D23"/>
    <mergeCell ref="E23:G23"/>
    <mergeCell ref="L23:N23"/>
    <mergeCell ref="C26:D26"/>
    <mergeCell ref="E26:G26"/>
    <mergeCell ref="L26:N26"/>
    <mergeCell ref="D39:E39"/>
    <mergeCell ref="B39:C39"/>
    <mergeCell ref="F39:H39"/>
    <mergeCell ref="I39:J39"/>
    <mergeCell ref="K39:L39"/>
    <mergeCell ref="M39:N39"/>
    <mergeCell ref="C29:D29"/>
    <mergeCell ref="E29:G29"/>
    <mergeCell ref="C31:D31"/>
    <mergeCell ref="E31:G31"/>
    <mergeCell ref="L31:N31"/>
    <mergeCell ref="C30:D30"/>
    <mergeCell ref="E30:G30"/>
    <mergeCell ref="L30:N30"/>
    <mergeCell ref="C34:D34"/>
    <mergeCell ref="L32:N32"/>
    <mergeCell ref="L34:N34"/>
    <mergeCell ref="C35:D35"/>
    <mergeCell ref="L20:N20"/>
    <mergeCell ref="C19:D19"/>
    <mergeCell ref="C20:D20"/>
    <mergeCell ref="E19:G19"/>
    <mergeCell ref="E20:G20"/>
    <mergeCell ref="L21:N21"/>
    <mergeCell ref="L22:N22"/>
    <mergeCell ref="C21:D21"/>
    <mergeCell ref="C22:D22"/>
    <mergeCell ref="E22:G22"/>
    <mergeCell ref="E21:G21"/>
    <mergeCell ref="A1:D5"/>
    <mergeCell ref="J8:K9"/>
    <mergeCell ref="L11:N11"/>
    <mergeCell ref="L12:N12"/>
    <mergeCell ref="C11:D11"/>
    <mergeCell ref="C12:D12"/>
    <mergeCell ref="E11:G11"/>
    <mergeCell ref="E12:G12"/>
    <mergeCell ref="L8:N10"/>
    <mergeCell ref="E1:K5"/>
    <mergeCell ref="L1:N1"/>
    <mergeCell ref="L2:M2"/>
    <mergeCell ref="L3:M3"/>
    <mergeCell ref="L4:M4"/>
    <mergeCell ref="L5:M5"/>
    <mergeCell ref="A6:N6"/>
    <mergeCell ref="A7:N7"/>
    <mergeCell ref="E8:I8"/>
    <mergeCell ref="C8:D10"/>
    <mergeCell ref="B8:B10"/>
    <mergeCell ref="A8:A10"/>
    <mergeCell ref="I9:I10"/>
    <mergeCell ref="H9:H10"/>
    <mergeCell ref="E9:G10"/>
    <mergeCell ref="L17:N17"/>
    <mergeCell ref="L18:N18"/>
    <mergeCell ref="C17:D17"/>
    <mergeCell ref="C18:D18"/>
    <mergeCell ref="E17:G17"/>
    <mergeCell ref="E18:G18"/>
    <mergeCell ref="L19:N19"/>
    <mergeCell ref="L13:N13"/>
    <mergeCell ref="L14:N14"/>
    <mergeCell ref="C13:D13"/>
    <mergeCell ref="C14:D14"/>
    <mergeCell ref="E13:G13"/>
    <mergeCell ref="E14:G14"/>
    <mergeCell ref="L15:N15"/>
    <mergeCell ref="L16:N16"/>
    <mergeCell ref="C15:D15"/>
    <mergeCell ref="C16:D16"/>
    <mergeCell ref="E15:G15"/>
    <mergeCell ref="E16:G16"/>
  </mergeCells>
  <pageMargins left="3.937007874015748E-2" right="0.23622047244094491" top="0.74803149606299213" bottom="0.74803149606299213" header="0.31496062992125984" footer="0.31496062992125984"/>
  <pageSetup paperSize="9" scale="98" fitToHeight="0" orientation="landscape" r:id="rId1"/>
  <headerFooter>
    <oddFooter>&amp;Cصفحة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"/>
  <sheetViews>
    <sheetView showWhiteSpace="0" view="pageLayout" topLeftCell="A19" zoomScaleNormal="100" workbookViewId="0">
      <selection activeCell="K30" sqref="K30"/>
    </sheetView>
  </sheetViews>
  <sheetFormatPr defaultRowHeight="13.8" x14ac:dyDescent="0.25"/>
  <cols>
    <col min="1" max="1" width="9" customWidth="1"/>
    <col min="2" max="2" width="8.3984375" customWidth="1"/>
    <col min="3" max="3" width="10.19921875" customWidth="1"/>
    <col min="4" max="4" width="7.8984375" customWidth="1"/>
    <col min="6" max="6" width="9.69921875" customWidth="1"/>
    <col min="10" max="10" width="7.69921875" customWidth="1"/>
    <col min="11" max="11" width="7.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1" t="s">
        <v>171</v>
      </c>
    </row>
    <row r="3" spans="1:14" ht="15.6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1" t="s">
        <v>171</v>
      </c>
    </row>
    <row r="4" spans="1:14" ht="15.6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535</v>
      </c>
      <c r="M4" s="98"/>
      <c r="N4" s="1" t="s">
        <v>171</v>
      </c>
    </row>
    <row r="5" spans="1:14" ht="15.6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1" t="s">
        <v>171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202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ht="14.25" customHeight="1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ht="14.25" customHeight="1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14.25" customHeight="1" x14ac:dyDescent="0.25">
      <c r="A11" s="127">
        <v>1</v>
      </c>
      <c r="B11" s="127" t="s">
        <v>171</v>
      </c>
      <c r="C11" s="61" t="s">
        <v>422</v>
      </c>
      <c r="D11" s="144"/>
      <c r="E11" s="58"/>
      <c r="F11" s="59"/>
      <c r="G11" s="60"/>
      <c r="H11" s="127"/>
      <c r="I11" s="127">
        <v>2</v>
      </c>
      <c r="J11" s="127">
        <v>250</v>
      </c>
      <c r="K11" s="137">
        <f>SUM(J11/3.75)</f>
        <v>66.666666666666671</v>
      </c>
      <c r="L11" s="107"/>
      <c r="M11" s="108"/>
      <c r="N11" s="109"/>
    </row>
    <row r="12" spans="1:14" x14ac:dyDescent="0.25">
      <c r="A12" s="142"/>
      <c r="B12" s="142"/>
      <c r="C12" s="145"/>
      <c r="D12" s="146"/>
      <c r="E12" s="149"/>
      <c r="F12" s="150"/>
      <c r="G12" s="151"/>
      <c r="H12" s="142"/>
      <c r="I12" s="142"/>
      <c r="J12" s="142"/>
      <c r="K12" s="143"/>
      <c r="L12" s="152"/>
      <c r="M12" s="153"/>
      <c r="N12" s="154"/>
    </row>
    <row r="13" spans="1:14" x14ac:dyDescent="0.25">
      <c r="A13" s="142"/>
      <c r="B13" s="142"/>
      <c r="C13" s="145"/>
      <c r="D13" s="146"/>
      <c r="E13" s="149"/>
      <c r="F13" s="150"/>
      <c r="G13" s="151"/>
      <c r="H13" s="142"/>
      <c r="I13" s="142"/>
      <c r="J13" s="142"/>
      <c r="K13" s="143"/>
      <c r="L13" s="152"/>
      <c r="M13" s="153"/>
      <c r="N13" s="154"/>
    </row>
    <row r="14" spans="1:14" x14ac:dyDescent="0.25">
      <c r="A14" s="128"/>
      <c r="B14" s="128"/>
      <c r="C14" s="147"/>
      <c r="D14" s="148"/>
      <c r="E14" s="129"/>
      <c r="F14" s="131"/>
      <c r="G14" s="130"/>
      <c r="H14" s="128"/>
      <c r="I14" s="128"/>
      <c r="J14" s="128"/>
      <c r="K14" s="138"/>
      <c r="L14" s="139"/>
      <c r="M14" s="140"/>
      <c r="N14" s="141"/>
    </row>
    <row r="15" spans="1:14" x14ac:dyDescent="0.25">
      <c r="A15" s="127">
        <v>2</v>
      </c>
      <c r="B15" s="127" t="s">
        <v>172</v>
      </c>
      <c r="C15" s="61" t="s">
        <v>271</v>
      </c>
      <c r="D15" s="60"/>
      <c r="E15" s="58"/>
      <c r="F15" s="59"/>
      <c r="G15" s="60"/>
      <c r="H15" s="127"/>
      <c r="I15" s="127">
        <v>1</v>
      </c>
      <c r="J15" s="127">
        <v>58</v>
      </c>
      <c r="K15" s="137">
        <f>SUM(J15/3.75)</f>
        <v>15.466666666666667</v>
      </c>
      <c r="L15" s="107" t="s">
        <v>439</v>
      </c>
      <c r="M15" s="108"/>
      <c r="N15" s="109"/>
    </row>
    <row r="16" spans="1:14" x14ac:dyDescent="0.25">
      <c r="A16" s="128"/>
      <c r="B16" s="128"/>
      <c r="C16" s="129"/>
      <c r="D16" s="130"/>
      <c r="E16" s="129"/>
      <c r="F16" s="131"/>
      <c r="G16" s="130"/>
      <c r="H16" s="128"/>
      <c r="I16" s="128"/>
      <c r="J16" s="128"/>
      <c r="K16" s="138"/>
      <c r="L16" s="139"/>
      <c r="M16" s="140"/>
      <c r="N16" s="141"/>
    </row>
    <row r="17" spans="1:14" x14ac:dyDescent="0.25">
      <c r="A17" s="127">
        <v>3</v>
      </c>
      <c r="B17" s="127" t="s">
        <v>173</v>
      </c>
      <c r="C17" s="77" t="s">
        <v>88</v>
      </c>
      <c r="D17" s="78"/>
      <c r="E17" s="58"/>
      <c r="F17" s="59"/>
      <c r="G17" s="60"/>
      <c r="H17" s="127"/>
      <c r="I17" s="127">
        <v>6</v>
      </c>
      <c r="J17" s="127">
        <v>9120</v>
      </c>
      <c r="K17" s="137">
        <f>SUM(J17/3.75)</f>
        <v>2432</v>
      </c>
      <c r="L17" s="107" t="s">
        <v>440</v>
      </c>
      <c r="M17" s="108"/>
      <c r="N17" s="109"/>
    </row>
    <row r="18" spans="1:14" x14ac:dyDescent="0.25">
      <c r="A18" s="128"/>
      <c r="B18" s="128"/>
      <c r="C18" s="121"/>
      <c r="D18" s="122"/>
      <c r="E18" s="129"/>
      <c r="F18" s="131"/>
      <c r="G18" s="130"/>
      <c r="H18" s="128"/>
      <c r="I18" s="128"/>
      <c r="J18" s="128"/>
      <c r="K18" s="138"/>
      <c r="L18" s="139"/>
      <c r="M18" s="140"/>
      <c r="N18" s="141"/>
    </row>
    <row r="19" spans="1:14" x14ac:dyDescent="0.25">
      <c r="A19" s="127">
        <v>4</v>
      </c>
      <c r="B19" s="127" t="s">
        <v>174</v>
      </c>
      <c r="C19" s="61" t="s">
        <v>272</v>
      </c>
      <c r="D19" s="60"/>
      <c r="E19" s="58"/>
      <c r="F19" s="59"/>
      <c r="G19" s="60"/>
      <c r="H19" s="127"/>
      <c r="I19" s="127">
        <v>3</v>
      </c>
      <c r="J19" s="127">
        <v>300</v>
      </c>
      <c r="K19" s="137">
        <f>SUM(J19/3.75)</f>
        <v>80</v>
      </c>
      <c r="L19" s="107"/>
      <c r="M19" s="108"/>
      <c r="N19" s="109"/>
    </row>
    <row r="20" spans="1:14" x14ac:dyDescent="0.25">
      <c r="A20" s="128"/>
      <c r="B20" s="128"/>
      <c r="C20" s="129"/>
      <c r="D20" s="130"/>
      <c r="E20" s="129"/>
      <c r="F20" s="131"/>
      <c r="G20" s="130"/>
      <c r="H20" s="128"/>
      <c r="I20" s="128"/>
      <c r="J20" s="128"/>
      <c r="K20" s="138"/>
      <c r="L20" s="139"/>
      <c r="M20" s="140"/>
      <c r="N20" s="141"/>
    </row>
    <row r="21" spans="1:14" x14ac:dyDescent="0.25">
      <c r="A21" s="127">
        <v>5</v>
      </c>
      <c r="B21" s="127" t="s">
        <v>175</v>
      </c>
      <c r="C21" s="61" t="s">
        <v>90</v>
      </c>
      <c r="D21" s="60"/>
      <c r="E21" s="58"/>
      <c r="F21" s="59"/>
      <c r="G21" s="60"/>
      <c r="H21" s="127"/>
      <c r="I21" s="127">
        <v>1</v>
      </c>
      <c r="J21" s="127">
        <v>300</v>
      </c>
      <c r="K21" s="137">
        <f>SUM(J21/3.75)</f>
        <v>80</v>
      </c>
      <c r="L21" s="107"/>
      <c r="M21" s="108"/>
      <c r="N21" s="109"/>
    </row>
    <row r="22" spans="1:14" x14ac:dyDescent="0.25">
      <c r="A22" s="128"/>
      <c r="B22" s="128"/>
      <c r="C22" s="129"/>
      <c r="D22" s="130"/>
      <c r="E22" s="129"/>
      <c r="F22" s="131"/>
      <c r="G22" s="130"/>
      <c r="H22" s="128"/>
      <c r="I22" s="128"/>
      <c r="J22" s="128"/>
      <c r="K22" s="138"/>
      <c r="L22" s="139"/>
      <c r="M22" s="140"/>
      <c r="N22" s="141"/>
    </row>
    <row r="23" spans="1:14" x14ac:dyDescent="0.25">
      <c r="A23" s="127">
        <v>6</v>
      </c>
      <c r="B23" s="127" t="s">
        <v>176</v>
      </c>
      <c r="C23" s="61" t="s">
        <v>421</v>
      </c>
      <c r="D23" s="60"/>
      <c r="E23" s="58"/>
      <c r="F23" s="59"/>
      <c r="G23" s="60"/>
      <c r="H23" s="127"/>
      <c r="I23" s="127">
        <v>1</v>
      </c>
      <c r="J23" s="127">
        <v>7485</v>
      </c>
      <c r="K23" s="137">
        <f>SUM(J23/3.75)</f>
        <v>1996</v>
      </c>
      <c r="L23" s="107" t="s">
        <v>438</v>
      </c>
      <c r="M23" s="108"/>
      <c r="N23" s="109"/>
    </row>
    <row r="24" spans="1:14" x14ac:dyDescent="0.25">
      <c r="A24" s="128"/>
      <c r="B24" s="128"/>
      <c r="C24" s="129"/>
      <c r="D24" s="130"/>
      <c r="E24" s="129"/>
      <c r="F24" s="131"/>
      <c r="G24" s="130"/>
      <c r="H24" s="128"/>
      <c r="I24" s="128"/>
      <c r="J24" s="128"/>
      <c r="K24" s="138"/>
      <c r="L24" s="139"/>
      <c r="M24" s="140"/>
      <c r="N24" s="141"/>
    </row>
    <row r="25" spans="1:14" ht="26.25" customHeight="1" x14ac:dyDescent="0.25">
      <c r="A25" s="28">
        <v>7</v>
      </c>
      <c r="B25" s="26" t="s">
        <v>173</v>
      </c>
      <c r="C25" s="132" t="s">
        <v>771</v>
      </c>
      <c r="D25" s="133"/>
      <c r="E25" s="134"/>
      <c r="F25" s="135"/>
      <c r="G25" s="136"/>
      <c r="H25" s="55"/>
      <c r="I25" s="28">
        <v>1</v>
      </c>
      <c r="J25" s="26">
        <v>300</v>
      </c>
      <c r="K25" s="38">
        <f>SUM(J25/3.75)</f>
        <v>80</v>
      </c>
      <c r="L25" s="134"/>
      <c r="M25" s="135"/>
      <c r="N25" s="136"/>
    </row>
    <row r="26" spans="1:14" ht="26.25" customHeight="1" x14ac:dyDescent="0.25">
      <c r="A26" s="3"/>
      <c r="B26" s="22"/>
      <c r="C26" s="3"/>
      <c r="D26" s="3"/>
      <c r="E26" s="56"/>
      <c r="F26" s="56"/>
      <c r="G26" s="56"/>
      <c r="I26" s="3"/>
      <c r="J26" s="22"/>
      <c r="K26" s="57"/>
      <c r="L26" s="56"/>
      <c r="M26" s="56"/>
      <c r="N26" s="56"/>
    </row>
    <row r="27" spans="1:14" x14ac:dyDescent="0.25">
      <c r="I27" s="22"/>
      <c r="J27" s="22"/>
    </row>
    <row r="28" spans="1:14" x14ac:dyDescent="0.25">
      <c r="A28" s="5" t="s">
        <v>18</v>
      </c>
      <c r="B28" s="110" t="s">
        <v>17</v>
      </c>
      <c r="C28" s="111"/>
      <c r="D28" s="110" t="s">
        <v>16</v>
      </c>
      <c r="E28" s="111"/>
      <c r="F28" s="110" t="s">
        <v>19</v>
      </c>
      <c r="G28" s="112"/>
      <c r="H28" s="111"/>
      <c r="I28" s="110" t="s">
        <v>28</v>
      </c>
      <c r="J28" s="111"/>
      <c r="K28" s="110" t="s">
        <v>27</v>
      </c>
      <c r="L28" s="111"/>
      <c r="M28" s="110" t="s">
        <v>22</v>
      </c>
      <c r="N28" s="111"/>
    </row>
    <row r="29" spans="1:14" x14ac:dyDescent="0.25">
      <c r="A29" s="118">
        <f ca="1">TODAY()</f>
        <v>46198</v>
      </c>
      <c r="B29" s="120" t="s">
        <v>354</v>
      </c>
      <c r="C29" s="78"/>
      <c r="D29" s="123" t="s">
        <v>745</v>
      </c>
      <c r="E29" s="124"/>
      <c r="F29" s="6" t="s">
        <v>20</v>
      </c>
      <c r="G29" s="110" t="s">
        <v>21</v>
      </c>
      <c r="H29" s="111"/>
      <c r="I29" s="7" t="s">
        <v>25</v>
      </c>
      <c r="J29" s="7" t="s">
        <v>26</v>
      </c>
      <c r="K29" s="7" t="s">
        <v>23</v>
      </c>
      <c r="L29" s="7" t="s">
        <v>24</v>
      </c>
      <c r="M29" s="7" t="s">
        <v>14</v>
      </c>
      <c r="N29" s="7" t="s">
        <v>15</v>
      </c>
    </row>
    <row r="30" spans="1:14" x14ac:dyDescent="0.25">
      <c r="A30" s="119"/>
      <c r="B30" s="121"/>
      <c r="C30" s="122"/>
      <c r="D30" s="125"/>
      <c r="E30" s="126"/>
      <c r="F30" s="4" t="s">
        <v>30</v>
      </c>
      <c r="G30" s="116" t="s">
        <v>29</v>
      </c>
      <c r="H30" s="117"/>
      <c r="I30" s="23">
        <f>SUM(130*70*65/1000000)</f>
        <v>0.59150000000000003</v>
      </c>
      <c r="J30" s="18">
        <f>SUM(51.18*27.56*25.59/1728)</f>
        <v>20.888441708333332</v>
      </c>
      <c r="K30" s="16">
        <v>122</v>
      </c>
      <c r="L30" s="16">
        <f>SUM(K30*2.2)</f>
        <v>268.40000000000003</v>
      </c>
      <c r="M30" s="16">
        <f>SUM(J11:J25)</f>
        <v>17813</v>
      </c>
      <c r="N30" s="16">
        <f>SUM(M30/3.75)</f>
        <v>4750.1333333333332</v>
      </c>
    </row>
    <row r="31" spans="1:14" x14ac:dyDescent="0.25">
      <c r="A31" t="s">
        <v>349</v>
      </c>
    </row>
    <row r="32" spans="1:1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s="3" customFormat="1" x14ac:dyDescent="0.25"/>
    <row r="34" spans="1:14" s="3" customFormat="1" x14ac:dyDescent="0.25"/>
    <row r="35" spans="1:14" s="3" customForma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s="3" customForma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s="3" customForma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s="3" customForma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3" customForma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3" customForma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3" customForma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3" customForma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3" customForma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3" customForma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3" customForma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s="3" customForma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s="3" customForma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s="3" customForma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s="3" customFormat="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3" spans="1:14" x14ac:dyDescent="0.25">
      <c r="A53" s="30"/>
    </row>
    <row r="54" spans="1:14" s="3" customForma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s="3" customForma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</sheetData>
  <mergeCells count="86">
    <mergeCell ref="L8:N10"/>
    <mergeCell ref="E9:G10"/>
    <mergeCell ref="H9:H10"/>
    <mergeCell ref="A8:A10"/>
    <mergeCell ref="B8:B10"/>
    <mergeCell ref="C8:D10"/>
    <mergeCell ref="E8:I8"/>
    <mergeCell ref="J8:K9"/>
    <mergeCell ref="I9:I10"/>
    <mergeCell ref="L17:N18"/>
    <mergeCell ref="H17:H18"/>
    <mergeCell ref="A1:D5"/>
    <mergeCell ref="E1:K5"/>
    <mergeCell ref="L1:N1"/>
    <mergeCell ref="L2:M2"/>
    <mergeCell ref="L3:M3"/>
    <mergeCell ref="L4:M4"/>
    <mergeCell ref="L5:M5"/>
    <mergeCell ref="A6:N6"/>
    <mergeCell ref="A7:N7"/>
    <mergeCell ref="C11:D14"/>
    <mergeCell ref="E11:G14"/>
    <mergeCell ref="L11:N14"/>
    <mergeCell ref="B11:B14"/>
    <mergeCell ref="A11:A14"/>
    <mergeCell ref="L15:N16"/>
    <mergeCell ref="H15:H16"/>
    <mergeCell ref="I15:I16"/>
    <mergeCell ref="J15:J16"/>
    <mergeCell ref="K15:K16"/>
    <mergeCell ref="E15:G16"/>
    <mergeCell ref="A17:A18"/>
    <mergeCell ref="B17:B18"/>
    <mergeCell ref="C17:D18"/>
    <mergeCell ref="E17:G18"/>
    <mergeCell ref="A15:A16"/>
    <mergeCell ref="B15:B16"/>
    <mergeCell ref="C15:D16"/>
    <mergeCell ref="I17:I18"/>
    <mergeCell ref="J17:J18"/>
    <mergeCell ref="K17:K18"/>
    <mergeCell ref="H11:H14"/>
    <mergeCell ref="I11:I14"/>
    <mergeCell ref="J11:J14"/>
    <mergeCell ref="K11:K14"/>
    <mergeCell ref="A21:A22"/>
    <mergeCell ref="E19:G20"/>
    <mergeCell ref="H19:H20"/>
    <mergeCell ref="E21:G22"/>
    <mergeCell ref="H21:H22"/>
    <mergeCell ref="A19:A20"/>
    <mergeCell ref="B21:B22"/>
    <mergeCell ref="C21:D22"/>
    <mergeCell ref="B19:B20"/>
    <mergeCell ref="C19:D20"/>
    <mergeCell ref="K28:L28"/>
    <mergeCell ref="M28:N28"/>
    <mergeCell ref="I28:J28"/>
    <mergeCell ref="I19:I20"/>
    <mergeCell ref="J23:J24"/>
    <mergeCell ref="K23:K24"/>
    <mergeCell ref="L23:N24"/>
    <mergeCell ref="J21:J22"/>
    <mergeCell ref="K21:K22"/>
    <mergeCell ref="L21:N22"/>
    <mergeCell ref="J19:J20"/>
    <mergeCell ref="K19:K20"/>
    <mergeCell ref="I21:I22"/>
    <mergeCell ref="L19:N20"/>
    <mergeCell ref="L25:N25"/>
    <mergeCell ref="A29:A30"/>
    <mergeCell ref="B29:C30"/>
    <mergeCell ref="D29:E30"/>
    <mergeCell ref="H23:H24"/>
    <mergeCell ref="I23:I24"/>
    <mergeCell ref="G29:H29"/>
    <mergeCell ref="G30:H30"/>
    <mergeCell ref="B28:C28"/>
    <mergeCell ref="D28:E28"/>
    <mergeCell ref="F28:H28"/>
    <mergeCell ref="A23:A24"/>
    <mergeCell ref="B23:B24"/>
    <mergeCell ref="C23:D24"/>
    <mergeCell ref="E23:G24"/>
    <mergeCell ref="C25:D25"/>
    <mergeCell ref="E25:G25"/>
  </mergeCells>
  <pageMargins left="3.937007874015748E-2" right="0.23622047244094491" top="0.74803149606299213" bottom="0.74803149606299213" header="0.31496062992125984" footer="0.31496062992125984"/>
  <pageSetup paperSize="9" orientation="landscape" r:id="rId1"/>
  <headerFooter>
    <oddFooter>&amp;Cصفحة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"/>
  <sheetViews>
    <sheetView showWhiteSpace="0" view="pageLayout" topLeftCell="A7" zoomScale="118" zoomScaleNormal="100" zoomScalePageLayoutView="118" workbookViewId="0">
      <selection activeCell="A24" sqref="A24:A25"/>
    </sheetView>
  </sheetViews>
  <sheetFormatPr defaultRowHeight="13.8" x14ac:dyDescent="0.25"/>
  <cols>
    <col min="1" max="1" width="9.3984375" customWidth="1"/>
    <col min="4" max="4" width="8.59765625" customWidth="1"/>
    <col min="5" max="5" width="5.3984375" customWidth="1"/>
    <col min="6" max="6" width="9.69921875" customWidth="1"/>
    <col min="7" max="7" width="6.3984375" customWidth="1"/>
    <col min="9" max="9" width="6.59765625" customWidth="1"/>
    <col min="10" max="10" width="7.59765625" customWidth="1"/>
    <col min="11" max="11" width="7.09765625" customWidth="1"/>
    <col min="12" max="12" width="15.5" customWidth="1"/>
    <col min="13" max="13" width="17.3984375" customWidth="1"/>
    <col min="14" max="14" width="8.69921875" customWidth="1"/>
    <col min="15" max="15" width="18.59765625" customWidth="1"/>
  </cols>
  <sheetData>
    <row r="1" spans="1:14" ht="21" x14ac:dyDescent="0.25">
      <c r="A1" s="64" t="s">
        <v>0</v>
      </c>
      <c r="B1" s="155"/>
      <c r="C1" s="155"/>
      <c r="D1" s="15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75" customHeight="1" x14ac:dyDescent="0.25">
      <c r="A2" s="157"/>
      <c r="B2" s="158"/>
      <c r="C2" s="158"/>
      <c r="D2" s="15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1" t="s">
        <v>177</v>
      </c>
    </row>
    <row r="3" spans="1:14" ht="15.75" customHeight="1" x14ac:dyDescent="0.25">
      <c r="A3" s="157"/>
      <c r="B3" s="158"/>
      <c r="C3" s="158"/>
      <c r="D3" s="15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1" t="s">
        <v>177</v>
      </c>
    </row>
    <row r="4" spans="1:14" ht="15.75" customHeight="1" x14ac:dyDescent="0.25">
      <c r="A4" s="157"/>
      <c r="B4" s="158"/>
      <c r="C4" s="158"/>
      <c r="D4" s="159"/>
      <c r="E4" s="87"/>
      <c r="F4" s="88"/>
      <c r="G4" s="88"/>
      <c r="H4" s="88"/>
      <c r="I4" s="88"/>
      <c r="J4" s="88"/>
      <c r="K4" s="89"/>
      <c r="L4" s="98" t="s">
        <v>536</v>
      </c>
      <c r="M4" s="98"/>
      <c r="N4" s="1" t="s">
        <v>177</v>
      </c>
    </row>
    <row r="5" spans="1:14" ht="15.75" customHeight="1" x14ac:dyDescent="0.25">
      <c r="A5" s="160"/>
      <c r="B5" s="161"/>
      <c r="C5" s="161"/>
      <c r="D5" s="16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1" t="s">
        <v>177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203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ht="14.25" customHeight="1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ht="14.25" customHeight="1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127">
        <v>1</v>
      </c>
      <c r="B11" s="127" t="s">
        <v>177</v>
      </c>
      <c r="C11" s="77" t="s">
        <v>38</v>
      </c>
      <c r="D11" s="78"/>
      <c r="E11" s="58"/>
      <c r="F11" s="59"/>
      <c r="G11" s="60"/>
      <c r="H11" s="127"/>
      <c r="I11" s="127">
        <v>1</v>
      </c>
      <c r="J11" s="127">
        <v>3805</v>
      </c>
      <c r="K11" s="137">
        <f>SUM(J11/3.75)</f>
        <v>1014.6666666666666</v>
      </c>
      <c r="L11" s="58"/>
      <c r="M11" s="59"/>
      <c r="N11" s="60"/>
    </row>
    <row r="12" spans="1:14" ht="27.75" customHeight="1" x14ac:dyDescent="0.25">
      <c r="A12" s="128"/>
      <c r="B12" s="128"/>
      <c r="C12" s="121"/>
      <c r="D12" s="122"/>
      <c r="E12" s="129"/>
      <c r="F12" s="131"/>
      <c r="G12" s="130"/>
      <c r="H12" s="128"/>
      <c r="I12" s="128"/>
      <c r="J12" s="128"/>
      <c r="K12" s="138"/>
      <c r="L12" s="129"/>
      <c r="M12" s="131"/>
      <c r="N12" s="130"/>
    </row>
    <row r="13" spans="1:14" x14ac:dyDescent="0.25">
      <c r="A13" s="127">
        <v>2</v>
      </c>
      <c r="B13" s="127" t="s">
        <v>178</v>
      </c>
      <c r="C13" s="77" t="s">
        <v>39</v>
      </c>
      <c r="D13" s="78"/>
      <c r="E13" s="58"/>
      <c r="F13" s="59"/>
      <c r="G13" s="60"/>
      <c r="H13" s="127"/>
      <c r="I13" s="127">
        <v>2</v>
      </c>
      <c r="J13" s="127">
        <v>20</v>
      </c>
      <c r="K13" s="137">
        <f>SUM(J13/3.75)</f>
        <v>5.333333333333333</v>
      </c>
      <c r="L13" s="58"/>
      <c r="M13" s="59"/>
      <c r="N13" s="60"/>
    </row>
    <row r="14" spans="1:14" x14ac:dyDescent="0.25">
      <c r="A14" s="128"/>
      <c r="B14" s="128"/>
      <c r="C14" s="121"/>
      <c r="D14" s="122"/>
      <c r="E14" s="129"/>
      <c r="F14" s="131"/>
      <c r="G14" s="130"/>
      <c r="H14" s="128"/>
      <c r="I14" s="128"/>
      <c r="J14" s="128"/>
      <c r="K14" s="138"/>
      <c r="L14" s="129"/>
      <c r="M14" s="131"/>
      <c r="N14" s="130"/>
    </row>
    <row r="15" spans="1:14" x14ac:dyDescent="0.25">
      <c r="A15" s="127">
        <v>3</v>
      </c>
      <c r="B15" s="127" t="s">
        <v>179</v>
      </c>
      <c r="C15" s="77" t="s">
        <v>40</v>
      </c>
      <c r="D15" s="78"/>
      <c r="E15" s="58"/>
      <c r="F15" s="59"/>
      <c r="G15" s="60"/>
      <c r="H15" s="127"/>
      <c r="I15" s="127">
        <v>1</v>
      </c>
      <c r="J15" s="127">
        <v>180</v>
      </c>
      <c r="K15" s="137">
        <f>SUM(J15/3.75)</f>
        <v>48</v>
      </c>
      <c r="L15" s="58"/>
      <c r="M15" s="59"/>
      <c r="N15" s="60"/>
    </row>
    <row r="16" spans="1:14" x14ac:dyDescent="0.25">
      <c r="A16" s="128"/>
      <c r="B16" s="128"/>
      <c r="C16" s="121"/>
      <c r="D16" s="122"/>
      <c r="E16" s="129"/>
      <c r="F16" s="131"/>
      <c r="G16" s="130"/>
      <c r="H16" s="128"/>
      <c r="I16" s="128"/>
      <c r="J16" s="128"/>
      <c r="K16" s="138"/>
      <c r="L16" s="129"/>
      <c r="M16" s="131"/>
      <c r="N16" s="130"/>
    </row>
    <row r="17" spans="1:14" ht="27.75" customHeight="1" x14ac:dyDescent="0.25">
      <c r="A17" s="127">
        <v>4</v>
      </c>
      <c r="B17" s="127" t="s">
        <v>180</v>
      </c>
      <c r="C17" s="164" t="s">
        <v>490</v>
      </c>
      <c r="D17" s="165"/>
      <c r="E17" s="61" t="s">
        <v>640</v>
      </c>
      <c r="F17" s="166"/>
      <c r="G17" s="144"/>
      <c r="H17" s="127" t="s">
        <v>701</v>
      </c>
      <c r="I17" s="62">
        <v>2</v>
      </c>
      <c r="J17" s="62">
        <v>1231</v>
      </c>
      <c r="K17" s="163">
        <f>SUM(J17/3.75)</f>
        <v>328.26666666666665</v>
      </c>
      <c r="L17" s="62"/>
      <c r="M17" s="62"/>
      <c r="N17" s="62"/>
    </row>
    <row r="18" spans="1:14" x14ac:dyDescent="0.25">
      <c r="A18" s="128"/>
      <c r="B18" s="128"/>
      <c r="C18" s="165"/>
      <c r="D18" s="165"/>
      <c r="E18" s="147"/>
      <c r="F18" s="167"/>
      <c r="G18" s="148"/>
      <c r="H18" s="128"/>
      <c r="I18" s="62"/>
      <c r="J18" s="62"/>
      <c r="K18" s="163"/>
      <c r="L18" s="62"/>
      <c r="M18" s="62"/>
      <c r="N18" s="62"/>
    </row>
    <row r="19" spans="1:14" ht="30.75" customHeight="1" x14ac:dyDescent="0.25">
      <c r="A19" s="127">
        <v>5</v>
      </c>
      <c r="B19" s="127" t="s">
        <v>494</v>
      </c>
      <c r="C19" s="77" t="s">
        <v>251</v>
      </c>
      <c r="D19" s="168"/>
      <c r="E19" s="61" t="s">
        <v>46</v>
      </c>
      <c r="F19" s="166"/>
      <c r="G19" s="144"/>
      <c r="H19" s="33" t="s">
        <v>612</v>
      </c>
      <c r="I19" s="33">
        <v>1</v>
      </c>
      <c r="J19" s="127">
        <v>3521</v>
      </c>
      <c r="K19" s="137">
        <f>SUM(J19/3.75)</f>
        <v>938.93333333333328</v>
      </c>
      <c r="L19" s="58"/>
      <c r="M19" s="59"/>
      <c r="N19" s="60"/>
    </row>
    <row r="20" spans="1:14" ht="35.25" customHeight="1" x14ac:dyDescent="0.25">
      <c r="A20" s="142"/>
      <c r="B20" s="142"/>
      <c r="C20" s="169"/>
      <c r="D20" s="170"/>
      <c r="E20" s="61" t="s">
        <v>47</v>
      </c>
      <c r="F20" s="166"/>
      <c r="G20" s="144"/>
      <c r="H20" s="33" t="s">
        <v>613</v>
      </c>
      <c r="I20" s="33">
        <v>2</v>
      </c>
      <c r="J20" s="142"/>
      <c r="K20" s="143"/>
      <c r="L20" s="149"/>
      <c r="M20" s="150"/>
      <c r="N20" s="151"/>
    </row>
    <row r="21" spans="1:14" ht="31.5" customHeight="1" x14ac:dyDescent="0.25">
      <c r="A21" s="128"/>
      <c r="B21" s="128"/>
      <c r="C21" s="171"/>
      <c r="D21" s="172"/>
      <c r="E21" s="173" t="s">
        <v>450</v>
      </c>
      <c r="F21" s="174"/>
      <c r="G21" s="175"/>
      <c r="H21" s="28" t="s">
        <v>614</v>
      </c>
      <c r="I21" s="28">
        <v>1</v>
      </c>
      <c r="J21" s="128"/>
      <c r="K21" s="138"/>
      <c r="L21" s="129"/>
      <c r="M21" s="131"/>
      <c r="N21" s="130"/>
    </row>
    <row r="22" spans="1:14" s="3" customFormat="1" ht="22.5" customHeight="1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</row>
    <row r="23" spans="1:14" s="3" customFormat="1" x14ac:dyDescent="0.25">
      <c r="A23" s="5" t="s">
        <v>18</v>
      </c>
      <c r="B23" s="110" t="s">
        <v>17</v>
      </c>
      <c r="C23" s="111"/>
      <c r="D23" s="110" t="s">
        <v>16</v>
      </c>
      <c r="E23" s="111"/>
      <c r="F23" s="110" t="s">
        <v>19</v>
      </c>
      <c r="G23" s="112"/>
      <c r="H23" s="111"/>
      <c r="I23" s="110" t="s">
        <v>28</v>
      </c>
      <c r="J23" s="111"/>
      <c r="K23" s="110" t="s">
        <v>27</v>
      </c>
      <c r="L23" s="111"/>
      <c r="M23" s="110" t="s">
        <v>22</v>
      </c>
      <c r="N23" s="111"/>
    </row>
    <row r="24" spans="1:14" s="3" customFormat="1" x14ac:dyDescent="0.25">
      <c r="A24" s="118">
        <f ca="1">TODAY()</f>
        <v>46198</v>
      </c>
      <c r="B24" s="120" t="s">
        <v>354</v>
      </c>
      <c r="C24" s="78"/>
      <c r="D24" s="120" t="s">
        <v>745</v>
      </c>
      <c r="E24" s="78"/>
      <c r="F24" s="6" t="s">
        <v>20</v>
      </c>
      <c r="G24" s="110" t="s">
        <v>21</v>
      </c>
      <c r="H24" s="111"/>
      <c r="I24" s="7" t="s">
        <v>25</v>
      </c>
      <c r="J24" s="7" t="s">
        <v>26</v>
      </c>
      <c r="K24" s="7" t="s">
        <v>23</v>
      </c>
      <c r="L24" s="7" t="s">
        <v>24</v>
      </c>
      <c r="M24" s="7" t="s">
        <v>14</v>
      </c>
      <c r="N24" s="7" t="s">
        <v>15</v>
      </c>
    </row>
    <row r="25" spans="1:14" x14ac:dyDescent="0.25">
      <c r="A25" s="119"/>
      <c r="B25" s="121"/>
      <c r="C25" s="122"/>
      <c r="D25" s="121"/>
      <c r="E25" s="122"/>
      <c r="F25" s="4" t="s">
        <v>30</v>
      </c>
      <c r="G25" s="116" t="s">
        <v>29</v>
      </c>
      <c r="H25" s="117"/>
      <c r="I25" s="24">
        <f>SUM(130*70*65/1000000)</f>
        <v>0.59150000000000003</v>
      </c>
      <c r="J25" s="16">
        <f>SUM(51.18*27.56*25.59/1728)</f>
        <v>20.888441708333332</v>
      </c>
      <c r="K25" s="16">
        <v>103</v>
      </c>
      <c r="L25" s="16">
        <f>SUM(K25*2.2)</f>
        <v>226.60000000000002</v>
      </c>
      <c r="M25" s="16">
        <f>SUM(J11:J21)</f>
        <v>8757</v>
      </c>
      <c r="N25" s="16">
        <f>SUM(M25/3.75)</f>
        <v>2335.1999999999998</v>
      </c>
    </row>
    <row r="27" spans="1:14" s="3" customForma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3" customForma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</sheetData>
  <mergeCells count="74">
    <mergeCell ref="A19:A21"/>
    <mergeCell ref="B19:B21"/>
    <mergeCell ref="C19:D21"/>
    <mergeCell ref="E19:G19"/>
    <mergeCell ref="E20:G20"/>
    <mergeCell ref="E21:G21"/>
    <mergeCell ref="A17:A18"/>
    <mergeCell ref="B17:B18"/>
    <mergeCell ref="C17:D18"/>
    <mergeCell ref="E17:G18"/>
    <mergeCell ref="H17:H18"/>
    <mergeCell ref="K17:K18"/>
    <mergeCell ref="L17:N18"/>
    <mergeCell ref="I17:I18"/>
    <mergeCell ref="J17:J18"/>
    <mergeCell ref="K19:K21"/>
    <mergeCell ref="L19:N21"/>
    <mergeCell ref="J19:J21"/>
    <mergeCell ref="A15:A16"/>
    <mergeCell ref="B15:B16"/>
    <mergeCell ref="C15:D16"/>
    <mergeCell ref="E15:G16"/>
    <mergeCell ref="H15:H16"/>
    <mergeCell ref="J11:J12"/>
    <mergeCell ref="K11:K12"/>
    <mergeCell ref="L11:N12"/>
    <mergeCell ref="I9:I10"/>
    <mergeCell ref="I11:I12"/>
    <mergeCell ref="A13:A14"/>
    <mergeCell ref="B13:B14"/>
    <mergeCell ref="C13:D14"/>
    <mergeCell ref="E13:G14"/>
    <mergeCell ref="H13:H14"/>
    <mergeCell ref="I13:I14"/>
    <mergeCell ref="J13:J14"/>
    <mergeCell ref="K13:K14"/>
    <mergeCell ref="L13:N14"/>
    <mergeCell ref="I15:I16"/>
    <mergeCell ref="J15:J16"/>
    <mergeCell ref="K15:K16"/>
    <mergeCell ref="L15:N16"/>
    <mergeCell ref="A1:D5"/>
    <mergeCell ref="E1:K5"/>
    <mergeCell ref="L1:N1"/>
    <mergeCell ref="L2:M2"/>
    <mergeCell ref="L3:M3"/>
    <mergeCell ref="L4:M4"/>
    <mergeCell ref="L5:M5"/>
    <mergeCell ref="A11:A12"/>
    <mergeCell ref="B11:B12"/>
    <mergeCell ref="C11:D12"/>
    <mergeCell ref="E11:G12"/>
    <mergeCell ref="H11:H12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M23:N23"/>
    <mergeCell ref="B24:C25"/>
    <mergeCell ref="A24:A25"/>
    <mergeCell ref="D24:E25"/>
    <mergeCell ref="G24:H24"/>
    <mergeCell ref="G25:H25"/>
    <mergeCell ref="B23:C23"/>
    <mergeCell ref="D23:E23"/>
    <mergeCell ref="F23:H23"/>
    <mergeCell ref="I23:J23"/>
    <mergeCell ref="K23:L23"/>
  </mergeCells>
  <pageMargins left="3.937007874015748E-2" right="0.23622047244094491" top="0.74803149606299213" bottom="0.74803149606299213" header="0.31496062992125984" footer="0.31496062992125984"/>
  <pageSetup paperSize="9" orientation="landscape" r:id="rId1"/>
  <headerFooter>
    <oddFooter>&amp;Cصفحة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7"/>
  <sheetViews>
    <sheetView view="pageLayout" topLeftCell="A26" workbookViewId="0">
      <selection activeCell="A36" sqref="A36:A37"/>
    </sheetView>
  </sheetViews>
  <sheetFormatPr defaultRowHeight="13.8" x14ac:dyDescent="0.25"/>
  <cols>
    <col min="1" max="1" width="11.19921875" bestFit="1" customWidth="1"/>
    <col min="5" max="5" width="7.09765625" customWidth="1"/>
    <col min="6" max="6" width="11" customWidth="1"/>
    <col min="7" max="7" width="11.8984375" customWidth="1"/>
    <col min="8" max="8" width="9.59765625" customWidth="1"/>
  </cols>
  <sheetData>
    <row r="1" spans="1:14" ht="20.25" customHeight="1" x14ac:dyDescent="0.25">
      <c r="A1" s="64" t="s">
        <v>0</v>
      </c>
      <c r="B1" s="155"/>
      <c r="C1" s="155"/>
      <c r="D1" s="15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75" customHeight="1" x14ac:dyDescent="0.25">
      <c r="A2" s="157"/>
      <c r="B2" s="158"/>
      <c r="C2" s="158"/>
      <c r="D2" s="15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1" t="s">
        <v>537</v>
      </c>
    </row>
    <row r="3" spans="1:14" ht="15.75" customHeight="1" x14ac:dyDescent="0.25">
      <c r="A3" s="157"/>
      <c r="B3" s="158"/>
      <c r="C3" s="158"/>
      <c r="D3" s="15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1" t="s">
        <v>537</v>
      </c>
    </row>
    <row r="4" spans="1:14" ht="15.75" customHeight="1" x14ac:dyDescent="0.25">
      <c r="A4" s="157"/>
      <c r="B4" s="158"/>
      <c r="C4" s="158"/>
      <c r="D4" s="159"/>
      <c r="E4" s="87"/>
      <c r="F4" s="88"/>
      <c r="G4" s="88"/>
      <c r="H4" s="88"/>
      <c r="I4" s="88"/>
      <c r="J4" s="88"/>
      <c r="K4" s="89"/>
      <c r="L4" s="98" t="s">
        <v>538</v>
      </c>
      <c r="M4" s="98"/>
      <c r="N4" s="1" t="s">
        <v>537</v>
      </c>
    </row>
    <row r="5" spans="1:14" ht="15.75" customHeight="1" x14ac:dyDescent="0.25">
      <c r="A5" s="160"/>
      <c r="B5" s="161"/>
      <c r="C5" s="161"/>
      <c r="D5" s="16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1" t="s">
        <v>537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499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ht="14.25" customHeight="1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ht="15" customHeight="1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22.5" customHeight="1" x14ac:dyDescent="0.25">
      <c r="A11" s="127">
        <v>1</v>
      </c>
      <c r="B11" s="127" t="s">
        <v>615</v>
      </c>
      <c r="C11" s="61" t="s">
        <v>45</v>
      </c>
      <c r="D11" s="144"/>
      <c r="E11" s="177" t="s">
        <v>253</v>
      </c>
      <c r="F11" s="178"/>
      <c r="G11" s="45" t="s">
        <v>639</v>
      </c>
      <c r="H11" s="184" t="s">
        <v>668</v>
      </c>
      <c r="I11" s="28">
        <v>1</v>
      </c>
      <c r="J11" s="127">
        <v>800</v>
      </c>
      <c r="K11" s="137">
        <f>SUM(J11/3.75)</f>
        <v>213.33333333333334</v>
      </c>
      <c r="L11" s="62"/>
      <c r="M11" s="62"/>
      <c r="N11" s="62"/>
    </row>
    <row r="12" spans="1:14" ht="23.25" customHeight="1" x14ac:dyDescent="0.25">
      <c r="A12" s="142"/>
      <c r="B12" s="142"/>
      <c r="C12" s="145"/>
      <c r="D12" s="146"/>
      <c r="E12" s="178"/>
      <c r="F12" s="178"/>
      <c r="G12" s="45" t="s">
        <v>683</v>
      </c>
      <c r="H12" s="184"/>
      <c r="I12" s="28">
        <v>1</v>
      </c>
      <c r="J12" s="142"/>
      <c r="K12" s="143"/>
      <c r="L12" s="62"/>
      <c r="M12" s="62"/>
      <c r="N12" s="62"/>
    </row>
    <row r="13" spans="1:14" ht="23.25" customHeight="1" x14ac:dyDescent="0.25">
      <c r="A13" s="142"/>
      <c r="B13" s="142"/>
      <c r="C13" s="145"/>
      <c r="D13" s="146"/>
      <c r="E13" s="178"/>
      <c r="F13" s="178"/>
      <c r="G13" s="45" t="s">
        <v>638</v>
      </c>
      <c r="H13" s="184"/>
      <c r="I13" s="28">
        <v>1</v>
      </c>
      <c r="J13" s="142"/>
      <c r="K13" s="143"/>
      <c r="L13" s="62"/>
      <c r="M13" s="62"/>
      <c r="N13" s="62"/>
    </row>
    <row r="14" spans="1:14" ht="21.75" customHeight="1" x14ac:dyDescent="0.25">
      <c r="A14" s="142"/>
      <c r="B14" s="142"/>
      <c r="C14" s="145"/>
      <c r="D14" s="146"/>
      <c r="E14" s="177" t="s">
        <v>254</v>
      </c>
      <c r="F14" s="178"/>
      <c r="G14" s="178"/>
      <c r="H14" s="40" t="s">
        <v>667</v>
      </c>
      <c r="I14" s="33">
        <v>2</v>
      </c>
      <c r="J14" s="142"/>
      <c r="K14" s="143"/>
      <c r="L14" s="62"/>
      <c r="M14" s="62"/>
      <c r="N14" s="62"/>
    </row>
    <row r="15" spans="1:14" ht="22.5" customHeight="1" x14ac:dyDescent="0.25">
      <c r="A15" s="142"/>
      <c r="B15" s="142"/>
      <c r="C15" s="145"/>
      <c r="D15" s="146"/>
      <c r="E15" s="177" t="s">
        <v>255</v>
      </c>
      <c r="F15" s="178"/>
      <c r="G15" s="45" t="s">
        <v>634</v>
      </c>
      <c r="H15" s="184" t="s">
        <v>666</v>
      </c>
      <c r="I15" s="28">
        <v>3</v>
      </c>
      <c r="J15" s="142"/>
      <c r="K15" s="143"/>
      <c r="L15" s="62"/>
      <c r="M15" s="62"/>
      <c r="N15" s="62"/>
    </row>
    <row r="16" spans="1:14" ht="23.25" customHeight="1" x14ac:dyDescent="0.25">
      <c r="A16" s="142"/>
      <c r="B16" s="142"/>
      <c r="C16" s="145"/>
      <c r="D16" s="146"/>
      <c r="E16" s="178"/>
      <c r="F16" s="178"/>
      <c r="G16" s="45" t="s">
        <v>684</v>
      </c>
      <c r="H16" s="184"/>
      <c r="I16" s="39">
        <v>2</v>
      </c>
      <c r="J16" s="142"/>
      <c r="K16" s="143"/>
      <c r="L16" s="62"/>
      <c r="M16" s="62"/>
      <c r="N16" s="62"/>
    </row>
    <row r="17" spans="1:14" ht="24" customHeight="1" x14ac:dyDescent="0.25">
      <c r="A17" s="142"/>
      <c r="B17" s="142"/>
      <c r="C17" s="145"/>
      <c r="D17" s="146"/>
      <c r="E17" s="185" t="s">
        <v>256</v>
      </c>
      <c r="F17" s="186"/>
      <c r="G17" s="45" t="s">
        <v>637</v>
      </c>
      <c r="H17" s="184" t="s">
        <v>665</v>
      </c>
      <c r="I17" s="28">
        <v>2</v>
      </c>
      <c r="J17" s="142"/>
      <c r="K17" s="143"/>
      <c r="L17" s="58"/>
      <c r="M17" s="59"/>
      <c r="N17" s="60"/>
    </row>
    <row r="18" spans="1:14" ht="27" customHeight="1" x14ac:dyDescent="0.25">
      <c r="A18" s="142"/>
      <c r="B18" s="142"/>
      <c r="C18" s="145"/>
      <c r="D18" s="146"/>
      <c r="E18" s="187"/>
      <c r="F18" s="188"/>
      <c r="G18" s="45" t="s">
        <v>636</v>
      </c>
      <c r="H18" s="184"/>
      <c r="I18" s="28">
        <v>2</v>
      </c>
      <c r="J18" s="142"/>
      <c r="K18" s="143"/>
      <c r="L18" s="149"/>
      <c r="M18" s="150"/>
      <c r="N18" s="151"/>
    </row>
    <row r="19" spans="1:14" ht="22.5" customHeight="1" x14ac:dyDescent="0.25">
      <c r="A19" s="142"/>
      <c r="B19" s="142"/>
      <c r="C19" s="145"/>
      <c r="D19" s="146"/>
      <c r="E19" s="187"/>
      <c r="F19" s="188"/>
      <c r="G19" s="45" t="s">
        <v>688</v>
      </c>
      <c r="H19" s="184" t="s">
        <v>664</v>
      </c>
      <c r="I19" s="28">
        <v>1</v>
      </c>
      <c r="J19" s="142"/>
      <c r="K19" s="143"/>
      <c r="L19" s="149"/>
      <c r="M19" s="150"/>
      <c r="N19" s="151"/>
    </row>
    <row r="20" spans="1:14" ht="22.5" customHeight="1" x14ac:dyDescent="0.25">
      <c r="A20" s="142"/>
      <c r="B20" s="142"/>
      <c r="C20" s="145"/>
      <c r="D20" s="146"/>
      <c r="E20" s="189"/>
      <c r="F20" s="190"/>
      <c r="G20" s="45" t="s">
        <v>687</v>
      </c>
      <c r="H20" s="184"/>
      <c r="I20" s="28">
        <v>2</v>
      </c>
      <c r="J20" s="142"/>
      <c r="K20" s="143"/>
      <c r="L20" s="149"/>
      <c r="M20" s="150"/>
      <c r="N20" s="151"/>
    </row>
    <row r="21" spans="1:14" ht="21.75" customHeight="1" x14ac:dyDescent="0.25">
      <c r="A21" s="142"/>
      <c r="B21" s="142"/>
      <c r="C21" s="145"/>
      <c r="D21" s="146"/>
      <c r="E21" s="177" t="s">
        <v>257</v>
      </c>
      <c r="F21" s="177"/>
      <c r="G21" s="177"/>
      <c r="H21" s="41" t="s">
        <v>663</v>
      </c>
      <c r="I21" s="28">
        <v>1</v>
      </c>
      <c r="J21" s="142"/>
      <c r="K21" s="143"/>
      <c r="L21" s="149"/>
      <c r="M21" s="150"/>
      <c r="N21" s="151"/>
    </row>
    <row r="22" spans="1:14" ht="24" customHeight="1" x14ac:dyDescent="0.25">
      <c r="A22" s="142"/>
      <c r="B22" s="142"/>
      <c r="C22" s="145"/>
      <c r="D22" s="146"/>
      <c r="E22" s="177" t="s">
        <v>686</v>
      </c>
      <c r="F22" s="178"/>
      <c r="G22" s="45" t="s">
        <v>633</v>
      </c>
      <c r="H22" s="179" t="s">
        <v>662</v>
      </c>
      <c r="I22" s="46">
        <v>1</v>
      </c>
      <c r="J22" s="142"/>
      <c r="K22" s="143"/>
      <c r="L22" s="149"/>
      <c r="M22" s="150"/>
      <c r="N22" s="151"/>
    </row>
    <row r="23" spans="1:14" ht="21.75" customHeight="1" x14ac:dyDescent="0.25">
      <c r="A23" s="142"/>
      <c r="B23" s="142"/>
      <c r="C23" s="145"/>
      <c r="D23" s="146"/>
      <c r="E23" s="178"/>
      <c r="F23" s="178"/>
      <c r="G23" s="47" t="s">
        <v>635</v>
      </c>
      <c r="H23" s="180"/>
      <c r="I23" s="46">
        <v>1</v>
      </c>
      <c r="J23" s="142"/>
      <c r="K23" s="143"/>
      <c r="L23" s="149"/>
      <c r="M23" s="150"/>
      <c r="N23" s="151"/>
    </row>
    <row r="24" spans="1:14" ht="23.25" customHeight="1" x14ac:dyDescent="0.25">
      <c r="A24" s="128"/>
      <c r="B24" s="128"/>
      <c r="C24" s="147"/>
      <c r="D24" s="148"/>
      <c r="E24" s="181" t="s">
        <v>258</v>
      </c>
      <c r="F24" s="182"/>
      <c r="G24" s="183"/>
      <c r="H24" s="41" t="s">
        <v>689</v>
      </c>
      <c r="I24" s="46">
        <v>1</v>
      </c>
      <c r="J24" s="128"/>
      <c r="K24" s="138"/>
      <c r="L24" s="129"/>
      <c r="M24" s="131"/>
      <c r="N24" s="130"/>
    </row>
    <row r="25" spans="1:14" ht="29.25" customHeight="1" x14ac:dyDescent="0.25">
      <c r="A25" s="33">
        <v>2</v>
      </c>
      <c r="B25" s="33" t="s">
        <v>616</v>
      </c>
      <c r="C25" s="77" t="s">
        <v>41</v>
      </c>
      <c r="D25" s="168"/>
      <c r="E25" s="58"/>
      <c r="F25" s="59"/>
      <c r="G25" s="60"/>
      <c r="H25" s="33"/>
      <c r="I25" s="33">
        <v>1</v>
      </c>
      <c r="J25" s="33">
        <v>6500</v>
      </c>
      <c r="K25" s="35">
        <v>1733.3333333333333</v>
      </c>
      <c r="L25" s="58"/>
      <c r="M25" s="59"/>
      <c r="N25" s="60"/>
    </row>
    <row r="26" spans="1:14" ht="41.25" customHeight="1" x14ac:dyDescent="0.25">
      <c r="A26" s="33">
        <v>3</v>
      </c>
      <c r="B26" s="33" t="s">
        <v>617</v>
      </c>
      <c r="C26" s="61" t="s">
        <v>454</v>
      </c>
      <c r="D26" s="144"/>
      <c r="E26" s="58"/>
      <c r="F26" s="59"/>
      <c r="G26" s="60"/>
      <c r="H26" s="33"/>
      <c r="I26" s="33">
        <v>1</v>
      </c>
      <c r="J26" s="33">
        <v>2000</v>
      </c>
      <c r="K26" s="35">
        <v>533</v>
      </c>
      <c r="L26" s="107"/>
      <c r="M26" s="108"/>
      <c r="N26" s="109"/>
    </row>
    <row r="27" spans="1:14" ht="27.75" customHeight="1" x14ac:dyDescent="0.25">
      <c r="A27" s="33">
        <v>4</v>
      </c>
      <c r="B27" s="33" t="s">
        <v>618</v>
      </c>
      <c r="C27" s="61" t="s">
        <v>341</v>
      </c>
      <c r="D27" s="144"/>
      <c r="E27" s="58"/>
      <c r="F27" s="59"/>
      <c r="G27" s="60"/>
      <c r="H27" s="33"/>
      <c r="I27" s="33">
        <v>1</v>
      </c>
      <c r="J27" s="33">
        <v>231</v>
      </c>
      <c r="K27" s="35">
        <f>SUM(J27/3.75)</f>
        <v>61.6</v>
      </c>
      <c r="L27" s="107"/>
      <c r="M27" s="108"/>
      <c r="N27" s="109"/>
    </row>
    <row r="28" spans="1:14" ht="41.25" customHeight="1" x14ac:dyDescent="0.25">
      <c r="A28" s="33">
        <v>5</v>
      </c>
      <c r="B28" s="33" t="s">
        <v>619</v>
      </c>
      <c r="C28" s="61" t="s">
        <v>446</v>
      </c>
      <c r="D28" s="60"/>
      <c r="E28" s="58"/>
      <c r="F28" s="59"/>
      <c r="G28" s="60"/>
      <c r="H28" s="33"/>
      <c r="I28" s="33">
        <v>5</v>
      </c>
      <c r="J28" s="33">
        <v>250</v>
      </c>
      <c r="K28" s="35">
        <f>SUM(J28/3.75)</f>
        <v>66.666666666666671</v>
      </c>
      <c r="L28" s="107"/>
      <c r="M28" s="108"/>
      <c r="N28" s="109"/>
    </row>
    <row r="29" spans="1:14" ht="27.75" customHeight="1" x14ac:dyDescent="0.25">
      <c r="A29" s="33">
        <v>6</v>
      </c>
      <c r="B29" s="33" t="s">
        <v>620</v>
      </c>
      <c r="C29" s="61" t="s">
        <v>453</v>
      </c>
      <c r="D29" s="60"/>
      <c r="E29" s="58"/>
      <c r="F29" s="59"/>
      <c r="G29" s="60"/>
      <c r="H29" s="33"/>
      <c r="I29" s="33">
        <v>1</v>
      </c>
      <c r="J29" s="33">
        <v>1100</v>
      </c>
      <c r="K29" s="35">
        <f>SUM(J29/3.75)</f>
        <v>293.33333333333331</v>
      </c>
      <c r="L29" s="58"/>
      <c r="M29" s="59"/>
      <c r="N29" s="60"/>
    </row>
    <row r="30" spans="1:14" ht="27.75" customHeight="1" x14ac:dyDescent="0.25">
      <c r="A30" s="28">
        <v>7</v>
      </c>
      <c r="B30" s="28" t="s">
        <v>621</v>
      </c>
      <c r="C30" s="61" t="s">
        <v>588</v>
      </c>
      <c r="D30" s="60"/>
      <c r="E30" s="61"/>
      <c r="F30" s="166"/>
      <c r="G30" s="144"/>
      <c r="H30" s="33"/>
      <c r="I30" s="33">
        <v>1</v>
      </c>
      <c r="J30" s="28">
        <v>25</v>
      </c>
      <c r="K30" s="38">
        <v>7</v>
      </c>
      <c r="L30" s="58"/>
      <c r="M30" s="59"/>
      <c r="N30" s="60"/>
    </row>
    <row r="31" spans="1:14" ht="44.25" customHeight="1" x14ac:dyDescent="0.25">
      <c r="A31" s="28">
        <v>8</v>
      </c>
      <c r="B31" s="33" t="s">
        <v>622</v>
      </c>
      <c r="C31" s="61" t="s">
        <v>493</v>
      </c>
      <c r="D31" s="60"/>
      <c r="E31" s="58"/>
      <c r="F31" s="59"/>
      <c r="G31" s="60"/>
      <c r="H31" s="33"/>
      <c r="I31" s="33">
        <v>4</v>
      </c>
      <c r="J31" s="33">
        <v>280</v>
      </c>
      <c r="K31" s="35">
        <v>74.666666666666671</v>
      </c>
      <c r="L31" s="58"/>
      <c r="M31" s="59"/>
      <c r="N31" s="60"/>
    </row>
    <row r="32" spans="1:14" ht="31.5" customHeight="1" x14ac:dyDescent="0.25">
      <c r="A32" s="28">
        <v>9</v>
      </c>
      <c r="B32" s="28" t="s">
        <v>623</v>
      </c>
      <c r="C32" s="173" t="s">
        <v>707</v>
      </c>
      <c r="D32" s="133"/>
      <c r="E32" s="132"/>
      <c r="F32" s="176"/>
      <c r="G32" s="133"/>
      <c r="H32" s="28"/>
      <c r="I32" s="28">
        <v>4</v>
      </c>
      <c r="J32" s="28">
        <v>280</v>
      </c>
      <c r="K32" s="38">
        <v>74.666666666666671</v>
      </c>
      <c r="L32" s="132"/>
      <c r="M32" s="176"/>
      <c r="N32" s="133"/>
    </row>
    <row r="35" spans="1:14" x14ac:dyDescent="0.25">
      <c r="A35" s="5" t="s">
        <v>18</v>
      </c>
      <c r="B35" s="110" t="s">
        <v>17</v>
      </c>
      <c r="C35" s="111"/>
      <c r="D35" s="110" t="s">
        <v>16</v>
      </c>
      <c r="E35" s="111"/>
      <c r="F35" s="110" t="s">
        <v>19</v>
      </c>
      <c r="G35" s="112"/>
      <c r="H35" s="111"/>
      <c r="I35" s="110" t="s">
        <v>28</v>
      </c>
      <c r="J35" s="111"/>
      <c r="K35" s="110" t="s">
        <v>27</v>
      </c>
      <c r="L35" s="111"/>
      <c r="M35" s="110" t="s">
        <v>22</v>
      </c>
      <c r="N35" s="111"/>
    </row>
    <row r="36" spans="1:14" x14ac:dyDescent="0.25">
      <c r="A36" s="118">
        <f ca="1">TODAY()</f>
        <v>46198</v>
      </c>
      <c r="B36" s="77" t="s">
        <v>455</v>
      </c>
      <c r="C36" s="168"/>
      <c r="D36" s="77" t="s">
        <v>745</v>
      </c>
      <c r="E36" s="168"/>
      <c r="F36" s="6" t="s">
        <v>20</v>
      </c>
      <c r="G36" s="110" t="s">
        <v>21</v>
      </c>
      <c r="H36" s="111"/>
      <c r="I36" s="7" t="s">
        <v>25</v>
      </c>
      <c r="J36" s="7" t="s">
        <v>26</v>
      </c>
      <c r="K36" s="7" t="s">
        <v>23</v>
      </c>
      <c r="L36" s="7" t="s">
        <v>24</v>
      </c>
      <c r="M36" s="7" t="s">
        <v>14</v>
      </c>
      <c r="N36" s="7" t="s">
        <v>15</v>
      </c>
    </row>
    <row r="37" spans="1:14" x14ac:dyDescent="0.25">
      <c r="A37" s="119"/>
      <c r="B37" s="171"/>
      <c r="C37" s="172"/>
      <c r="D37" s="171"/>
      <c r="E37" s="172"/>
      <c r="F37" s="4" t="s">
        <v>30</v>
      </c>
      <c r="G37" s="116" t="s">
        <v>29</v>
      </c>
      <c r="H37" s="117"/>
      <c r="I37" s="24">
        <f>SUM(130*70*65/1000000)</f>
        <v>0.59150000000000003</v>
      </c>
      <c r="J37" s="16">
        <f>SUM(51.18*27.56*25.59/1728)</f>
        <v>20.888441708333332</v>
      </c>
      <c r="K37" s="16">
        <v>190</v>
      </c>
      <c r="L37" s="16">
        <f>SUM(K37*2.2)</f>
        <v>418.00000000000006</v>
      </c>
      <c r="M37" s="16">
        <f>SUM(J11:J32)</f>
        <v>11466</v>
      </c>
      <c r="N37" s="16">
        <f>SUM(M37/3.75)</f>
        <v>3057.6</v>
      </c>
    </row>
  </sheetData>
  <mergeCells count="72">
    <mergeCell ref="A11:A24"/>
    <mergeCell ref="B11:B24"/>
    <mergeCell ref="C11:D24"/>
    <mergeCell ref="H17:H18"/>
    <mergeCell ref="E15:F16"/>
    <mergeCell ref="H15:H16"/>
    <mergeCell ref="H11:H13"/>
    <mergeCell ref="E11:F13"/>
    <mergeCell ref="E17:F20"/>
    <mergeCell ref="H19:H20"/>
    <mergeCell ref="C29:D29"/>
    <mergeCell ref="E29:G29"/>
    <mergeCell ref="C25:D25"/>
    <mergeCell ref="C26:D26"/>
    <mergeCell ref="E26:G26"/>
    <mergeCell ref="C28:D28"/>
    <mergeCell ref="C27:D27"/>
    <mergeCell ref="E27:G27"/>
    <mergeCell ref="E25:G25"/>
    <mergeCell ref="E28:G28"/>
    <mergeCell ref="L25:N25"/>
    <mergeCell ref="E14:G14"/>
    <mergeCell ref="L11:N16"/>
    <mergeCell ref="L17:N24"/>
    <mergeCell ref="E21:G21"/>
    <mergeCell ref="E22:F23"/>
    <mergeCell ref="H22:H23"/>
    <mergeCell ref="E24:G24"/>
    <mergeCell ref="J11:J24"/>
    <mergeCell ref="K11:K24"/>
    <mergeCell ref="J8:K9"/>
    <mergeCell ref="L8:N10"/>
    <mergeCell ref="E9:G10"/>
    <mergeCell ref="H9:H10"/>
    <mergeCell ref="I9:I10"/>
    <mergeCell ref="A1:D5"/>
    <mergeCell ref="E1:K5"/>
    <mergeCell ref="L1:N1"/>
    <mergeCell ref="L2:M2"/>
    <mergeCell ref="L3:M3"/>
    <mergeCell ref="L4:M4"/>
    <mergeCell ref="L5:M5"/>
    <mergeCell ref="A6:N6"/>
    <mergeCell ref="A7:N7"/>
    <mergeCell ref="L31:N31"/>
    <mergeCell ref="C30:D30"/>
    <mergeCell ref="L30:N30"/>
    <mergeCell ref="E30:G30"/>
    <mergeCell ref="C31:D31"/>
    <mergeCell ref="E31:G31"/>
    <mergeCell ref="L26:N26"/>
    <mergeCell ref="L29:N29"/>
    <mergeCell ref="L27:N27"/>
    <mergeCell ref="L28:N28"/>
    <mergeCell ref="A8:A10"/>
    <mergeCell ref="B8:B10"/>
    <mergeCell ref="C8:D10"/>
    <mergeCell ref="E8:I8"/>
    <mergeCell ref="L32:N32"/>
    <mergeCell ref="C32:D32"/>
    <mergeCell ref="E32:G32"/>
    <mergeCell ref="D35:E35"/>
    <mergeCell ref="F35:H35"/>
    <mergeCell ref="I35:J35"/>
    <mergeCell ref="K35:L35"/>
    <mergeCell ref="M35:N35"/>
    <mergeCell ref="B35:C35"/>
    <mergeCell ref="A36:A37"/>
    <mergeCell ref="B36:C37"/>
    <mergeCell ref="D36:E37"/>
    <mergeCell ref="G36:H36"/>
    <mergeCell ref="G37:H37"/>
  </mergeCells>
  <pageMargins left="3.937007874015748E-2" right="0.23622047244094491" top="0.74803149606299213" bottom="0.74803149606299213" header="0.31496062992125984" footer="0.31496062992125984"/>
  <pageSetup paperSize="9" orientation="landscape" r:id="rId1"/>
  <headerFooter>
    <oddFooter>&amp;Cصفحة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4"/>
  <sheetViews>
    <sheetView view="pageLayout" topLeftCell="A10" zoomScale="120" zoomScalePageLayoutView="120" workbookViewId="0">
      <selection activeCell="K32" sqref="K32"/>
    </sheetView>
  </sheetViews>
  <sheetFormatPr defaultRowHeight="13.8" x14ac:dyDescent="0.25"/>
  <cols>
    <col min="1" max="1" width="11.19921875" bestFit="1" customWidth="1"/>
    <col min="6" max="6" width="10.8984375" customWidth="1"/>
    <col min="8" max="8" width="10.0976562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1" t="s">
        <v>462</v>
      </c>
    </row>
    <row r="3" spans="1:14" ht="15.6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1" t="s">
        <v>462</v>
      </c>
    </row>
    <row r="4" spans="1:14" ht="15.6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539</v>
      </c>
      <c r="M4" s="98"/>
      <c r="N4" s="1" t="s">
        <v>462</v>
      </c>
    </row>
    <row r="5" spans="1:14" ht="15.6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1" t="s">
        <v>462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448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ht="14.25" customHeight="1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ht="14.25" customHeight="1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127">
        <v>1</v>
      </c>
      <c r="B11" s="127" t="s">
        <v>462</v>
      </c>
      <c r="C11" s="77" t="s">
        <v>285</v>
      </c>
      <c r="D11" s="168"/>
      <c r="E11" s="206" t="s">
        <v>50</v>
      </c>
      <c r="F11" s="206"/>
      <c r="G11" s="206"/>
      <c r="H11" s="194" t="s">
        <v>582</v>
      </c>
      <c r="I11" s="194">
        <v>1</v>
      </c>
      <c r="J11" s="127">
        <v>9200</v>
      </c>
      <c r="K11" s="137">
        <f>SUM(J11/3.75)</f>
        <v>2453.3333333333335</v>
      </c>
      <c r="L11" s="107" t="s">
        <v>438</v>
      </c>
      <c r="M11" s="108"/>
      <c r="N11" s="109"/>
    </row>
    <row r="12" spans="1:14" x14ac:dyDescent="0.25">
      <c r="A12" s="142"/>
      <c r="B12" s="142"/>
      <c r="C12" s="169"/>
      <c r="D12" s="170"/>
      <c r="E12" s="206"/>
      <c r="F12" s="206"/>
      <c r="G12" s="206"/>
      <c r="H12" s="194"/>
      <c r="I12" s="194"/>
      <c r="J12" s="142"/>
      <c r="K12" s="143"/>
      <c r="L12" s="139"/>
      <c r="M12" s="140"/>
      <c r="N12" s="141"/>
    </row>
    <row r="13" spans="1:14" x14ac:dyDescent="0.25">
      <c r="A13" s="142"/>
      <c r="B13" s="142"/>
      <c r="C13" s="169"/>
      <c r="D13" s="170"/>
      <c r="E13" s="195" t="s">
        <v>286</v>
      </c>
      <c r="F13" s="196"/>
      <c r="G13" s="197"/>
      <c r="H13" s="194" t="s">
        <v>583</v>
      </c>
      <c r="I13" s="194">
        <v>2</v>
      </c>
      <c r="J13" s="142"/>
      <c r="K13" s="143"/>
      <c r="L13" s="58"/>
      <c r="M13" s="59"/>
      <c r="N13" s="60"/>
    </row>
    <row r="14" spans="1:14" x14ac:dyDescent="0.25">
      <c r="A14" s="142"/>
      <c r="B14" s="142"/>
      <c r="C14" s="169"/>
      <c r="D14" s="170"/>
      <c r="E14" s="198"/>
      <c r="F14" s="199"/>
      <c r="G14" s="200"/>
      <c r="H14" s="194"/>
      <c r="I14" s="194"/>
      <c r="J14" s="142"/>
      <c r="K14" s="143"/>
      <c r="L14" s="129"/>
      <c r="M14" s="131"/>
      <c r="N14" s="130"/>
    </row>
    <row r="15" spans="1:14" x14ac:dyDescent="0.25">
      <c r="A15" s="142"/>
      <c r="B15" s="142"/>
      <c r="C15" s="169"/>
      <c r="D15" s="170"/>
      <c r="E15" s="206" t="s">
        <v>51</v>
      </c>
      <c r="F15" s="206"/>
      <c r="G15" s="206"/>
      <c r="H15" s="194" t="s">
        <v>584</v>
      </c>
      <c r="I15" s="194">
        <v>1</v>
      </c>
      <c r="J15" s="142"/>
      <c r="K15" s="143"/>
      <c r="L15" s="58"/>
      <c r="M15" s="59"/>
      <c r="N15" s="60"/>
    </row>
    <row r="16" spans="1:14" x14ac:dyDescent="0.25">
      <c r="A16" s="142"/>
      <c r="B16" s="142"/>
      <c r="C16" s="169"/>
      <c r="D16" s="170"/>
      <c r="E16" s="206"/>
      <c r="F16" s="206"/>
      <c r="G16" s="206"/>
      <c r="H16" s="194"/>
      <c r="I16" s="194"/>
      <c r="J16" s="142"/>
      <c r="K16" s="143"/>
      <c r="L16" s="129"/>
      <c r="M16" s="131"/>
      <c r="N16" s="130"/>
    </row>
    <row r="17" spans="1:14" x14ac:dyDescent="0.25">
      <c r="A17" s="142"/>
      <c r="B17" s="142"/>
      <c r="C17" s="169"/>
      <c r="D17" s="170"/>
      <c r="E17" s="206" t="s">
        <v>52</v>
      </c>
      <c r="F17" s="206"/>
      <c r="G17" s="206"/>
      <c r="H17" s="194" t="s">
        <v>585</v>
      </c>
      <c r="I17" s="194">
        <v>1</v>
      </c>
      <c r="J17" s="142"/>
      <c r="K17" s="143"/>
      <c r="L17" s="58"/>
      <c r="M17" s="59"/>
      <c r="N17" s="60"/>
    </row>
    <row r="18" spans="1:14" x14ac:dyDescent="0.25">
      <c r="A18" s="142"/>
      <c r="B18" s="142"/>
      <c r="C18" s="169"/>
      <c r="D18" s="170"/>
      <c r="E18" s="206"/>
      <c r="F18" s="206"/>
      <c r="G18" s="206"/>
      <c r="H18" s="194"/>
      <c r="I18" s="194"/>
      <c r="J18" s="142"/>
      <c r="K18" s="143"/>
      <c r="L18" s="129"/>
      <c r="M18" s="131"/>
      <c r="N18" s="130"/>
    </row>
    <row r="19" spans="1:14" ht="15" customHeight="1" x14ac:dyDescent="0.25">
      <c r="A19" s="142"/>
      <c r="B19" s="142"/>
      <c r="C19" s="169"/>
      <c r="D19" s="170"/>
      <c r="E19" s="195" t="s">
        <v>287</v>
      </c>
      <c r="F19" s="196"/>
      <c r="G19" s="197"/>
      <c r="H19" s="194" t="s">
        <v>586</v>
      </c>
      <c r="I19" s="194">
        <v>2</v>
      </c>
      <c r="J19" s="142"/>
      <c r="K19" s="143"/>
      <c r="L19" s="58"/>
      <c r="M19" s="59"/>
      <c r="N19" s="60"/>
    </row>
    <row r="20" spans="1:14" ht="15" customHeight="1" x14ac:dyDescent="0.25">
      <c r="A20" s="142"/>
      <c r="B20" s="142"/>
      <c r="C20" s="169"/>
      <c r="D20" s="170"/>
      <c r="E20" s="198"/>
      <c r="F20" s="199"/>
      <c r="G20" s="200"/>
      <c r="H20" s="204"/>
      <c r="I20" s="204"/>
      <c r="J20" s="142"/>
      <c r="K20" s="143"/>
      <c r="L20" s="129"/>
      <c r="M20" s="131"/>
      <c r="N20" s="130"/>
    </row>
    <row r="21" spans="1:14" ht="26.25" customHeight="1" thickBot="1" x14ac:dyDescent="0.3">
      <c r="A21" s="142"/>
      <c r="B21" s="142"/>
      <c r="C21" s="169"/>
      <c r="D21" s="170"/>
      <c r="E21" s="191" t="s">
        <v>50</v>
      </c>
      <c r="F21" s="192"/>
      <c r="G21" s="193"/>
      <c r="H21" s="51" t="s">
        <v>587</v>
      </c>
      <c r="I21" s="51">
        <v>1</v>
      </c>
      <c r="J21" s="142"/>
      <c r="K21" s="143"/>
      <c r="L21" s="53"/>
      <c r="M21" s="3"/>
      <c r="N21" s="54"/>
    </row>
    <row r="22" spans="1:14" ht="20.25" customHeight="1" x14ac:dyDescent="0.25">
      <c r="A22" s="142"/>
      <c r="B22" s="142"/>
      <c r="C22" s="169"/>
      <c r="D22" s="170"/>
      <c r="E22" s="195" t="s">
        <v>288</v>
      </c>
      <c r="F22" s="196"/>
      <c r="G22" s="197"/>
      <c r="H22" s="204" t="s">
        <v>748</v>
      </c>
      <c r="I22" s="204">
        <v>2</v>
      </c>
      <c r="J22" s="142"/>
      <c r="K22" s="143"/>
      <c r="L22" s="58"/>
      <c r="M22" s="59"/>
      <c r="N22" s="60"/>
    </row>
    <row r="23" spans="1:14" x14ac:dyDescent="0.25">
      <c r="A23" s="142"/>
      <c r="B23" s="142"/>
      <c r="C23" s="169"/>
      <c r="D23" s="170"/>
      <c r="E23" s="198"/>
      <c r="F23" s="199"/>
      <c r="G23" s="200"/>
      <c r="H23" s="205"/>
      <c r="I23" s="205"/>
      <c r="J23" s="142"/>
      <c r="K23" s="143"/>
      <c r="L23" s="129"/>
      <c r="M23" s="131"/>
      <c r="N23" s="130"/>
    </row>
    <row r="24" spans="1:14" s="3" customFormat="1" ht="21" customHeight="1" x14ac:dyDescent="0.25">
      <c r="A24" s="142"/>
      <c r="B24" s="142"/>
      <c r="C24" s="169"/>
      <c r="D24" s="170"/>
      <c r="E24" s="195" t="s">
        <v>590</v>
      </c>
      <c r="F24" s="196"/>
      <c r="G24" s="197"/>
      <c r="H24" s="204" t="s">
        <v>749</v>
      </c>
      <c r="I24" s="127">
        <v>1</v>
      </c>
      <c r="J24" s="142"/>
      <c r="K24" s="143"/>
      <c r="L24" s="58"/>
      <c r="M24" s="59"/>
      <c r="N24" s="60"/>
    </row>
    <row r="25" spans="1:14" s="3" customFormat="1" ht="15.75" customHeight="1" x14ac:dyDescent="0.25">
      <c r="A25" s="128"/>
      <c r="B25" s="128"/>
      <c r="C25" s="171"/>
      <c r="D25" s="172"/>
      <c r="E25" s="198"/>
      <c r="F25" s="199"/>
      <c r="G25" s="200"/>
      <c r="H25" s="205"/>
      <c r="I25" s="128"/>
      <c r="J25" s="128"/>
      <c r="K25" s="138"/>
      <c r="L25" s="129"/>
      <c r="M25" s="131"/>
      <c r="N25" s="130"/>
    </row>
    <row r="26" spans="1:14" s="3" customFormat="1" x14ac:dyDescent="0.25"/>
    <row r="27" spans="1:14" s="3" customFormat="1" x14ac:dyDescent="0.25"/>
    <row r="28" spans="1:14" s="3" customFormat="1" x14ac:dyDescent="0.25"/>
    <row r="29" spans="1:14" s="3" customFormat="1" x14ac:dyDescent="0.25">
      <c r="A29" s="8" t="s">
        <v>18</v>
      </c>
      <c r="B29" s="201" t="s">
        <v>17</v>
      </c>
      <c r="C29" s="202"/>
      <c r="D29" s="201" t="s">
        <v>16</v>
      </c>
      <c r="E29" s="202"/>
      <c r="F29" s="201" t="s">
        <v>19</v>
      </c>
      <c r="G29" s="203"/>
      <c r="H29" s="202"/>
      <c r="I29" s="201" t="s">
        <v>28</v>
      </c>
      <c r="J29" s="202"/>
      <c r="K29" s="201" t="s">
        <v>27</v>
      </c>
      <c r="L29" s="202"/>
      <c r="M29" s="201" t="s">
        <v>22</v>
      </c>
      <c r="N29" s="202"/>
    </row>
    <row r="30" spans="1:14" s="3" customFormat="1" x14ac:dyDescent="0.25">
      <c r="A30" s="118">
        <f ca="1">TODAY()</f>
        <v>46198</v>
      </c>
      <c r="B30" s="120" t="s">
        <v>354</v>
      </c>
      <c r="C30" s="78"/>
      <c r="D30" s="120" t="s">
        <v>745</v>
      </c>
      <c r="E30" s="78"/>
      <c r="F30" s="27" t="s">
        <v>20</v>
      </c>
      <c r="G30" s="201" t="s">
        <v>21</v>
      </c>
      <c r="H30" s="202"/>
      <c r="I30" s="9" t="s">
        <v>25</v>
      </c>
      <c r="J30" s="9" t="s">
        <v>26</v>
      </c>
      <c r="K30" s="9" t="s">
        <v>23</v>
      </c>
      <c r="L30" s="9" t="s">
        <v>24</v>
      </c>
      <c r="M30" s="9" t="s">
        <v>14</v>
      </c>
      <c r="N30" s="9" t="s">
        <v>15</v>
      </c>
    </row>
    <row r="31" spans="1:14" s="3" customFormat="1" ht="12" customHeight="1" x14ac:dyDescent="0.25">
      <c r="A31" s="119"/>
      <c r="B31" s="121"/>
      <c r="C31" s="122"/>
      <c r="D31" s="121"/>
      <c r="E31" s="122"/>
      <c r="F31" s="4" t="s">
        <v>30</v>
      </c>
      <c r="G31" s="116" t="s">
        <v>29</v>
      </c>
      <c r="H31" s="117"/>
      <c r="I31" s="24">
        <f>SUM(130*70*65/1000000)</f>
        <v>0.59150000000000003</v>
      </c>
      <c r="J31" s="16">
        <f>SUM(51.18*27.56*25.59/1728)</f>
        <v>20.888441708333332</v>
      </c>
      <c r="K31" s="16">
        <v>168</v>
      </c>
      <c r="L31" s="16">
        <f>SUM(K31*2.2)</f>
        <v>369.6</v>
      </c>
      <c r="M31" s="16">
        <f>SUM(J11)</f>
        <v>9200</v>
      </c>
      <c r="N31" s="16">
        <f>SUM(M31/3.75)</f>
        <v>2453.3333333333335</v>
      </c>
    </row>
    <row r="32" spans="1:14" s="3" customFormat="1" x14ac:dyDescent="0.25"/>
    <row r="54" spans="1:1" x14ac:dyDescent="0.25">
      <c r="A54" s="30"/>
    </row>
  </sheetData>
  <mergeCells count="63">
    <mergeCell ref="H22:H23"/>
    <mergeCell ref="A30:A31"/>
    <mergeCell ref="B30:C31"/>
    <mergeCell ref="D30:E31"/>
    <mergeCell ref="D29:E29"/>
    <mergeCell ref="B29:C29"/>
    <mergeCell ref="A11:A25"/>
    <mergeCell ref="C11:D25"/>
    <mergeCell ref="B11:B25"/>
    <mergeCell ref="E24:G25"/>
    <mergeCell ref="H24:H25"/>
    <mergeCell ref="H11:H12"/>
    <mergeCell ref="H17:H18"/>
    <mergeCell ref="H19:H20"/>
    <mergeCell ref="E22:G23"/>
    <mergeCell ref="E13:G14"/>
    <mergeCell ref="H13:H14"/>
    <mergeCell ref="H15:H16"/>
    <mergeCell ref="E17:G18"/>
    <mergeCell ref="E11:G12"/>
    <mergeCell ref="E15:G16"/>
    <mergeCell ref="E19:G20"/>
    <mergeCell ref="G31:H31"/>
    <mergeCell ref="I29:J29"/>
    <mergeCell ref="K29:L29"/>
    <mergeCell ref="M29:N29"/>
    <mergeCell ref="F29:H29"/>
    <mergeCell ref="G30:H30"/>
    <mergeCell ref="L24:N25"/>
    <mergeCell ref="L22:N23"/>
    <mergeCell ref="I22:I23"/>
    <mergeCell ref="L19:N20"/>
    <mergeCell ref="I19:I20"/>
    <mergeCell ref="J11:J25"/>
    <mergeCell ref="K11:K25"/>
    <mergeCell ref="L17:N18"/>
    <mergeCell ref="I15:I16"/>
    <mergeCell ref="L3:M3"/>
    <mergeCell ref="I17:I18"/>
    <mergeCell ref="L15:N16"/>
    <mergeCell ref="I24:I25"/>
    <mergeCell ref="L4:M4"/>
    <mergeCell ref="L5:M5"/>
    <mergeCell ref="I13:I14"/>
    <mergeCell ref="L11:N12"/>
    <mergeCell ref="I11:I12"/>
    <mergeCell ref="L13:N14"/>
    <mergeCell ref="E21:G21"/>
    <mergeCell ref="A1:D5"/>
    <mergeCell ref="E1:K5"/>
    <mergeCell ref="I9:I10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L1:N1"/>
    <mergeCell ref="H9:H10"/>
    <mergeCell ref="L2:M2"/>
  </mergeCells>
  <pageMargins left="3.937007874015748E-2" right="0.23622047244094491" top="0.74803149606299213" bottom="0.74803149606299213" header="0.31496062992125984" footer="0.31496062992125984"/>
  <pageSetup paperSize="9" orientation="landscape" r:id="rId1"/>
  <headerFooter>
    <oddFooter>&amp;Cصفحة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1"/>
  <sheetViews>
    <sheetView showWhiteSpace="0" topLeftCell="A33" zoomScale="152" zoomScaleNormal="152" zoomScalePageLayoutView="96" workbookViewId="0">
      <selection activeCell="E35" sqref="E35:G35"/>
    </sheetView>
  </sheetViews>
  <sheetFormatPr defaultRowHeight="13.8" x14ac:dyDescent="0.25"/>
  <cols>
    <col min="1" max="1" width="11.19921875" bestFit="1" customWidth="1"/>
    <col min="4" max="4" width="13.09765625" customWidth="1"/>
    <col min="6" max="6" width="9.69921875" customWidth="1"/>
    <col min="8" max="8" width="10.19921875" customWidth="1"/>
    <col min="9" max="9" width="6.69921875" customWidth="1"/>
    <col min="10" max="10" width="8.398437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1" t="s">
        <v>181</v>
      </c>
    </row>
    <row r="3" spans="1:14" ht="15.6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1" t="s">
        <v>181</v>
      </c>
    </row>
    <row r="4" spans="1:14" ht="15.6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540</v>
      </c>
      <c r="M4" s="98"/>
      <c r="N4" s="1" t="s">
        <v>181</v>
      </c>
    </row>
    <row r="5" spans="1:14" ht="15.6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1" t="s">
        <v>181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204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ht="14.25" customHeight="1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ht="14.25" customHeight="1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27.75" customHeight="1" x14ac:dyDescent="0.25">
      <c r="A11" s="33">
        <v>1</v>
      </c>
      <c r="B11" s="33" t="s">
        <v>181</v>
      </c>
      <c r="C11" s="61" t="s">
        <v>269</v>
      </c>
      <c r="D11" s="144"/>
      <c r="E11" s="58"/>
      <c r="F11" s="59"/>
      <c r="G11" s="60"/>
      <c r="H11" s="33"/>
      <c r="I11" s="33">
        <v>1</v>
      </c>
      <c r="J11" s="33">
        <v>9000</v>
      </c>
      <c r="K11" s="35">
        <f>SUM(J11/3.75)</f>
        <v>2400</v>
      </c>
      <c r="L11" s="58"/>
      <c r="M11" s="59"/>
      <c r="N11" s="60"/>
    </row>
    <row r="12" spans="1:14" ht="27.75" customHeight="1" x14ac:dyDescent="0.25">
      <c r="A12" s="33">
        <v>2</v>
      </c>
      <c r="B12" s="33" t="s">
        <v>460</v>
      </c>
      <c r="C12" s="61" t="s">
        <v>87</v>
      </c>
      <c r="D12" s="60"/>
      <c r="E12" s="58"/>
      <c r="F12" s="59"/>
      <c r="G12" s="60"/>
      <c r="H12" s="33"/>
      <c r="I12" s="33">
        <v>1</v>
      </c>
      <c r="J12" s="33">
        <v>1100</v>
      </c>
      <c r="K12" s="35">
        <f>SUM(J12/3.75)</f>
        <v>293.33333333333331</v>
      </c>
      <c r="L12" s="58"/>
      <c r="M12" s="59"/>
      <c r="N12" s="60"/>
    </row>
    <row r="13" spans="1:14" s="3" customFormat="1" ht="35.25" customHeight="1" x14ac:dyDescent="0.25">
      <c r="A13" s="33">
        <v>3</v>
      </c>
      <c r="B13" s="33" t="s">
        <v>630</v>
      </c>
      <c r="C13" s="77" t="s">
        <v>744</v>
      </c>
      <c r="D13" s="78"/>
      <c r="E13" s="58"/>
      <c r="F13" s="59"/>
      <c r="G13" s="60"/>
      <c r="H13" s="33"/>
      <c r="I13" s="33">
        <v>4</v>
      </c>
      <c r="J13" s="33">
        <v>40</v>
      </c>
      <c r="K13" s="35">
        <v>10.666666666666666</v>
      </c>
      <c r="L13" s="58"/>
      <c r="M13" s="59"/>
      <c r="N13" s="60"/>
    </row>
    <row r="14" spans="1:14" s="3" customFormat="1" ht="33.75" customHeight="1" x14ac:dyDescent="0.25">
      <c r="A14" s="127" t="s">
        <v>732</v>
      </c>
      <c r="B14" s="127" t="s">
        <v>629</v>
      </c>
      <c r="C14" s="77" t="s">
        <v>408</v>
      </c>
      <c r="D14" s="168"/>
      <c r="E14" s="216" t="s">
        <v>452</v>
      </c>
      <c r="F14" s="220"/>
      <c r="G14" s="220"/>
      <c r="H14" s="43" t="s">
        <v>677</v>
      </c>
      <c r="I14" s="28">
        <v>1</v>
      </c>
      <c r="J14" s="127">
        <v>15000</v>
      </c>
      <c r="K14" s="137">
        <f>SUM(J14/3.75)</f>
        <v>4000</v>
      </c>
      <c r="L14" s="107" t="s">
        <v>443</v>
      </c>
      <c r="M14" s="108"/>
      <c r="N14" s="109"/>
    </row>
    <row r="15" spans="1:14" s="3" customFormat="1" ht="33.75" customHeight="1" x14ac:dyDescent="0.25">
      <c r="A15" s="142"/>
      <c r="B15" s="142"/>
      <c r="C15" s="169"/>
      <c r="D15" s="170"/>
      <c r="E15" s="223" t="s">
        <v>48</v>
      </c>
      <c r="F15" s="224"/>
      <c r="G15" s="225"/>
      <c r="H15" s="44" t="s">
        <v>676</v>
      </c>
      <c r="I15" s="33">
        <v>2</v>
      </c>
      <c r="J15" s="142"/>
      <c r="K15" s="143"/>
      <c r="L15" s="152"/>
      <c r="M15" s="153"/>
      <c r="N15" s="154"/>
    </row>
    <row r="16" spans="1:14" s="3" customFormat="1" ht="30.75" customHeight="1" x14ac:dyDescent="0.25">
      <c r="A16" s="142"/>
      <c r="B16" s="142"/>
      <c r="C16" s="169"/>
      <c r="D16" s="170"/>
      <c r="E16" s="216" t="s">
        <v>49</v>
      </c>
      <c r="F16" s="220"/>
      <c r="G16" s="220"/>
      <c r="H16" s="43" t="s">
        <v>675</v>
      </c>
      <c r="I16" s="28">
        <v>1</v>
      </c>
      <c r="J16" s="142"/>
      <c r="K16" s="143"/>
      <c r="L16" s="152"/>
      <c r="M16" s="153"/>
      <c r="N16" s="154"/>
    </row>
    <row r="17" spans="1:14" ht="32.25" customHeight="1" x14ac:dyDescent="0.25">
      <c r="A17" s="128"/>
      <c r="B17" s="128"/>
      <c r="C17" s="171"/>
      <c r="D17" s="172"/>
      <c r="E17" s="217" t="s">
        <v>276</v>
      </c>
      <c r="F17" s="221"/>
      <c r="G17" s="222"/>
      <c r="H17" s="43" t="s">
        <v>674</v>
      </c>
      <c r="I17" s="28">
        <v>1</v>
      </c>
      <c r="J17" s="128"/>
      <c r="K17" s="138"/>
      <c r="L17" s="139"/>
      <c r="M17" s="140"/>
      <c r="N17" s="141"/>
    </row>
    <row r="18" spans="1:14" ht="33.75" customHeight="1" x14ac:dyDescent="0.25">
      <c r="A18" s="62">
        <v>5</v>
      </c>
      <c r="B18" s="62" t="s">
        <v>628</v>
      </c>
      <c r="C18" s="63" t="s">
        <v>267</v>
      </c>
      <c r="D18" s="63"/>
      <c r="E18" s="216" t="s">
        <v>267</v>
      </c>
      <c r="F18" s="216"/>
      <c r="G18" s="216"/>
      <c r="H18" s="43" t="s">
        <v>673</v>
      </c>
      <c r="I18" s="28">
        <v>1</v>
      </c>
      <c r="J18" s="62">
        <v>820</v>
      </c>
      <c r="K18" s="163">
        <v>218.66666666666666</v>
      </c>
      <c r="L18" s="62"/>
      <c r="M18" s="62"/>
      <c r="N18" s="62"/>
    </row>
    <row r="19" spans="1:14" ht="29.25" customHeight="1" x14ac:dyDescent="0.25">
      <c r="A19" s="62"/>
      <c r="B19" s="62"/>
      <c r="C19" s="63"/>
      <c r="D19" s="63"/>
      <c r="E19" s="216" t="s">
        <v>44</v>
      </c>
      <c r="F19" s="216"/>
      <c r="G19" s="216"/>
      <c r="H19" s="43" t="s">
        <v>672</v>
      </c>
      <c r="I19" s="28">
        <v>1</v>
      </c>
      <c r="J19" s="62"/>
      <c r="K19" s="163"/>
      <c r="L19" s="62"/>
      <c r="M19" s="62"/>
      <c r="N19" s="62"/>
    </row>
    <row r="20" spans="1:14" ht="32.25" customHeight="1" x14ac:dyDescent="0.25">
      <c r="A20" s="62"/>
      <c r="B20" s="62"/>
      <c r="C20" s="63"/>
      <c r="D20" s="63"/>
      <c r="E20" s="217" t="s">
        <v>632</v>
      </c>
      <c r="F20" s="218"/>
      <c r="G20" s="219"/>
      <c r="H20" s="43" t="s">
        <v>671</v>
      </c>
      <c r="I20" s="28">
        <v>1</v>
      </c>
      <c r="J20" s="62"/>
      <c r="K20" s="163"/>
      <c r="L20" s="62"/>
      <c r="M20" s="62"/>
      <c r="N20" s="62"/>
    </row>
    <row r="21" spans="1:14" ht="31.5" customHeight="1" x14ac:dyDescent="0.25">
      <c r="A21" s="62"/>
      <c r="B21" s="62"/>
      <c r="C21" s="63"/>
      <c r="D21" s="63"/>
      <c r="E21" s="216" t="s">
        <v>631</v>
      </c>
      <c r="F21" s="216"/>
      <c r="G21" s="216"/>
      <c r="H21" s="43" t="s">
        <v>670</v>
      </c>
      <c r="I21" s="28">
        <v>4</v>
      </c>
      <c r="J21" s="62"/>
      <c r="K21" s="163"/>
      <c r="L21" s="62"/>
      <c r="M21" s="62"/>
      <c r="N21" s="62"/>
    </row>
    <row r="22" spans="1:14" ht="35.25" customHeight="1" x14ac:dyDescent="0.25">
      <c r="A22" s="62"/>
      <c r="B22" s="62"/>
      <c r="C22" s="63"/>
      <c r="D22" s="63"/>
      <c r="E22" s="63" t="s">
        <v>491</v>
      </c>
      <c r="F22" s="63"/>
      <c r="G22" s="63"/>
      <c r="H22" s="28" t="s">
        <v>669</v>
      </c>
      <c r="I22" s="28">
        <v>4</v>
      </c>
      <c r="J22" s="62"/>
      <c r="K22" s="163"/>
      <c r="L22" s="62"/>
      <c r="M22" s="62"/>
      <c r="N22" s="62"/>
    </row>
    <row r="23" spans="1:14" ht="31.5" customHeight="1" x14ac:dyDescent="0.25">
      <c r="A23" s="33">
        <v>6</v>
      </c>
      <c r="B23" s="33" t="s">
        <v>627</v>
      </c>
      <c r="C23" s="214" t="s">
        <v>89</v>
      </c>
      <c r="D23" s="215"/>
      <c r="E23" s="58"/>
      <c r="F23" s="59"/>
      <c r="G23" s="60"/>
      <c r="H23" s="33"/>
      <c r="I23" s="33">
        <v>8</v>
      </c>
      <c r="J23" s="33">
        <v>20</v>
      </c>
      <c r="K23" s="35">
        <f>SUM(J23/3.75)</f>
        <v>5.333333333333333</v>
      </c>
      <c r="L23" s="58"/>
      <c r="M23" s="59"/>
      <c r="N23" s="60"/>
    </row>
    <row r="24" spans="1:14" ht="33.75" customHeight="1" x14ac:dyDescent="0.25">
      <c r="A24" s="33">
        <v>7</v>
      </c>
      <c r="B24" s="33" t="s">
        <v>626</v>
      </c>
      <c r="C24" s="214" t="s">
        <v>268</v>
      </c>
      <c r="D24" s="215"/>
      <c r="E24" s="58"/>
      <c r="F24" s="59"/>
      <c r="G24" s="60"/>
      <c r="H24" s="33"/>
      <c r="I24" s="33">
        <v>6</v>
      </c>
      <c r="J24" s="33">
        <v>68</v>
      </c>
      <c r="K24" s="35">
        <f>SUM(J24/3.75)</f>
        <v>18.133333333333333</v>
      </c>
      <c r="L24" s="58"/>
      <c r="M24" s="59"/>
      <c r="N24" s="60"/>
    </row>
    <row r="25" spans="1:14" ht="30" customHeight="1" x14ac:dyDescent="0.25">
      <c r="A25" s="28">
        <v>8</v>
      </c>
      <c r="B25" s="28" t="s">
        <v>625</v>
      </c>
      <c r="C25" s="212" t="s">
        <v>591</v>
      </c>
      <c r="D25" s="213"/>
      <c r="E25" s="132"/>
      <c r="F25" s="176"/>
      <c r="G25" s="133"/>
      <c r="H25" s="28"/>
      <c r="I25" s="28">
        <v>4</v>
      </c>
      <c r="J25" s="28">
        <v>15</v>
      </c>
      <c r="K25" s="38">
        <v>4</v>
      </c>
      <c r="L25" s="132"/>
      <c r="M25" s="176"/>
      <c r="N25" s="133"/>
    </row>
    <row r="26" spans="1:14" ht="28.5" customHeight="1" x14ac:dyDescent="0.25">
      <c r="A26" s="62">
        <v>9</v>
      </c>
      <c r="B26" s="62" t="s">
        <v>624</v>
      </c>
      <c r="C26" s="207" t="s">
        <v>261</v>
      </c>
      <c r="D26" s="207"/>
      <c r="E26" s="208" t="s">
        <v>262</v>
      </c>
      <c r="F26" s="184"/>
      <c r="G26" s="184"/>
      <c r="H26" s="41" t="s">
        <v>690</v>
      </c>
      <c r="I26" s="41">
        <v>2</v>
      </c>
      <c r="J26" s="127">
        <v>4000</v>
      </c>
      <c r="K26" s="137">
        <v>1066.6666666666667</v>
      </c>
      <c r="L26" s="58"/>
      <c r="M26" s="59"/>
      <c r="N26" s="60"/>
    </row>
    <row r="27" spans="1:14" ht="31.5" customHeight="1" x14ac:dyDescent="0.25">
      <c r="A27" s="62"/>
      <c r="B27" s="62"/>
      <c r="C27" s="207"/>
      <c r="D27" s="207"/>
      <c r="E27" s="208" t="s">
        <v>498</v>
      </c>
      <c r="F27" s="208"/>
      <c r="G27" s="208"/>
      <c r="H27" s="40" t="s">
        <v>691</v>
      </c>
      <c r="I27" s="41">
        <v>1</v>
      </c>
      <c r="J27" s="142"/>
      <c r="K27" s="143"/>
      <c r="L27" s="149"/>
      <c r="M27" s="150"/>
      <c r="N27" s="151"/>
    </row>
    <row r="28" spans="1:14" ht="29.25" customHeight="1" x14ac:dyDescent="0.25">
      <c r="A28" s="62"/>
      <c r="B28" s="62"/>
      <c r="C28" s="207"/>
      <c r="D28" s="207"/>
      <c r="E28" s="208" t="s">
        <v>685</v>
      </c>
      <c r="F28" s="184"/>
      <c r="G28" s="184"/>
      <c r="H28" s="41" t="s">
        <v>692</v>
      </c>
      <c r="I28" s="41">
        <v>2</v>
      </c>
      <c r="J28" s="142"/>
      <c r="K28" s="143"/>
      <c r="L28" s="149"/>
      <c r="M28" s="150"/>
      <c r="N28" s="151"/>
    </row>
    <row r="29" spans="1:14" ht="24" customHeight="1" x14ac:dyDescent="0.25">
      <c r="A29" s="62"/>
      <c r="B29" s="62"/>
      <c r="C29" s="207"/>
      <c r="D29" s="207"/>
      <c r="E29" s="208" t="s">
        <v>320</v>
      </c>
      <c r="F29" s="184"/>
      <c r="G29" s="184"/>
      <c r="H29" s="41" t="s">
        <v>693</v>
      </c>
      <c r="I29" s="41">
        <v>2</v>
      </c>
      <c r="J29" s="142"/>
      <c r="K29" s="143"/>
      <c r="L29" s="149"/>
      <c r="M29" s="150"/>
      <c r="N29" s="151"/>
    </row>
    <row r="30" spans="1:14" ht="29.25" customHeight="1" x14ac:dyDescent="0.25">
      <c r="A30" s="62"/>
      <c r="B30" s="62"/>
      <c r="C30" s="207"/>
      <c r="D30" s="207"/>
      <c r="E30" s="208" t="s">
        <v>706</v>
      </c>
      <c r="F30" s="184"/>
      <c r="G30" s="184"/>
      <c r="H30" s="41" t="s">
        <v>694</v>
      </c>
      <c r="I30" s="41">
        <v>5</v>
      </c>
      <c r="J30" s="142"/>
      <c r="K30" s="143"/>
      <c r="L30" s="149"/>
      <c r="M30" s="150"/>
      <c r="N30" s="151"/>
    </row>
    <row r="31" spans="1:14" ht="28.5" customHeight="1" x14ac:dyDescent="0.25">
      <c r="A31" s="62"/>
      <c r="B31" s="62"/>
      <c r="C31" s="207"/>
      <c r="D31" s="207"/>
      <c r="E31" s="208" t="s">
        <v>263</v>
      </c>
      <c r="F31" s="184"/>
      <c r="G31" s="184"/>
      <c r="H31" s="40" t="s">
        <v>695</v>
      </c>
      <c r="I31" s="41">
        <v>2</v>
      </c>
      <c r="J31" s="142"/>
      <c r="K31" s="143"/>
      <c r="L31" s="149"/>
      <c r="M31" s="150"/>
      <c r="N31" s="151"/>
    </row>
    <row r="32" spans="1:14" ht="24" customHeight="1" x14ac:dyDescent="0.25">
      <c r="A32" s="62"/>
      <c r="B32" s="62"/>
      <c r="C32" s="207"/>
      <c r="D32" s="207"/>
      <c r="E32" s="208" t="s">
        <v>264</v>
      </c>
      <c r="F32" s="184"/>
      <c r="G32" s="184"/>
      <c r="H32" s="41" t="s">
        <v>696</v>
      </c>
      <c r="I32" s="41">
        <v>1</v>
      </c>
      <c r="J32" s="142"/>
      <c r="K32" s="143"/>
      <c r="L32" s="149"/>
      <c r="M32" s="150"/>
      <c r="N32" s="151"/>
    </row>
    <row r="33" spans="1:14" ht="31.5" customHeight="1" x14ac:dyDescent="0.25">
      <c r="A33" s="62"/>
      <c r="B33" s="62"/>
      <c r="C33" s="207"/>
      <c r="D33" s="207"/>
      <c r="E33" s="208" t="s">
        <v>496</v>
      </c>
      <c r="F33" s="184"/>
      <c r="G33" s="184"/>
      <c r="H33" s="41" t="s">
        <v>697</v>
      </c>
      <c r="I33" s="41">
        <v>1</v>
      </c>
      <c r="J33" s="142"/>
      <c r="K33" s="143"/>
      <c r="L33" s="149"/>
      <c r="M33" s="150"/>
      <c r="N33" s="151"/>
    </row>
    <row r="34" spans="1:14" ht="28.5" customHeight="1" x14ac:dyDescent="0.25">
      <c r="A34" s="62"/>
      <c r="B34" s="62"/>
      <c r="C34" s="207"/>
      <c r="D34" s="207"/>
      <c r="E34" s="208" t="s">
        <v>495</v>
      </c>
      <c r="F34" s="184"/>
      <c r="G34" s="184"/>
      <c r="H34" s="41" t="s">
        <v>698</v>
      </c>
      <c r="I34" s="41">
        <v>2</v>
      </c>
      <c r="J34" s="142"/>
      <c r="K34" s="143"/>
      <c r="L34" s="149"/>
      <c r="M34" s="150"/>
      <c r="N34" s="151"/>
    </row>
    <row r="35" spans="1:14" ht="24.75" customHeight="1" x14ac:dyDescent="0.25">
      <c r="A35" s="62"/>
      <c r="B35" s="62"/>
      <c r="C35" s="207"/>
      <c r="D35" s="207"/>
      <c r="E35" s="208" t="s">
        <v>497</v>
      </c>
      <c r="F35" s="184"/>
      <c r="G35" s="184"/>
      <c r="H35" s="41" t="s">
        <v>699</v>
      </c>
      <c r="I35" s="41">
        <v>1</v>
      </c>
      <c r="J35" s="142"/>
      <c r="K35" s="143"/>
      <c r="L35" s="149"/>
      <c r="M35" s="150"/>
      <c r="N35" s="151"/>
    </row>
    <row r="36" spans="1:14" ht="24.75" customHeight="1" x14ac:dyDescent="0.25">
      <c r="A36" s="62"/>
      <c r="B36" s="62"/>
      <c r="C36" s="207"/>
      <c r="D36" s="207"/>
      <c r="E36" s="209" t="s">
        <v>702</v>
      </c>
      <c r="F36" s="210"/>
      <c r="G36" s="211"/>
      <c r="H36" s="41" t="s">
        <v>704</v>
      </c>
      <c r="I36" s="41">
        <v>1</v>
      </c>
      <c r="J36" s="142"/>
      <c r="K36" s="143"/>
      <c r="L36" s="149"/>
      <c r="M36" s="150"/>
      <c r="N36" s="151"/>
    </row>
    <row r="37" spans="1:14" ht="25.5" customHeight="1" x14ac:dyDescent="0.25">
      <c r="A37" s="62"/>
      <c r="B37" s="62"/>
      <c r="C37" s="207"/>
      <c r="D37" s="207"/>
      <c r="E37" s="208" t="s">
        <v>703</v>
      </c>
      <c r="F37" s="184"/>
      <c r="G37" s="184"/>
      <c r="H37" s="41" t="s">
        <v>705</v>
      </c>
      <c r="I37" s="41">
        <v>1</v>
      </c>
      <c r="J37" s="128"/>
      <c r="K37" s="138"/>
      <c r="L37" s="129"/>
      <c r="M37" s="131"/>
      <c r="N37" s="130"/>
    </row>
    <row r="39" spans="1:14" x14ac:dyDescent="0.25">
      <c r="A39" s="5" t="s">
        <v>18</v>
      </c>
      <c r="B39" s="110" t="s">
        <v>17</v>
      </c>
      <c r="C39" s="111"/>
      <c r="D39" s="110" t="s">
        <v>16</v>
      </c>
      <c r="E39" s="111"/>
      <c r="F39" s="110" t="s">
        <v>19</v>
      </c>
      <c r="G39" s="112"/>
      <c r="H39" s="111"/>
      <c r="I39" s="110" t="s">
        <v>28</v>
      </c>
      <c r="J39" s="111"/>
      <c r="K39" s="110" t="s">
        <v>27</v>
      </c>
      <c r="L39" s="111"/>
      <c r="M39" s="110" t="s">
        <v>22</v>
      </c>
      <c r="N39" s="111"/>
    </row>
    <row r="40" spans="1:14" x14ac:dyDescent="0.25">
      <c r="A40" s="118"/>
      <c r="B40" s="77" t="s">
        <v>492</v>
      </c>
      <c r="C40" s="168"/>
      <c r="D40" s="77" t="s">
        <v>745</v>
      </c>
      <c r="E40" s="168"/>
      <c r="F40" s="6" t="s">
        <v>20</v>
      </c>
      <c r="G40" s="110" t="s">
        <v>21</v>
      </c>
      <c r="H40" s="111"/>
      <c r="I40" s="7" t="s">
        <v>25</v>
      </c>
      <c r="J40" s="7" t="s">
        <v>26</v>
      </c>
      <c r="K40" s="7" t="s">
        <v>23</v>
      </c>
      <c r="L40" s="7" t="s">
        <v>24</v>
      </c>
      <c r="M40" s="7" t="s">
        <v>14</v>
      </c>
      <c r="N40" s="7" t="s">
        <v>15</v>
      </c>
    </row>
    <row r="41" spans="1:14" x14ac:dyDescent="0.25">
      <c r="A41" s="119"/>
      <c r="B41" s="171"/>
      <c r="C41" s="172"/>
      <c r="D41" s="171"/>
      <c r="E41" s="172"/>
      <c r="F41" s="4" t="s">
        <v>30</v>
      </c>
      <c r="G41" s="116" t="s">
        <v>29</v>
      </c>
      <c r="H41" s="117"/>
      <c r="I41" s="24">
        <f>SUM(130*70*65/1000000)</f>
        <v>0.59150000000000003</v>
      </c>
      <c r="J41" s="16">
        <f>SUM(51.18*27.56*25.59/1728)</f>
        <v>20.888441708333332</v>
      </c>
      <c r="K41" s="16">
        <v>135</v>
      </c>
      <c r="L41" s="16">
        <f>SUM(K41*2.2)</f>
        <v>297</v>
      </c>
      <c r="M41" s="16">
        <f>SUM(J11:J37)</f>
        <v>30063</v>
      </c>
      <c r="N41" s="16">
        <f>SUM(M41/3.75)</f>
        <v>8016.8</v>
      </c>
    </row>
  </sheetData>
  <mergeCells count="86">
    <mergeCell ref="A40:A41"/>
    <mergeCell ref="B40:C41"/>
    <mergeCell ref="D40:E41"/>
    <mergeCell ref="G40:H40"/>
    <mergeCell ref="G41:H41"/>
    <mergeCell ref="B39:C39"/>
    <mergeCell ref="D39:E39"/>
    <mergeCell ref="F39:H39"/>
    <mergeCell ref="I39:J39"/>
    <mergeCell ref="K39:L39"/>
    <mergeCell ref="M39:N39"/>
    <mergeCell ref="A1:D5"/>
    <mergeCell ref="E1:K5"/>
    <mergeCell ref="L1:N1"/>
    <mergeCell ref="L2:M2"/>
    <mergeCell ref="L3:M3"/>
    <mergeCell ref="L4:M4"/>
    <mergeCell ref="L5:M5"/>
    <mergeCell ref="A6:N6"/>
    <mergeCell ref="A7:N7"/>
    <mergeCell ref="A8:A10"/>
    <mergeCell ref="B8:B10"/>
    <mergeCell ref="L11:N11"/>
    <mergeCell ref="C11:D11"/>
    <mergeCell ref="E11:G11"/>
    <mergeCell ref="L12:N12"/>
    <mergeCell ref="C12:D12"/>
    <mergeCell ref="E12:G12"/>
    <mergeCell ref="C8:D10"/>
    <mergeCell ref="E8:I8"/>
    <mergeCell ref="J8:K9"/>
    <mergeCell ref="L8:N10"/>
    <mergeCell ref="E9:G10"/>
    <mergeCell ref="H9:H10"/>
    <mergeCell ref="I9:I10"/>
    <mergeCell ref="L13:N13"/>
    <mergeCell ref="K14:K17"/>
    <mergeCell ref="L14:N17"/>
    <mergeCell ref="E15:G15"/>
    <mergeCell ref="C13:D13"/>
    <mergeCell ref="E13:G13"/>
    <mergeCell ref="C14:D17"/>
    <mergeCell ref="E14:G14"/>
    <mergeCell ref="J14:J17"/>
    <mergeCell ref="A18:A22"/>
    <mergeCell ref="B18:B22"/>
    <mergeCell ref="C18:D22"/>
    <mergeCell ref="E18:G18"/>
    <mergeCell ref="E16:G16"/>
    <mergeCell ref="E17:G17"/>
    <mergeCell ref="A14:A17"/>
    <mergeCell ref="B14:B17"/>
    <mergeCell ref="J18:J22"/>
    <mergeCell ref="K18:K22"/>
    <mergeCell ref="L18:N22"/>
    <mergeCell ref="E19:G19"/>
    <mergeCell ref="E20:G20"/>
    <mergeCell ref="E21:G21"/>
    <mergeCell ref="E22:G22"/>
    <mergeCell ref="C25:D25"/>
    <mergeCell ref="E25:G25"/>
    <mergeCell ref="L23:N23"/>
    <mergeCell ref="C24:D24"/>
    <mergeCell ref="E24:G24"/>
    <mergeCell ref="L24:N24"/>
    <mergeCell ref="C23:D23"/>
    <mergeCell ref="E23:G23"/>
    <mergeCell ref="L25:N25"/>
    <mergeCell ref="J26:J37"/>
    <mergeCell ref="K26:K37"/>
    <mergeCell ref="L26:N37"/>
    <mergeCell ref="E27:G27"/>
    <mergeCell ref="E28:G28"/>
    <mergeCell ref="E29:G29"/>
    <mergeCell ref="E33:G33"/>
    <mergeCell ref="E34:G34"/>
    <mergeCell ref="E36:G36"/>
    <mergeCell ref="E35:G35"/>
    <mergeCell ref="A26:A37"/>
    <mergeCell ref="B26:B37"/>
    <mergeCell ref="C26:D37"/>
    <mergeCell ref="E31:G31"/>
    <mergeCell ref="E32:G32"/>
    <mergeCell ref="E37:G37"/>
    <mergeCell ref="E30:G30"/>
    <mergeCell ref="E26:G26"/>
  </mergeCells>
  <pageMargins left="3.937007874015748E-2" right="0.23622047244094491" top="0.74803149606299213" bottom="0.74803149606299213" header="0.31496062992125984" footer="0.31496062992125984"/>
  <pageSetup paperSize="9" scale="92" orientation="landscape" r:id="rId1"/>
  <headerFooter>
    <oddFooter>&amp;Cصفحة &amp;P</oddFooter>
  </headerFooter>
  <rowBreaks count="2" manualBreakCount="2">
    <brk id="17" max="13" man="1"/>
    <brk id="25" max="1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5"/>
  <sheetViews>
    <sheetView view="pageLayout" topLeftCell="A34" zoomScale="70" zoomScalePageLayoutView="70" workbookViewId="0">
      <selection activeCell="A44" sqref="A44:A45"/>
    </sheetView>
  </sheetViews>
  <sheetFormatPr defaultRowHeight="13.8" x14ac:dyDescent="0.25"/>
  <cols>
    <col min="1" max="1" width="11.19921875" bestFit="1" customWidth="1"/>
    <col min="6" max="6" width="9.6992187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1" t="s">
        <v>463</v>
      </c>
    </row>
    <row r="3" spans="1:14" ht="15.6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1" t="s">
        <v>463</v>
      </c>
    </row>
    <row r="4" spans="1:14" ht="15.6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541</v>
      </c>
      <c r="M4" s="98"/>
      <c r="N4" s="1" t="s">
        <v>463</v>
      </c>
    </row>
    <row r="5" spans="1:14" ht="15.6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1" t="s">
        <v>463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500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ht="14.25" customHeight="1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ht="23.25" customHeight="1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27.75" customHeight="1" x14ac:dyDescent="0.25">
      <c r="A11" s="33">
        <v>1</v>
      </c>
      <c r="B11" s="33" t="s">
        <v>463</v>
      </c>
      <c r="C11" s="77" t="s">
        <v>71</v>
      </c>
      <c r="D11" s="78"/>
      <c r="E11" s="58"/>
      <c r="F11" s="59"/>
      <c r="G11" s="60"/>
      <c r="H11" s="33"/>
      <c r="I11" s="33">
        <v>1</v>
      </c>
      <c r="J11" s="33">
        <v>4530</v>
      </c>
      <c r="K11" s="35">
        <f>SUM(J11/3.75)</f>
        <v>1208</v>
      </c>
      <c r="L11" s="58"/>
      <c r="M11" s="59"/>
      <c r="N11" s="60"/>
    </row>
    <row r="12" spans="1:14" ht="27.75" customHeight="1" x14ac:dyDescent="0.25">
      <c r="A12" s="33">
        <v>2</v>
      </c>
      <c r="B12" s="33" t="s">
        <v>464</v>
      </c>
      <c r="C12" s="61" t="s">
        <v>72</v>
      </c>
      <c r="D12" s="60"/>
      <c r="E12" s="58"/>
      <c r="F12" s="59"/>
      <c r="G12" s="60"/>
      <c r="H12" s="33"/>
      <c r="I12" s="33">
        <v>1</v>
      </c>
      <c r="J12" s="33">
        <v>785</v>
      </c>
      <c r="K12" s="35">
        <f>SUM(J12/3.75)</f>
        <v>209.33333333333334</v>
      </c>
      <c r="L12" s="58"/>
      <c r="M12" s="59"/>
      <c r="N12" s="60"/>
    </row>
    <row r="13" spans="1:14" ht="33.75" customHeight="1" x14ac:dyDescent="0.25">
      <c r="A13" s="127">
        <v>3</v>
      </c>
      <c r="B13" s="127" t="s">
        <v>465</v>
      </c>
      <c r="C13" s="61" t="s">
        <v>597</v>
      </c>
      <c r="D13" s="144"/>
      <c r="E13" s="61" t="s">
        <v>595</v>
      </c>
      <c r="F13" s="59"/>
      <c r="G13" s="60"/>
      <c r="H13" s="34" t="s">
        <v>594</v>
      </c>
      <c r="I13" s="33">
        <v>2</v>
      </c>
      <c r="J13" s="127">
        <v>1200</v>
      </c>
      <c r="K13" s="137">
        <f>SUM(J13/3.75)</f>
        <v>320</v>
      </c>
      <c r="L13" s="58"/>
      <c r="M13" s="59"/>
      <c r="N13" s="60"/>
    </row>
    <row r="14" spans="1:14" ht="39.75" customHeight="1" x14ac:dyDescent="0.25">
      <c r="A14" s="142"/>
      <c r="B14" s="142"/>
      <c r="C14" s="145"/>
      <c r="D14" s="146"/>
      <c r="E14" s="173" t="s">
        <v>597</v>
      </c>
      <c r="F14" s="176"/>
      <c r="G14" s="133"/>
      <c r="H14" s="26" t="s">
        <v>599</v>
      </c>
      <c r="I14" s="28">
        <v>2</v>
      </c>
      <c r="J14" s="142"/>
      <c r="K14" s="143"/>
      <c r="L14" s="149"/>
      <c r="M14" s="150"/>
      <c r="N14" s="151"/>
    </row>
    <row r="15" spans="1:14" ht="26.25" customHeight="1" x14ac:dyDescent="0.25">
      <c r="A15" s="142"/>
      <c r="B15" s="142"/>
      <c r="C15" s="145"/>
      <c r="D15" s="146"/>
      <c r="E15" s="61" t="s">
        <v>596</v>
      </c>
      <c r="F15" s="59"/>
      <c r="G15" s="60"/>
      <c r="H15" s="33" t="s">
        <v>600</v>
      </c>
      <c r="I15" s="33">
        <v>2</v>
      </c>
      <c r="J15" s="142"/>
      <c r="K15" s="143"/>
      <c r="L15" s="149"/>
      <c r="M15" s="150"/>
      <c r="N15" s="151"/>
    </row>
    <row r="16" spans="1:14" ht="25.5" customHeight="1" x14ac:dyDescent="0.25">
      <c r="A16" s="33">
        <v>4</v>
      </c>
      <c r="B16" s="33" t="s">
        <v>466</v>
      </c>
      <c r="C16" s="61" t="s">
        <v>73</v>
      </c>
      <c r="D16" s="60"/>
      <c r="E16" s="58"/>
      <c r="F16" s="59"/>
      <c r="G16" s="60"/>
      <c r="H16" s="33"/>
      <c r="I16" s="33">
        <v>5</v>
      </c>
      <c r="J16" s="33">
        <v>80</v>
      </c>
      <c r="K16" s="35">
        <f>SUM(J16/3.75)</f>
        <v>21.333333333333332</v>
      </c>
      <c r="L16" s="58"/>
      <c r="M16" s="59"/>
      <c r="N16" s="60"/>
    </row>
    <row r="17" spans="1:14" ht="27" customHeight="1" x14ac:dyDescent="0.25">
      <c r="A17" s="127">
        <v>5</v>
      </c>
      <c r="B17" s="127" t="s">
        <v>467</v>
      </c>
      <c r="C17" s="61" t="s">
        <v>79</v>
      </c>
      <c r="D17" s="144"/>
      <c r="E17" s="61" t="s">
        <v>74</v>
      </c>
      <c r="F17" s="59"/>
      <c r="G17" s="60"/>
      <c r="H17" s="33" t="s">
        <v>641</v>
      </c>
      <c r="I17" s="33">
        <v>45</v>
      </c>
      <c r="J17" s="127">
        <v>460</v>
      </c>
      <c r="K17" s="137">
        <f>SUM(J17/3.75)</f>
        <v>122.66666666666667</v>
      </c>
      <c r="L17" s="58"/>
      <c r="M17" s="59"/>
      <c r="N17" s="60"/>
    </row>
    <row r="18" spans="1:14" ht="27" customHeight="1" x14ac:dyDescent="0.25">
      <c r="A18" s="142"/>
      <c r="B18" s="142"/>
      <c r="C18" s="145"/>
      <c r="D18" s="146"/>
      <c r="E18" s="61" t="s">
        <v>75</v>
      </c>
      <c r="F18" s="59"/>
      <c r="G18" s="60"/>
      <c r="H18" s="33" t="s">
        <v>642</v>
      </c>
      <c r="I18" s="33">
        <v>3</v>
      </c>
      <c r="J18" s="142"/>
      <c r="K18" s="143"/>
      <c r="L18" s="58"/>
      <c r="M18" s="59"/>
      <c r="N18" s="60"/>
    </row>
    <row r="19" spans="1:14" ht="27" customHeight="1" x14ac:dyDescent="0.25">
      <c r="A19" s="142"/>
      <c r="B19" s="142"/>
      <c r="C19" s="145"/>
      <c r="D19" s="146"/>
      <c r="E19" s="61" t="s">
        <v>76</v>
      </c>
      <c r="F19" s="59"/>
      <c r="G19" s="60"/>
      <c r="H19" s="33" t="s">
        <v>643</v>
      </c>
      <c r="I19" s="33">
        <v>9</v>
      </c>
      <c r="J19" s="142"/>
      <c r="K19" s="143"/>
      <c r="L19" s="58"/>
      <c r="M19" s="59"/>
      <c r="N19" s="60"/>
    </row>
    <row r="20" spans="1:14" ht="26.25" customHeight="1" x14ac:dyDescent="0.25">
      <c r="A20" s="142"/>
      <c r="B20" s="142"/>
      <c r="C20" s="145"/>
      <c r="D20" s="146"/>
      <c r="E20" s="61" t="s">
        <v>77</v>
      </c>
      <c r="F20" s="59"/>
      <c r="G20" s="60"/>
      <c r="H20" s="33" t="s">
        <v>644</v>
      </c>
      <c r="I20" s="33">
        <v>3</v>
      </c>
      <c r="J20" s="142"/>
      <c r="K20" s="143"/>
      <c r="L20" s="58"/>
      <c r="M20" s="59"/>
      <c r="N20" s="60"/>
    </row>
    <row r="21" spans="1:14" ht="45.75" customHeight="1" x14ac:dyDescent="0.25">
      <c r="A21" s="128"/>
      <c r="B21" s="128"/>
      <c r="C21" s="147"/>
      <c r="D21" s="148"/>
      <c r="E21" s="173" t="s">
        <v>78</v>
      </c>
      <c r="F21" s="176"/>
      <c r="G21" s="133"/>
      <c r="H21" s="28" t="s">
        <v>645</v>
      </c>
      <c r="I21" s="28">
        <v>2</v>
      </c>
      <c r="J21" s="128"/>
      <c r="K21" s="138"/>
      <c r="L21" s="132"/>
      <c r="M21" s="176"/>
      <c r="N21" s="133"/>
    </row>
    <row r="22" spans="1:14" ht="28.5" customHeight="1" x14ac:dyDescent="0.25">
      <c r="A22" s="33">
        <v>6</v>
      </c>
      <c r="B22" s="33" t="s">
        <v>468</v>
      </c>
      <c r="C22" s="61" t="s">
        <v>80</v>
      </c>
      <c r="D22" s="60"/>
      <c r="E22" s="58"/>
      <c r="F22" s="59"/>
      <c r="G22" s="60"/>
      <c r="H22" s="33"/>
      <c r="I22" s="33">
        <v>1</v>
      </c>
      <c r="J22" s="33">
        <v>20</v>
      </c>
      <c r="K22" s="35">
        <f t="shared" ref="K22:K29" si="0">SUM(J22/3.75)</f>
        <v>5.333333333333333</v>
      </c>
      <c r="L22" s="58"/>
      <c r="M22" s="59"/>
      <c r="N22" s="60"/>
    </row>
    <row r="23" spans="1:14" ht="30" customHeight="1" x14ac:dyDescent="0.25">
      <c r="A23" s="33">
        <v>7</v>
      </c>
      <c r="B23" s="33" t="s">
        <v>469</v>
      </c>
      <c r="C23" s="61" t="s">
        <v>81</v>
      </c>
      <c r="D23" s="60"/>
      <c r="E23" s="58"/>
      <c r="F23" s="59"/>
      <c r="G23" s="60"/>
      <c r="H23" s="33"/>
      <c r="I23" s="33">
        <v>2</v>
      </c>
      <c r="J23" s="33">
        <v>30</v>
      </c>
      <c r="K23" s="35">
        <f t="shared" si="0"/>
        <v>8</v>
      </c>
      <c r="L23" s="58"/>
      <c r="M23" s="59"/>
      <c r="N23" s="60"/>
    </row>
    <row r="24" spans="1:14" s="3" customFormat="1" ht="27" customHeight="1" x14ac:dyDescent="0.25">
      <c r="A24" s="33">
        <v>8</v>
      </c>
      <c r="B24" s="33" t="s">
        <v>470</v>
      </c>
      <c r="C24" s="61" t="s">
        <v>82</v>
      </c>
      <c r="D24" s="60"/>
      <c r="E24" s="58"/>
      <c r="F24" s="59"/>
      <c r="G24" s="60"/>
      <c r="H24" s="33"/>
      <c r="I24" s="33">
        <v>2</v>
      </c>
      <c r="J24" s="33">
        <v>18</v>
      </c>
      <c r="K24" s="35">
        <f t="shared" si="0"/>
        <v>4.8</v>
      </c>
      <c r="L24" s="58"/>
      <c r="M24" s="59"/>
      <c r="N24" s="60"/>
    </row>
    <row r="25" spans="1:14" s="3" customFormat="1" ht="26.25" customHeight="1" x14ac:dyDescent="0.25">
      <c r="A25" s="33">
        <v>9</v>
      </c>
      <c r="B25" s="33" t="s">
        <v>471</v>
      </c>
      <c r="C25" s="61" t="s">
        <v>83</v>
      </c>
      <c r="D25" s="60"/>
      <c r="E25" s="58"/>
      <c r="F25" s="59"/>
      <c r="G25" s="60"/>
      <c r="H25" s="33"/>
      <c r="I25" s="33">
        <v>16</v>
      </c>
      <c r="J25" s="33">
        <v>50</v>
      </c>
      <c r="K25" s="35">
        <f t="shared" si="0"/>
        <v>13.333333333333334</v>
      </c>
      <c r="L25" s="58"/>
      <c r="M25" s="59"/>
      <c r="N25" s="60"/>
    </row>
    <row r="26" spans="1:14" s="3" customFormat="1" ht="35.25" customHeight="1" x14ac:dyDescent="0.25">
      <c r="A26" s="33">
        <v>10</v>
      </c>
      <c r="B26" s="33" t="s">
        <v>472</v>
      </c>
      <c r="C26" s="61" t="s">
        <v>451</v>
      </c>
      <c r="D26" s="60"/>
      <c r="E26" s="58"/>
      <c r="F26" s="59"/>
      <c r="G26" s="60"/>
      <c r="H26" s="33"/>
      <c r="I26" s="33">
        <v>5</v>
      </c>
      <c r="J26" s="33">
        <v>400</v>
      </c>
      <c r="K26" s="35">
        <f t="shared" si="0"/>
        <v>106.66666666666667</v>
      </c>
      <c r="L26" s="58"/>
      <c r="M26" s="59"/>
      <c r="N26" s="60"/>
    </row>
    <row r="27" spans="1:14" s="3" customFormat="1" ht="28.5" customHeight="1" x14ac:dyDescent="0.25">
      <c r="A27" s="33">
        <v>11</v>
      </c>
      <c r="B27" s="33" t="s">
        <v>473</v>
      </c>
      <c r="C27" s="61" t="s">
        <v>277</v>
      </c>
      <c r="D27" s="60"/>
      <c r="E27" s="58"/>
      <c r="F27" s="59"/>
      <c r="G27" s="60"/>
      <c r="H27" s="33"/>
      <c r="I27" s="33">
        <v>2</v>
      </c>
      <c r="J27" s="33">
        <v>450</v>
      </c>
      <c r="K27" s="35">
        <f t="shared" si="0"/>
        <v>120</v>
      </c>
      <c r="L27" s="58"/>
      <c r="M27" s="59"/>
      <c r="N27" s="60"/>
    </row>
    <row r="28" spans="1:14" s="3" customFormat="1" ht="29.25" customHeight="1" x14ac:dyDescent="0.25">
      <c r="A28" s="33">
        <v>12</v>
      </c>
      <c r="B28" s="33" t="s">
        <v>474</v>
      </c>
      <c r="C28" s="61" t="s">
        <v>337</v>
      </c>
      <c r="D28" s="60"/>
      <c r="E28" s="58"/>
      <c r="F28" s="59"/>
      <c r="G28" s="60"/>
      <c r="H28" s="33"/>
      <c r="I28" s="33">
        <v>3</v>
      </c>
      <c r="J28" s="33">
        <v>30</v>
      </c>
      <c r="K28" s="35">
        <f t="shared" si="0"/>
        <v>8</v>
      </c>
      <c r="L28" s="58"/>
      <c r="M28" s="59"/>
      <c r="N28" s="60"/>
    </row>
    <row r="29" spans="1:14" s="3" customFormat="1" ht="33" customHeight="1" x14ac:dyDescent="0.25">
      <c r="A29" s="62">
        <v>13</v>
      </c>
      <c r="B29" s="62" t="s">
        <v>475</v>
      </c>
      <c r="C29" s="63" t="s">
        <v>332</v>
      </c>
      <c r="D29" s="63"/>
      <c r="E29" s="63" t="s">
        <v>334</v>
      </c>
      <c r="F29" s="62"/>
      <c r="G29" s="62"/>
      <c r="H29" s="28" t="s">
        <v>646</v>
      </c>
      <c r="I29" s="28">
        <v>1</v>
      </c>
      <c r="J29" s="62">
        <v>6665</v>
      </c>
      <c r="K29" s="163">
        <f t="shared" si="0"/>
        <v>1777.3333333333333</v>
      </c>
      <c r="L29" s="62"/>
      <c r="M29" s="62"/>
      <c r="N29" s="62"/>
    </row>
    <row r="30" spans="1:14" s="3" customFormat="1" ht="31.5" customHeight="1" x14ac:dyDescent="0.25">
      <c r="A30" s="62"/>
      <c r="B30" s="62"/>
      <c r="C30" s="63"/>
      <c r="D30" s="63"/>
      <c r="E30" s="63" t="s">
        <v>335</v>
      </c>
      <c r="F30" s="62"/>
      <c r="G30" s="62"/>
      <c r="H30" s="28" t="s">
        <v>647</v>
      </c>
      <c r="I30" s="28">
        <v>2</v>
      </c>
      <c r="J30" s="62"/>
      <c r="K30" s="163"/>
      <c r="L30" s="62"/>
      <c r="M30" s="62"/>
      <c r="N30" s="62"/>
    </row>
    <row r="31" spans="1:14" s="3" customFormat="1" ht="28.5" customHeight="1" x14ac:dyDescent="0.25">
      <c r="A31" s="62"/>
      <c r="B31" s="62"/>
      <c r="C31" s="63"/>
      <c r="D31" s="63"/>
      <c r="E31" s="63" t="s">
        <v>336</v>
      </c>
      <c r="F31" s="62"/>
      <c r="G31" s="62"/>
      <c r="H31" s="28" t="s">
        <v>648</v>
      </c>
      <c r="I31" s="28">
        <v>2</v>
      </c>
      <c r="J31" s="62"/>
      <c r="K31" s="163"/>
      <c r="L31" s="62"/>
      <c r="M31" s="62"/>
      <c r="N31" s="62"/>
    </row>
    <row r="32" spans="1:14" s="3" customFormat="1" ht="30.75" customHeight="1" x14ac:dyDescent="0.25">
      <c r="A32" s="28">
        <v>14</v>
      </c>
      <c r="B32" s="28" t="s">
        <v>476</v>
      </c>
      <c r="C32" s="173" t="s">
        <v>353</v>
      </c>
      <c r="D32" s="133"/>
      <c r="E32" s="132"/>
      <c r="F32" s="176"/>
      <c r="G32" s="133"/>
      <c r="H32" s="28"/>
      <c r="I32" s="28">
        <v>20</v>
      </c>
      <c r="J32" s="28">
        <v>30</v>
      </c>
      <c r="K32" s="38">
        <f>SUM(J32/3.75)</f>
        <v>8</v>
      </c>
      <c r="L32" s="132"/>
      <c r="M32" s="176"/>
      <c r="N32" s="133"/>
    </row>
    <row r="33" spans="1:14" ht="28.5" customHeight="1" x14ac:dyDescent="0.25">
      <c r="A33" s="33">
        <v>15</v>
      </c>
      <c r="B33" s="33" t="s">
        <v>477</v>
      </c>
      <c r="C33" s="61" t="s">
        <v>347</v>
      </c>
      <c r="D33" s="60"/>
      <c r="E33" s="58"/>
      <c r="F33" s="59"/>
      <c r="G33" s="60"/>
      <c r="H33" s="33"/>
      <c r="I33" s="33">
        <v>20</v>
      </c>
      <c r="J33" s="33">
        <v>30</v>
      </c>
      <c r="K33" s="35">
        <f>SUM(J33/3.75)</f>
        <v>8</v>
      </c>
      <c r="L33" s="58"/>
      <c r="M33" s="59"/>
      <c r="N33" s="60"/>
    </row>
    <row r="34" spans="1:14" ht="31.5" customHeight="1" x14ac:dyDescent="0.25">
      <c r="A34" s="127">
        <v>16</v>
      </c>
      <c r="B34" s="127" t="s">
        <v>478</v>
      </c>
      <c r="C34" s="61" t="s">
        <v>42</v>
      </c>
      <c r="D34" s="144"/>
      <c r="E34" s="61" t="s">
        <v>42</v>
      </c>
      <c r="F34" s="166"/>
      <c r="G34" s="144"/>
      <c r="H34" s="33" t="s">
        <v>680</v>
      </c>
      <c r="I34" s="33">
        <v>1</v>
      </c>
      <c r="J34" s="127">
        <v>3500</v>
      </c>
      <c r="K34" s="137">
        <f>SUM(J34/3.75)</f>
        <v>933.33333333333337</v>
      </c>
      <c r="L34" s="58"/>
      <c r="M34" s="59"/>
      <c r="N34" s="60"/>
    </row>
    <row r="35" spans="1:14" ht="29.25" customHeight="1" x14ac:dyDescent="0.25">
      <c r="A35" s="142"/>
      <c r="B35" s="142"/>
      <c r="C35" s="145"/>
      <c r="D35" s="146"/>
      <c r="E35" s="61" t="s">
        <v>43</v>
      </c>
      <c r="F35" s="59"/>
      <c r="G35" s="60"/>
      <c r="H35" s="33" t="s">
        <v>679</v>
      </c>
      <c r="I35" s="33">
        <v>3</v>
      </c>
      <c r="J35" s="142"/>
      <c r="K35" s="143"/>
      <c r="L35" s="149"/>
      <c r="M35" s="150"/>
      <c r="N35" s="151"/>
    </row>
    <row r="36" spans="1:14" ht="28.5" customHeight="1" x14ac:dyDescent="0.25">
      <c r="A36" s="142"/>
      <c r="B36" s="142"/>
      <c r="C36" s="145"/>
      <c r="D36" s="146"/>
      <c r="E36" s="61" t="s">
        <v>457</v>
      </c>
      <c r="F36" s="166"/>
      <c r="G36" s="144"/>
      <c r="H36" s="33" t="s">
        <v>678</v>
      </c>
      <c r="I36" s="33">
        <v>1</v>
      </c>
      <c r="J36" s="142"/>
      <c r="K36" s="143"/>
      <c r="L36" s="149"/>
      <c r="M36" s="150"/>
      <c r="N36" s="151"/>
    </row>
    <row r="37" spans="1:14" ht="35.25" customHeight="1" x14ac:dyDescent="0.25">
      <c r="A37" s="33">
        <v>17</v>
      </c>
      <c r="B37" s="33" t="s">
        <v>479</v>
      </c>
      <c r="C37" s="61" t="s">
        <v>348</v>
      </c>
      <c r="D37" s="60"/>
      <c r="E37" s="58"/>
      <c r="F37" s="59"/>
      <c r="G37" s="60"/>
      <c r="H37" s="33"/>
      <c r="I37" s="33">
        <v>20</v>
      </c>
      <c r="J37" s="33">
        <v>30</v>
      </c>
      <c r="K37" s="35">
        <f>SUM(J37/3.75)</f>
        <v>8</v>
      </c>
      <c r="L37" s="58"/>
      <c r="M37" s="59"/>
      <c r="N37" s="60"/>
    </row>
    <row r="38" spans="1:14" ht="46.5" customHeight="1" x14ac:dyDescent="0.25">
      <c r="A38" s="33">
        <v>18</v>
      </c>
      <c r="B38" s="33" t="s">
        <v>729</v>
      </c>
      <c r="C38" s="61" t="s">
        <v>682</v>
      </c>
      <c r="D38" s="60"/>
      <c r="E38" s="58"/>
      <c r="F38" s="59"/>
      <c r="G38" s="60"/>
      <c r="H38" s="33"/>
      <c r="I38" s="33">
        <v>1</v>
      </c>
      <c r="J38" s="33">
        <v>30</v>
      </c>
      <c r="K38" s="35">
        <f>SUM(J38/3.75)</f>
        <v>8</v>
      </c>
      <c r="L38" s="58"/>
      <c r="M38" s="59"/>
      <c r="N38" s="60"/>
    </row>
    <row r="39" spans="1:14" ht="51" customHeight="1" x14ac:dyDescent="0.25">
      <c r="A39" s="28">
        <v>19</v>
      </c>
      <c r="B39" s="28" t="s">
        <v>727</v>
      </c>
      <c r="C39" s="173" t="s">
        <v>728</v>
      </c>
      <c r="D39" s="133"/>
      <c r="E39" s="132"/>
      <c r="F39" s="176"/>
      <c r="G39" s="133"/>
      <c r="H39" s="28"/>
      <c r="I39" s="28">
        <v>1</v>
      </c>
      <c r="J39" s="28">
        <v>50</v>
      </c>
      <c r="K39" s="38">
        <f>SUM(J39/3.75)</f>
        <v>13.333333333333334</v>
      </c>
      <c r="L39" s="132"/>
      <c r="M39" s="176"/>
      <c r="N39" s="133"/>
    </row>
    <row r="41" spans="1:14" ht="3" customHeight="1" x14ac:dyDescent="0.25"/>
    <row r="42" spans="1:14" hidden="1" x14ac:dyDescent="0.25"/>
    <row r="43" spans="1:14" x14ac:dyDescent="0.25">
      <c r="A43" s="5" t="s">
        <v>18</v>
      </c>
      <c r="B43" s="110" t="s">
        <v>17</v>
      </c>
      <c r="C43" s="111"/>
      <c r="D43" s="110" t="s">
        <v>16</v>
      </c>
      <c r="E43" s="111"/>
      <c r="F43" s="110" t="s">
        <v>19</v>
      </c>
      <c r="G43" s="112"/>
      <c r="H43" s="111"/>
      <c r="I43" s="110" t="s">
        <v>28</v>
      </c>
      <c r="J43" s="111"/>
      <c r="K43" s="110" t="s">
        <v>27</v>
      </c>
      <c r="L43" s="111"/>
      <c r="M43" s="110" t="s">
        <v>22</v>
      </c>
      <c r="N43" s="111"/>
    </row>
    <row r="44" spans="1:14" x14ac:dyDescent="0.25">
      <c r="A44" s="118">
        <f ca="1">TODAY()</f>
        <v>46198</v>
      </c>
      <c r="B44" s="120" t="s">
        <v>354</v>
      </c>
      <c r="C44" s="78"/>
      <c r="D44" s="120" t="s">
        <v>745</v>
      </c>
      <c r="E44" s="78"/>
      <c r="F44" s="6" t="s">
        <v>20</v>
      </c>
      <c r="G44" s="110" t="s">
        <v>21</v>
      </c>
      <c r="H44" s="111"/>
      <c r="I44" s="7" t="s">
        <v>25</v>
      </c>
      <c r="J44" s="7" t="s">
        <v>26</v>
      </c>
      <c r="K44" s="7" t="s">
        <v>23</v>
      </c>
      <c r="L44" s="7" t="s">
        <v>24</v>
      </c>
      <c r="M44" s="7" t="s">
        <v>14</v>
      </c>
      <c r="N44" s="7" t="s">
        <v>15</v>
      </c>
    </row>
    <row r="45" spans="1:14" x14ac:dyDescent="0.25">
      <c r="A45" s="226"/>
      <c r="B45" s="121"/>
      <c r="C45" s="122"/>
      <c r="D45" s="121"/>
      <c r="E45" s="122"/>
      <c r="F45" s="4" t="s">
        <v>30</v>
      </c>
      <c r="G45" s="116" t="s">
        <v>29</v>
      </c>
      <c r="H45" s="117"/>
      <c r="I45" s="24">
        <f>SUM(130*70*65/1000000)</f>
        <v>0.59150000000000003</v>
      </c>
      <c r="J45" s="16">
        <f>SUM(51.18*27.56*25.59/1728)</f>
        <v>20.888441708333332</v>
      </c>
      <c r="K45" s="16">
        <v>142</v>
      </c>
      <c r="L45" s="16">
        <f>SUM(K45*2.2)</f>
        <v>312.40000000000003</v>
      </c>
      <c r="M45" s="16">
        <f>SUM(J11:J39)</f>
        <v>18388</v>
      </c>
      <c r="N45" s="16">
        <f>SUM(M45/3.75)</f>
        <v>4903.4666666666662</v>
      </c>
    </row>
  </sheetData>
  <mergeCells count="116">
    <mergeCell ref="L32:N32"/>
    <mergeCell ref="L29:N31"/>
    <mergeCell ref="M43:N43"/>
    <mergeCell ref="E35:G35"/>
    <mergeCell ref="E36:G36"/>
    <mergeCell ref="L34:N36"/>
    <mergeCell ref="I43:J43"/>
    <mergeCell ref="E37:G37"/>
    <mergeCell ref="L37:N37"/>
    <mergeCell ref="E38:G38"/>
    <mergeCell ref="L38:N38"/>
    <mergeCell ref="E34:G34"/>
    <mergeCell ref="J34:J36"/>
    <mergeCell ref="K34:K36"/>
    <mergeCell ref="K43:L43"/>
    <mergeCell ref="J29:J31"/>
    <mergeCell ref="K29:K31"/>
    <mergeCell ref="E31:G31"/>
    <mergeCell ref="E39:G39"/>
    <mergeCell ref="L39:N39"/>
    <mergeCell ref="E26:G26"/>
    <mergeCell ref="C28:D28"/>
    <mergeCell ref="E28:G28"/>
    <mergeCell ref="L26:N26"/>
    <mergeCell ref="L28:N28"/>
    <mergeCell ref="L27:N27"/>
    <mergeCell ref="A44:A45"/>
    <mergeCell ref="B44:C45"/>
    <mergeCell ref="D44:E45"/>
    <mergeCell ref="G44:H44"/>
    <mergeCell ref="G45:H45"/>
    <mergeCell ref="C33:D33"/>
    <mergeCell ref="E33:G33"/>
    <mergeCell ref="E27:G27"/>
    <mergeCell ref="C27:D27"/>
    <mergeCell ref="C32:D32"/>
    <mergeCell ref="E32:G32"/>
    <mergeCell ref="E29:G29"/>
    <mergeCell ref="C29:D31"/>
    <mergeCell ref="E30:G30"/>
    <mergeCell ref="F43:H43"/>
    <mergeCell ref="D43:E43"/>
    <mergeCell ref="A29:A31"/>
    <mergeCell ref="L33:N33"/>
    <mergeCell ref="B29:B31"/>
    <mergeCell ref="B34:B36"/>
    <mergeCell ref="A34:A36"/>
    <mergeCell ref="C34:D36"/>
    <mergeCell ref="B43:C43"/>
    <mergeCell ref="C37:D37"/>
    <mergeCell ref="C38:D38"/>
    <mergeCell ref="B17:B21"/>
    <mergeCell ref="A17:A21"/>
    <mergeCell ref="C22:D22"/>
    <mergeCell ref="C25:D25"/>
    <mergeCell ref="C24:D24"/>
    <mergeCell ref="C23:D23"/>
    <mergeCell ref="C26:D26"/>
    <mergeCell ref="C39:D39"/>
    <mergeCell ref="L25:N25"/>
    <mergeCell ref="L16:N16"/>
    <mergeCell ref="E17:G17"/>
    <mergeCell ref="L22:N22"/>
    <mergeCell ref="L23:N23"/>
    <mergeCell ref="L24:N24"/>
    <mergeCell ref="E19:G19"/>
    <mergeCell ref="E18:G18"/>
    <mergeCell ref="E22:G22"/>
    <mergeCell ref="E25:G25"/>
    <mergeCell ref="E24:G24"/>
    <mergeCell ref="E23:G23"/>
    <mergeCell ref="C16:D16"/>
    <mergeCell ref="E16:G16"/>
    <mergeCell ref="C17:D21"/>
    <mergeCell ref="L21:N21"/>
    <mergeCell ref="L20:N20"/>
    <mergeCell ref="E21:G21"/>
    <mergeCell ref="E20:G20"/>
    <mergeCell ref="J17:J21"/>
    <mergeCell ref="K17:K21"/>
    <mergeCell ref="L18:N18"/>
    <mergeCell ref="L19:N19"/>
    <mergeCell ref="L17:N17"/>
    <mergeCell ref="C12:D12"/>
    <mergeCell ref="E12:G12"/>
    <mergeCell ref="L12:N12"/>
    <mergeCell ref="E14:G14"/>
    <mergeCell ref="E13:G13"/>
    <mergeCell ref="B13:B15"/>
    <mergeCell ref="A13:A15"/>
    <mergeCell ref="C13:D15"/>
    <mergeCell ref="J13:J15"/>
    <mergeCell ref="K13:K15"/>
    <mergeCell ref="E15:G15"/>
    <mergeCell ref="L13:N15"/>
    <mergeCell ref="A1:D5"/>
    <mergeCell ref="E1:K5"/>
    <mergeCell ref="L1:N1"/>
    <mergeCell ref="L2:M2"/>
    <mergeCell ref="L3:M3"/>
    <mergeCell ref="L4:M4"/>
    <mergeCell ref="L5:M5"/>
    <mergeCell ref="I9:I10"/>
    <mergeCell ref="C11:D11"/>
    <mergeCell ref="E11:G11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L11:N11"/>
  </mergeCells>
  <pageMargins left="3.937007874015748E-2" right="0.23622047244094491" top="0.74803149606299213" bottom="0.74803149606299213" header="0.31496062992125984" footer="0.31496062992125984"/>
  <pageSetup paperSize="9" orientation="landscape" r:id="rId1"/>
  <headerFooter>
    <oddFooter>&amp;Cصفحة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8"/>
  <sheetViews>
    <sheetView tabSelected="1" view="pageLayout" topLeftCell="A65" zoomScale="90" zoomScalePageLayoutView="90" workbookViewId="0">
      <selection activeCell="F71" sqref="F71"/>
    </sheetView>
  </sheetViews>
  <sheetFormatPr defaultRowHeight="13.8" x14ac:dyDescent="0.25"/>
  <cols>
    <col min="1" max="1" width="8.296875" customWidth="1"/>
    <col min="4" max="4" width="14.69921875" customWidth="1"/>
    <col min="6" max="6" width="9.69921875" customWidth="1"/>
    <col min="10" max="10" width="7" customWidth="1"/>
    <col min="11" max="11" width="7.59765625" customWidth="1"/>
    <col min="12" max="12" width="6.3984375" customWidth="1"/>
    <col min="13" max="13" width="9.398437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1" t="s">
        <v>182</v>
      </c>
    </row>
    <row r="3" spans="1:14" ht="15.6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1" t="s">
        <v>182</v>
      </c>
    </row>
    <row r="4" spans="1:14" ht="15.6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227" t="s">
        <v>542</v>
      </c>
      <c r="M4" s="228"/>
      <c r="N4" s="1" t="s">
        <v>182</v>
      </c>
    </row>
    <row r="5" spans="1:14" ht="15.6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1" t="s">
        <v>182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449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ht="14.25" customHeight="1" x14ac:dyDescent="0.25">
      <c r="A9" s="105"/>
      <c r="B9" s="104"/>
      <c r="C9" s="104"/>
      <c r="D9" s="104"/>
      <c r="E9" s="105" t="s">
        <v>11</v>
      </c>
      <c r="F9" s="105"/>
      <c r="G9" s="105"/>
      <c r="H9" s="291" t="s">
        <v>12</v>
      </c>
      <c r="I9" s="103" t="s">
        <v>13</v>
      </c>
      <c r="J9" s="75"/>
      <c r="K9" s="76"/>
      <c r="L9" s="80"/>
      <c r="M9" s="81"/>
      <c r="N9" s="82"/>
    </row>
    <row r="10" spans="1:14" ht="14.25" customHeight="1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127">
        <v>1</v>
      </c>
      <c r="B11" s="127" t="s">
        <v>182</v>
      </c>
      <c r="C11" s="77" t="s">
        <v>145</v>
      </c>
      <c r="D11" s="78"/>
      <c r="E11" s="58"/>
      <c r="F11" s="59"/>
      <c r="G11" s="60"/>
      <c r="H11" s="127"/>
      <c r="I11" s="127">
        <v>1</v>
      </c>
      <c r="J11" s="127">
        <v>520</v>
      </c>
      <c r="K11" s="137">
        <f>SUM(J11/3.75)</f>
        <v>138.66666666666666</v>
      </c>
      <c r="L11" s="58"/>
      <c r="M11" s="59"/>
      <c r="N11" s="60"/>
    </row>
    <row r="12" spans="1:14" x14ac:dyDescent="0.25">
      <c r="A12" s="128"/>
      <c r="B12" s="128"/>
      <c r="C12" s="121"/>
      <c r="D12" s="122"/>
      <c r="E12" s="129"/>
      <c r="F12" s="131"/>
      <c r="G12" s="130"/>
      <c r="H12" s="128"/>
      <c r="I12" s="128"/>
      <c r="J12" s="128"/>
      <c r="K12" s="138"/>
      <c r="L12" s="129"/>
      <c r="M12" s="131"/>
      <c r="N12" s="130"/>
    </row>
    <row r="13" spans="1:14" x14ac:dyDescent="0.25">
      <c r="A13" s="127">
        <v>2</v>
      </c>
      <c r="B13" s="127" t="s">
        <v>183</v>
      </c>
      <c r="C13" s="61" t="s">
        <v>59</v>
      </c>
      <c r="D13" s="60"/>
      <c r="E13" s="58"/>
      <c r="F13" s="59"/>
      <c r="G13" s="60"/>
      <c r="H13" s="127"/>
      <c r="I13" s="127">
        <v>4</v>
      </c>
      <c r="J13" s="127">
        <v>870</v>
      </c>
      <c r="K13" s="137">
        <f>SUM(J13/3.75)</f>
        <v>232</v>
      </c>
      <c r="L13" s="58"/>
      <c r="M13" s="59"/>
      <c r="N13" s="60"/>
    </row>
    <row r="14" spans="1:14" x14ac:dyDescent="0.25">
      <c r="A14" s="128"/>
      <c r="B14" s="128"/>
      <c r="C14" s="129"/>
      <c r="D14" s="130"/>
      <c r="E14" s="129"/>
      <c r="F14" s="131"/>
      <c r="G14" s="130"/>
      <c r="H14" s="128"/>
      <c r="I14" s="128"/>
      <c r="J14" s="128"/>
      <c r="K14" s="138"/>
      <c r="L14" s="129"/>
      <c r="M14" s="131"/>
      <c r="N14" s="130"/>
    </row>
    <row r="15" spans="1:14" x14ac:dyDescent="0.25">
      <c r="A15" s="127">
        <v>3</v>
      </c>
      <c r="B15" s="127" t="s">
        <v>184</v>
      </c>
      <c r="C15" s="61" t="s">
        <v>60</v>
      </c>
      <c r="D15" s="60"/>
      <c r="E15" s="58"/>
      <c r="F15" s="59"/>
      <c r="G15" s="60"/>
      <c r="H15" s="127"/>
      <c r="I15" s="127">
        <v>4</v>
      </c>
      <c r="J15" s="127">
        <v>1000</v>
      </c>
      <c r="K15" s="137">
        <f>SUM(J15/3.75)</f>
        <v>266.66666666666669</v>
      </c>
      <c r="L15" s="58"/>
      <c r="M15" s="59"/>
      <c r="N15" s="60"/>
    </row>
    <row r="16" spans="1:14" x14ac:dyDescent="0.25">
      <c r="A16" s="128"/>
      <c r="B16" s="128"/>
      <c r="C16" s="129"/>
      <c r="D16" s="130"/>
      <c r="E16" s="129"/>
      <c r="F16" s="131"/>
      <c r="G16" s="130"/>
      <c r="H16" s="128"/>
      <c r="I16" s="128"/>
      <c r="J16" s="128"/>
      <c r="K16" s="138"/>
      <c r="L16" s="129"/>
      <c r="M16" s="131"/>
      <c r="N16" s="130"/>
    </row>
    <row r="17" spans="1:14" x14ac:dyDescent="0.25">
      <c r="A17" s="127">
        <v>4</v>
      </c>
      <c r="B17" s="127" t="s">
        <v>185</v>
      </c>
      <c r="C17" s="61" t="s">
        <v>61</v>
      </c>
      <c r="D17" s="60"/>
      <c r="E17" s="58"/>
      <c r="F17" s="59"/>
      <c r="G17" s="60"/>
      <c r="H17" s="127"/>
      <c r="I17" s="127">
        <v>3</v>
      </c>
      <c r="J17" s="127">
        <v>540</v>
      </c>
      <c r="K17" s="137">
        <f>SUM(J17/3.75)</f>
        <v>144</v>
      </c>
      <c r="L17" s="58"/>
      <c r="M17" s="59"/>
      <c r="N17" s="60"/>
    </row>
    <row r="18" spans="1:14" x14ac:dyDescent="0.25">
      <c r="A18" s="128"/>
      <c r="B18" s="128"/>
      <c r="C18" s="129"/>
      <c r="D18" s="130"/>
      <c r="E18" s="129"/>
      <c r="F18" s="131"/>
      <c r="G18" s="130"/>
      <c r="H18" s="128"/>
      <c r="I18" s="128"/>
      <c r="J18" s="128"/>
      <c r="K18" s="138"/>
      <c r="L18" s="129"/>
      <c r="M18" s="131"/>
      <c r="N18" s="130"/>
    </row>
    <row r="19" spans="1:14" x14ac:dyDescent="0.25">
      <c r="A19" s="127">
        <v>5</v>
      </c>
      <c r="B19" s="127" t="s">
        <v>186</v>
      </c>
      <c r="C19" s="61" t="s">
        <v>62</v>
      </c>
      <c r="D19" s="60"/>
      <c r="E19" s="58"/>
      <c r="F19" s="59"/>
      <c r="G19" s="60"/>
      <c r="H19" s="127"/>
      <c r="I19" s="127">
        <v>2</v>
      </c>
      <c r="J19" s="127">
        <v>1040</v>
      </c>
      <c r="K19" s="137">
        <f>SUM(J19/3.75)</f>
        <v>277.33333333333331</v>
      </c>
      <c r="L19" s="58"/>
      <c r="M19" s="59"/>
      <c r="N19" s="60"/>
    </row>
    <row r="20" spans="1:14" x14ac:dyDescent="0.25">
      <c r="A20" s="128"/>
      <c r="B20" s="128"/>
      <c r="C20" s="129"/>
      <c r="D20" s="130"/>
      <c r="E20" s="129"/>
      <c r="F20" s="131"/>
      <c r="G20" s="130"/>
      <c r="H20" s="128"/>
      <c r="I20" s="128"/>
      <c r="J20" s="128"/>
      <c r="K20" s="138"/>
      <c r="L20" s="129"/>
      <c r="M20" s="131"/>
      <c r="N20" s="130"/>
    </row>
    <row r="21" spans="1:14" x14ac:dyDescent="0.25">
      <c r="A21" s="127">
        <v>6</v>
      </c>
      <c r="B21" s="127" t="s">
        <v>187</v>
      </c>
      <c r="C21" s="61" t="s">
        <v>63</v>
      </c>
      <c r="D21" s="60"/>
      <c r="E21" s="58"/>
      <c r="F21" s="59"/>
      <c r="G21" s="60"/>
      <c r="H21" s="127"/>
      <c r="I21" s="127">
        <v>2</v>
      </c>
      <c r="J21" s="127">
        <v>260</v>
      </c>
      <c r="K21" s="137">
        <f>SUM(J21/3.75)</f>
        <v>69.333333333333329</v>
      </c>
      <c r="L21" s="58"/>
      <c r="M21" s="59"/>
      <c r="N21" s="60"/>
    </row>
    <row r="22" spans="1:14" x14ac:dyDescent="0.25">
      <c r="A22" s="128"/>
      <c r="B22" s="128"/>
      <c r="C22" s="129"/>
      <c r="D22" s="130"/>
      <c r="E22" s="129"/>
      <c r="F22" s="131"/>
      <c r="G22" s="130"/>
      <c r="H22" s="128"/>
      <c r="I22" s="128"/>
      <c r="J22" s="128"/>
      <c r="K22" s="138"/>
      <c r="L22" s="129"/>
      <c r="M22" s="131"/>
      <c r="N22" s="130"/>
    </row>
    <row r="23" spans="1:14" x14ac:dyDescent="0.25">
      <c r="A23" s="127">
        <v>7</v>
      </c>
      <c r="B23" s="127" t="s">
        <v>188</v>
      </c>
      <c r="C23" s="61" t="s">
        <v>64</v>
      </c>
      <c r="D23" s="60"/>
      <c r="E23" s="58"/>
      <c r="F23" s="59"/>
      <c r="G23" s="60"/>
      <c r="H23" s="127"/>
      <c r="I23" s="127">
        <v>2</v>
      </c>
      <c r="J23" s="127">
        <v>175</v>
      </c>
      <c r="K23" s="137">
        <f>SUM(J23/3.75)</f>
        <v>46.666666666666664</v>
      </c>
      <c r="L23" s="58"/>
      <c r="M23" s="59"/>
      <c r="N23" s="60"/>
    </row>
    <row r="24" spans="1:14" x14ac:dyDescent="0.25">
      <c r="A24" s="128"/>
      <c r="B24" s="128"/>
      <c r="C24" s="129"/>
      <c r="D24" s="130"/>
      <c r="E24" s="129"/>
      <c r="F24" s="131"/>
      <c r="G24" s="130"/>
      <c r="H24" s="128"/>
      <c r="I24" s="128"/>
      <c r="J24" s="128"/>
      <c r="K24" s="138"/>
      <c r="L24" s="129"/>
      <c r="M24" s="131"/>
      <c r="N24" s="130"/>
    </row>
    <row r="25" spans="1:14" ht="14.25" customHeight="1" x14ac:dyDescent="0.25">
      <c r="A25" s="127">
        <v>8</v>
      </c>
      <c r="B25" s="127" t="s">
        <v>189</v>
      </c>
      <c r="C25" s="61" t="s">
        <v>66</v>
      </c>
      <c r="D25" s="144"/>
      <c r="E25" s="58"/>
      <c r="F25" s="59"/>
      <c r="G25" s="60"/>
      <c r="H25" s="127"/>
      <c r="I25" s="127">
        <v>2</v>
      </c>
      <c r="J25" s="127">
        <v>85</v>
      </c>
      <c r="K25" s="137">
        <f>SUM(J25/3.75)</f>
        <v>22.666666666666668</v>
      </c>
      <c r="L25" s="58"/>
      <c r="M25" s="59"/>
      <c r="N25" s="60"/>
    </row>
    <row r="26" spans="1:14" ht="39" customHeight="1" x14ac:dyDescent="0.25">
      <c r="A26" s="128"/>
      <c r="B26" s="128"/>
      <c r="C26" s="147"/>
      <c r="D26" s="148"/>
      <c r="E26" s="129"/>
      <c r="F26" s="131"/>
      <c r="G26" s="130"/>
      <c r="H26" s="128"/>
      <c r="I26" s="128"/>
      <c r="J26" s="128"/>
      <c r="K26" s="138"/>
      <c r="L26" s="129"/>
      <c r="M26" s="131"/>
      <c r="N26" s="130"/>
    </row>
    <row r="27" spans="1:14" x14ac:dyDescent="0.25">
      <c r="A27" s="127">
        <v>9</v>
      </c>
      <c r="B27" s="127" t="s">
        <v>190</v>
      </c>
      <c r="C27" s="61" t="s">
        <v>65</v>
      </c>
      <c r="D27" s="144"/>
      <c r="E27" s="58"/>
      <c r="F27" s="59"/>
      <c r="G27" s="60"/>
      <c r="H27" s="127"/>
      <c r="I27" s="127">
        <v>4</v>
      </c>
      <c r="J27" s="127">
        <v>85</v>
      </c>
      <c r="K27" s="137">
        <f>SUM(J27/3.75)</f>
        <v>22.666666666666668</v>
      </c>
      <c r="L27" s="58"/>
      <c r="M27" s="59"/>
      <c r="N27" s="60"/>
    </row>
    <row r="28" spans="1:14" ht="54.75" customHeight="1" x14ac:dyDescent="0.25">
      <c r="A28" s="128"/>
      <c r="B28" s="128"/>
      <c r="C28" s="147"/>
      <c r="D28" s="148"/>
      <c r="E28" s="129"/>
      <c r="F28" s="131"/>
      <c r="G28" s="130"/>
      <c r="H28" s="128"/>
      <c r="I28" s="128"/>
      <c r="J28" s="128"/>
      <c r="K28" s="138"/>
      <c r="L28" s="129"/>
      <c r="M28" s="131"/>
      <c r="N28" s="130"/>
    </row>
    <row r="29" spans="1:14" ht="39.75" customHeight="1" x14ac:dyDescent="0.25">
      <c r="A29" s="127">
        <v>10</v>
      </c>
      <c r="B29" s="127" t="s">
        <v>191</v>
      </c>
      <c r="C29" s="61" t="s">
        <v>84</v>
      </c>
      <c r="D29" s="144"/>
      <c r="E29" s="58"/>
      <c r="F29" s="59"/>
      <c r="G29" s="60"/>
      <c r="H29" s="127"/>
      <c r="I29" s="127">
        <v>6</v>
      </c>
      <c r="J29" s="127">
        <v>500</v>
      </c>
      <c r="K29" s="137">
        <f>SUM(J29/3.75)</f>
        <v>133.33333333333334</v>
      </c>
      <c r="L29" s="58"/>
      <c r="M29" s="59"/>
      <c r="N29" s="60"/>
    </row>
    <row r="30" spans="1:14" ht="39.75" customHeight="1" x14ac:dyDescent="0.25">
      <c r="A30" s="128"/>
      <c r="B30" s="128"/>
      <c r="C30" s="147"/>
      <c r="D30" s="148"/>
      <c r="E30" s="129"/>
      <c r="F30" s="131"/>
      <c r="G30" s="130"/>
      <c r="H30" s="128"/>
      <c r="I30" s="128"/>
      <c r="J30" s="128"/>
      <c r="K30" s="138"/>
      <c r="L30" s="129"/>
      <c r="M30" s="131"/>
      <c r="N30" s="130"/>
    </row>
    <row r="31" spans="1:14" ht="39.75" customHeight="1" x14ac:dyDescent="0.25">
      <c r="A31" s="127">
        <v>11</v>
      </c>
      <c r="B31" s="127" t="s">
        <v>192</v>
      </c>
      <c r="C31" s="61" t="s">
        <v>85</v>
      </c>
      <c r="D31" s="144"/>
      <c r="E31" s="58"/>
      <c r="F31" s="59"/>
      <c r="G31" s="60"/>
      <c r="H31" s="127"/>
      <c r="I31" s="127">
        <v>2</v>
      </c>
      <c r="J31" s="127">
        <v>200</v>
      </c>
      <c r="K31" s="137">
        <f>SUM(J31/3.75)</f>
        <v>53.333333333333336</v>
      </c>
      <c r="L31" s="58"/>
      <c r="M31" s="59"/>
      <c r="N31" s="60"/>
    </row>
    <row r="32" spans="1:14" ht="39.75" customHeight="1" x14ac:dyDescent="0.25">
      <c r="A32" s="128"/>
      <c r="B32" s="128"/>
      <c r="C32" s="147"/>
      <c r="D32" s="148"/>
      <c r="E32" s="129"/>
      <c r="F32" s="131"/>
      <c r="G32" s="130"/>
      <c r="H32" s="128"/>
      <c r="I32" s="128"/>
      <c r="J32" s="128"/>
      <c r="K32" s="138"/>
      <c r="L32" s="129"/>
      <c r="M32" s="131"/>
      <c r="N32" s="130"/>
    </row>
    <row r="33" spans="1:14" x14ac:dyDescent="0.25">
      <c r="A33" s="127">
        <v>12</v>
      </c>
      <c r="B33" s="127" t="s">
        <v>193</v>
      </c>
      <c r="C33" s="61" t="s">
        <v>340</v>
      </c>
      <c r="D33" s="144"/>
      <c r="E33" s="58"/>
      <c r="F33" s="59"/>
      <c r="G33" s="60"/>
      <c r="H33" s="127"/>
      <c r="I33" s="127">
        <v>6</v>
      </c>
      <c r="J33" s="127">
        <v>8070</v>
      </c>
      <c r="K33" s="137">
        <f>SUM(J33/3.75)</f>
        <v>2152</v>
      </c>
      <c r="L33" s="58"/>
      <c r="M33" s="59"/>
      <c r="N33" s="60"/>
    </row>
    <row r="34" spans="1:14" x14ac:dyDescent="0.25">
      <c r="A34" s="128"/>
      <c r="B34" s="128"/>
      <c r="C34" s="147"/>
      <c r="D34" s="148"/>
      <c r="E34" s="129"/>
      <c r="F34" s="131"/>
      <c r="G34" s="130"/>
      <c r="H34" s="128"/>
      <c r="I34" s="128"/>
      <c r="J34" s="128"/>
      <c r="K34" s="138"/>
      <c r="L34" s="129"/>
      <c r="M34" s="131"/>
      <c r="N34" s="130"/>
    </row>
    <row r="35" spans="1:14" s="3" customFormat="1" ht="14.25" customHeight="1" x14ac:dyDescent="0.25">
      <c r="A35" s="127">
        <v>13</v>
      </c>
      <c r="B35" s="127" t="s">
        <v>278</v>
      </c>
      <c r="C35" s="61" t="s">
        <v>331</v>
      </c>
      <c r="D35" s="60"/>
      <c r="E35" s="58"/>
      <c r="F35" s="59"/>
      <c r="G35" s="60"/>
      <c r="H35" s="127"/>
      <c r="I35" s="127">
        <v>1</v>
      </c>
      <c r="J35" s="127">
        <v>1500</v>
      </c>
      <c r="K35" s="137">
        <f>SUM(J35/3.75)</f>
        <v>400</v>
      </c>
      <c r="L35" s="58"/>
      <c r="M35" s="59"/>
      <c r="N35" s="60"/>
    </row>
    <row r="36" spans="1:14" s="3" customFormat="1" x14ac:dyDescent="0.25">
      <c r="A36" s="128"/>
      <c r="B36" s="128"/>
      <c r="C36" s="129"/>
      <c r="D36" s="130"/>
      <c r="E36" s="129"/>
      <c r="F36" s="131"/>
      <c r="G36" s="130"/>
      <c r="H36" s="128"/>
      <c r="I36" s="128"/>
      <c r="J36" s="128"/>
      <c r="K36" s="138"/>
      <c r="L36" s="129"/>
      <c r="M36" s="131"/>
      <c r="N36" s="130"/>
    </row>
    <row r="37" spans="1:14" s="3" customFormat="1" x14ac:dyDescent="0.25">
      <c r="A37" s="127">
        <v>14</v>
      </c>
      <c r="B37" s="127" t="s">
        <v>333</v>
      </c>
      <c r="C37" s="61" t="s">
        <v>86</v>
      </c>
      <c r="D37" s="60"/>
      <c r="E37" s="58"/>
      <c r="F37" s="59"/>
      <c r="G37" s="60"/>
      <c r="H37" s="127"/>
      <c r="I37" s="127">
        <v>6</v>
      </c>
      <c r="J37" s="127">
        <v>500</v>
      </c>
      <c r="K37" s="137">
        <f>SUM(J37/3.75)</f>
        <v>133.33333333333334</v>
      </c>
      <c r="L37" s="58"/>
      <c r="M37" s="59"/>
      <c r="N37" s="60"/>
    </row>
    <row r="38" spans="1:14" s="3" customFormat="1" x14ac:dyDescent="0.25">
      <c r="A38" s="128"/>
      <c r="B38" s="128"/>
      <c r="C38" s="129"/>
      <c r="D38" s="130"/>
      <c r="E38" s="129"/>
      <c r="F38" s="131"/>
      <c r="G38" s="130"/>
      <c r="H38" s="128"/>
      <c r="I38" s="128"/>
      <c r="J38" s="128"/>
      <c r="K38" s="138"/>
      <c r="L38" s="129"/>
      <c r="M38" s="131"/>
      <c r="N38" s="130"/>
    </row>
    <row r="39" spans="1:14" s="3" customFormat="1" x14ac:dyDescent="0.25">
      <c r="A39" s="127">
        <v>15</v>
      </c>
      <c r="B39" s="127" t="s">
        <v>447</v>
      </c>
      <c r="C39" s="61" t="s">
        <v>67</v>
      </c>
      <c r="D39" s="60"/>
      <c r="E39" s="58"/>
      <c r="F39" s="59"/>
      <c r="G39" s="60"/>
      <c r="H39" s="127"/>
      <c r="I39" s="127">
        <v>3</v>
      </c>
      <c r="J39" s="127">
        <v>270</v>
      </c>
      <c r="K39" s="137">
        <f>SUM(J39/3.75)</f>
        <v>72</v>
      </c>
      <c r="L39" s="58"/>
      <c r="M39" s="59"/>
      <c r="N39" s="60"/>
    </row>
    <row r="40" spans="1:14" s="3" customFormat="1" x14ac:dyDescent="0.25">
      <c r="A40" s="128"/>
      <c r="B40" s="128"/>
      <c r="C40" s="129"/>
      <c r="D40" s="130"/>
      <c r="E40" s="129"/>
      <c r="F40" s="131"/>
      <c r="G40" s="130"/>
      <c r="H40" s="128"/>
      <c r="I40" s="128"/>
      <c r="J40" s="128"/>
      <c r="K40" s="138"/>
      <c r="L40" s="129"/>
      <c r="M40" s="131"/>
      <c r="N40" s="130"/>
    </row>
    <row r="41" spans="1:14" s="3" customFormat="1" x14ac:dyDescent="0.25">
      <c r="A41" s="127">
        <v>16</v>
      </c>
      <c r="B41" s="127" t="s">
        <v>343</v>
      </c>
      <c r="C41" s="61" t="s">
        <v>68</v>
      </c>
      <c r="D41" s="60"/>
      <c r="E41" s="58"/>
      <c r="F41" s="59"/>
      <c r="G41" s="60"/>
      <c r="H41" s="127"/>
      <c r="I41" s="127">
        <v>1</v>
      </c>
      <c r="J41" s="127">
        <v>440</v>
      </c>
      <c r="K41" s="137">
        <f>SUM(J41/3.75)</f>
        <v>117.33333333333333</v>
      </c>
      <c r="L41" s="58"/>
      <c r="M41" s="59"/>
      <c r="N41" s="60"/>
    </row>
    <row r="42" spans="1:14" s="3" customFormat="1" x14ac:dyDescent="0.25">
      <c r="A42" s="128"/>
      <c r="B42" s="128"/>
      <c r="C42" s="129"/>
      <c r="D42" s="130"/>
      <c r="E42" s="129"/>
      <c r="F42" s="131"/>
      <c r="G42" s="130"/>
      <c r="H42" s="128"/>
      <c r="I42" s="128"/>
      <c r="J42" s="128"/>
      <c r="K42" s="138"/>
      <c r="L42" s="129"/>
      <c r="M42" s="131"/>
      <c r="N42" s="130"/>
    </row>
    <row r="43" spans="1:14" s="3" customFormat="1" x14ac:dyDescent="0.25">
      <c r="A43" s="127">
        <v>17</v>
      </c>
      <c r="B43" s="127" t="s">
        <v>344</v>
      </c>
      <c r="C43" s="61" t="s">
        <v>146</v>
      </c>
      <c r="D43" s="60"/>
      <c r="E43" s="58"/>
      <c r="F43" s="59"/>
      <c r="G43" s="60"/>
      <c r="H43" s="127"/>
      <c r="I43" s="127">
        <v>8</v>
      </c>
      <c r="J43" s="127">
        <v>469</v>
      </c>
      <c r="K43" s="137">
        <f>SUM(J43/3.75)</f>
        <v>125.06666666666666</v>
      </c>
      <c r="L43" s="58"/>
      <c r="M43" s="59"/>
      <c r="N43" s="60"/>
    </row>
    <row r="44" spans="1:14" s="3" customFormat="1" x14ac:dyDescent="0.25">
      <c r="A44" s="128"/>
      <c r="B44" s="128"/>
      <c r="C44" s="129"/>
      <c r="D44" s="130"/>
      <c r="E44" s="129"/>
      <c r="F44" s="131"/>
      <c r="G44" s="130"/>
      <c r="H44" s="128"/>
      <c r="I44" s="128"/>
      <c r="J44" s="128"/>
      <c r="K44" s="138"/>
      <c r="L44" s="129"/>
      <c r="M44" s="131"/>
      <c r="N44" s="130"/>
    </row>
    <row r="45" spans="1:14" s="3" customFormat="1" x14ac:dyDescent="0.25">
      <c r="A45" s="127">
        <v>18</v>
      </c>
      <c r="B45" s="127" t="s">
        <v>480</v>
      </c>
      <c r="C45" s="61" t="s">
        <v>147</v>
      </c>
      <c r="D45" s="60"/>
      <c r="E45" s="58"/>
      <c r="F45" s="59"/>
      <c r="G45" s="60"/>
      <c r="H45" s="127"/>
      <c r="I45" s="127">
        <v>3</v>
      </c>
      <c r="J45" s="127">
        <v>400</v>
      </c>
      <c r="K45" s="137">
        <f>SUM(J45/3.75)</f>
        <v>106.66666666666667</v>
      </c>
      <c r="L45" s="58"/>
      <c r="M45" s="59"/>
      <c r="N45" s="60"/>
    </row>
    <row r="46" spans="1:14" s="3" customFormat="1" ht="24.6" customHeight="1" x14ac:dyDescent="0.25">
      <c r="A46" s="128"/>
      <c r="B46" s="128"/>
      <c r="C46" s="129"/>
      <c r="D46" s="130"/>
      <c r="E46" s="129"/>
      <c r="F46" s="131"/>
      <c r="G46" s="130"/>
      <c r="H46" s="128"/>
      <c r="I46" s="128"/>
      <c r="J46" s="128"/>
      <c r="K46" s="138"/>
      <c r="L46" s="129"/>
      <c r="M46" s="131"/>
      <c r="N46" s="130"/>
    </row>
    <row r="47" spans="1:14" s="3" customFormat="1" ht="19.2" customHeight="1" x14ac:dyDescent="0.25">
      <c r="A47" s="127">
        <v>19</v>
      </c>
      <c r="B47" s="127" t="s">
        <v>481</v>
      </c>
      <c r="C47" s="61" t="s">
        <v>148</v>
      </c>
      <c r="D47" s="60"/>
      <c r="E47" s="58"/>
      <c r="F47" s="59"/>
      <c r="G47" s="60"/>
      <c r="H47" s="127"/>
      <c r="I47" s="127">
        <v>4</v>
      </c>
      <c r="J47" s="127">
        <v>1020</v>
      </c>
      <c r="K47" s="137">
        <f>SUM(J47/3.75)</f>
        <v>272</v>
      </c>
      <c r="L47" s="58"/>
      <c r="M47" s="59"/>
      <c r="N47" s="60"/>
    </row>
    <row r="48" spans="1:14" s="3" customFormat="1" ht="18.600000000000001" customHeight="1" x14ac:dyDescent="0.25">
      <c r="A48" s="128"/>
      <c r="B48" s="128"/>
      <c r="C48" s="129"/>
      <c r="D48" s="130"/>
      <c r="E48" s="129"/>
      <c r="F48" s="131"/>
      <c r="G48" s="130"/>
      <c r="H48" s="128"/>
      <c r="I48" s="128"/>
      <c r="J48" s="128"/>
      <c r="K48" s="138"/>
      <c r="L48" s="129"/>
      <c r="M48" s="131"/>
      <c r="N48" s="130"/>
    </row>
    <row r="49" spans="1:14" s="3" customFormat="1" ht="24.75" customHeight="1" x14ac:dyDescent="0.25">
      <c r="A49" s="127">
        <v>20</v>
      </c>
      <c r="B49" s="127" t="s">
        <v>482</v>
      </c>
      <c r="C49" s="61" t="s">
        <v>736</v>
      </c>
      <c r="D49" s="60"/>
      <c r="E49" s="58"/>
      <c r="F49" s="59"/>
      <c r="G49" s="60"/>
      <c r="H49" s="127"/>
      <c r="I49" s="127">
        <v>5</v>
      </c>
      <c r="J49" s="127">
        <v>1160</v>
      </c>
      <c r="K49" s="137">
        <f>SUM(J49/3.75)</f>
        <v>309.33333333333331</v>
      </c>
      <c r="L49" s="58"/>
      <c r="M49" s="59"/>
      <c r="N49" s="60"/>
    </row>
    <row r="50" spans="1:14" s="3" customFormat="1" ht="10.8" customHeight="1" x14ac:dyDescent="0.25">
      <c r="A50" s="128"/>
      <c r="B50" s="128"/>
      <c r="C50" s="129"/>
      <c r="D50" s="130"/>
      <c r="E50" s="129"/>
      <c r="F50" s="131"/>
      <c r="G50" s="130"/>
      <c r="H50" s="128"/>
      <c r="I50" s="128"/>
      <c r="J50" s="128"/>
      <c r="K50" s="138"/>
      <c r="L50" s="129"/>
      <c r="M50" s="131"/>
      <c r="N50" s="130"/>
    </row>
    <row r="51" spans="1:14" s="3" customFormat="1" ht="14.25" customHeight="1" x14ac:dyDescent="0.25">
      <c r="A51" s="127">
        <v>21</v>
      </c>
      <c r="B51" s="127" t="s">
        <v>483</v>
      </c>
      <c r="C51" s="61" t="s">
        <v>295</v>
      </c>
      <c r="D51" s="60"/>
      <c r="E51" s="58"/>
      <c r="F51" s="59"/>
      <c r="G51" s="60"/>
      <c r="H51" s="127"/>
      <c r="I51" s="127">
        <v>2</v>
      </c>
      <c r="J51" s="127">
        <v>400</v>
      </c>
      <c r="K51" s="137">
        <f>SUM(J51/3.75)</f>
        <v>106.66666666666667</v>
      </c>
      <c r="L51" s="58"/>
      <c r="M51" s="59"/>
      <c r="N51" s="60"/>
    </row>
    <row r="52" spans="1:14" s="3" customFormat="1" ht="18.600000000000001" customHeight="1" x14ac:dyDescent="0.25">
      <c r="A52" s="128"/>
      <c r="B52" s="128"/>
      <c r="C52" s="129"/>
      <c r="D52" s="130"/>
      <c r="E52" s="129"/>
      <c r="F52" s="131"/>
      <c r="G52" s="130"/>
      <c r="H52" s="128"/>
      <c r="I52" s="128"/>
      <c r="J52" s="128"/>
      <c r="K52" s="138"/>
      <c r="L52" s="129"/>
      <c r="M52" s="131"/>
      <c r="N52" s="130"/>
    </row>
    <row r="53" spans="1:14" s="3" customFormat="1" x14ac:dyDescent="0.25">
      <c r="A53" s="127">
        <v>22</v>
      </c>
      <c r="B53" s="127" t="s">
        <v>484</v>
      </c>
      <c r="C53" s="61" t="s">
        <v>149</v>
      </c>
      <c r="D53" s="60"/>
      <c r="E53" s="58"/>
      <c r="F53" s="59"/>
      <c r="G53" s="60"/>
      <c r="H53" s="127"/>
      <c r="I53" s="127">
        <v>46</v>
      </c>
      <c r="J53" s="127">
        <v>1400</v>
      </c>
      <c r="K53" s="137">
        <f>SUM(J53/3.75)</f>
        <v>373.33333333333331</v>
      </c>
      <c r="L53" s="58"/>
      <c r="M53" s="59"/>
      <c r="N53" s="60"/>
    </row>
    <row r="54" spans="1:14" x14ac:dyDescent="0.25">
      <c r="A54" s="128"/>
      <c r="B54" s="128"/>
      <c r="C54" s="129"/>
      <c r="D54" s="130"/>
      <c r="E54" s="129"/>
      <c r="F54" s="131"/>
      <c r="G54" s="130"/>
      <c r="H54" s="128"/>
      <c r="I54" s="128"/>
      <c r="J54" s="128"/>
      <c r="K54" s="138"/>
      <c r="L54" s="129"/>
      <c r="M54" s="131"/>
      <c r="N54" s="130"/>
    </row>
    <row r="55" spans="1:14" x14ac:dyDescent="0.25">
      <c r="A55" s="127">
        <v>23</v>
      </c>
      <c r="B55" s="127" t="s">
        <v>485</v>
      </c>
      <c r="C55" s="61" t="s">
        <v>69</v>
      </c>
      <c r="D55" s="60"/>
      <c r="E55" s="58"/>
      <c r="F55" s="59"/>
      <c r="G55" s="60"/>
      <c r="H55" s="127"/>
      <c r="I55" s="127">
        <v>5</v>
      </c>
      <c r="J55" s="127">
        <v>4700</v>
      </c>
      <c r="K55" s="137">
        <f>SUM(J55/3.75)</f>
        <v>1253.3333333333333</v>
      </c>
      <c r="L55" s="58"/>
      <c r="M55" s="59"/>
      <c r="N55" s="60"/>
    </row>
    <row r="56" spans="1:14" ht="12.6" customHeight="1" x14ac:dyDescent="0.25">
      <c r="A56" s="128"/>
      <c r="B56" s="128"/>
      <c r="C56" s="129"/>
      <c r="D56" s="130"/>
      <c r="E56" s="129"/>
      <c r="F56" s="131"/>
      <c r="G56" s="130"/>
      <c r="H56" s="128"/>
      <c r="I56" s="128"/>
      <c r="J56" s="128"/>
      <c r="K56" s="138"/>
      <c r="L56" s="129"/>
      <c r="M56" s="131"/>
      <c r="N56" s="130"/>
    </row>
    <row r="57" spans="1:14" x14ac:dyDescent="0.25">
      <c r="A57" s="127">
        <v>24</v>
      </c>
      <c r="B57" s="127" t="s">
        <v>486</v>
      </c>
      <c r="C57" s="61" t="s">
        <v>70</v>
      </c>
      <c r="D57" s="60"/>
      <c r="E57" s="58"/>
      <c r="F57" s="59"/>
      <c r="G57" s="60"/>
      <c r="H57" s="127"/>
      <c r="I57" s="127">
        <v>1</v>
      </c>
      <c r="J57" s="127">
        <v>3500</v>
      </c>
      <c r="K57" s="137">
        <f>SUM(J57/3.75)</f>
        <v>933.33333333333337</v>
      </c>
      <c r="L57" s="58"/>
      <c r="M57" s="59"/>
      <c r="N57" s="60"/>
    </row>
    <row r="58" spans="1:14" x14ac:dyDescent="0.25">
      <c r="A58" s="128"/>
      <c r="B58" s="128"/>
      <c r="C58" s="129"/>
      <c r="D58" s="130"/>
      <c r="E58" s="129"/>
      <c r="F58" s="131"/>
      <c r="G58" s="130"/>
      <c r="H58" s="128"/>
      <c r="I58" s="128"/>
      <c r="J58" s="128"/>
      <c r="K58" s="138"/>
      <c r="L58" s="129"/>
      <c r="M58" s="131"/>
      <c r="N58" s="130"/>
    </row>
    <row r="59" spans="1:14" ht="14.25" customHeight="1" x14ac:dyDescent="0.25">
      <c r="A59" s="127">
        <v>25</v>
      </c>
      <c r="B59" s="127" t="s">
        <v>487</v>
      </c>
      <c r="C59" s="61" t="s">
        <v>708</v>
      </c>
      <c r="D59" s="60"/>
      <c r="E59" s="58"/>
      <c r="F59" s="59"/>
      <c r="G59" s="60"/>
      <c r="H59" s="127"/>
      <c r="I59" s="127">
        <v>2</v>
      </c>
      <c r="J59" s="127">
        <v>1000</v>
      </c>
      <c r="K59" s="137">
        <f>SUM(J59/3.75)</f>
        <v>266.66666666666669</v>
      </c>
      <c r="L59" s="58"/>
      <c r="M59" s="59"/>
      <c r="N59" s="60"/>
    </row>
    <row r="60" spans="1:14" ht="18.600000000000001" customHeight="1" x14ac:dyDescent="0.25">
      <c r="A60" s="128"/>
      <c r="B60" s="128"/>
      <c r="C60" s="129"/>
      <c r="D60" s="130"/>
      <c r="E60" s="129"/>
      <c r="F60" s="131"/>
      <c r="G60" s="130"/>
      <c r="H60" s="128"/>
      <c r="I60" s="128"/>
      <c r="J60" s="128"/>
      <c r="K60" s="138"/>
      <c r="L60" s="129"/>
      <c r="M60" s="131"/>
      <c r="N60" s="130"/>
    </row>
    <row r="61" spans="1:14" ht="21" customHeight="1" x14ac:dyDescent="0.25">
      <c r="A61" s="127">
        <v>26</v>
      </c>
      <c r="B61" s="127" t="s">
        <v>488</v>
      </c>
      <c r="C61" s="61" t="s">
        <v>339</v>
      </c>
      <c r="D61" s="60"/>
      <c r="E61" s="58"/>
      <c r="F61" s="59"/>
      <c r="G61" s="60"/>
      <c r="H61" s="127"/>
      <c r="I61" s="127">
        <v>2</v>
      </c>
      <c r="J61" s="137">
        <v>430</v>
      </c>
      <c r="K61" s="137">
        <f>SUM(J61/3.75)</f>
        <v>114.66666666666667</v>
      </c>
      <c r="L61" s="58"/>
      <c r="M61" s="59"/>
      <c r="N61" s="60"/>
    </row>
    <row r="62" spans="1:14" x14ac:dyDescent="0.25">
      <c r="A62" s="128"/>
      <c r="B62" s="128"/>
      <c r="C62" s="129"/>
      <c r="D62" s="130"/>
      <c r="E62" s="129"/>
      <c r="F62" s="131"/>
      <c r="G62" s="130"/>
      <c r="H62" s="128"/>
      <c r="I62" s="128"/>
      <c r="J62" s="138"/>
      <c r="K62" s="138"/>
      <c r="L62" s="129"/>
      <c r="M62" s="131"/>
      <c r="N62" s="130"/>
    </row>
    <row r="63" spans="1:14" s="3" customFormat="1" x14ac:dyDescent="0.25">
      <c r="A63" s="127">
        <v>27</v>
      </c>
      <c r="B63" s="127" t="s">
        <v>489</v>
      </c>
      <c r="C63" s="61" t="s">
        <v>338</v>
      </c>
      <c r="D63" s="60"/>
      <c r="E63" s="58"/>
      <c r="F63" s="59"/>
      <c r="G63" s="60"/>
      <c r="H63" s="127"/>
      <c r="I63" s="127">
        <v>2</v>
      </c>
      <c r="J63" s="137">
        <v>630</v>
      </c>
      <c r="K63" s="137">
        <f>SUM(J63/3.75)</f>
        <v>168</v>
      </c>
      <c r="L63" s="58"/>
      <c r="M63" s="59"/>
      <c r="N63" s="60"/>
    </row>
    <row r="64" spans="1:14" s="3" customFormat="1" x14ac:dyDescent="0.25">
      <c r="A64" s="128"/>
      <c r="B64" s="128"/>
      <c r="C64" s="129"/>
      <c r="D64" s="130"/>
      <c r="E64" s="129"/>
      <c r="F64" s="131"/>
      <c r="G64" s="130"/>
      <c r="H64" s="128"/>
      <c r="I64" s="128"/>
      <c r="J64" s="138"/>
      <c r="K64" s="138"/>
      <c r="L64" s="129"/>
      <c r="M64" s="131"/>
      <c r="N64" s="130"/>
    </row>
    <row r="65" spans="1:14" ht="14.25" customHeight="1" x14ac:dyDescent="0.25">
      <c r="A65" s="127">
        <v>28</v>
      </c>
      <c r="B65" s="127" t="s">
        <v>700</v>
      </c>
      <c r="C65" s="61" t="s">
        <v>601</v>
      </c>
      <c r="D65" s="60"/>
      <c r="E65" s="58"/>
      <c r="F65" s="59"/>
      <c r="G65" s="60"/>
      <c r="H65" s="127"/>
      <c r="I65" s="127">
        <v>1</v>
      </c>
      <c r="J65" s="127">
        <v>1190</v>
      </c>
      <c r="K65" s="137">
        <f>SUM(J65/3.75)</f>
        <v>317.33333333333331</v>
      </c>
      <c r="L65" s="58"/>
      <c r="M65" s="59"/>
      <c r="N65" s="60"/>
    </row>
    <row r="66" spans="1:14" ht="21" customHeight="1" x14ac:dyDescent="0.25">
      <c r="A66" s="128"/>
      <c r="B66" s="128"/>
      <c r="C66" s="129"/>
      <c r="D66" s="130"/>
      <c r="E66" s="129"/>
      <c r="F66" s="131"/>
      <c r="G66" s="130"/>
      <c r="H66" s="128"/>
      <c r="I66" s="128"/>
      <c r="J66" s="128"/>
      <c r="K66" s="138"/>
      <c r="L66" s="129"/>
      <c r="M66" s="131"/>
      <c r="N66" s="130"/>
    </row>
    <row r="67" spans="1:14" x14ac:dyDescent="0.25">
      <c r="A67" s="127">
        <v>29</v>
      </c>
      <c r="B67" s="127" t="s">
        <v>735</v>
      </c>
      <c r="C67" s="61" t="s">
        <v>734</v>
      </c>
      <c r="D67" s="60"/>
      <c r="E67" s="58"/>
      <c r="F67" s="59"/>
      <c r="G67" s="60"/>
      <c r="H67" s="127"/>
      <c r="I67" s="127">
        <v>1</v>
      </c>
      <c r="J67" s="127">
        <v>20</v>
      </c>
      <c r="K67" s="137">
        <f t="shared" ref="K67" si="0">SUM(J67/3.75)</f>
        <v>5.333333333333333</v>
      </c>
      <c r="L67" s="58"/>
      <c r="M67" s="59"/>
      <c r="N67" s="60"/>
    </row>
    <row r="68" spans="1:14" x14ac:dyDescent="0.25">
      <c r="A68" s="128"/>
      <c r="B68" s="128"/>
      <c r="C68" s="129"/>
      <c r="D68" s="130"/>
      <c r="E68" s="129"/>
      <c r="F68" s="131"/>
      <c r="G68" s="130"/>
      <c r="H68" s="128"/>
      <c r="I68" s="128"/>
      <c r="J68" s="128"/>
      <c r="K68" s="138"/>
      <c r="L68" s="129"/>
      <c r="M68" s="131"/>
      <c r="N68" s="130"/>
    </row>
    <row r="76" spans="1:14" x14ac:dyDescent="0.25">
      <c r="A76" s="5" t="s">
        <v>18</v>
      </c>
      <c r="B76" s="110" t="s">
        <v>17</v>
      </c>
      <c r="C76" s="111"/>
      <c r="D76" s="110" t="s">
        <v>16</v>
      </c>
      <c r="E76" s="111"/>
      <c r="F76" s="110" t="s">
        <v>19</v>
      </c>
      <c r="G76" s="112"/>
      <c r="H76" s="111"/>
      <c r="I76" s="110" t="s">
        <v>28</v>
      </c>
      <c r="J76" s="111"/>
      <c r="K76" s="110" t="s">
        <v>27</v>
      </c>
      <c r="L76" s="111"/>
      <c r="M76" s="110" t="s">
        <v>22</v>
      </c>
      <c r="N76" s="111"/>
    </row>
    <row r="77" spans="1:14" x14ac:dyDescent="0.25">
      <c r="A77" s="118">
        <f ca="1">TODAY()</f>
        <v>46198</v>
      </c>
      <c r="B77" s="120" t="s">
        <v>354</v>
      </c>
      <c r="C77" s="78"/>
      <c r="D77" s="120" t="s">
        <v>745</v>
      </c>
      <c r="E77" s="78"/>
      <c r="F77" s="6" t="s">
        <v>20</v>
      </c>
      <c r="G77" s="110" t="s">
        <v>21</v>
      </c>
      <c r="H77" s="111"/>
      <c r="I77" s="7" t="s">
        <v>25</v>
      </c>
      <c r="J77" s="7" t="s">
        <v>26</v>
      </c>
      <c r="K77" s="7" t="s">
        <v>23</v>
      </c>
      <c r="L77" s="7" t="s">
        <v>24</v>
      </c>
      <c r="M77" s="7" t="s">
        <v>14</v>
      </c>
      <c r="N77" s="7" t="s">
        <v>15</v>
      </c>
    </row>
    <row r="78" spans="1:14" x14ac:dyDescent="0.25">
      <c r="A78" s="226"/>
      <c r="B78" s="121"/>
      <c r="C78" s="122"/>
      <c r="D78" s="121"/>
      <c r="E78" s="122"/>
      <c r="F78" s="4" t="s">
        <v>30</v>
      </c>
      <c r="G78" s="116" t="s">
        <v>29</v>
      </c>
      <c r="H78" s="117"/>
      <c r="I78" s="24">
        <f>SUM(130*70*65/1000000)</f>
        <v>0.59150000000000003</v>
      </c>
      <c r="J78" s="16">
        <f>SUM(51.18*27.56*25.59/1728)</f>
        <v>20.888441708333332</v>
      </c>
      <c r="K78" s="16">
        <v>125</v>
      </c>
      <c r="L78" s="16">
        <f>SUM(K78*2.2)</f>
        <v>275</v>
      </c>
      <c r="M78" s="16">
        <f>SUM(J11:J66)</f>
        <v>32354</v>
      </c>
      <c r="N78" s="16">
        <f>SUM(M78/3.75)</f>
        <v>8627.7333333333336</v>
      </c>
    </row>
  </sheetData>
  <mergeCells count="290">
    <mergeCell ref="A67:A68"/>
    <mergeCell ref="B67:B68"/>
    <mergeCell ref="C67:D68"/>
    <mergeCell ref="E67:G68"/>
    <mergeCell ref="H67:H68"/>
    <mergeCell ref="I67:I68"/>
    <mergeCell ref="J67:J68"/>
    <mergeCell ref="K67:K68"/>
    <mergeCell ref="L67:N68"/>
    <mergeCell ref="K63:K64"/>
    <mergeCell ref="L63:N64"/>
    <mergeCell ref="K59:K60"/>
    <mergeCell ref="L59:N60"/>
    <mergeCell ref="A61:A62"/>
    <mergeCell ref="B61:B62"/>
    <mergeCell ref="C61:D62"/>
    <mergeCell ref="E61:G62"/>
    <mergeCell ref="H61:H62"/>
    <mergeCell ref="I61:I62"/>
    <mergeCell ref="J61:J62"/>
    <mergeCell ref="K61:K62"/>
    <mergeCell ref="L61:N62"/>
    <mergeCell ref="A1:D5"/>
    <mergeCell ref="E1:K5"/>
    <mergeCell ref="L1:N1"/>
    <mergeCell ref="L2:M2"/>
    <mergeCell ref="L3:M3"/>
    <mergeCell ref="L4:M4"/>
    <mergeCell ref="L5:M5"/>
    <mergeCell ref="I9:I10"/>
    <mergeCell ref="A11:A12"/>
    <mergeCell ref="B11:B12"/>
    <mergeCell ref="C11:D12"/>
    <mergeCell ref="E11:G12"/>
    <mergeCell ref="H11:H12"/>
    <mergeCell ref="I11:I12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J11:J12"/>
    <mergeCell ref="K11:K12"/>
    <mergeCell ref="L11:N12"/>
    <mergeCell ref="A13:A14"/>
    <mergeCell ref="B13:B14"/>
    <mergeCell ref="C13:D14"/>
    <mergeCell ref="E13:G14"/>
    <mergeCell ref="H13:H14"/>
    <mergeCell ref="I13:I14"/>
    <mergeCell ref="J13:J14"/>
    <mergeCell ref="K13:K14"/>
    <mergeCell ref="L13:N14"/>
    <mergeCell ref="A15:A16"/>
    <mergeCell ref="B15:B16"/>
    <mergeCell ref="C15:D16"/>
    <mergeCell ref="E15:G16"/>
    <mergeCell ref="H15:H16"/>
    <mergeCell ref="I15:I16"/>
    <mergeCell ref="J15:J16"/>
    <mergeCell ref="K15:K16"/>
    <mergeCell ref="L15:N16"/>
    <mergeCell ref="A17:A18"/>
    <mergeCell ref="B17:B18"/>
    <mergeCell ref="C17:D18"/>
    <mergeCell ref="E17:G18"/>
    <mergeCell ref="H17:H18"/>
    <mergeCell ref="I17:I18"/>
    <mergeCell ref="J17:J18"/>
    <mergeCell ref="K17:K18"/>
    <mergeCell ref="L17:N18"/>
    <mergeCell ref="J19:J20"/>
    <mergeCell ref="K19:K20"/>
    <mergeCell ref="L19:N20"/>
    <mergeCell ref="A21:A22"/>
    <mergeCell ref="B21:B22"/>
    <mergeCell ref="C21:D22"/>
    <mergeCell ref="E21:G22"/>
    <mergeCell ref="H21:H22"/>
    <mergeCell ref="I21:I22"/>
    <mergeCell ref="J21:J22"/>
    <mergeCell ref="A19:A20"/>
    <mergeCell ref="B19:B20"/>
    <mergeCell ref="C19:D20"/>
    <mergeCell ref="E19:G20"/>
    <mergeCell ref="H19:H20"/>
    <mergeCell ref="I19:I20"/>
    <mergeCell ref="K21:K22"/>
    <mergeCell ref="L21:N22"/>
    <mergeCell ref="A23:A24"/>
    <mergeCell ref="B23:B24"/>
    <mergeCell ref="C23:D24"/>
    <mergeCell ref="E23:G24"/>
    <mergeCell ref="H23:H24"/>
    <mergeCell ref="I23:I24"/>
    <mergeCell ref="J23:J24"/>
    <mergeCell ref="K23:K24"/>
    <mergeCell ref="L23:N24"/>
    <mergeCell ref="A25:A26"/>
    <mergeCell ref="B25:B26"/>
    <mergeCell ref="C25:D26"/>
    <mergeCell ref="E25:G26"/>
    <mergeCell ref="H25:H26"/>
    <mergeCell ref="I25:I26"/>
    <mergeCell ref="J25:J26"/>
    <mergeCell ref="K25:K26"/>
    <mergeCell ref="L25:N26"/>
    <mergeCell ref="J27:J28"/>
    <mergeCell ref="K27:K28"/>
    <mergeCell ref="L27:N28"/>
    <mergeCell ref="A29:A30"/>
    <mergeCell ref="B29:B30"/>
    <mergeCell ref="C29:D30"/>
    <mergeCell ref="E29:G30"/>
    <mergeCell ref="H29:H30"/>
    <mergeCell ref="I29:I30"/>
    <mergeCell ref="J29:J30"/>
    <mergeCell ref="A27:A28"/>
    <mergeCell ref="B27:B28"/>
    <mergeCell ref="C27:D28"/>
    <mergeCell ref="E27:G28"/>
    <mergeCell ref="H27:H28"/>
    <mergeCell ref="I27:I28"/>
    <mergeCell ref="K29:K30"/>
    <mergeCell ref="L29:N30"/>
    <mergeCell ref="A31:A32"/>
    <mergeCell ref="B31:B32"/>
    <mergeCell ref="C31:D32"/>
    <mergeCell ref="E31:G32"/>
    <mergeCell ref="H31:H32"/>
    <mergeCell ref="I31:I32"/>
    <mergeCell ref="J31:J32"/>
    <mergeCell ref="K31:K32"/>
    <mergeCell ref="L31:N32"/>
    <mergeCell ref="A33:A34"/>
    <mergeCell ref="B33:B34"/>
    <mergeCell ref="C33:D34"/>
    <mergeCell ref="E33:G34"/>
    <mergeCell ref="H33:H34"/>
    <mergeCell ref="I33:I34"/>
    <mergeCell ref="J33:J34"/>
    <mergeCell ref="K33:K34"/>
    <mergeCell ref="L33:N34"/>
    <mergeCell ref="L37:N38"/>
    <mergeCell ref="I39:I40"/>
    <mergeCell ref="J39:J40"/>
    <mergeCell ref="K39:K40"/>
    <mergeCell ref="L39:N40"/>
    <mergeCell ref="J35:J36"/>
    <mergeCell ref="K35:K36"/>
    <mergeCell ref="L35:N36"/>
    <mergeCell ref="A37:A38"/>
    <mergeCell ref="B37:B38"/>
    <mergeCell ref="A35:A36"/>
    <mergeCell ref="B35:B36"/>
    <mergeCell ref="C35:D36"/>
    <mergeCell ref="E35:G36"/>
    <mergeCell ref="H35:H36"/>
    <mergeCell ref="I35:I36"/>
    <mergeCell ref="I37:I38"/>
    <mergeCell ref="J37:J38"/>
    <mergeCell ref="K37:K38"/>
    <mergeCell ref="L41:N42"/>
    <mergeCell ref="A43:A44"/>
    <mergeCell ref="B43:B44"/>
    <mergeCell ref="C43:D44"/>
    <mergeCell ref="E43:G44"/>
    <mergeCell ref="H43:H44"/>
    <mergeCell ref="I43:I44"/>
    <mergeCell ref="J43:J44"/>
    <mergeCell ref="K43:K44"/>
    <mergeCell ref="L43:N44"/>
    <mergeCell ref="A41:A42"/>
    <mergeCell ref="B41:B42"/>
    <mergeCell ref="C41:D42"/>
    <mergeCell ref="E41:G42"/>
    <mergeCell ref="H41:H42"/>
    <mergeCell ref="I41:I42"/>
    <mergeCell ref="J41:J42"/>
    <mergeCell ref="K41:K42"/>
    <mergeCell ref="L49:N50"/>
    <mergeCell ref="J45:J46"/>
    <mergeCell ref="K45:K46"/>
    <mergeCell ref="L45:N46"/>
    <mergeCell ref="A47:A48"/>
    <mergeCell ref="B47:B48"/>
    <mergeCell ref="C47:D48"/>
    <mergeCell ref="E47:G48"/>
    <mergeCell ref="H47:H48"/>
    <mergeCell ref="I47:I48"/>
    <mergeCell ref="J47:J48"/>
    <mergeCell ref="A45:A46"/>
    <mergeCell ref="B45:B46"/>
    <mergeCell ref="C45:D46"/>
    <mergeCell ref="E45:G46"/>
    <mergeCell ref="H45:H46"/>
    <mergeCell ref="I45:I46"/>
    <mergeCell ref="K47:K48"/>
    <mergeCell ref="L47:N48"/>
    <mergeCell ref="A49:A50"/>
    <mergeCell ref="B49:B50"/>
    <mergeCell ref="C49:D50"/>
    <mergeCell ref="E49:G50"/>
    <mergeCell ref="H49:H50"/>
    <mergeCell ref="I49:I50"/>
    <mergeCell ref="J49:J50"/>
    <mergeCell ref="K49:K50"/>
    <mergeCell ref="A39:A40"/>
    <mergeCell ref="B39:B40"/>
    <mergeCell ref="C39:D40"/>
    <mergeCell ref="E39:G40"/>
    <mergeCell ref="H39:H40"/>
    <mergeCell ref="M76:N76"/>
    <mergeCell ref="I51:I52"/>
    <mergeCell ref="J51:J52"/>
    <mergeCell ref="K51:K52"/>
    <mergeCell ref="L51:N52"/>
    <mergeCell ref="I53:I54"/>
    <mergeCell ref="J53:J54"/>
    <mergeCell ref="K53:K54"/>
    <mergeCell ref="L53:N54"/>
    <mergeCell ref="J55:J56"/>
    <mergeCell ref="K55:K56"/>
    <mergeCell ref="L55:N56"/>
    <mergeCell ref="I57:I58"/>
    <mergeCell ref="J57:J58"/>
    <mergeCell ref="I55:I56"/>
    <mergeCell ref="K57:K58"/>
    <mergeCell ref="L57:N58"/>
    <mergeCell ref="K76:L76"/>
    <mergeCell ref="C37:D38"/>
    <mergeCell ref="E37:G38"/>
    <mergeCell ref="H37:H38"/>
    <mergeCell ref="A51:A52"/>
    <mergeCell ref="B51:B52"/>
    <mergeCell ref="C51:D52"/>
    <mergeCell ref="E51:G52"/>
    <mergeCell ref="H51:H52"/>
    <mergeCell ref="A53:A54"/>
    <mergeCell ref="B53:B54"/>
    <mergeCell ref="C53:D54"/>
    <mergeCell ref="E53:G54"/>
    <mergeCell ref="H53:H54"/>
    <mergeCell ref="A57:A58"/>
    <mergeCell ref="B57:B58"/>
    <mergeCell ref="C57:D58"/>
    <mergeCell ref="E57:G58"/>
    <mergeCell ref="H57:H58"/>
    <mergeCell ref="A55:A56"/>
    <mergeCell ref="B55:B56"/>
    <mergeCell ref="C55:D56"/>
    <mergeCell ref="E55:G56"/>
    <mergeCell ref="I76:J76"/>
    <mergeCell ref="H55:H56"/>
    <mergeCell ref="A77:A78"/>
    <mergeCell ref="B77:C78"/>
    <mergeCell ref="D77:E78"/>
    <mergeCell ref="G77:H77"/>
    <mergeCell ref="G78:H78"/>
    <mergeCell ref="B76:C76"/>
    <mergeCell ref="D76:E76"/>
    <mergeCell ref="F76:H76"/>
    <mergeCell ref="A59:A60"/>
    <mergeCell ref="B59:B60"/>
    <mergeCell ref="C59:D60"/>
    <mergeCell ref="E59:G60"/>
    <mergeCell ref="H59:H60"/>
    <mergeCell ref="I59:I60"/>
    <mergeCell ref="J59:J60"/>
    <mergeCell ref="A63:A64"/>
    <mergeCell ref="B63:B64"/>
    <mergeCell ref="C63:D64"/>
    <mergeCell ref="E63:G64"/>
    <mergeCell ref="H63:H64"/>
    <mergeCell ref="I63:I64"/>
    <mergeCell ref="J63:J64"/>
    <mergeCell ref="A65:A66"/>
    <mergeCell ref="B65:B66"/>
    <mergeCell ref="C65:D66"/>
    <mergeCell ref="E65:G66"/>
    <mergeCell ref="H65:H66"/>
    <mergeCell ref="I65:I66"/>
    <mergeCell ref="J65:J66"/>
    <mergeCell ref="K65:K66"/>
    <mergeCell ref="L65:N66"/>
  </mergeCells>
  <pageMargins left="3.937007874015748E-2" right="0.23622047244094491" top="0.74803149606299213" bottom="0.74803149606299213" header="0.31496062992125984" footer="0.31496062992125984"/>
  <pageSetup paperSize="9" orientation="landscape" r:id="rId1"/>
  <headerFooter>
    <oddFooter>صفحة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DE40-6A4E-4A6C-9821-3B8083778270}">
  <sheetPr>
    <pageSetUpPr fitToPage="1"/>
  </sheetPr>
  <dimension ref="A1:N44"/>
  <sheetViews>
    <sheetView view="pageLayout" topLeftCell="A35" zoomScale="114" zoomScaleNormal="70" zoomScalePageLayoutView="114" workbookViewId="0">
      <selection activeCell="I30" sqref="I30"/>
    </sheetView>
  </sheetViews>
  <sheetFormatPr defaultRowHeight="13.8" x14ac:dyDescent="0.25"/>
  <cols>
    <col min="3" max="3" width="9" customWidth="1"/>
    <col min="4" max="4" width="11.59765625" customWidth="1"/>
    <col min="5" max="5" width="9" customWidth="1"/>
    <col min="8" max="8" width="9" customWidth="1"/>
  </cols>
  <sheetData>
    <row r="1" ht="8.25" hidden="1" customHeight="1" x14ac:dyDescent="0.25"/>
    <row r="2" hidden="1" x14ac:dyDescent="0.25"/>
    <row r="3" hidden="1" x14ac:dyDescent="0.25"/>
    <row r="4" hidden="1" x14ac:dyDescent="0.25"/>
    <row r="5" hidden="1" x14ac:dyDescent="0.25"/>
    <row r="6" hidden="1" x14ac:dyDescent="0.25"/>
    <row r="7" hidden="1" x14ac:dyDescent="0.25"/>
    <row r="8" hidden="1" x14ac:dyDescent="0.25"/>
    <row r="9" hidden="1" x14ac:dyDescent="0.25"/>
    <row r="10" hidden="1" x14ac:dyDescent="0.25"/>
    <row r="11" hidden="1" x14ac:dyDescent="0.25"/>
    <row r="12" hidden="1" x14ac:dyDescent="0.25"/>
    <row r="13" hidden="1" x14ac:dyDescent="0.25"/>
    <row r="14" hidden="1" x14ac:dyDescent="0.25"/>
    <row r="15" hidden="1" x14ac:dyDescent="0.25"/>
    <row r="16" hidden="1" x14ac:dyDescent="0.25"/>
    <row r="17" spans="1:14" ht="20.25" customHeight="1" x14ac:dyDescent="0.25">
      <c r="A17" s="64" t="s">
        <v>0</v>
      </c>
      <c r="B17" s="155"/>
      <c r="C17" s="155"/>
      <c r="D17" s="156"/>
      <c r="E17" s="84"/>
      <c r="F17" s="85"/>
      <c r="G17" s="85"/>
      <c r="H17" s="85"/>
      <c r="I17" s="85"/>
      <c r="J17" s="85"/>
      <c r="K17" s="86"/>
      <c r="L17" s="254" t="s">
        <v>1</v>
      </c>
      <c r="M17" s="255"/>
      <c r="N17" s="256"/>
    </row>
    <row r="18" spans="1:14" ht="15.75" customHeight="1" x14ac:dyDescent="0.25">
      <c r="A18" s="157"/>
      <c r="B18" s="158"/>
      <c r="C18" s="158"/>
      <c r="D18" s="159"/>
      <c r="E18" s="87"/>
      <c r="F18" s="88"/>
      <c r="G18" s="88"/>
      <c r="H18" s="88"/>
      <c r="I18" s="88"/>
      <c r="J18" s="88"/>
      <c r="K18" s="89"/>
      <c r="L18" s="257" t="s">
        <v>2</v>
      </c>
      <c r="M18" s="258"/>
      <c r="N18" s="1" t="s">
        <v>194</v>
      </c>
    </row>
    <row r="19" spans="1:14" ht="15.75" customHeight="1" x14ac:dyDescent="0.25">
      <c r="A19" s="157"/>
      <c r="B19" s="158"/>
      <c r="C19" s="158"/>
      <c r="D19" s="159"/>
      <c r="E19" s="87"/>
      <c r="F19" s="88"/>
      <c r="G19" s="88"/>
      <c r="H19" s="88"/>
      <c r="I19" s="88"/>
      <c r="J19" s="88"/>
      <c r="K19" s="89"/>
      <c r="L19" s="259" t="s">
        <v>205</v>
      </c>
      <c r="M19" s="260"/>
      <c r="N19" s="1" t="s">
        <v>194</v>
      </c>
    </row>
    <row r="20" spans="1:14" ht="15.75" customHeight="1" x14ac:dyDescent="0.25">
      <c r="A20" s="157"/>
      <c r="B20" s="158"/>
      <c r="C20" s="158"/>
      <c r="D20" s="159"/>
      <c r="E20" s="87"/>
      <c r="F20" s="88"/>
      <c r="G20" s="88"/>
      <c r="H20" s="88"/>
      <c r="I20" s="88"/>
      <c r="J20" s="88"/>
      <c r="K20" s="89"/>
      <c r="L20" s="261" t="s">
        <v>543</v>
      </c>
      <c r="M20" s="262"/>
      <c r="N20" s="1" t="s">
        <v>194</v>
      </c>
    </row>
    <row r="21" spans="1:14" ht="15.75" customHeight="1" x14ac:dyDescent="0.25">
      <c r="A21" s="160"/>
      <c r="B21" s="161"/>
      <c r="C21" s="161"/>
      <c r="D21" s="162"/>
      <c r="E21" s="90"/>
      <c r="F21" s="91"/>
      <c r="G21" s="91"/>
      <c r="H21" s="91"/>
      <c r="I21" s="91"/>
      <c r="J21" s="91"/>
      <c r="K21" s="92"/>
      <c r="L21" s="261" t="s">
        <v>4</v>
      </c>
      <c r="M21" s="262"/>
      <c r="N21" s="1" t="s">
        <v>194</v>
      </c>
    </row>
    <row r="22" spans="1:14" ht="17.399999999999999" x14ac:dyDescent="0.25">
      <c r="A22" s="234" t="s">
        <v>206</v>
      </c>
      <c r="B22" s="235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6"/>
    </row>
    <row r="23" spans="1:14" ht="14.25" customHeight="1" x14ac:dyDescent="0.25">
      <c r="A23" s="234" t="s">
        <v>501</v>
      </c>
      <c r="B23" s="235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6"/>
    </row>
    <row r="24" spans="1:14" ht="15.75" customHeight="1" x14ac:dyDescent="0.25">
      <c r="A24" s="237" t="s">
        <v>5</v>
      </c>
      <c r="B24" s="240" t="s">
        <v>6</v>
      </c>
      <c r="C24" s="243" t="s">
        <v>7</v>
      </c>
      <c r="D24" s="244"/>
      <c r="E24" s="249" t="s">
        <v>8</v>
      </c>
      <c r="F24" s="250"/>
      <c r="G24" s="250"/>
      <c r="H24" s="250"/>
      <c r="I24" s="251"/>
      <c r="J24" s="73" t="s">
        <v>9</v>
      </c>
      <c r="K24" s="74"/>
      <c r="L24" s="73" t="s">
        <v>10</v>
      </c>
      <c r="M24" s="79"/>
      <c r="N24" s="74"/>
    </row>
    <row r="25" spans="1:14" ht="14.25" customHeight="1" x14ac:dyDescent="0.25">
      <c r="A25" s="238"/>
      <c r="B25" s="241"/>
      <c r="C25" s="245"/>
      <c r="D25" s="246"/>
      <c r="E25" s="73" t="s">
        <v>11</v>
      </c>
      <c r="F25" s="79"/>
      <c r="G25" s="74"/>
      <c r="H25" s="252" t="s">
        <v>12</v>
      </c>
      <c r="I25" s="232" t="s">
        <v>13</v>
      </c>
      <c r="J25" s="75"/>
      <c r="K25" s="76"/>
      <c r="L25" s="80"/>
      <c r="M25" s="81"/>
      <c r="N25" s="82"/>
    </row>
    <row r="26" spans="1:14" ht="15" customHeight="1" x14ac:dyDescent="0.25">
      <c r="A26" s="239"/>
      <c r="B26" s="242"/>
      <c r="C26" s="247"/>
      <c r="D26" s="248"/>
      <c r="E26" s="75"/>
      <c r="F26" s="83"/>
      <c r="G26" s="76"/>
      <c r="H26" s="253"/>
      <c r="I26" s="233"/>
      <c r="J26" s="2" t="s">
        <v>14</v>
      </c>
      <c r="K26" s="2" t="s">
        <v>15</v>
      </c>
      <c r="L26" s="75"/>
      <c r="M26" s="83"/>
      <c r="N26" s="76"/>
    </row>
    <row r="27" spans="1:14" ht="34.5" customHeight="1" x14ac:dyDescent="0.25">
      <c r="A27" s="33">
        <v>1</v>
      </c>
      <c r="B27" s="33" t="s">
        <v>194</v>
      </c>
      <c r="C27" s="173" t="s">
        <v>458</v>
      </c>
      <c r="D27" s="173"/>
      <c r="E27" s="132"/>
      <c r="F27" s="132"/>
      <c r="G27" s="49"/>
      <c r="H27" s="33"/>
      <c r="I27" s="33">
        <v>1</v>
      </c>
      <c r="J27" s="33">
        <v>500</v>
      </c>
      <c r="K27" s="35">
        <f>SUM(J27/3.75)</f>
        <v>133.33333333333334</v>
      </c>
      <c r="L27" s="107" t="s">
        <v>445</v>
      </c>
      <c r="M27" s="108"/>
      <c r="N27" s="109"/>
    </row>
    <row r="28" spans="1:14" ht="26.25" customHeight="1" x14ac:dyDescent="0.25">
      <c r="A28" s="33">
        <v>2</v>
      </c>
      <c r="B28" s="33" t="s">
        <v>195</v>
      </c>
      <c r="C28" s="173" t="s">
        <v>456</v>
      </c>
      <c r="D28" s="175"/>
      <c r="E28" s="132"/>
      <c r="F28" s="133"/>
      <c r="G28" s="60"/>
      <c r="H28" s="33"/>
      <c r="I28" s="33">
        <v>1</v>
      </c>
      <c r="J28" s="33">
        <v>500</v>
      </c>
      <c r="K28" s="35">
        <v>133</v>
      </c>
      <c r="L28" s="107"/>
      <c r="M28" s="108"/>
      <c r="N28" s="109"/>
    </row>
    <row r="29" spans="1:14" ht="28.5" customHeight="1" x14ac:dyDescent="0.25">
      <c r="A29" s="33">
        <v>3</v>
      </c>
      <c r="B29" s="33" t="s">
        <v>196</v>
      </c>
      <c r="C29" s="173" t="s">
        <v>352</v>
      </c>
      <c r="D29" s="175"/>
      <c r="E29" s="132"/>
      <c r="F29" s="133"/>
      <c r="G29" s="60"/>
      <c r="H29" s="33"/>
      <c r="I29" s="33">
        <v>2</v>
      </c>
      <c r="J29" s="33">
        <v>200</v>
      </c>
      <c r="K29" s="35">
        <f>SUM(J29/3.75)</f>
        <v>53.333333333333336</v>
      </c>
      <c r="L29" s="58"/>
      <c r="M29" s="59"/>
      <c r="N29" s="60"/>
    </row>
    <row r="30" spans="1:14" ht="27" customHeight="1" x14ac:dyDescent="0.25">
      <c r="A30" s="33">
        <v>4</v>
      </c>
      <c r="B30" s="33" t="s">
        <v>197</v>
      </c>
      <c r="C30" s="173" t="s">
        <v>57</v>
      </c>
      <c r="D30" s="175"/>
      <c r="E30" s="132"/>
      <c r="F30" s="133"/>
      <c r="G30" s="60"/>
      <c r="H30" s="33"/>
      <c r="I30" s="33">
        <v>2</v>
      </c>
      <c r="J30" s="33">
        <v>120</v>
      </c>
      <c r="K30" s="35">
        <f>SUM(J30/3.75)</f>
        <v>32</v>
      </c>
      <c r="L30" s="58"/>
      <c r="M30" s="59"/>
      <c r="N30" s="60"/>
    </row>
    <row r="31" spans="1:14" ht="47.25" customHeight="1" x14ac:dyDescent="0.25">
      <c r="A31" s="33">
        <v>5</v>
      </c>
      <c r="B31" s="33" t="s">
        <v>198</v>
      </c>
      <c r="C31" s="173" t="s">
        <v>459</v>
      </c>
      <c r="D31" s="175"/>
      <c r="E31" s="132"/>
      <c r="F31" s="133"/>
      <c r="G31" s="60"/>
      <c r="H31" s="33"/>
      <c r="I31" s="33">
        <v>1</v>
      </c>
      <c r="J31" s="33">
        <v>200</v>
      </c>
      <c r="K31" s="35">
        <v>53.333333333333336</v>
      </c>
      <c r="L31" s="58"/>
      <c r="M31" s="59"/>
      <c r="N31" s="60"/>
    </row>
    <row r="32" spans="1:14" ht="29.25" customHeight="1" x14ac:dyDescent="0.25">
      <c r="A32" s="33">
        <v>6</v>
      </c>
      <c r="B32" s="33" t="s">
        <v>199</v>
      </c>
      <c r="C32" s="173" t="s">
        <v>273</v>
      </c>
      <c r="D32" s="175"/>
      <c r="E32" s="132"/>
      <c r="F32" s="133"/>
      <c r="G32" s="60"/>
      <c r="H32" s="33"/>
      <c r="I32" s="33">
        <v>2</v>
      </c>
      <c r="J32" s="33">
        <v>800</v>
      </c>
      <c r="K32" s="35">
        <v>133.33333333333334</v>
      </c>
      <c r="L32" s="58"/>
      <c r="M32" s="59"/>
      <c r="N32" s="60"/>
    </row>
    <row r="33" spans="1:14" ht="30" customHeight="1" x14ac:dyDescent="0.25">
      <c r="A33" s="127">
        <v>7</v>
      </c>
      <c r="B33" s="127" t="s">
        <v>200</v>
      </c>
      <c r="C33" s="77" t="s">
        <v>292</v>
      </c>
      <c r="D33" s="168"/>
      <c r="E33" s="173" t="s">
        <v>54</v>
      </c>
      <c r="F33" s="175"/>
      <c r="G33" s="144"/>
      <c r="H33" s="33" t="s">
        <v>649</v>
      </c>
      <c r="I33" s="33">
        <v>2</v>
      </c>
      <c r="J33" s="127">
        <v>2462</v>
      </c>
      <c r="K33" s="137">
        <f>SUM(J33/3.75)</f>
        <v>656.5333333333333</v>
      </c>
      <c r="L33" s="58"/>
      <c r="M33" s="59"/>
      <c r="N33" s="60"/>
    </row>
    <row r="34" spans="1:14" ht="28.5" customHeight="1" x14ac:dyDescent="0.25">
      <c r="A34" s="142"/>
      <c r="B34" s="142"/>
      <c r="C34" s="169"/>
      <c r="D34" s="170"/>
      <c r="E34" s="173" t="s">
        <v>55</v>
      </c>
      <c r="F34" s="175"/>
      <c r="G34" s="144"/>
      <c r="H34" s="33" t="s">
        <v>650</v>
      </c>
      <c r="I34" s="33">
        <v>2</v>
      </c>
      <c r="J34" s="142"/>
      <c r="K34" s="143"/>
      <c r="L34" s="58"/>
      <c r="M34" s="59"/>
      <c r="N34" s="60"/>
    </row>
    <row r="35" spans="1:14" ht="28.5" customHeight="1" x14ac:dyDescent="0.25">
      <c r="A35" s="142"/>
      <c r="B35" s="142"/>
      <c r="C35" s="169"/>
      <c r="D35" s="170"/>
      <c r="E35" s="61" t="s">
        <v>53</v>
      </c>
      <c r="F35" s="166"/>
      <c r="G35" s="144"/>
      <c r="H35" s="127" t="s">
        <v>651</v>
      </c>
      <c r="I35" s="127">
        <v>2</v>
      </c>
      <c r="J35" s="142"/>
      <c r="K35" s="143"/>
      <c r="L35" s="58"/>
      <c r="M35" s="59"/>
      <c r="N35" s="60"/>
    </row>
    <row r="36" spans="1:14" ht="4.5" hidden="1" customHeight="1" x14ac:dyDescent="0.25">
      <c r="A36" s="142"/>
      <c r="B36" s="142"/>
      <c r="C36" s="169"/>
      <c r="D36" s="170"/>
      <c r="E36" s="145"/>
      <c r="F36" s="231"/>
      <c r="G36" s="146"/>
      <c r="H36" s="142"/>
      <c r="I36" s="142"/>
      <c r="J36" s="142"/>
      <c r="K36" s="143"/>
      <c r="L36" s="149"/>
      <c r="M36" s="150"/>
      <c r="N36" s="151"/>
    </row>
    <row r="37" spans="1:14" ht="27.75" customHeight="1" x14ac:dyDescent="0.25">
      <c r="A37" s="142"/>
      <c r="B37" s="142"/>
      <c r="C37" s="169"/>
      <c r="D37" s="170"/>
      <c r="E37" s="173" t="s">
        <v>58</v>
      </c>
      <c r="F37" s="175"/>
      <c r="G37" s="144"/>
      <c r="H37" s="33" t="s">
        <v>652</v>
      </c>
      <c r="I37" s="33">
        <v>2</v>
      </c>
      <c r="J37" s="142"/>
      <c r="K37" s="143"/>
      <c r="L37" s="58"/>
      <c r="M37" s="59"/>
      <c r="N37" s="60"/>
    </row>
    <row r="38" spans="1:14" ht="36.75" customHeight="1" x14ac:dyDescent="0.25">
      <c r="A38" s="28">
        <v>8</v>
      </c>
      <c r="B38" s="28" t="s">
        <v>659</v>
      </c>
      <c r="C38" s="173" t="s">
        <v>593</v>
      </c>
      <c r="D38" s="175"/>
      <c r="E38" s="132"/>
      <c r="F38" s="133"/>
      <c r="G38" s="133"/>
      <c r="H38" s="28"/>
      <c r="I38" s="28">
        <v>1</v>
      </c>
      <c r="J38" s="28">
        <v>150</v>
      </c>
      <c r="K38" s="38">
        <v>40</v>
      </c>
      <c r="L38" s="132"/>
      <c r="M38" s="176"/>
      <c r="N38" s="133"/>
    </row>
    <row r="39" spans="1:14" ht="59.25" customHeight="1" x14ac:dyDescent="0.25">
      <c r="A39" s="33">
        <v>9</v>
      </c>
      <c r="B39" s="33" t="s">
        <v>660</v>
      </c>
      <c r="C39" s="229" t="s">
        <v>461</v>
      </c>
      <c r="D39" s="230"/>
      <c r="E39" s="132"/>
      <c r="F39" s="133"/>
      <c r="G39" s="60"/>
      <c r="H39" s="33"/>
      <c r="I39" s="33">
        <v>1</v>
      </c>
      <c r="J39" s="35">
        <v>3807.49</v>
      </c>
      <c r="K39" s="35">
        <f>SUM(J39/3.75)</f>
        <v>1015.3306666666666</v>
      </c>
      <c r="L39" s="107" t="s">
        <v>443</v>
      </c>
      <c r="M39" s="108"/>
      <c r="N39" s="109"/>
    </row>
    <row r="40" spans="1:14" ht="36" customHeight="1" x14ac:dyDescent="0.25">
      <c r="A40" s="28">
        <v>10</v>
      </c>
      <c r="B40" s="28" t="s">
        <v>661</v>
      </c>
      <c r="C40" s="173" t="s">
        <v>592</v>
      </c>
      <c r="D40" s="175"/>
      <c r="E40" s="132"/>
      <c r="F40" s="133"/>
      <c r="G40" s="133"/>
      <c r="H40" s="28"/>
      <c r="I40" s="28">
        <v>1</v>
      </c>
      <c r="J40" s="28">
        <v>15</v>
      </c>
      <c r="K40" s="38">
        <v>4</v>
      </c>
      <c r="L40" s="132"/>
      <c r="M40" s="176"/>
      <c r="N40" s="133"/>
    </row>
    <row r="41" spans="1:14" ht="19.5" customHeight="1" x14ac:dyDescent="0.25"/>
    <row r="42" spans="1:14" x14ac:dyDescent="0.25">
      <c r="A42" s="5" t="s">
        <v>18</v>
      </c>
      <c r="B42" s="110" t="s">
        <v>17</v>
      </c>
      <c r="C42" s="111"/>
      <c r="D42" s="110" t="s">
        <v>16</v>
      </c>
      <c r="E42" s="111"/>
      <c r="F42" s="110" t="s">
        <v>19</v>
      </c>
      <c r="G42" s="112"/>
      <c r="H42" s="111"/>
      <c r="I42" s="110" t="s">
        <v>28</v>
      </c>
      <c r="J42" s="111"/>
      <c r="K42" s="110" t="s">
        <v>27</v>
      </c>
      <c r="L42" s="111"/>
      <c r="M42" s="110" t="s">
        <v>22</v>
      </c>
      <c r="N42" s="111"/>
    </row>
    <row r="43" spans="1:14" x14ac:dyDescent="0.25">
      <c r="A43" s="118">
        <f ca="1">TODAY()</f>
        <v>46198</v>
      </c>
      <c r="B43" s="120" t="s">
        <v>354</v>
      </c>
      <c r="C43" s="78"/>
      <c r="D43" s="120" t="s">
        <v>745</v>
      </c>
      <c r="E43" s="78"/>
      <c r="F43" s="6" t="s">
        <v>20</v>
      </c>
      <c r="G43" s="110" t="s">
        <v>21</v>
      </c>
      <c r="H43" s="111"/>
      <c r="I43" s="7" t="s">
        <v>25</v>
      </c>
      <c r="J43" s="7" t="s">
        <v>26</v>
      </c>
      <c r="K43" s="7" t="s">
        <v>23</v>
      </c>
      <c r="L43" s="7" t="s">
        <v>24</v>
      </c>
      <c r="M43" s="7" t="s">
        <v>14</v>
      </c>
      <c r="N43" s="7" t="s">
        <v>15</v>
      </c>
    </row>
    <row r="44" spans="1:14" ht="14.25" customHeight="1" x14ac:dyDescent="0.25">
      <c r="A44" s="226"/>
      <c r="B44" s="121"/>
      <c r="C44" s="122"/>
      <c r="D44" s="121"/>
      <c r="E44" s="122"/>
      <c r="F44" s="4" t="s">
        <v>30</v>
      </c>
      <c r="G44" s="116" t="s">
        <v>29</v>
      </c>
      <c r="H44" s="117"/>
      <c r="I44" s="24">
        <f>SUM(130*70*65/1000000)</f>
        <v>0.59150000000000003</v>
      </c>
      <c r="J44" s="16">
        <f>SUM(51.18*27.56*25.59/1728)</f>
        <v>20.888441708333332</v>
      </c>
      <c r="K44" s="16">
        <v>154</v>
      </c>
      <c r="L44" s="16">
        <f>SUM(K44*2.2)</f>
        <v>338.8</v>
      </c>
      <c r="M44" s="16">
        <f>SUM(J27:J40)</f>
        <v>8754.49</v>
      </c>
      <c r="N44" s="16">
        <f>SUM(M44/3.75)</f>
        <v>2334.5306666666665</v>
      </c>
    </row>
  </sheetData>
  <mergeCells count="71">
    <mergeCell ref="C40:D40"/>
    <mergeCell ref="E40:G40"/>
    <mergeCell ref="L40:N40"/>
    <mergeCell ref="B42:C42"/>
    <mergeCell ref="D42:E42"/>
    <mergeCell ref="F42:H42"/>
    <mergeCell ref="I42:J42"/>
    <mergeCell ref="K42:L42"/>
    <mergeCell ref="M42:N42"/>
    <mergeCell ref="A43:A44"/>
    <mergeCell ref="B43:C44"/>
    <mergeCell ref="D43:E44"/>
    <mergeCell ref="G43:H43"/>
    <mergeCell ref="G44:H44"/>
    <mergeCell ref="A17:D21"/>
    <mergeCell ref="E17:K21"/>
    <mergeCell ref="L17:N17"/>
    <mergeCell ref="L18:M18"/>
    <mergeCell ref="L19:M19"/>
    <mergeCell ref="L20:M20"/>
    <mergeCell ref="L21:M21"/>
    <mergeCell ref="I25:I26"/>
    <mergeCell ref="A22:N22"/>
    <mergeCell ref="A23:N23"/>
    <mergeCell ref="A24:A26"/>
    <mergeCell ref="B24:B26"/>
    <mergeCell ref="C24:D26"/>
    <mergeCell ref="E24:I24"/>
    <mergeCell ref="J24:K25"/>
    <mergeCell ref="L24:N26"/>
    <mergeCell ref="E25:G26"/>
    <mergeCell ref="H25:H26"/>
    <mergeCell ref="L27:N27"/>
    <mergeCell ref="C28:D28"/>
    <mergeCell ref="E28:G28"/>
    <mergeCell ref="L28:N28"/>
    <mergeCell ref="E27:F27"/>
    <mergeCell ref="C27:D27"/>
    <mergeCell ref="C29:D29"/>
    <mergeCell ref="E29:G29"/>
    <mergeCell ref="L29:N29"/>
    <mergeCell ref="C30:D30"/>
    <mergeCell ref="E30:G30"/>
    <mergeCell ref="L30:N30"/>
    <mergeCell ref="L31:N31"/>
    <mergeCell ref="C32:D32"/>
    <mergeCell ref="E32:G32"/>
    <mergeCell ref="C31:D31"/>
    <mergeCell ref="E31:G31"/>
    <mergeCell ref="L32:N32"/>
    <mergeCell ref="B33:B37"/>
    <mergeCell ref="A33:A37"/>
    <mergeCell ref="L33:N33"/>
    <mergeCell ref="E34:G34"/>
    <mergeCell ref="L34:N34"/>
    <mergeCell ref="C33:D37"/>
    <mergeCell ref="E33:G33"/>
    <mergeCell ref="J33:J37"/>
    <mergeCell ref="K33:K37"/>
    <mergeCell ref="E35:G36"/>
    <mergeCell ref="H35:H36"/>
    <mergeCell ref="I35:I36"/>
    <mergeCell ref="L37:N37"/>
    <mergeCell ref="L35:N36"/>
    <mergeCell ref="E37:G37"/>
    <mergeCell ref="L38:N38"/>
    <mergeCell ref="C38:D38"/>
    <mergeCell ref="E38:G38"/>
    <mergeCell ref="L39:N39"/>
    <mergeCell ref="C39:D39"/>
    <mergeCell ref="E39:G39"/>
  </mergeCells>
  <pageMargins left="0.25" right="0.25" top="0.75" bottom="0.75" header="0.3" footer="0.3"/>
  <pageSetup paperSize="9" fitToWidth="3" fitToHeight="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4"/>
  <sheetViews>
    <sheetView view="pageLayout" topLeftCell="A2" zoomScale="85" zoomScalePageLayoutView="85" workbookViewId="0">
      <selection activeCell="A33" sqref="A33:A34"/>
    </sheetView>
  </sheetViews>
  <sheetFormatPr defaultRowHeight="13.8" x14ac:dyDescent="0.25"/>
  <cols>
    <col min="1" max="2" width="10.8984375" customWidth="1"/>
    <col min="5" max="5" width="4.69921875" customWidth="1"/>
    <col min="6" max="6" width="10.0976562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2" t="s">
        <v>550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2" t="s">
        <v>550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3</v>
      </c>
      <c r="M4" s="98"/>
      <c r="N4" s="32" t="s">
        <v>550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2" t="s">
        <v>550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208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127">
        <v>1</v>
      </c>
      <c r="B11" s="127" t="s">
        <v>424</v>
      </c>
      <c r="C11" s="77" t="s">
        <v>101</v>
      </c>
      <c r="D11" s="78"/>
      <c r="E11" s="58"/>
      <c r="F11" s="59"/>
      <c r="G11" s="60"/>
      <c r="H11" s="127"/>
      <c r="I11" s="127">
        <v>1</v>
      </c>
      <c r="J11" s="127">
        <v>1520</v>
      </c>
      <c r="K11" s="137">
        <f>SUM(J11/3.75)</f>
        <v>405.33333333333331</v>
      </c>
      <c r="L11" s="107" t="s">
        <v>440</v>
      </c>
      <c r="M11" s="108"/>
      <c r="N11" s="109"/>
    </row>
    <row r="12" spans="1:14" x14ac:dyDescent="0.25">
      <c r="A12" s="128"/>
      <c r="B12" s="128"/>
      <c r="C12" s="121"/>
      <c r="D12" s="122"/>
      <c r="E12" s="129"/>
      <c r="F12" s="131"/>
      <c r="G12" s="130"/>
      <c r="H12" s="128"/>
      <c r="I12" s="128"/>
      <c r="J12" s="142"/>
      <c r="K12" s="143"/>
      <c r="L12" s="139"/>
      <c r="M12" s="140"/>
      <c r="N12" s="141"/>
    </row>
    <row r="13" spans="1:14" x14ac:dyDescent="0.25">
      <c r="A13" s="127">
        <v>2</v>
      </c>
      <c r="B13" s="127" t="s">
        <v>209</v>
      </c>
      <c r="C13" s="61" t="s">
        <v>102</v>
      </c>
      <c r="D13" s="60"/>
      <c r="E13" s="58"/>
      <c r="F13" s="59"/>
      <c r="G13" s="60"/>
      <c r="H13" s="127"/>
      <c r="I13" s="127">
        <v>1</v>
      </c>
      <c r="J13" s="142"/>
      <c r="K13" s="143"/>
      <c r="L13" s="58"/>
      <c r="M13" s="59"/>
      <c r="N13" s="60"/>
    </row>
    <row r="14" spans="1:14" x14ac:dyDescent="0.25">
      <c r="A14" s="128"/>
      <c r="B14" s="128"/>
      <c r="C14" s="129"/>
      <c r="D14" s="130"/>
      <c r="E14" s="129"/>
      <c r="F14" s="131"/>
      <c r="G14" s="130"/>
      <c r="H14" s="128"/>
      <c r="I14" s="128"/>
      <c r="J14" s="142"/>
      <c r="K14" s="143"/>
      <c r="L14" s="129"/>
      <c r="M14" s="131"/>
      <c r="N14" s="130"/>
    </row>
    <row r="15" spans="1:14" x14ac:dyDescent="0.25">
      <c r="A15" s="127">
        <v>3</v>
      </c>
      <c r="B15" s="127" t="s">
        <v>210</v>
      </c>
      <c r="C15" s="61" t="s">
        <v>35</v>
      </c>
      <c r="D15" s="60"/>
      <c r="E15" s="58"/>
      <c r="F15" s="59"/>
      <c r="G15" s="60"/>
      <c r="H15" s="127"/>
      <c r="I15" s="127">
        <v>1</v>
      </c>
      <c r="J15" s="142"/>
      <c r="K15" s="143"/>
      <c r="L15" s="58"/>
      <c r="M15" s="59"/>
      <c r="N15" s="60"/>
    </row>
    <row r="16" spans="1:14" x14ac:dyDescent="0.25">
      <c r="A16" s="128"/>
      <c r="B16" s="128"/>
      <c r="C16" s="129"/>
      <c r="D16" s="130"/>
      <c r="E16" s="129"/>
      <c r="F16" s="131"/>
      <c r="G16" s="130"/>
      <c r="H16" s="128"/>
      <c r="I16" s="128"/>
      <c r="J16" s="128"/>
      <c r="K16" s="138"/>
      <c r="L16" s="129"/>
      <c r="M16" s="131"/>
      <c r="N16" s="130"/>
    </row>
    <row r="32" spans="1:14" x14ac:dyDescent="0.25">
      <c r="A32" s="7" t="s">
        <v>18</v>
      </c>
      <c r="B32" s="110" t="s">
        <v>17</v>
      </c>
      <c r="C32" s="111"/>
      <c r="D32" s="110" t="s">
        <v>16</v>
      </c>
      <c r="E32" s="111"/>
      <c r="F32" s="110" t="s">
        <v>19</v>
      </c>
      <c r="G32" s="112"/>
      <c r="H32" s="111"/>
      <c r="I32" s="110" t="s">
        <v>28</v>
      </c>
      <c r="J32" s="111"/>
      <c r="K32" s="110" t="s">
        <v>27</v>
      </c>
      <c r="L32" s="111"/>
      <c r="M32" s="110" t="s">
        <v>22</v>
      </c>
      <c r="N32" s="111"/>
    </row>
    <row r="33" spans="1:14" x14ac:dyDescent="0.25">
      <c r="A33" s="118">
        <f ca="1">TODAY()</f>
        <v>46198</v>
      </c>
      <c r="B33" s="120" t="s">
        <v>354</v>
      </c>
      <c r="C33" s="78"/>
      <c r="D33" s="120" t="s">
        <v>745</v>
      </c>
      <c r="E33" s="78"/>
      <c r="F33" s="6" t="s">
        <v>20</v>
      </c>
      <c r="G33" s="110" t="s">
        <v>21</v>
      </c>
      <c r="H33" s="111"/>
      <c r="I33" s="7" t="s">
        <v>25</v>
      </c>
      <c r="J33" s="7" t="s">
        <v>26</v>
      </c>
      <c r="K33" s="7" t="s">
        <v>23</v>
      </c>
      <c r="L33" s="7" t="s">
        <v>24</v>
      </c>
      <c r="M33" s="7" t="s">
        <v>14</v>
      </c>
      <c r="N33" s="7" t="s">
        <v>15</v>
      </c>
    </row>
    <row r="34" spans="1:14" x14ac:dyDescent="0.25">
      <c r="A34" s="226"/>
      <c r="B34" s="121"/>
      <c r="C34" s="122"/>
      <c r="D34" s="121"/>
      <c r="E34" s="122"/>
      <c r="F34" s="10" t="s">
        <v>117</v>
      </c>
      <c r="G34" s="116" t="s">
        <v>118</v>
      </c>
      <c r="H34" s="117"/>
      <c r="I34" s="24">
        <f>SUM(79*32*49/1000000)</f>
        <v>0.123872</v>
      </c>
      <c r="J34" s="16">
        <f>SUM(31.1*12.6*19.29/1728)</f>
        <v>4.3744093749999999</v>
      </c>
      <c r="K34" s="16">
        <v>16</v>
      </c>
      <c r="L34" s="16">
        <f>SUM(K34*2.2)</f>
        <v>35.200000000000003</v>
      </c>
      <c r="M34" s="16">
        <f>SUM(J11)</f>
        <v>1520</v>
      </c>
      <c r="N34" s="16">
        <f>SUM(M34/3.75)</f>
        <v>405.33333333333331</v>
      </c>
    </row>
  </sheetData>
  <mergeCells count="52">
    <mergeCell ref="A33:A34"/>
    <mergeCell ref="B33:C34"/>
    <mergeCell ref="D33:E34"/>
    <mergeCell ref="G33:H33"/>
    <mergeCell ref="G34:H34"/>
    <mergeCell ref="L15:N16"/>
    <mergeCell ref="J11:J16"/>
    <mergeCell ref="K11:K16"/>
    <mergeCell ref="B32:C32"/>
    <mergeCell ref="D32:E32"/>
    <mergeCell ref="F32:H32"/>
    <mergeCell ref="I32:J32"/>
    <mergeCell ref="K32:L32"/>
    <mergeCell ref="M32:N32"/>
    <mergeCell ref="L13:N14"/>
    <mergeCell ref="I15:I16"/>
    <mergeCell ref="L11:N12"/>
    <mergeCell ref="I13:I14"/>
    <mergeCell ref="I11:I12"/>
    <mergeCell ref="A15:A16"/>
    <mergeCell ref="B15:B16"/>
    <mergeCell ref="C15:D16"/>
    <mergeCell ref="E15:G16"/>
    <mergeCell ref="H15:H16"/>
    <mergeCell ref="A13:A14"/>
    <mergeCell ref="B13:B14"/>
    <mergeCell ref="C13:D14"/>
    <mergeCell ref="E13:G14"/>
    <mergeCell ref="H13:H14"/>
    <mergeCell ref="A11:A12"/>
    <mergeCell ref="B11:B12"/>
    <mergeCell ref="C11:D12"/>
    <mergeCell ref="E11:G12"/>
    <mergeCell ref="H11:H12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4"/>
  <sheetViews>
    <sheetView zoomScalePageLayoutView="115" workbookViewId="0">
      <selection activeCell="A33" sqref="A33:A34"/>
    </sheetView>
  </sheetViews>
  <sheetFormatPr defaultColWidth="9" defaultRowHeight="13.8" x14ac:dyDescent="0.25"/>
  <cols>
    <col min="1" max="2" width="10.8984375" customWidth="1"/>
    <col min="5" max="5" width="9.3984375" customWidth="1"/>
    <col min="6" max="6" width="10.0976562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1" t="s">
        <v>551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1" t="s">
        <v>551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535</v>
      </c>
      <c r="M4" s="98"/>
      <c r="N4" s="31" t="s">
        <v>551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1" t="s">
        <v>551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211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127">
        <v>1</v>
      </c>
      <c r="B11" s="127" t="s">
        <v>423</v>
      </c>
      <c r="C11" s="77" t="s">
        <v>101</v>
      </c>
      <c r="D11" s="78"/>
      <c r="E11" s="58"/>
      <c r="F11" s="59"/>
      <c r="G11" s="60"/>
      <c r="H11" s="127"/>
      <c r="I11" s="127">
        <v>1</v>
      </c>
      <c r="J11" s="127">
        <v>1520</v>
      </c>
      <c r="K11" s="137">
        <f>SUM(J11/3.75)</f>
        <v>405.33333333333331</v>
      </c>
      <c r="L11" s="107" t="s">
        <v>440</v>
      </c>
      <c r="M11" s="108"/>
      <c r="N11" s="109"/>
    </row>
    <row r="12" spans="1:14" x14ac:dyDescent="0.25">
      <c r="A12" s="128"/>
      <c r="B12" s="128"/>
      <c r="C12" s="121"/>
      <c r="D12" s="122"/>
      <c r="E12" s="129"/>
      <c r="F12" s="131"/>
      <c r="G12" s="130"/>
      <c r="H12" s="128"/>
      <c r="I12" s="128"/>
      <c r="J12" s="142"/>
      <c r="K12" s="143"/>
      <c r="L12" s="139"/>
      <c r="M12" s="140"/>
      <c r="N12" s="141"/>
    </row>
    <row r="13" spans="1:14" x14ac:dyDescent="0.25">
      <c r="A13" s="127">
        <v>2</v>
      </c>
      <c r="B13" s="127" t="s">
        <v>212</v>
      </c>
      <c r="C13" s="61" t="s">
        <v>102</v>
      </c>
      <c r="D13" s="60"/>
      <c r="E13" s="58"/>
      <c r="F13" s="59"/>
      <c r="G13" s="60"/>
      <c r="H13" s="127"/>
      <c r="I13" s="127">
        <v>1</v>
      </c>
      <c r="J13" s="142"/>
      <c r="K13" s="143"/>
      <c r="L13" s="58"/>
      <c r="M13" s="59"/>
      <c r="N13" s="60"/>
    </row>
    <row r="14" spans="1:14" x14ac:dyDescent="0.25">
      <c r="A14" s="128"/>
      <c r="B14" s="128"/>
      <c r="C14" s="129"/>
      <c r="D14" s="130"/>
      <c r="E14" s="129"/>
      <c r="F14" s="131"/>
      <c r="G14" s="130"/>
      <c r="H14" s="128"/>
      <c r="I14" s="128"/>
      <c r="J14" s="142"/>
      <c r="K14" s="143"/>
      <c r="L14" s="129"/>
      <c r="M14" s="131"/>
      <c r="N14" s="130"/>
    </row>
    <row r="15" spans="1:14" x14ac:dyDescent="0.25">
      <c r="A15" s="127">
        <v>3</v>
      </c>
      <c r="B15" s="127" t="s">
        <v>213</v>
      </c>
      <c r="C15" s="61" t="s">
        <v>35</v>
      </c>
      <c r="D15" s="60"/>
      <c r="E15" s="58"/>
      <c r="F15" s="59"/>
      <c r="G15" s="60"/>
      <c r="H15" s="127"/>
      <c r="I15" s="127">
        <v>1</v>
      </c>
      <c r="J15" s="142"/>
      <c r="K15" s="143"/>
      <c r="L15" s="58"/>
      <c r="M15" s="59"/>
      <c r="N15" s="60"/>
    </row>
    <row r="16" spans="1:14" x14ac:dyDescent="0.25">
      <c r="A16" s="128"/>
      <c r="B16" s="128"/>
      <c r="C16" s="129"/>
      <c r="D16" s="130"/>
      <c r="E16" s="129"/>
      <c r="F16" s="131"/>
      <c r="G16" s="130"/>
      <c r="H16" s="128"/>
      <c r="I16" s="128"/>
      <c r="J16" s="128"/>
      <c r="K16" s="138"/>
      <c r="L16" s="129"/>
      <c r="M16" s="131"/>
      <c r="N16" s="130"/>
    </row>
    <row r="28" spans="1:14" x14ac:dyDescent="0.25">
      <c r="E28" t="s">
        <v>349</v>
      </c>
    </row>
    <row r="32" spans="1:14" x14ac:dyDescent="0.25">
      <c r="A32" s="5" t="s">
        <v>18</v>
      </c>
      <c r="B32" s="110" t="s">
        <v>17</v>
      </c>
      <c r="C32" s="111"/>
      <c r="D32" s="110" t="s">
        <v>16</v>
      </c>
      <c r="E32" s="111"/>
      <c r="F32" s="110" t="s">
        <v>19</v>
      </c>
      <c r="G32" s="112"/>
      <c r="H32" s="111"/>
      <c r="I32" s="110" t="s">
        <v>28</v>
      </c>
      <c r="J32" s="111"/>
      <c r="K32" s="110" t="s">
        <v>27</v>
      </c>
      <c r="L32" s="111"/>
      <c r="M32" s="110" t="s">
        <v>22</v>
      </c>
      <c r="N32" s="111"/>
    </row>
    <row r="33" spans="1:14" x14ac:dyDescent="0.25">
      <c r="A33" s="118">
        <f ca="1">TODAY()</f>
        <v>46198</v>
      </c>
      <c r="B33" s="120" t="s">
        <v>354</v>
      </c>
      <c r="C33" s="78"/>
      <c r="D33" s="120" t="s">
        <v>745</v>
      </c>
      <c r="E33" s="78"/>
      <c r="F33" s="6" t="s">
        <v>20</v>
      </c>
      <c r="G33" s="110" t="s">
        <v>21</v>
      </c>
      <c r="H33" s="111"/>
      <c r="I33" s="7" t="s">
        <v>25</v>
      </c>
      <c r="J33" s="7" t="s">
        <v>26</v>
      </c>
      <c r="K33" s="7" t="s">
        <v>23</v>
      </c>
      <c r="L33" s="7" t="s">
        <v>24</v>
      </c>
      <c r="M33" s="7" t="s">
        <v>14</v>
      </c>
      <c r="N33" s="7" t="s">
        <v>15</v>
      </c>
    </row>
    <row r="34" spans="1:14" x14ac:dyDescent="0.25">
      <c r="A34" s="226"/>
      <c r="B34" s="121"/>
      <c r="C34" s="122"/>
      <c r="D34" s="121"/>
      <c r="E34" s="122"/>
      <c r="F34" s="10" t="s">
        <v>117</v>
      </c>
      <c r="G34" s="116" t="s">
        <v>118</v>
      </c>
      <c r="H34" s="117"/>
      <c r="I34" s="24">
        <f>SUM(79*32*49/1000000)</f>
        <v>0.123872</v>
      </c>
      <c r="J34" s="16">
        <f>SUM(31.1*12.6*19.29/1728)</f>
        <v>4.3744093749999999</v>
      </c>
      <c r="K34" s="16">
        <v>18</v>
      </c>
      <c r="L34" s="16">
        <f>SUM(K34*2.2)</f>
        <v>39.6</v>
      </c>
      <c r="M34" s="16">
        <f>SUM(J11)</f>
        <v>1520</v>
      </c>
      <c r="N34" s="16">
        <f>SUM(M34/3.75)</f>
        <v>405.33333333333331</v>
      </c>
    </row>
  </sheetData>
  <mergeCells count="52">
    <mergeCell ref="A33:A34"/>
    <mergeCell ref="B33:C34"/>
    <mergeCell ref="D33:E34"/>
    <mergeCell ref="G33:H33"/>
    <mergeCell ref="G34:H34"/>
    <mergeCell ref="L15:N16"/>
    <mergeCell ref="B32:C32"/>
    <mergeCell ref="D32:E32"/>
    <mergeCell ref="F32:H32"/>
    <mergeCell ref="I32:J32"/>
    <mergeCell ref="K32:L32"/>
    <mergeCell ref="M32:N32"/>
    <mergeCell ref="I15:I16"/>
    <mergeCell ref="J11:J16"/>
    <mergeCell ref="K11:K16"/>
    <mergeCell ref="L11:N12"/>
    <mergeCell ref="I13:I14"/>
    <mergeCell ref="L13:N14"/>
    <mergeCell ref="I11:I12"/>
    <mergeCell ref="A15:A16"/>
    <mergeCell ref="B15:B16"/>
    <mergeCell ref="C15:D16"/>
    <mergeCell ref="E15:G16"/>
    <mergeCell ref="H15:H16"/>
    <mergeCell ref="A13:A14"/>
    <mergeCell ref="B13:B14"/>
    <mergeCell ref="C13:D14"/>
    <mergeCell ref="E13:G14"/>
    <mergeCell ref="H13:H14"/>
    <mergeCell ref="A11:A12"/>
    <mergeCell ref="B11:B12"/>
    <mergeCell ref="C11:D12"/>
    <mergeCell ref="E11:G12"/>
    <mergeCell ref="H11:H12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4"/>
  <sheetViews>
    <sheetView view="pageLayout" topLeftCell="A15" workbookViewId="0">
      <selection activeCell="A33" sqref="A33:A34"/>
    </sheetView>
  </sheetViews>
  <sheetFormatPr defaultColWidth="9" defaultRowHeight="13.8" x14ac:dyDescent="0.25"/>
  <cols>
    <col min="1" max="2" width="10.8984375" customWidth="1"/>
    <col min="4" max="4" width="15.69921875" customWidth="1"/>
    <col min="5" max="5" width="4.69921875" customWidth="1"/>
    <col min="6" max="6" width="10.09765625" customWidth="1"/>
    <col min="10" max="10" width="7.09765625" customWidth="1"/>
    <col min="11" max="11" width="6.6992187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1" t="s">
        <v>552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1" t="s">
        <v>552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536</v>
      </c>
      <c r="M4" s="98"/>
      <c r="N4" s="31" t="s">
        <v>552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1" t="s">
        <v>552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214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127">
        <v>1</v>
      </c>
      <c r="B11" s="127" t="s">
        <v>425</v>
      </c>
      <c r="C11" s="77" t="s">
        <v>101</v>
      </c>
      <c r="D11" s="78"/>
      <c r="E11" s="58"/>
      <c r="F11" s="59"/>
      <c r="G11" s="60"/>
      <c r="H11" s="127"/>
      <c r="I11" s="127">
        <v>1</v>
      </c>
      <c r="J11" s="127">
        <v>1520</v>
      </c>
      <c r="K11" s="137">
        <f>SUM(J11/3.75)</f>
        <v>405.33333333333331</v>
      </c>
      <c r="L11" s="107" t="s">
        <v>441</v>
      </c>
      <c r="M11" s="108"/>
      <c r="N11" s="109"/>
    </row>
    <row r="12" spans="1:14" x14ac:dyDescent="0.25">
      <c r="A12" s="128"/>
      <c r="B12" s="128"/>
      <c r="C12" s="121"/>
      <c r="D12" s="122"/>
      <c r="E12" s="129"/>
      <c r="F12" s="131"/>
      <c r="G12" s="130"/>
      <c r="H12" s="128"/>
      <c r="I12" s="128"/>
      <c r="J12" s="142"/>
      <c r="K12" s="143"/>
      <c r="L12" s="139"/>
      <c r="M12" s="140"/>
      <c r="N12" s="141"/>
    </row>
    <row r="13" spans="1:14" x14ac:dyDescent="0.25">
      <c r="A13" s="127">
        <v>2</v>
      </c>
      <c r="B13" s="127" t="s">
        <v>215</v>
      </c>
      <c r="C13" s="61" t="s">
        <v>102</v>
      </c>
      <c r="D13" s="60"/>
      <c r="E13" s="58"/>
      <c r="F13" s="59"/>
      <c r="G13" s="60"/>
      <c r="H13" s="127"/>
      <c r="I13" s="127">
        <v>1</v>
      </c>
      <c r="J13" s="142"/>
      <c r="K13" s="143"/>
      <c r="L13" s="58"/>
      <c r="M13" s="59"/>
      <c r="N13" s="60"/>
    </row>
    <row r="14" spans="1:14" x14ac:dyDescent="0.25">
      <c r="A14" s="128"/>
      <c r="B14" s="128"/>
      <c r="C14" s="129"/>
      <c r="D14" s="130"/>
      <c r="E14" s="129"/>
      <c r="F14" s="131"/>
      <c r="G14" s="130"/>
      <c r="H14" s="128"/>
      <c r="I14" s="128"/>
      <c r="J14" s="142"/>
      <c r="K14" s="143"/>
      <c r="L14" s="129"/>
      <c r="M14" s="131"/>
      <c r="N14" s="130"/>
    </row>
    <row r="15" spans="1:14" x14ac:dyDescent="0.25">
      <c r="A15" s="127">
        <v>3</v>
      </c>
      <c r="B15" s="127" t="s">
        <v>216</v>
      </c>
      <c r="C15" s="61" t="s">
        <v>35</v>
      </c>
      <c r="D15" s="60"/>
      <c r="E15" s="58"/>
      <c r="F15" s="59"/>
      <c r="G15" s="60"/>
      <c r="H15" s="127"/>
      <c r="I15" s="127">
        <v>1</v>
      </c>
      <c r="J15" s="142"/>
      <c r="K15" s="143"/>
      <c r="L15" s="58"/>
      <c r="M15" s="59"/>
      <c r="N15" s="60"/>
    </row>
    <row r="16" spans="1:14" x14ac:dyDescent="0.25">
      <c r="A16" s="128"/>
      <c r="B16" s="128"/>
      <c r="C16" s="129"/>
      <c r="D16" s="130"/>
      <c r="E16" s="129"/>
      <c r="F16" s="131"/>
      <c r="G16" s="130"/>
      <c r="H16" s="128"/>
      <c r="I16" s="128"/>
      <c r="J16" s="128"/>
      <c r="K16" s="138"/>
      <c r="L16" s="129"/>
      <c r="M16" s="131"/>
      <c r="N16" s="130"/>
    </row>
    <row r="32" spans="1:14" x14ac:dyDescent="0.25">
      <c r="A32" s="5" t="s">
        <v>18</v>
      </c>
      <c r="B32" s="110" t="s">
        <v>17</v>
      </c>
      <c r="C32" s="111"/>
      <c r="D32" s="110" t="s">
        <v>16</v>
      </c>
      <c r="E32" s="111"/>
      <c r="F32" s="110" t="s">
        <v>19</v>
      </c>
      <c r="G32" s="112"/>
      <c r="H32" s="111"/>
      <c r="I32" s="110" t="s">
        <v>28</v>
      </c>
      <c r="J32" s="111"/>
      <c r="K32" s="110" t="s">
        <v>27</v>
      </c>
      <c r="L32" s="111"/>
      <c r="M32" s="110" t="s">
        <v>22</v>
      </c>
      <c r="N32" s="111"/>
    </row>
    <row r="33" spans="1:14" x14ac:dyDescent="0.25">
      <c r="A33" s="118">
        <f ca="1">TODAY()</f>
        <v>46198</v>
      </c>
      <c r="B33" s="120" t="s">
        <v>354</v>
      </c>
      <c r="C33" s="78"/>
      <c r="D33" s="120" t="s">
        <v>745</v>
      </c>
      <c r="E33" s="78"/>
      <c r="F33" s="6" t="s">
        <v>20</v>
      </c>
      <c r="G33" s="110" t="s">
        <v>21</v>
      </c>
      <c r="H33" s="111"/>
      <c r="I33" s="7" t="s">
        <v>25</v>
      </c>
      <c r="J33" s="7" t="s">
        <v>26</v>
      </c>
      <c r="K33" s="7" t="s">
        <v>23</v>
      </c>
      <c r="L33" s="7" t="s">
        <v>24</v>
      </c>
      <c r="M33" s="7" t="s">
        <v>14</v>
      </c>
      <c r="N33" s="7" t="s">
        <v>15</v>
      </c>
    </row>
    <row r="34" spans="1:14" x14ac:dyDescent="0.25">
      <c r="A34" s="226"/>
      <c r="B34" s="121"/>
      <c r="C34" s="122"/>
      <c r="D34" s="121"/>
      <c r="E34" s="122"/>
      <c r="F34" s="10" t="s">
        <v>117</v>
      </c>
      <c r="G34" s="116" t="s">
        <v>118</v>
      </c>
      <c r="H34" s="117"/>
      <c r="I34" s="24">
        <f>SUM(79*32*49/1000000)</f>
        <v>0.123872</v>
      </c>
      <c r="J34" s="16">
        <f>SUM(31.1*12.6*19.29/1728)</f>
        <v>4.3744093749999999</v>
      </c>
      <c r="K34" s="16">
        <v>18</v>
      </c>
      <c r="L34" s="16">
        <f>SUM(K34*2.2)</f>
        <v>39.6</v>
      </c>
      <c r="M34" s="16">
        <f>SUM(J11)</f>
        <v>1520</v>
      </c>
      <c r="N34" s="16">
        <f>SUM(M34/3.75)</f>
        <v>405.33333333333331</v>
      </c>
    </row>
  </sheetData>
  <mergeCells count="52">
    <mergeCell ref="A33:A34"/>
    <mergeCell ref="B33:C34"/>
    <mergeCell ref="D33:E34"/>
    <mergeCell ref="G33:H33"/>
    <mergeCell ref="G34:H34"/>
    <mergeCell ref="L15:N16"/>
    <mergeCell ref="B32:C32"/>
    <mergeCell ref="D32:E32"/>
    <mergeCell ref="F32:H32"/>
    <mergeCell ref="I32:J32"/>
    <mergeCell ref="K32:L32"/>
    <mergeCell ref="M32:N32"/>
    <mergeCell ref="I15:I16"/>
    <mergeCell ref="J11:J16"/>
    <mergeCell ref="K11:K16"/>
    <mergeCell ref="L11:N12"/>
    <mergeCell ref="I13:I14"/>
    <mergeCell ref="L13:N14"/>
    <mergeCell ref="I11:I12"/>
    <mergeCell ref="A15:A16"/>
    <mergeCell ref="B15:B16"/>
    <mergeCell ref="C15:D16"/>
    <mergeCell ref="E15:G16"/>
    <mergeCell ref="H15:H16"/>
    <mergeCell ref="A13:A14"/>
    <mergeCell ref="B13:B14"/>
    <mergeCell ref="C13:D14"/>
    <mergeCell ref="E13:G14"/>
    <mergeCell ref="H13:H14"/>
    <mergeCell ref="A11:A12"/>
    <mergeCell ref="B11:B12"/>
    <mergeCell ref="C11:D12"/>
    <mergeCell ref="E11:G12"/>
    <mergeCell ref="H11:H12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4"/>
  <sheetViews>
    <sheetView view="pageLayout" topLeftCell="A15" workbookViewId="0">
      <selection activeCell="A33" sqref="A33:A34"/>
    </sheetView>
  </sheetViews>
  <sheetFormatPr defaultColWidth="9" defaultRowHeight="13.8" x14ac:dyDescent="0.25"/>
  <cols>
    <col min="1" max="2" width="10.8984375" customWidth="1"/>
    <col min="5" max="5" width="14.09765625" customWidth="1"/>
    <col min="6" max="6" width="10.09765625" customWidth="1"/>
    <col min="10" max="10" width="6.69921875" customWidth="1"/>
    <col min="11" max="11" width="6.398437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1" t="s">
        <v>553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1" t="s">
        <v>553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544</v>
      </c>
      <c r="M4" s="98"/>
      <c r="N4" s="31" t="s">
        <v>553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1" t="s">
        <v>553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217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127">
        <v>1</v>
      </c>
      <c r="B11" s="127" t="s">
        <v>426</v>
      </c>
      <c r="C11" s="77" t="s">
        <v>101</v>
      </c>
      <c r="D11" s="78"/>
      <c r="E11" s="58"/>
      <c r="F11" s="59"/>
      <c r="G11" s="60"/>
      <c r="H11" s="127"/>
      <c r="I11" s="127">
        <v>1</v>
      </c>
      <c r="J11" s="127">
        <v>1520</v>
      </c>
      <c r="K11" s="137">
        <f>SUM(J11/3.75)</f>
        <v>405.33333333333331</v>
      </c>
      <c r="L11" s="107" t="s">
        <v>442</v>
      </c>
      <c r="M11" s="108"/>
      <c r="N11" s="109"/>
    </row>
    <row r="12" spans="1:14" x14ac:dyDescent="0.25">
      <c r="A12" s="128"/>
      <c r="B12" s="128"/>
      <c r="C12" s="121"/>
      <c r="D12" s="122"/>
      <c r="E12" s="129"/>
      <c r="F12" s="131"/>
      <c r="G12" s="130"/>
      <c r="H12" s="128"/>
      <c r="I12" s="128"/>
      <c r="J12" s="142"/>
      <c r="K12" s="143"/>
      <c r="L12" s="139"/>
      <c r="M12" s="140"/>
      <c r="N12" s="141"/>
    </row>
    <row r="13" spans="1:14" x14ac:dyDescent="0.25">
      <c r="A13" s="127">
        <v>2</v>
      </c>
      <c r="B13" s="127" t="s">
        <v>218</v>
      </c>
      <c r="C13" s="61" t="s">
        <v>102</v>
      </c>
      <c r="D13" s="60"/>
      <c r="E13" s="58"/>
      <c r="F13" s="59"/>
      <c r="G13" s="60"/>
      <c r="H13" s="127"/>
      <c r="I13" s="127">
        <v>1</v>
      </c>
      <c r="J13" s="142"/>
      <c r="K13" s="143"/>
      <c r="L13" s="58"/>
      <c r="M13" s="59"/>
      <c r="N13" s="60"/>
    </row>
    <row r="14" spans="1:14" x14ac:dyDescent="0.25">
      <c r="A14" s="128"/>
      <c r="B14" s="128"/>
      <c r="C14" s="129"/>
      <c r="D14" s="130"/>
      <c r="E14" s="129"/>
      <c r="F14" s="131"/>
      <c r="G14" s="130"/>
      <c r="H14" s="128"/>
      <c r="I14" s="128"/>
      <c r="J14" s="142"/>
      <c r="K14" s="143"/>
      <c r="L14" s="129"/>
      <c r="M14" s="131"/>
      <c r="N14" s="130"/>
    </row>
    <row r="15" spans="1:14" x14ac:dyDescent="0.25">
      <c r="A15" s="127">
        <v>3</v>
      </c>
      <c r="B15" s="127" t="s">
        <v>219</v>
      </c>
      <c r="C15" s="61" t="s">
        <v>35</v>
      </c>
      <c r="D15" s="60"/>
      <c r="E15" s="58"/>
      <c r="F15" s="59"/>
      <c r="G15" s="60"/>
      <c r="H15" s="127"/>
      <c r="I15" s="127">
        <v>1</v>
      </c>
      <c r="J15" s="142"/>
      <c r="K15" s="143"/>
      <c r="L15" s="58"/>
      <c r="M15" s="59"/>
      <c r="N15" s="60"/>
    </row>
    <row r="16" spans="1:14" x14ac:dyDescent="0.25">
      <c r="A16" s="128"/>
      <c r="B16" s="128"/>
      <c r="C16" s="129"/>
      <c r="D16" s="130"/>
      <c r="E16" s="129"/>
      <c r="F16" s="131"/>
      <c r="G16" s="130"/>
      <c r="H16" s="128"/>
      <c r="I16" s="128"/>
      <c r="J16" s="128"/>
      <c r="K16" s="138"/>
      <c r="L16" s="129"/>
      <c r="M16" s="131"/>
      <c r="N16" s="130"/>
    </row>
    <row r="32" spans="1:14" x14ac:dyDescent="0.25">
      <c r="A32" s="7" t="s">
        <v>18</v>
      </c>
      <c r="B32" s="110" t="s">
        <v>17</v>
      </c>
      <c r="C32" s="111"/>
      <c r="D32" s="110" t="s">
        <v>16</v>
      </c>
      <c r="E32" s="111"/>
      <c r="F32" s="110" t="s">
        <v>19</v>
      </c>
      <c r="G32" s="112"/>
      <c r="H32" s="111"/>
      <c r="I32" s="110" t="s">
        <v>28</v>
      </c>
      <c r="J32" s="111"/>
      <c r="K32" s="110" t="s">
        <v>27</v>
      </c>
      <c r="L32" s="111"/>
      <c r="M32" s="110" t="s">
        <v>22</v>
      </c>
      <c r="N32" s="111"/>
    </row>
    <row r="33" spans="1:14" x14ac:dyDescent="0.25">
      <c r="A33" s="118">
        <f ca="1">TODAY()</f>
        <v>46198</v>
      </c>
      <c r="B33" s="120" t="s">
        <v>354</v>
      </c>
      <c r="C33" s="78"/>
      <c r="D33" s="120" t="s">
        <v>745</v>
      </c>
      <c r="E33" s="78"/>
      <c r="F33" s="6" t="s">
        <v>20</v>
      </c>
      <c r="G33" s="110" t="s">
        <v>21</v>
      </c>
      <c r="H33" s="111"/>
      <c r="I33" s="7" t="s">
        <v>25</v>
      </c>
      <c r="J33" s="7" t="s">
        <v>26</v>
      </c>
      <c r="K33" s="7" t="s">
        <v>23</v>
      </c>
      <c r="L33" s="7" t="s">
        <v>24</v>
      </c>
      <c r="M33" s="7" t="s">
        <v>14</v>
      </c>
      <c r="N33" s="7" t="s">
        <v>15</v>
      </c>
    </row>
    <row r="34" spans="1:14" x14ac:dyDescent="0.25">
      <c r="A34" s="226"/>
      <c r="B34" s="121"/>
      <c r="C34" s="122"/>
      <c r="D34" s="121"/>
      <c r="E34" s="122"/>
      <c r="F34" s="10" t="s">
        <v>117</v>
      </c>
      <c r="G34" s="116" t="s">
        <v>118</v>
      </c>
      <c r="H34" s="117"/>
      <c r="I34" s="24">
        <f>SUM(79*32*49/1000000)</f>
        <v>0.123872</v>
      </c>
      <c r="J34" s="16">
        <f>SUM(31.1*12.6*19.29/1728)</f>
        <v>4.3744093749999999</v>
      </c>
      <c r="K34" s="16">
        <v>18</v>
      </c>
      <c r="L34" s="16">
        <f>SUM(K34*2.2)</f>
        <v>39.6</v>
      </c>
      <c r="M34" s="16">
        <f>SUM(J11)</f>
        <v>1520</v>
      </c>
      <c r="N34" s="16">
        <f>SUM(M34/3.75)</f>
        <v>405.33333333333331</v>
      </c>
    </row>
  </sheetData>
  <mergeCells count="52">
    <mergeCell ref="A33:A34"/>
    <mergeCell ref="B33:C34"/>
    <mergeCell ref="D33:E34"/>
    <mergeCell ref="G33:H33"/>
    <mergeCell ref="G34:H34"/>
    <mergeCell ref="L15:N16"/>
    <mergeCell ref="B32:C32"/>
    <mergeCell ref="D32:E32"/>
    <mergeCell ref="F32:H32"/>
    <mergeCell ref="I32:J32"/>
    <mergeCell ref="K32:L32"/>
    <mergeCell ref="M32:N32"/>
    <mergeCell ref="I15:I16"/>
    <mergeCell ref="J11:J16"/>
    <mergeCell ref="K11:K16"/>
    <mergeCell ref="L11:N12"/>
    <mergeCell ref="I13:I14"/>
    <mergeCell ref="L13:N14"/>
    <mergeCell ref="I11:I12"/>
    <mergeCell ref="A15:A16"/>
    <mergeCell ref="B15:B16"/>
    <mergeCell ref="C15:D16"/>
    <mergeCell ref="E15:G16"/>
    <mergeCell ref="H15:H16"/>
    <mergeCell ref="A13:A14"/>
    <mergeCell ref="B13:B14"/>
    <mergeCell ref="C13:D14"/>
    <mergeCell ref="E13:G14"/>
    <mergeCell ref="H13:H14"/>
    <mergeCell ref="A11:A12"/>
    <mergeCell ref="B11:B12"/>
    <mergeCell ref="C11:D12"/>
    <mergeCell ref="E11:G12"/>
    <mergeCell ref="H11:H12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4"/>
  <sheetViews>
    <sheetView view="pageLayout" topLeftCell="A16" zoomScale="112" zoomScalePageLayoutView="112" workbookViewId="0">
      <selection activeCell="A27" sqref="A27:A28"/>
    </sheetView>
  </sheetViews>
  <sheetFormatPr defaultColWidth="9" defaultRowHeight="13.8" x14ac:dyDescent="0.25"/>
  <cols>
    <col min="1" max="2" width="10.8984375" customWidth="1"/>
    <col min="4" max="4" width="15" customWidth="1"/>
    <col min="5" max="5" width="4.69921875" customWidth="1"/>
    <col min="6" max="6" width="10.09765625" customWidth="1"/>
    <col min="7" max="7" width="7.3984375" customWidth="1"/>
    <col min="8" max="8" width="12" customWidth="1"/>
    <col min="10" max="10" width="6.59765625" customWidth="1"/>
    <col min="11" max="11" width="7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1" t="s">
        <v>554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1" t="s">
        <v>554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539</v>
      </c>
      <c r="M4" s="98"/>
      <c r="N4" s="31" t="s">
        <v>554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1" t="s">
        <v>554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220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36.75" customHeight="1" x14ac:dyDescent="0.25">
      <c r="A11" s="62">
        <v>1</v>
      </c>
      <c r="B11" s="62" t="s">
        <v>653</v>
      </c>
      <c r="C11" s="263" t="s">
        <v>106</v>
      </c>
      <c r="D11" s="263"/>
      <c r="E11" s="63" t="s">
        <v>106</v>
      </c>
      <c r="F11" s="62"/>
      <c r="G11" s="62"/>
      <c r="H11" s="28" t="s">
        <v>384</v>
      </c>
      <c r="I11" s="28">
        <v>1</v>
      </c>
      <c r="J11" s="62">
        <v>22394</v>
      </c>
      <c r="K11" s="163">
        <v>5971.7333333333336</v>
      </c>
      <c r="L11" s="63" t="s">
        <v>443</v>
      </c>
      <c r="M11" s="63"/>
      <c r="N11" s="63"/>
    </row>
    <row r="12" spans="1:14" ht="41.25" customHeight="1" x14ac:dyDescent="0.25">
      <c r="A12" s="62"/>
      <c r="B12" s="62"/>
      <c r="C12" s="263"/>
      <c r="D12" s="263"/>
      <c r="E12" s="63" t="s">
        <v>656</v>
      </c>
      <c r="F12" s="62"/>
      <c r="G12" s="62"/>
      <c r="H12" s="28" t="s">
        <v>385</v>
      </c>
      <c r="I12" s="28">
        <v>1</v>
      </c>
      <c r="J12" s="62"/>
      <c r="K12" s="163"/>
      <c r="L12" s="63"/>
      <c r="M12" s="63"/>
      <c r="N12" s="63"/>
    </row>
    <row r="13" spans="1:14" ht="32.25" customHeight="1" x14ac:dyDescent="0.25">
      <c r="A13" s="62"/>
      <c r="B13" s="62"/>
      <c r="C13" s="263"/>
      <c r="D13" s="263"/>
      <c r="E13" s="63" t="s">
        <v>355</v>
      </c>
      <c r="F13" s="62"/>
      <c r="G13" s="62"/>
      <c r="H13" s="28" t="s">
        <v>386</v>
      </c>
      <c r="I13" s="28">
        <v>1</v>
      </c>
      <c r="J13" s="62"/>
      <c r="K13" s="163"/>
      <c r="L13" s="63"/>
      <c r="M13" s="63"/>
      <c r="N13" s="63"/>
    </row>
    <row r="14" spans="1:14" ht="28.35" customHeight="1" x14ac:dyDescent="0.25">
      <c r="A14" s="62"/>
      <c r="B14" s="62"/>
      <c r="C14" s="263"/>
      <c r="D14" s="263"/>
      <c r="E14" s="173" t="s">
        <v>750</v>
      </c>
      <c r="F14" s="174"/>
      <c r="G14" s="175"/>
      <c r="H14" s="28" t="s">
        <v>387</v>
      </c>
      <c r="I14" s="28">
        <v>1</v>
      </c>
      <c r="J14" s="62"/>
      <c r="K14" s="163"/>
      <c r="L14" s="63"/>
      <c r="M14" s="63"/>
      <c r="N14" s="63"/>
    </row>
    <row r="15" spans="1:14" ht="33" customHeight="1" x14ac:dyDescent="0.25">
      <c r="A15" s="62"/>
      <c r="B15" s="62"/>
      <c r="C15" s="263"/>
      <c r="D15" s="263"/>
      <c r="E15" s="63" t="s">
        <v>655</v>
      </c>
      <c r="F15" s="62"/>
      <c r="G15" s="62"/>
      <c r="H15" s="28" t="s">
        <v>751</v>
      </c>
      <c r="I15" s="28">
        <v>1</v>
      </c>
      <c r="J15" s="62"/>
      <c r="K15" s="163"/>
      <c r="L15" s="63"/>
      <c r="M15" s="63"/>
      <c r="N15" s="63"/>
    </row>
    <row r="16" spans="1:14" ht="33.75" customHeight="1" x14ac:dyDescent="0.25">
      <c r="A16" s="62"/>
      <c r="B16" s="62"/>
      <c r="C16" s="263"/>
      <c r="D16" s="263"/>
      <c r="E16" s="164" t="s">
        <v>654</v>
      </c>
      <c r="F16" s="165"/>
      <c r="G16" s="165"/>
      <c r="H16" s="28" t="s">
        <v>743</v>
      </c>
      <c r="I16" s="28">
        <v>1</v>
      </c>
      <c r="J16" s="62"/>
      <c r="K16" s="163"/>
      <c r="L16" s="63"/>
      <c r="M16" s="63"/>
      <c r="N16" s="63"/>
    </row>
    <row r="17" spans="1:14" ht="14.25" customHeight="1" x14ac:dyDescent="0.25"/>
    <row r="23" spans="1:14" ht="1.5" customHeight="1" x14ac:dyDescent="0.25"/>
    <row r="24" spans="1:14" hidden="1" x14ac:dyDescent="0.25"/>
    <row r="25" spans="1:14" hidden="1" x14ac:dyDescent="0.25"/>
    <row r="26" spans="1:14" x14ac:dyDescent="0.25">
      <c r="A26" s="7" t="s">
        <v>18</v>
      </c>
      <c r="B26" s="110" t="s">
        <v>17</v>
      </c>
      <c r="C26" s="111"/>
      <c r="D26" s="110" t="s">
        <v>16</v>
      </c>
      <c r="E26" s="111"/>
      <c r="F26" s="110" t="s">
        <v>19</v>
      </c>
      <c r="G26" s="112"/>
      <c r="H26" s="111"/>
      <c r="I26" s="110" t="s">
        <v>28</v>
      </c>
      <c r="J26" s="111"/>
      <c r="K26" s="110" t="s">
        <v>27</v>
      </c>
      <c r="L26" s="111"/>
      <c r="M26" s="110" t="s">
        <v>22</v>
      </c>
      <c r="N26" s="111"/>
    </row>
    <row r="27" spans="1:14" x14ac:dyDescent="0.25">
      <c r="A27" s="118">
        <f ca="1">TODAY()</f>
        <v>46198</v>
      </c>
      <c r="B27" s="120" t="s">
        <v>354</v>
      </c>
      <c r="C27" s="78"/>
      <c r="D27" s="120" t="s">
        <v>745</v>
      </c>
      <c r="E27" s="78"/>
      <c r="F27" s="6" t="s">
        <v>20</v>
      </c>
      <c r="G27" s="110" t="s">
        <v>21</v>
      </c>
      <c r="H27" s="111"/>
      <c r="I27" s="7" t="s">
        <v>25</v>
      </c>
      <c r="J27" s="7" t="s">
        <v>26</v>
      </c>
      <c r="K27" s="7" t="s">
        <v>23</v>
      </c>
      <c r="L27" s="7" t="s">
        <v>24</v>
      </c>
      <c r="M27" s="7" t="s">
        <v>14</v>
      </c>
      <c r="N27" s="7" t="s">
        <v>15</v>
      </c>
    </row>
    <row r="28" spans="1:14" x14ac:dyDescent="0.25">
      <c r="A28" s="226"/>
      <c r="B28" s="121"/>
      <c r="C28" s="122"/>
      <c r="D28" s="121"/>
      <c r="E28" s="122"/>
      <c r="F28" s="10" t="s">
        <v>125</v>
      </c>
      <c r="G28" s="116" t="s">
        <v>104</v>
      </c>
      <c r="H28" s="117"/>
      <c r="I28" s="24">
        <f>SUM(72*50*32/1000000)</f>
        <v>0.1152</v>
      </c>
      <c r="J28" s="16">
        <f>SUM(28.35*19.69*12.6/1728)</f>
        <v>4.0702921875000007</v>
      </c>
      <c r="K28" s="16">
        <v>28</v>
      </c>
      <c r="L28" s="16">
        <f>SUM(K28*2.2)</f>
        <v>61.600000000000009</v>
      </c>
      <c r="M28" s="16">
        <f>SUM(J11)</f>
        <v>22394</v>
      </c>
      <c r="N28" s="16">
        <f>SUM(M28/3.75)</f>
        <v>5971.7333333333336</v>
      </c>
    </row>
    <row r="32" spans="1:14" x14ac:dyDescent="0.25">
      <c r="I32" s="25"/>
    </row>
    <row r="33" spans="9:9" x14ac:dyDescent="0.25">
      <c r="I33" s="25"/>
    </row>
    <row r="34" spans="9:9" x14ac:dyDescent="0.25">
      <c r="I34" s="25"/>
    </row>
  </sheetData>
  <mergeCells count="41">
    <mergeCell ref="B26:C26"/>
    <mergeCell ref="D26:E26"/>
    <mergeCell ref="F26:H26"/>
    <mergeCell ref="A11:A16"/>
    <mergeCell ref="B11:B16"/>
    <mergeCell ref="C11:D16"/>
    <mergeCell ref="E11:G11"/>
    <mergeCell ref="E13:G13"/>
    <mergeCell ref="E15:G15"/>
    <mergeCell ref="E16:G16"/>
    <mergeCell ref="E12:G12"/>
    <mergeCell ref="E14:G14"/>
    <mergeCell ref="A27:A28"/>
    <mergeCell ref="B27:C28"/>
    <mergeCell ref="D27:E28"/>
    <mergeCell ref="G27:H27"/>
    <mergeCell ref="G28:H28"/>
    <mergeCell ref="I26:J26"/>
    <mergeCell ref="K26:L26"/>
    <mergeCell ref="M26:N26"/>
    <mergeCell ref="I9:I10"/>
    <mergeCell ref="J11:J16"/>
    <mergeCell ref="K11:K16"/>
    <mergeCell ref="L11:N16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A1:D5"/>
    <mergeCell ref="E1:K5"/>
    <mergeCell ref="L1:N1"/>
    <mergeCell ref="L2:M2"/>
    <mergeCell ref="L3:M3"/>
    <mergeCell ref="L4:M4"/>
    <mergeCell ref="L5:M5"/>
  </mergeCells>
  <phoneticPr fontId="16" type="noConversion"/>
  <pageMargins left="0.25" right="0.25" top="0.75" bottom="0.75" header="0.3" footer="0.3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8"/>
  <sheetViews>
    <sheetView view="pageLayout" topLeftCell="A23" workbookViewId="0">
      <selection activeCell="A27" sqref="A27:A28"/>
    </sheetView>
  </sheetViews>
  <sheetFormatPr defaultColWidth="9" defaultRowHeight="13.8" x14ac:dyDescent="0.25"/>
  <cols>
    <col min="1" max="2" width="10.8984375" customWidth="1"/>
    <col min="5" max="5" width="11.59765625" customWidth="1"/>
    <col min="6" max="6" width="10.09765625" customWidth="1"/>
    <col min="7" max="7" width="7.09765625" customWidth="1"/>
    <col min="8" max="8" width="11.69921875" customWidth="1"/>
    <col min="10" max="10" width="6.19921875" customWidth="1"/>
    <col min="11" max="11" width="6.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2" t="s">
        <v>555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2" t="s">
        <v>555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540</v>
      </c>
      <c r="M4" s="98"/>
      <c r="N4" s="32" t="s">
        <v>555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2" t="s">
        <v>555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221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30" customHeight="1" x14ac:dyDescent="0.25">
      <c r="A11" s="62">
        <v>1</v>
      </c>
      <c r="B11" s="62" t="s">
        <v>431</v>
      </c>
      <c r="C11" s="264" t="s">
        <v>291</v>
      </c>
      <c r="D11" s="264"/>
      <c r="E11" s="63" t="s">
        <v>428</v>
      </c>
      <c r="F11" s="62"/>
      <c r="G11" s="62"/>
      <c r="H11" s="62" t="s">
        <v>356</v>
      </c>
      <c r="I11" s="62">
        <v>1</v>
      </c>
      <c r="J11" s="62">
        <v>38880</v>
      </c>
      <c r="K11" s="163">
        <v>10368</v>
      </c>
      <c r="L11" s="63"/>
      <c r="M11" s="63"/>
      <c r="N11" s="63"/>
    </row>
    <row r="12" spans="1:14" x14ac:dyDescent="0.25">
      <c r="A12" s="62"/>
      <c r="B12" s="62"/>
      <c r="C12" s="264"/>
      <c r="D12" s="264"/>
      <c r="E12" s="62"/>
      <c r="F12" s="62"/>
      <c r="G12" s="62"/>
      <c r="H12" s="62"/>
      <c r="I12" s="62"/>
      <c r="J12" s="62"/>
      <c r="K12" s="163"/>
      <c r="L12" s="63"/>
      <c r="M12" s="63"/>
      <c r="N12" s="63"/>
    </row>
    <row r="13" spans="1:14" x14ac:dyDescent="0.25">
      <c r="A13" s="62"/>
      <c r="B13" s="62"/>
      <c r="C13" s="264"/>
      <c r="D13" s="264"/>
      <c r="E13" s="63" t="s">
        <v>657</v>
      </c>
      <c r="F13" s="62"/>
      <c r="G13" s="62"/>
      <c r="H13" s="62" t="s">
        <v>357</v>
      </c>
      <c r="I13" s="127">
        <v>1</v>
      </c>
      <c r="J13" s="62"/>
      <c r="K13" s="163"/>
      <c r="L13" s="63"/>
      <c r="M13" s="63"/>
      <c r="N13" s="63"/>
    </row>
    <row r="14" spans="1:14" x14ac:dyDescent="0.25">
      <c r="A14" s="62"/>
      <c r="B14" s="62"/>
      <c r="C14" s="264"/>
      <c r="D14" s="264"/>
      <c r="E14" s="62"/>
      <c r="F14" s="62"/>
      <c r="G14" s="62"/>
      <c r="H14" s="62"/>
      <c r="I14" s="128"/>
      <c r="J14" s="62"/>
      <c r="K14" s="163"/>
      <c r="L14" s="63"/>
      <c r="M14" s="63"/>
      <c r="N14" s="63"/>
    </row>
    <row r="15" spans="1:14" ht="28.5" customHeight="1" x14ac:dyDescent="0.25">
      <c r="A15" s="62"/>
      <c r="B15" s="62"/>
      <c r="C15" s="264"/>
      <c r="D15" s="264"/>
      <c r="E15" s="63" t="s">
        <v>355</v>
      </c>
      <c r="F15" s="62"/>
      <c r="G15" s="62"/>
      <c r="H15" s="62" t="s">
        <v>427</v>
      </c>
      <c r="I15" s="62">
        <v>1</v>
      </c>
      <c r="J15" s="62"/>
      <c r="K15" s="163"/>
      <c r="L15" s="63"/>
      <c r="M15" s="63"/>
      <c r="N15" s="63"/>
    </row>
    <row r="16" spans="1:14" x14ac:dyDescent="0.25">
      <c r="A16" s="62"/>
      <c r="B16" s="62"/>
      <c r="C16" s="264"/>
      <c r="D16" s="264"/>
      <c r="E16" s="62"/>
      <c r="F16" s="62"/>
      <c r="G16" s="62"/>
      <c r="H16" s="62"/>
      <c r="I16" s="62"/>
      <c r="J16" s="62"/>
      <c r="K16" s="163"/>
      <c r="L16" s="63"/>
      <c r="M16" s="63"/>
      <c r="N16" s="63"/>
    </row>
    <row r="26" spans="1:14" x14ac:dyDescent="0.25">
      <c r="A26" s="7" t="s">
        <v>18</v>
      </c>
      <c r="B26" s="110" t="s">
        <v>17</v>
      </c>
      <c r="C26" s="111"/>
      <c r="D26" s="110" t="s">
        <v>16</v>
      </c>
      <c r="E26" s="111"/>
      <c r="F26" s="110" t="s">
        <v>19</v>
      </c>
      <c r="G26" s="112"/>
      <c r="H26" s="111"/>
      <c r="I26" s="110" t="s">
        <v>28</v>
      </c>
      <c r="J26" s="111"/>
      <c r="K26" s="110" t="s">
        <v>27</v>
      </c>
      <c r="L26" s="111"/>
      <c r="M26" s="110" t="s">
        <v>22</v>
      </c>
      <c r="N26" s="111"/>
    </row>
    <row r="27" spans="1:14" x14ac:dyDescent="0.25">
      <c r="A27" s="118">
        <f ca="1">TODAY()</f>
        <v>46198</v>
      </c>
      <c r="B27" s="120" t="s">
        <v>354</v>
      </c>
      <c r="C27" s="78"/>
      <c r="D27" s="120" t="s">
        <v>745</v>
      </c>
      <c r="E27" s="78"/>
      <c r="F27" s="6" t="s">
        <v>20</v>
      </c>
      <c r="G27" s="110" t="s">
        <v>21</v>
      </c>
      <c r="H27" s="111"/>
      <c r="I27" s="7" t="s">
        <v>25</v>
      </c>
      <c r="J27" s="7" t="s">
        <v>26</v>
      </c>
      <c r="K27" s="7" t="s">
        <v>23</v>
      </c>
      <c r="L27" s="7" t="s">
        <v>24</v>
      </c>
      <c r="M27" s="7" t="s">
        <v>14</v>
      </c>
      <c r="N27" s="7" t="s">
        <v>15</v>
      </c>
    </row>
    <row r="28" spans="1:14" x14ac:dyDescent="0.25">
      <c r="A28" s="226"/>
      <c r="B28" s="121"/>
      <c r="C28" s="122"/>
      <c r="D28" s="121"/>
      <c r="E28" s="122"/>
      <c r="F28" s="10" t="s">
        <v>128</v>
      </c>
      <c r="G28" s="116" t="s">
        <v>129</v>
      </c>
      <c r="H28" s="117"/>
      <c r="I28" s="24">
        <f>SUM(83*29*49/1000000)</f>
        <v>0.11794300000000001</v>
      </c>
      <c r="J28" s="16">
        <f>SUM(32.68*11.42*19.29/1728)</f>
        <v>4.1661666805555555</v>
      </c>
      <c r="K28" s="16">
        <v>20</v>
      </c>
      <c r="L28" s="16">
        <f>SUM(K28*2.2)</f>
        <v>44</v>
      </c>
      <c r="M28" s="16">
        <v>38880</v>
      </c>
      <c r="N28" s="16">
        <f>SUM(M28/3.75)</f>
        <v>10368</v>
      </c>
    </row>
  </sheetData>
  <mergeCells count="44">
    <mergeCell ref="B26:C26"/>
    <mergeCell ref="D26:E26"/>
    <mergeCell ref="F26:H26"/>
    <mergeCell ref="I26:J26"/>
    <mergeCell ref="B11:B16"/>
    <mergeCell ref="C11:D16"/>
    <mergeCell ref="E15:G16"/>
    <mergeCell ref="E11:G12"/>
    <mergeCell ref="H15:H16"/>
    <mergeCell ref="H11:H12"/>
    <mergeCell ref="I13:I14"/>
    <mergeCell ref="H13:H14"/>
    <mergeCell ref="E13:G14"/>
    <mergeCell ref="A27:A28"/>
    <mergeCell ref="B27:C28"/>
    <mergeCell ref="D27:E28"/>
    <mergeCell ref="G27:H27"/>
    <mergeCell ref="G28:H28"/>
    <mergeCell ref="E9:G10"/>
    <mergeCell ref="H9:H10"/>
    <mergeCell ref="I9:I10"/>
    <mergeCell ref="K26:L26"/>
    <mergeCell ref="M26:N26"/>
    <mergeCell ref="I11:I12"/>
    <mergeCell ref="J11:J16"/>
    <mergeCell ref="K11:K16"/>
    <mergeCell ref="L11:N16"/>
    <mergeCell ref="I15:I16"/>
    <mergeCell ref="A11:A16"/>
    <mergeCell ref="A1:D5"/>
    <mergeCell ref="E1:K5"/>
    <mergeCell ref="L1:N1"/>
    <mergeCell ref="L2:M2"/>
    <mergeCell ref="L3:M3"/>
    <mergeCell ref="L4:M4"/>
    <mergeCell ref="L5:M5"/>
    <mergeCell ref="A6:N6"/>
    <mergeCell ref="A7:N7"/>
    <mergeCell ref="A8:A10"/>
    <mergeCell ref="B8:B10"/>
    <mergeCell ref="C8:D10"/>
    <mergeCell ref="E8:I8"/>
    <mergeCell ref="J8:K9"/>
    <mergeCell ref="L8:N10"/>
  </mergeCells>
  <pageMargins left="0.25" right="0.25" top="0.75" bottom="0.75" header="0.3" footer="0.3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34"/>
  <sheetViews>
    <sheetView view="pageLayout" topLeftCell="A24" zoomScale="110" zoomScalePageLayoutView="110" workbookViewId="0">
      <selection activeCell="A30" sqref="A30:A31"/>
    </sheetView>
  </sheetViews>
  <sheetFormatPr defaultColWidth="9" defaultRowHeight="13.8" x14ac:dyDescent="0.25"/>
  <cols>
    <col min="1" max="2" width="10.8984375" customWidth="1"/>
    <col min="5" max="5" width="10.69921875" customWidth="1"/>
    <col min="6" max="6" width="10.09765625" customWidth="1"/>
    <col min="7" max="7" width="8.19921875" customWidth="1"/>
    <col min="8" max="8" width="13.3984375" customWidth="1"/>
    <col min="9" max="9" width="5.3984375" customWidth="1"/>
    <col min="10" max="10" width="6.3984375" customWidth="1"/>
    <col min="11" max="11" width="6.59765625" customWidth="1"/>
    <col min="14" max="14" width="9.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1" t="s">
        <v>556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1" t="s">
        <v>556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545</v>
      </c>
      <c r="M4" s="98"/>
      <c r="N4" s="31" t="s">
        <v>556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1" t="s">
        <v>556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222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14.25" customHeight="1" x14ac:dyDescent="0.25">
      <c r="A11" s="127">
        <v>1</v>
      </c>
      <c r="B11" s="127" t="s">
        <v>432</v>
      </c>
      <c r="C11" s="77" t="s">
        <v>105</v>
      </c>
      <c r="D11" s="168"/>
      <c r="E11" s="63" t="s">
        <v>105</v>
      </c>
      <c r="F11" s="62"/>
      <c r="G11" s="62"/>
      <c r="H11" s="62" t="s">
        <v>363</v>
      </c>
      <c r="I11" s="62">
        <v>1</v>
      </c>
      <c r="J11" s="127">
        <v>26400</v>
      </c>
      <c r="K11" s="137">
        <v>7040</v>
      </c>
      <c r="L11" s="58" t="s">
        <v>443</v>
      </c>
      <c r="M11" s="59"/>
      <c r="N11" s="60"/>
    </row>
    <row r="12" spans="1:14" x14ac:dyDescent="0.25">
      <c r="A12" s="142"/>
      <c r="B12" s="142"/>
      <c r="C12" s="169"/>
      <c r="D12" s="170"/>
      <c r="E12" s="62"/>
      <c r="F12" s="62"/>
      <c r="G12" s="62"/>
      <c r="H12" s="62"/>
      <c r="I12" s="62"/>
      <c r="J12" s="142"/>
      <c r="K12" s="143"/>
      <c r="L12" s="149"/>
      <c r="M12" s="150"/>
      <c r="N12" s="151"/>
    </row>
    <row r="13" spans="1:14" x14ac:dyDescent="0.25">
      <c r="A13" s="142"/>
      <c r="B13" s="142"/>
      <c r="C13" s="169"/>
      <c r="D13" s="170"/>
      <c r="E13" s="63" t="s">
        <v>358</v>
      </c>
      <c r="F13" s="62"/>
      <c r="G13" s="62"/>
      <c r="H13" s="127" t="s">
        <v>364</v>
      </c>
      <c r="I13" s="127">
        <v>1</v>
      </c>
      <c r="J13" s="142"/>
      <c r="K13" s="143"/>
      <c r="L13" s="149"/>
      <c r="M13" s="150"/>
      <c r="N13" s="151"/>
    </row>
    <row r="14" spans="1:14" x14ac:dyDescent="0.25">
      <c r="A14" s="142"/>
      <c r="B14" s="142"/>
      <c r="C14" s="169"/>
      <c r="D14" s="170"/>
      <c r="E14" s="62"/>
      <c r="F14" s="62"/>
      <c r="G14" s="62"/>
      <c r="H14" s="128"/>
      <c r="I14" s="128"/>
      <c r="J14" s="142"/>
      <c r="K14" s="143"/>
      <c r="L14" s="149"/>
      <c r="M14" s="150"/>
      <c r="N14" s="151"/>
    </row>
    <row r="15" spans="1:14" ht="28.5" customHeight="1" x14ac:dyDescent="0.25">
      <c r="A15" s="142"/>
      <c r="B15" s="142"/>
      <c r="C15" s="169"/>
      <c r="D15" s="170"/>
      <c r="E15" s="63" t="s">
        <v>359</v>
      </c>
      <c r="F15" s="62"/>
      <c r="G15" s="62"/>
      <c r="H15" s="127" t="s">
        <v>365</v>
      </c>
      <c r="I15" s="62">
        <v>2</v>
      </c>
      <c r="J15" s="142"/>
      <c r="K15" s="143"/>
      <c r="L15" s="149"/>
      <c r="M15" s="150"/>
      <c r="N15" s="151"/>
    </row>
    <row r="16" spans="1:14" ht="2.25" customHeight="1" x14ac:dyDescent="0.25">
      <c r="A16" s="142"/>
      <c r="B16" s="142"/>
      <c r="C16" s="169"/>
      <c r="D16" s="170"/>
      <c r="E16" s="62"/>
      <c r="F16" s="62"/>
      <c r="G16" s="62"/>
      <c r="H16" s="128"/>
      <c r="I16" s="62"/>
      <c r="J16" s="142"/>
      <c r="K16" s="143"/>
      <c r="L16" s="149"/>
      <c r="M16" s="150"/>
      <c r="N16" s="151"/>
    </row>
    <row r="17" spans="1:14" ht="13.5" customHeight="1" x14ac:dyDescent="0.25">
      <c r="A17" s="142"/>
      <c r="B17" s="142"/>
      <c r="C17" s="169"/>
      <c r="D17" s="170"/>
      <c r="E17" s="63" t="s">
        <v>360</v>
      </c>
      <c r="F17" s="62"/>
      <c r="G17" s="62"/>
      <c r="H17" s="127" t="s">
        <v>366</v>
      </c>
      <c r="I17" s="62">
        <v>1</v>
      </c>
      <c r="J17" s="142"/>
      <c r="K17" s="143"/>
      <c r="L17" s="149"/>
      <c r="M17" s="150"/>
      <c r="N17" s="151"/>
    </row>
    <row r="18" spans="1:14" ht="19.5" customHeight="1" x14ac:dyDescent="0.25">
      <c r="A18" s="142"/>
      <c r="B18" s="142"/>
      <c r="C18" s="169"/>
      <c r="D18" s="170"/>
      <c r="E18" s="62"/>
      <c r="F18" s="62"/>
      <c r="G18" s="62"/>
      <c r="H18" s="128"/>
      <c r="I18" s="62"/>
      <c r="J18" s="142"/>
      <c r="K18" s="143"/>
      <c r="L18" s="149"/>
      <c r="M18" s="150"/>
      <c r="N18" s="151"/>
    </row>
    <row r="19" spans="1:14" x14ac:dyDescent="0.25">
      <c r="A19" s="142"/>
      <c r="B19" s="142"/>
      <c r="C19" s="169"/>
      <c r="D19" s="170"/>
      <c r="E19" s="63" t="s">
        <v>658</v>
      </c>
      <c r="F19" s="62"/>
      <c r="G19" s="62"/>
      <c r="H19" s="127" t="s">
        <v>367</v>
      </c>
      <c r="I19" s="62">
        <v>1</v>
      </c>
      <c r="J19" s="142"/>
      <c r="K19" s="143"/>
      <c r="L19" s="149"/>
      <c r="M19" s="150"/>
      <c r="N19" s="151"/>
    </row>
    <row r="20" spans="1:14" x14ac:dyDescent="0.25">
      <c r="A20" s="142"/>
      <c r="B20" s="142"/>
      <c r="C20" s="169"/>
      <c r="D20" s="170"/>
      <c r="E20" s="62"/>
      <c r="F20" s="62"/>
      <c r="G20" s="62"/>
      <c r="H20" s="128"/>
      <c r="I20" s="62"/>
      <c r="J20" s="142"/>
      <c r="K20" s="143"/>
      <c r="L20" s="149"/>
      <c r="M20" s="150"/>
      <c r="N20" s="151"/>
    </row>
    <row r="21" spans="1:14" x14ac:dyDescent="0.25">
      <c r="A21" s="142"/>
      <c r="B21" s="142"/>
      <c r="C21" s="169"/>
      <c r="D21" s="170"/>
      <c r="E21" s="63" t="s">
        <v>657</v>
      </c>
      <c r="F21" s="62"/>
      <c r="G21" s="62"/>
      <c r="H21" s="127" t="s">
        <v>368</v>
      </c>
      <c r="I21" s="62">
        <v>1</v>
      </c>
      <c r="J21" s="142"/>
      <c r="K21" s="143"/>
      <c r="L21" s="149"/>
      <c r="M21" s="150"/>
      <c r="N21" s="151"/>
    </row>
    <row r="22" spans="1:14" x14ac:dyDescent="0.25">
      <c r="A22" s="142"/>
      <c r="B22" s="142"/>
      <c r="C22" s="169"/>
      <c r="D22" s="170"/>
      <c r="E22" s="62"/>
      <c r="F22" s="62"/>
      <c r="G22" s="62"/>
      <c r="H22" s="128"/>
      <c r="I22" s="62"/>
      <c r="J22" s="142"/>
      <c r="K22" s="143"/>
      <c r="L22" s="149"/>
      <c r="M22" s="150"/>
      <c r="N22" s="151"/>
    </row>
    <row r="23" spans="1:14" x14ac:dyDescent="0.25">
      <c r="A23" s="142"/>
      <c r="B23" s="142"/>
      <c r="C23" s="169"/>
      <c r="D23" s="170"/>
      <c r="E23" s="63" t="s">
        <v>361</v>
      </c>
      <c r="F23" s="62"/>
      <c r="G23" s="62"/>
      <c r="H23" s="62" t="s">
        <v>369</v>
      </c>
      <c r="I23" s="62">
        <v>1</v>
      </c>
      <c r="J23" s="142"/>
      <c r="K23" s="143"/>
      <c r="L23" s="149"/>
      <c r="M23" s="150"/>
      <c r="N23" s="151"/>
    </row>
    <row r="24" spans="1:14" x14ac:dyDescent="0.25">
      <c r="A24" s="142"/>
      <c r="B24" s="142"/>
      <c r="C24" s="169"/>
      <c r="D24" s="170"/>
      <c r="E24" s="62"/>
      <c r="F24" s="62"/>
      <c r="G24" s="62"/>
      <c r="H24" s="62"/>
      <c r="I24" s="62"/>
      <c r="J24" s="142"/>
      <c r="K24" s="143"/>
      <c r="L24" s="149"/>
      <c r="M24" s="150"/>
      <c r="N24" s="151"/>
    </row>
    <row r="25" spans="1:14" x14ac:dyDescent="0.25">
      <c r="A25" s="142"/>
      <c r="B25" s="142"/>
      <c r="C25" s="169"/>
      <c r="D25" s="170"/>
      <c r="E25" s="63" t="s">
        <v>362</v>
      </c>
      <c r="F25" s="62"/>
      <c r="G25" s="62"/>
      <c r="H25" s="62" t="s">
        <v>429</v>
      </c>
      <c r="I25" s="62">
        <v>1</v>
      </c>
      <c r="J25" s="142"/>
      <c r="K25" s="143"/>
      <c r="L25" s="149"/>
      <c r="M25" s="150"/>
      <c r="N25" s="151"/>
    </row>
    <row r="26" spans="1:14" x14ac:dyDescent="0.25">
      <c r="A26" s="142"/>
      <c r="B26" s="142"/>
      <c r="C26" s="169"/>
      <c r="D26" s="170"/>
      <c r="E26" s="62"/>
      <c r="F26" s="62"/>
      <c r="G26" s="62"/>
      <c r="H26" s="62"/>
      <c r="I26" s="62"/>
      <c r="J26" s="142"/>
      <c r="K26" s="143"/>
      <c r="L26" s="149"/>
      <c r="M26" s="150"/>
      <c r="N26" s="151"/>
    </row>
    <row r="27" spans="1:14" ht="30.75" customHeight="1" x14ac:dyDescent="0.25">
      <c r="A27" s="128"/>
      <c r="B27" s="128"/>
      <c r="C27" s="171"/>
      <c r="D27" s="172"/>
      <c r="E27" s="164" t="s">
        <v>654</v>
      </c>
      <c r="F27" s="165"/>
      <c r="G27" s="165"/>
      <c r="H27" s="26" t="s">
        <v>429</v>
      </c>
      <c r="I27" s="28">
        <v>1</v>
      </c>
      <c r="J27" s="128"/>
      <c r="K27" s="138"/>
      <c r="L27" s="129"/>
      <c r="M27" s="131"/>
      <c r="N27" s="130"/>
    </row>
    <row r="29" spans="1:14" x14ac:dyDescent="0.25">
      <c r="A29" s="7" t="s">
        <v>18</v>
      </c>
      <c r="B29" s="110" t="s">
        <v>17</v>
      </c>
      <c r="C29" s="111"/>
      <c r="D29" s="110" t="s">
        <v>16</v>
      </c>
      <c r="E29" s="111"/>
      <c r="F29" s="110" t="s">
        <v>19</v>
      </c>
      <c r="G29" s="112"/>
      <c r="H29" s="111"/>
      <c r="I29" s="110" t="s">
        <v>28</v>
      </c>
      <c r="J29" s="111"/>
      <c r="K29" s="110" t="s">
        <v>27</v>
      </c>
      <c r="L29" s="111"/>
      <c r="M29" s="110" t="s">
        <v>22</v>
      </c>
      <c r="N29" s="111"/>
    </row>
    <row r="30" spans="1:14" x14ac:dyDescent="0.25">
      <c r="A30" s="118">
        <f ca="1">TODAY()</f>
        <v>46198</v>
      </c>
      <c r="B30" s="120" t="s">
        <v>354</v>
      </c>
      <c r="C30" s="78"/>
      <c r="D30" s="120" t="s">
        <v>745</v>
      </c>
      <c r="E30" s="78"/>
      <c r="F30" s="6" t="s">
        <v>20</v>
      </c>
      <c r="G30" s="110" t="s">
        <v>21</v>
      </c>
      <c r="H30" s="111"/>
      <c r="I30" s="7" t="s">
        <v>25</v>
      </c>
      <c r="J30" s="7" t="s">
        <v>26</v>
      </c>
      <c r="K30" s="7" t="s">
        <v>23</v>
      </c>
      <c r="L30" s="7" t="s">
        <v>24</v>
      </c>
      <c r="M30" s="7" t="s">
        <v>14</v>
      </c>
      <c r="N30" s="7" t="s">
        <v>15</v>
      </c>
    </row>
    <row r="31" spans="1:14" x14ac:dyDescent="0.25">
      <c r="A31" s="226"/>
      <c r="B31" s="121"/>
      <c r="C31" s="122"/>
      <c r="D31" s="121"/>
      <c r="E31" s="122"/>
      <c r="F31" s="10" t="s">
        <v>126</v>
      </c>
      <c r="G31" s="116" t="s">
        <v>127</v>
      </c>
      <c r="H31" s="117"/>
      <c r="I31" s="24">
        <f>SUM(78*27*47/1000000)</f>
        <v>9.8982000000000001E-2</v>
      </c>
      <c r="J31" s="16">
        <f>SUM(30.71*10.63*18.5/1728)</f>
        <v>3.4949508391203712</v>
      </c>
      <c r="K31" s="16">
        <v>19</v>
      </c>
      <c r="L31" s="16">
        <f>SUM(K31*2.2)</f>
        <v>41.800000000000004</v>
      </c>
      <c r="M31" s="16">
        <f>SUM(J11)</f>
        <v>26400</v>
      </c>
      <c r="N31" s="16">
        <f>SUM(M31/3.75)</f>
        <v>7040</v>
      </c>
    </row>
    <row r="32" spans="1:14" x14ac:dyDescent="0.25">
      <c r="I32" s="25"/>
      <c r="J32" s="15"/>
      <c r="K32" s="15"/>
      <c r="L32" s="15"/>
      <c r="M32" s="15"/>
      <c r="N32" s="15"/>
    </row>
    <row r="33" spans="9:14" x14ac:dyDescent="0.25">
      <c r="I33" s="25"/>
      <c r="J33" s="15"/>
      <c r="K33" s="15"/>
      <c r="L33" s="15"/>
      <c r="M33" s="15"/>
      <c r="N33" s="15"/>
    </row>
    <row r="34" spans="9:14" x14ac:dyDescent="0.25">
      <c r="I34" s="25"/>
      <c r="J34" s="15"/>
      <c r="K34" s="15"/>
      <c r="L34" s="15"/>
      <c r="M34" s="15"/>
      <c r="N34" s="15"/>
    </row>
  </sheetData>
  <mergeCells count="60">
    <mergeCell ref="A11:A27"/>
    <mergeCell ref="E27:G27"/>
    <mergeCell ref="C11:D27"/>
    <mergeCell ref="B11:B27"/>
    <mergeCell ref="H19:H20"/>
    <mergeCell ref="E23:G24"/>
    <mergeCell ref="H17:H18"/>
    <mergeCell ref="E17:G18"/>
    <mergeCell ref="E19:G20"/>
    <mergeCell ref="E21:G22"/>
    <mergeCell ref="H13:H14"/>
    <mergeCell ref="E13:G14"/>
    <mergeCell ref="A30:A31"/>
    <mergeCell ref="B30:C31"/>
    <mergeCell ref="D30:E31"/>
    <mergeCell ref="G30:H30"/>
    <mergeCell ref="G31:H31"/>
    <mergeCell ref="B29:C29"/>
    <mergeCell ref="D29:E29"/>
    <mergeCell ref="F29:H29"/>
    <mergeCell ref="H15:H16"/>
    <mergeCell ref="H11:H12"/>
    <mergeCell ref="E11:G12"/>
    <mergeCell ref="E15:G16"/>
    <mergeCell ref="E25:G26"/>
    <mergeCell ref="H25:H26"/>
    <mergeCell ref="H23:H24"/>
    <mergeCell ref="H21:H22"/>
    <mergeCell ref="I29:J29"/>
    <mergeCell ref="K29:L29"/>
    <mergeCell ref="M29:N29"/>
    <mergeCell ref="I15:I16"/>
    <mergeCell ref="I11:I12"/>
    <mergeCell ref="I25:I26"/>
    <mergeCell ref="I23:I24"/>
    <mergeCell ref="I21:I22"/>
    <mergeCell ref="I19:I20"/>
    <mergeCell ref="I17:I18"/>
    <mergeCell ref="I13:I14"/>
    <mergeCell ref="J11:J27"/>
    <mergeCell ref="K11:K27"/>
    <mergeCell ref="L11:N27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0"/>
  <sheetViews>
    <sheetView view="pageLayout" topLeftCell="A5" workbookViewId="0">
      <selection activeCell="A29" sqref="A29:A30"/>
    </sheetView>
  </sheetViews>
  <sheetFormatPr defaultColWidth="9" defaultRowHeight="13.8" x14ac:dyDescent="0.25"/>
  <cols>
    <col min="1" max="2" width="10.8984375" customWidth="1"/>
    <col min="4" max="4" width="15.19921875" customWidth="1"/>
    <col min="5" max="5" width="4.69921875" customWidth="1"/>
    <col min="6" max="6" width="10.09765625" customWidth="1"/>
    <col min="8" max="8" width="12.69921875" customWidth="1"/>
    <col min="9" max="9" width="7.69921875" customWidth="1"/>
    <col min="10" max="10" width="6.69921875" customWidth="1"/>
    <col min="11" max="11" width="7.0976562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1" t="s">
        <v>557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1" t="s">
        <v>557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265" t="s">
        <v>542</v>
      </c>
      <c r="M4" s="266"/>
      <c r="N4" s="31" t="s">
        <v>557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1" t="s">
        <v>557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223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14.25" customHeight="1" x14ac:dyDescent="0.25">
      <c r="A11" s="62">
        <v>1</v>
      </c>
      <c r="B11" s="62" t="s">
        <v>433</v>
      </c>
      <c r="C11" s="263" t="s">
        <v>370</v>
      </c>
      <c r="D11" s="263"/>
      <c r="E11" s="63" t="s">
        <v>370</v>
      </c>
      <c r="F11" s="62"/>
      <c r="G11" s="62"/>
      <c r="H11" s="62" t="s">
        <v>372</v>
      </c>
      <c r="I11" s="62">
        <v>1</v>
      </c>
      <c r="J11" s="127">
        <v>22600</v>
      </c>
      <c r="K11" s="137">
        <v>6026.666666666667</v>
      </c>
      <c r="L11" s="58" t="s">
        <v>443</v>
      </c>
      <c r="M11" s="59"/>
      <c r="N11" s="60"/>
    </row>
    <row r="12" spans="1:14" x14ac:dyDescent="0.25">
      <c r="A12" s="62"/>
      <c r="B12" s="62"/>
      <c r="C12" s="263"/>
      <c r="D12" s="263"/>
      <c r="E12" s="62"/>
      <c r="F12" s="62"/>
      <c r="G12" s="62"/>
      <c r="H12" s="62"/>
      <c r="I12" s="62"/>
      <c r="J12" s="142"/>
      <c r="K12" s="143"/>
      <c r="L12" s="149"/>
      <c r="M12" s="150"/>
      <c r="N12" s="151"/>
    </row>
    <row r="13" spans="1:14" x14ac:dyDescent="0.25">
      <c r="A13" s="62"/>
      <c r="B13" s="62"/>
      <c r="C13" s="263"/>
      <c r="D13" s="263"/>
      <c r="E13" s="63" t="s">
        <v>358</v>
      </c>
      <c r="F13" s="62"/>
      <c r="G13" s="62"/>
      <c r="H13" s="127" t="s">
        <v>373</v>
      </c>
      <c r="I13" s="127">
        <v>1</v>
      </c>
      <c r="J13" s="142"/>
      <c r="K13" s="143"/>
      <c r="L13" s="149"/>
      <c r="M13" s="150"/>
      <c r="N13" s="151"/>
    </row>
    <row r="14" spans="1:14" x14ac:dyDescent="0.25">
      <c r="A14" s="62"/>
      <c r="B14" s="62"/>
      <c r="C14" s="263"/>
      <c r="D14" s="263"/>
      <c r="E14" s="62"/>
      <c r="F14" s="62"/>
      <c r="G14" s="62"/>
      <c r="H14" s="128"/>
      <c r="I14" s="128"/>
      <c r="J14" s="142"/>
      <c r="K14" s="143"/>
      <c r="L14" s="149"/>
      <c r="M14" s="150"/>
      <c r="N14" s="151"/>
    </row>
    <row r="15" spans="1:14" ht="28.5" customHeight="1" x14ac:dyDescent="0.25">
      <c r="A15" s="62"/>
      <c r="B15" s="62"/>
      <c r="C15" s="263"/>
      <c r="D15" s="263"/>
      <c r="E15" s="63" t="s">
        <v>359</v>
      </c>
      <c r="F15" s="62"/>
      <c r="G15" s="62"/>
      <c r="H15" s="127" t="s">
        <v>374</v>
      </c>
      <c r="I15" s="62">
        <v>1</v>
      </c>
      <c r="J15" s="142"/>
      <c r="K15" s="143"/>
      <c r="L15" s="149"/>
      <c r="M15" s="150"/>
      <c r="N15" s="151"/>
    </row>
    <row r="16" spans="1:14" x14ac:dyDescent="0.25">
      <c r="A16" s="62"/>
      <c r="B16" s="62"/>
      <c r="C16" s="263"/>
      <c r="D16" s="263"/>
      <c r="E16" s="62"/>
      <c r="F16" s="62"/>
      <c r="G16" s="62"/>
      <c r="H16" s="128"/>
      <c r="I16" s="62"/>
      <c r="J16" s="142"/>
      <c r="K16" s="143"/>
      <c r="L16" s="149"/>
      <c r="M16" s="150"/>
      <c r="N16" s="151"/>
    </row>
    <row r="17" spans="1:14" ht="14.25" customHeight="1" x14ac:dyDescent="0.25">
      <c r="A17" s="62"/>
      <c r="B17" s="62"/>
      <c r="C17" s="263"/>
      <c r="D17" s="263"/>
      <c r="E17" s="63" t="s">
        <v>371</v>
      </c>
      <c r="F17" s="62"/>
      <c r="G17" s="62"/>
      <c r="H17" s="127" t="s">
        <v>375</v>
      </c>
      <c r="I17" s="62">
        <v>1</v>
      </c>
      <c r="J17" s="142"/>
      <c r="K17" s="143"/>
      <c r="L17" s="149"/>
      <c r="M17" s="150"/>
      <c r="N17" s="151"/>
    </row>
    <row r="18" spans="1:14" x14ac:dyDescent="0.25">
      <c r="A18" s="62"/>
      <c r="B18" s="62"/>
      <c r="C18" s="263"/>
      <c r="D18" s="263"/>
      <c r="E18" s="62"/>
      <c r="F18" s="62"/>
      <c r="G18" s="62"/>
      <c r="H18" s="128"/>
      <c r="I18" s="62"/>
      <c r="J18" s="142"/>
      <c r="K18" s="143"/>
      <c r="L18" s="149"/>
      <c r="M18" s="150"/>
      <c r="N18" s="151"/>
    </row>
    <row r="19" spans="1:14" x14ac:dyDescent="0.25">
      <c r="A19" s="62"/>
      <c r="B19" s="62"/>
      <c r="C19" s="263"/>
      <c r="D19" s="263"/>
      <c r="E19" s="63" t="s">
        <v>657</v>
      </c>
      <c r="F19" s="62"/>
      <c r="G19" s="62"/>
      <c r="H19" s="127" t="s">
        <v>376</v>
      </c>
      <c r="I19" s="62">
        <v>1</v>
      </c>
      <c r="J19" s="142"/>
      <c r="K19" s="143"/>
      <c r="L19" s="149"/>
      <c r="M19" s="150"/>
      <c r="N19" s="151"/>
    </row>
    <row r="20" spans="1:14" x14ac:dyDescent="0.25">
      <c r="A20" s="62"/>
      <c r="B20" s="62"/>
      <c r="C20" s="263"/>
      <c r="D20" s="263"/>
      <c r="E20" s="62"/>
      <c r="F20" s="62"/>
      <c r="G20" s="62"/>
      <c r="H20" s="128"/>
      <c r="I20" s="62"/>
      <c r="J20" s="142"/>
      <c r="K20" s="143"/>
      <c r="L20" s="149"/>
      <c r="M20" s="150"/>
      <c r="N20" s="151"/>
    </row>
    <row r="21" spans="1:14" x14ac:dyDescent="0.25">
      <c r="A21" s="62"/>
      <c r="B21" s="62"/>
      <c r="C21" s="263"/>
      <c r="D21" s="263"/>
      <c r="E21" s="63" t="s">
        <v>658</v>
      </c>
      <c r="F21" s="62"/>
      <c r="G21" s="62"/>
      <c r="H21" s="62" t="s">
        <v>430</v>
      </c>
      <c r="I21" s="62">
        <v>1</v>
      </c>
      <c r="J21" s="142"/>
      <c r="K21" s="143"/>
      <c r="L21" s="149"/>
      <c r="M21" s="150"/>
      <c r="N21" s="151"/>
    </row>
    <row r="22" spans="1:14" x14ac:dyDescent="0.25">
      <c r="A22" s="62"/>
      <c r="B22" s="62"/>
      <c r="C22" s="263"/>
      <c r="D22" s="263"/>
      <c r="E22" s="62"/>
      <c r="F22" s="62"/>
      <c r="G22" s="62"/>
      <c r="H22" s="62"/>
      <c r="I22" s="62"/>
      <c r="J22" s="128"/>
      <c r="K22" s="138"/>
      <c r="L22" s="129"/>
      <c r="M22" s="131"/>
      <c r="N22" s="130"/>
    </row>
    <row r="23" spans="1:14" x14ac:dyDescent="0.25">
      <c r="I23" s="15"/>
      <c r="J23" s="15"/>
      <c r="K23" s="15"/>
      <c r="L23" s="15"/>
      <c r="M23" s="15"/>
      <c r="N23" s="15"/>
    </row>
    <row r="24" spans="1:14" x14ac:dyDescent="0.25">
      <c r="I24" s="15"/>
      <c r="J24" s="15"/>
      <c r="K24" s="15"/>
      <c r="L24" s="15"/>
      <c r="M24" s="15"/>
      <c r="N24" s="15"/>
    </row>
    <row r="25" spans="1:14" x14ac:dyDescent="0.25">
      <c r="I25" s="15"/>
      <c r="J25" s="15"/>
      <c r="K25" s="15"/>
      <c r="L25" s="15"/>
      <c r="M25" s="15"/>
      <c r="N25" s="15"/>
    </row>
    <row r="26" spans="1:14" x14ac:dyDescent="0.25">
      <c r="I26" s="15"/>
      <c r="J26" s="15"/>
      <c r="K26" s="15"/>
      <c r="L26" s="15"/>
      <c r="M26" s="15"/>
      <c r="N26" s="15"/>
    </row>
    <row r="27" spans="1:14" x14ac:dyDescent="0.25">
      <c r="I27" s="15"/>
      <c r="J27" s="15"/>
      <c r="K27" s="15"/>
      <c r="L27" s="15"/>
      <c r="M27" s="15"/>
      <c r="N27" s="15"/>
    </row>
    <row r="28" spans="1:14" x14ac:dyDescent="0.25">
      <c r="A28" s="7" t="s">
        <v>18</v>
      </c>
      <c r="B28" s="110" t="s">
        <v>17</v>
      </c>
      <c r="C28" s="111"/>
      <c r="D28" s="110" t="s">
        <v>16</v>
      </c>
      <c r="E28" s="111"/>
      <c r="F28" s="110" t="s">
        <v>19</v>
      </c>
      <c r="G28" s="112"/>
      <c r="H28" s="111"/>
      <c r="I28" s="267" t="s">
        <v>28</v>
      </c>
      <c r="J28" s="268"/>
      <c r="K28" s="267" t="s">
        <v>27</v>
      </c>
      <c r="L28" s="268"/>
      <c r="M28" s="267" t="s">
        <v>22</v>
      </c>
      <c r="N28" s="268"/>
    </row>
    <row r="29" spans="1:14" x14ac:dyDescent="0.25">
      <c r="A29" s="118">
        <f ca="1">TODAY()</f>
        <v>46198</v>
      </c>
      <c r="B29" s="120" t="s">
        <v>354</v>
      </c>
      <c r="C29" s="78"/>
      <c r="D29" s="120" t="s">
        <v>745</v>
      </c>
      <c r="E29" s="78"/>
      <c r="F29" s="6" t="s">
        <v>20</v>
      </c>
      <c r="G29" s="110" t="s">
        <v>21</v>
      </c>
      <c r="H29" s="111"/>
      <c r="I29" s="17" t="s">
        <v>25</v>
      </c>
      <c r="J29" s="17" t="s">
        <v>26</v>
      </c>
      <c r="K29" s="17" t="s">
        <v>23</v>
      </c>
      <c r="L29" s="17" t="s">
        <v>24</v>
      </c>
      <c r="M29" s="17" t="s">
        <v>14</v>
      </c>
      <c r="N29" s="17" t="s">
        <v>15</v>
      </c>
    </row>
    <row r="30" spans="1:14" x14ac:dyDescent="0.25">
      <c r="A30" s="226"/>
      <c r="B30" s="121"/>
      <c r="C30" s="122"/>
      <c r="D30" s="121"/>
      <c r="E30" s="122"/>
      <c r="F30" s="10" t="s">
        <v>131</v>
      </c>
      <c r="G30" s="116" t="s">
        <v>132</v>
      </c>
      <c r="H30" s="117"/>
      <c r="I30" s="24">
        <f>SUM(88*31*42/1000000)</f>
        <v>0.114576</v>
      </c>
      <c r="J30" s="16">
        <f>SUM(34.65*12.2*16.54/1728)</f>
        <v>4.0462697916666661</v>
      </c>
      <c r="K30" s="16">
        <v>12</v>
      </c>
      <c r="L30" s="16">
        <f>SUM(K30*2.2)</f>
        <v>26.400000000000002</v>
      </c>
      <c r="M30" s="16">
        <f>SUM(J11)</f>
        <v>22600</v>
      </c>
      <c r="N30" s="16">
        <f>SUM(M30/3.75)</f>
        <v>6026.666666666667</v>
      </c>
    </row>
  </sheetData>
  <mergeCells count="53">
    <mergeCell ref="J11:J22"/>
    <mergeCell ref="K11:K22"/>
    <mergeCell ref="L11:N22"/>
    <mergeCell ref="I11:I12"/>
    <mergeCell ref="I15:I16"/>
    <mergeCell ref="I17:I18"/>
    <mergeCell ref="I19:I20"/>
    <mergeCell ref="I21:I22"/>
    <mergeCell ref="I13:I14"/>
    <mergeCell ref="B11:B22"/>
    <mergeCell ref="A11:A22"/>
    <mergeCell ref="H21:H22"/>
    <mergeCell ref="H19:H20"/>
    <mergeCell ref="H17:H18"/>
    <mergeCell ref="H15:H16"/>
    <mergeCell ref="E15:G16"/>
    <mergeCell ref="E17:G18"/>
    <mergeCell ref="E19:G20"/>
    <mergeCell ref="E21:G22"/>
    <mergeCell ref="C11:D22"/>
    <mergeCell ref="H13:H14"/>
    <mergeCell ref="E13:G14"/>
    <mergeCell ref="F28:H28"/>
    <mergeCell ref="I28:J28"/>
    <mergeCell ref="K28:L28"/>
    <mergeCell ref="A29:A30"/>
    <mergeCell ref="B29:C30"/>
    <mergeCell ref="D29:E30"/>
    <mergeCell ref="G29:H29"/>
    <mergeCell ref="G30:H30"/>
    <mergeCell ref="M28:N28"/>
    <mergeCell ref="E11:G12"/>
    <mergeCell ref="H11:H12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B28:C28"/>
    <mergeCell ref="D28:E28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4"/>
  <sheetViews>
    <sheetView view="pageLayout" topLeftCell="A6" workbookViewId="0">
      <selection activeCell="E16" sqref="E16:I16"/>
    </sheetView>
  </sheetViews>
  <sheetFormatPr defaultColWidth="9" defaultRowHeight="13.8" x14ac:dyDescent="0.25"/>
  <cols>
    <col min="1" max="2" width="10.8984375" customWidth="1"/>
    <col min="4" max="4" width="14.69921875" customWidth="1"/>
    <col min="5" max="5" width="4.69921875" customWidth="1"/>
    <col min="6" max="6" width="10.09765625" customWidth="1"/>
    <col min="7" max="7" width="7" customWidth="1"/>
    <col min="8" max="8" width="12.09765625" customWidth="1"/>
    <col min="10" max="10" width="7.09765625" customWidth="1"/>
    <col min="11" max="11" width="7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254" t="s">
        <v>1</v>
      </c>
      <c r="M1" s="255"/>
      <c r="N1" s="256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257" t="s">
        <v>2</v>
      </c>
      <c r="M2" s="258"/>
      <c r="N2" s="31" t="s">
        <v>549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259" t="s">
        <v>205</v>
      </c>
      <c r="M3" s="260"/>
      <c r="N3" s="31" t="s">
        <v>549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261" t="s">
        <v>546</v>
      </c>
      <c r="M4" s="262"/>
      <c r="N4" s="31" t="s">
        <v>549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261" t="s">
        <v>4</v>
      </c>
      <c r="M5" s="262"/>
      <c r="N5" s="31" t="s">
        <v>549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224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36.75" customHeight="1" x14ac:dyDescent="0.25">
      <c r="A11" s="127">
        <v>1</v>
      </c>
      <c r="B11" s="127" t="s">
        <v>435</v>
      </c>
      <c r="C11" s="77" t="s">
        <v>130</v>
      </c>
      <c r="D11" s="168"/>
      <c r="E11" s="61" t="s">
        <v>434</v>
      </c>
      <c r="F11" s="166"/>
      <c r="G11" s="144"/>
      <c r="H11" s="33" t="s">
        <v>378</v>
      </c>
      <c r="I11" s="33">
        <v>1</v>
      </c>
      <c r="J11" s="127">
        <v>21570</v>
      </c>
      <c r="K11" s="137">
        <v>5752</v>
      </c>
      <c r="L11" s="61" t="s">
        <v>443</v>
      </c>
      <c r="M11" s="166"/>
      <c r="N11" s="144"/>
    </row>
    <row r="12" spans="1:14" ht="36.75" customHeight="1" x14ac:dyDescent="0.25">
      <c r="A12" s="142"/>
      <c r="B12" s="142"/>
      <c r="C12" s="169"/>
      <c r="D12" s="170"/>
      <c r="E12" s="61" t="s">
        <v>377</v>
      </c>
      <c r="F12" s="166"/>
      <c r="G12" s="144"/>
      <c r="H12" s="33" t="s">
        <v>379</v>
      </c>
      <c r="I12" s="33">
        <v>4</v>
      </c>
      <c r="J12" s="142"/>
      <c r="K12" s="143"/>
      <c r="L12" s="145"/>
      <c r="M12" s="231"/>
      <c r="N12" s="146"/>
    </row>
    <row r="13" spans="1:14" ht="36.75" customHeight="1" x14ac:dyDescent="0.25">
      <c r="A13" s="142"/>
      <c r="B13" s="142"/>
      <c r="C13" s="169"/>
      <c r="D13" s="170"/>
      <c r="E13" s="61" t="s">
        <v>371</v>
      </c>
      <c r="F13" s="166"/>
      <c r="G13" s="144"/>
      <c r="H13" s="33" t="s">
        <v>380</v>
      </c>
      <c r="I13" s="33">
        <v>1</v>
      </c>
      <c r="J13" s="142"/>
      <c r="K13" s="143"/>
      <c r="L13" s="145"/>
      <c r="M13" s="231"/>
      <c r="N13" s="146"/>
    </row>
    <row r="14" spans="1:14" ht="36.75" customHeight="1" x14ac:dyDescent="0.25">
      <c r="A14" s="142"/>
      <c r="B14" s="142"/>
      <c r="C14" s="169"/>
      <c r="D14" s="170"/>
      <c r="E14" s="61" t="s">
        <v>655</v>
      </c>
      <c r="F14" s="166"/>
      <c r="G14" s="144"/>
      <c r="H14" s="33" t="s">
        <v>381</v>
      </c>
      <c r="I14" s="33">
        <v>1</v>
      </c>
      <c r="J14" s="142"/>
      <c r="K14" s="143"/>
      <c r="L14" s="145"/>
      <c r="M14" s="231"/>
      <c r="N14" s="146"/>
    </row>
    <row r="15" spans="1:14" ht="36.75" customHeight="1" thickBot="1" x14ac:dyDescent="0.3">
      <c r="A15" s="142"/>
      <c r="B15" s="142"/>
      <c r="C15" s="169"/>
      <c r="D15" s="170"/>
      <c r="E15" s="191" t="s">
        <v>657</v>
      </c>
      <c r="F15" s="192"/>
      <c r="G15" s="193"/>
      <c r="H15" s="51" t="s">
        <v>382</v>
      </c>
      <c r="I15" s="51">
        <v>1</v>
      </c>
      <c r="J15" s="142"/>
      <c r="K15" s="143"/>
      <c r="L15" s="145"/>
      <c r="M15" s="231"/>
      <c r="N15" s="146"/>
    </row>
    <row r="16" spans="1:14" s="52" customFormat="1" ht="36.75" customHeight="1" thickBot="1" x14ac:dyDescent="0.3">
      <c r="A16" s="128"/>
      <c r="B16" s="128"/>
      <c r="C16" s="171"/>
      <c r="D16" s="172"/>
      <c r="E16" s="191" t="s">
        <v>746</v>
      </c>
      <c r="F16" s="192"/>
      <c r="G16" s="193"/>
      <c r="H16" s="51" t="s">
        <v>747</v>
      </c>
      <c r="I16" s="51">
        <v>1</v>
      </c>
      <c r="J16" s="128"/>
      <c r="K16" s="138"/>
      <c r="L16" s="147"/>
      <c r="M16" s="167"/>
      <c r="N16" s="148"/>
    </row>
    <row r="17" spans="1:14" x14ac:dyDescent="0.25">
      <c r="I17" s="15"/>
      <c r="J17" s="15"/>
      <c r="K17" s="15"/>
      <c r="L17" s="15"/>
      <c r="M17" s="15"/>
      <c r="N17" s="15"/>
    </row>
    <row r="18" spans="1:14" x14ac:dyDescent="0.25">
      <c r="I18" s="15"/>
      <c r="J18" s="15"/>
      <c r="K18" s="15"/>
      <c r="L18" s="15"/>
      <c r="M18" s="15"/>
      <c r="N18" s="15"/>
    </row>
    <row r="19" spans="1:14" x14ac:dyDescent="0.25">
      <c r="I19" s="15"/>
      <c r="J19" s="15"/>
      <c r="K19" s="15"/>
      <c r="L19" s="15"/>
      <c r="M19" s="15"/>
      <c r="N19" s="15"/>
    </row>
    <row r="20" spans="1:14" x14ac:dyDescent="0.25">
      <c r="I20" s="15"/>
      <c r="J20" s="15"/>
      <c r="K20" s="15"/>
      <c r="L20" s="15"/>
      <c r="M20" s="15"/>
      <c r="N20" s="15"/>
    </row>
    <row r="21" spans="1:14" x14ac:dyDescent="0.25">
      <c r="I21" s="15"/>
      <c r="J21" s="15"/>
      <c r="K21" s="15"/>
      <c r="L21" s="15"/>
      <c r="M21" s="15"/>
      <c r="N21" s="15"/>
    </row>
    <row r="22" spans="1:14" x14ac:dyDescent="0.25">
      <c r="A22" s="7" t="s">
        <v>18</v>
      </c>
      <c r="B22" s="110" t="s">
        <v>17</v>
      </c>
      <c r="C22" s="111"/>
      <c r="D22" s="110" t="s">
        <v>16</v>
      </c>
      <c r="E22" s="111"/>
      <c r="F22" s="110" t="s">
        <v>19</v>
      </c>
      <c r="G22" s="112"/>
      <c r="H22" s="111"/>
      <c r="I22" s="267" t="s">
        <v>28</v>
      </c>
      <c r="J22" s="268"/>
      <c r="K22" s="267" t="s">
        <v>27</v>
      </c>
      <c r="L22" s="268"/>
      <c r="M22" s="267" t="s">
        <v>22</v>
      </c>
      <c r="N22" s="268"/>
    </row>
    <row r="23" spans="1:14" x14ac:dyDescent="0.25">
      <c r="A23" s="118">
        <f ca="1">TODAY()</f>
        <v>46198</v>
      </c>
      <c r="B23" s="120" t="s">
        <v>354</v>
      </c>
      <c r="C23" s="78"/>
      <c r="D23" s="120" t="s">
        <v>745</v>
      </c>
      <c r="E23" s="78"/>
      <c r="F23" s="6" t="s">
        <v>20</v>
      </c>
      <c r="G23" s="110" t="s">
        <v>21</v>
      </c>
      <c r="H23" s="111"/>
      <c r="I23" s="17" t="s">
        <v>25</v>
      </c>
      <c r="J23" s="17" t="s">
        <v>26</v>
      </c>
      <c r="K23" s="17" t="s">
        <v>23</v>
      </c>
      <c r="L23" s="17" t="s">
        <v>24</v>
      </c>
      <c r="M23" s="17" t="s">
        <v>14</v>
      </c>
      <c r="N23" s="17" t="s">
        <v>15</v>
      </c>
    </row>
    <row r="24" spans="1:14" x14ac:dyDescent="0.25">
      <c r="A24" s="119"/>
      <c r="B24" s="121"/>
      <c r="C24" s="122"/>
      <c r="D24" s="121"/>
      <c r="E24" s="122"/>
      <c r="F24" s="10" t="s">
        <v>103</v>
      </c>
      <c r="G24" s="116" t="s">
        <v>104</v>
      </c>
      <c r="H24" s="117"/>
      <c r="I24" s="24">
        <f>SUM(72*50*32/1000000)</f>
        <v>0.1152</v>
      </c>
      <c r="J24" s="16">
        <f>SUM(28.35*19.69*12.6/1728)</f>
        <v>4.0702921875000007</v>
      </c>
      <c r="K24" s="16">
        <v>26</v>
      </c>
      <c r="L24" s="16">
        <f>SUM(K24*2.2)</f>
        <v>57.2</v>
      </c>
      <c r="M24" s="16">
        <f>SUM(J11)</f>
        <v>21570</v>
      </c>
      <c r="N24" s="16">
        <f>SUM(M24/3.75)</f>
        <v>5752</v>
      </c>
    </row>
  </sheetData>
  <mergeCells count="41">
    <mergeCell ref="L11:N16"/>
    <mergeCell ref="K11:K16"/>
    <mergeCell ref="J11:J16"/>
    <mergeCell ref="E15:G15"/>
    <mergeCell ref="E16:G16"/>
    <mergeCell ref="E12:G12"/>
    <mergeCell ref="E11:G11"/>
    <mergeCell ref="E14:G14"/>
    <mergeCell ref="A23:A24"/>
    <mergeCell ref="B23:C24"/>
    <mergeCell ref="D23:E24"/>
    <mergeCell ref="G23:H23"/>
    <mergeCell ref="G24:H24"/>
    <mergeCell ref="B22:C22"/>
    <mergeCell ref="D22:E22"/>
    <mergeCell ref="F22:H22"/>
    <mergeCell ref="I22:J22"/>
    <mergeCell ref="K22:L22"/>
    <mergeCell ref="M22:N22"/>
    <mergeCell ref="C11:D16"/>
    <mergeCell ref="B11:B16"/>
    <mergeCell ref="A11:A16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E13:G13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33"/>
  <sheetViews>
    <sheetView view="pageLayout" topLeftCell="A6" zoomScale="106" zoomScalePageLayoutView="106" workbookViewId="0">
      <selection activeCell="A32" sqref="A32:A33"/>
    </sheetView>
  </sheetViews>
  <sheetFormatPr defaultColWidth="9" defaultRowHeight="13.8" x14ac:dyDescent="0.25"/>
  <cols>
    <col min="1" max="2" width="10.8984375" customWidth="1"/>
    <col min="3" max="3" width="9.3984375" customWidth="1"/>
    <col min="4" max="4" width="16.69921875" customWidth="1"/>
    <col min="5" max="5" width="4.69921875" customWidth="1"/>
    <col min="6" max="6" width="10.09765625" customWidth="1"/>
    <col min="8" max="8" width="6.09765625" customWidth="1"/>
    <col min="9" max="9" width="7.898437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1" t="s">
        <v>548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1" t="s">
        <v>548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547</v>
      </c>
      <c r="M4" s="98"/>
      <c r="N4" s="31" t="s">
        <v>548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1" t="s">
        <v>548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225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ht="30" customHeight="1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62">
        <v>1</v>
      </c>
      <c r="B11" s="62" t="s">
        <v>436</v>
      </c>
      <c r="C11" s="263" t="s">
        <v>270</v>
      </c>
      <c r="D11" s="269"/>
      <c r="E11" s="62"/>
      <c r="F11" s="62"/>
      <c r="G11" s="62"/>
      <c r="H11" s="62"/>
      <c r="I11" s="62">
        <v>3</v>
      </c>
      <c r="J11" s="163">
        <v>9640</v>
      </c>
      <c r="K11" s="163">
        <f>SUM(J11/3.75)</f>
        <v>2570.6666666666665</v>
      </c>
      <c r="L11" s="62"/>
      <c r="M11" s="62"/>
      <c r="N11" s="62"/>
    </row>
    <row r="12" spans="1:14" ht="27" customHeight="1" x14ac:dyDescent="0.25">
      <c r="A12" s="62"/>
      <c r="B12" s="62"/>
      <c r="C12" s="269"/>
      <c r="D12" s="269"/>
      <c r="E12" s="62"/>
      <c r="F12" s="62"/>
      <c r="G12" s="62"/>
      <c r="H12" s="62"/>
      <c r="I12" s="62"/>
      <c r="J12" s="163"/>
      <c r="K12" s="163"/>
      <c r="L12" s="62"/>
      <c r="M12" s="62"/>
      <c r="N12" s="62"/>
    </row>
    <row r="13" spans="1:14" ht="14.25" customHeight="1" x14ac:dyDescent="0.25">
      <c r="K13" s="15"/>
    </row>
    <row r="14" spans="1:14" x14ac:dyDescent="0.25">
      <c r="K14" s="15"/>
    </row>
    <row r="15" spans="1:14" ht="14.25" customHeight="1" x14ac:dyDescent="0.25">
      <c r="K15" s="15"/>
    </row>
    <row r="28" spans="1:14" ht="6" customHeight="1" x14ac:dyDescent="0.25"/>
    <row r="29" spans="1:14" hidden="1" x14ac:dyDescent="0.25"/>
    <row r="30" spans="1:14" hidden="1" x14ac:dyDescent="0.25">
      <c r="I30" s="15"/>
      <c r="J30" s="15"/>
      <c r="K30" s="15"/>
      <c r="L30" s="15"/>
      <c r="M30" s="15"/>
      <c r="N30" s="15"/>
    </row>
    <row r="31" spans="1:14" x14ac:dyDescent="0.25">
      <c r="A31" s="7" t="s">
        <v>18</v>
      </c>
      <c r="B31" s="110" t="s">
        <v>17</v>
      </c>
      <c r="C31" s="111"/>
      <c r="D31" s="110" t="s">
        <v>16</v>
      </c>
      <c r="E31" s="111"/>
      <c r="F31" s="110" t="s">
        <v>19</v>
      </c>
      <c r="G31" s="112"/>
      <c r="H31" s="111"/>
      <c r="I31" s="110" t="s">
        <v>28</v>
      </c>
      <c r="J31" s="111"/>
      <c r="K31" s="110" t="s">
        <v>27</v>
      </c>
      <c r="L31" s="111"/>
      <c r="M31" s="110" t="s">
        <v>22</v>
      </c>
      <c r="N31" s="111"/>
    </row>
    <row r="32" spans="1:14" x14ac:dyDescent="0.25">
      <c r="A32" s="118">
        <f ca="1">TODAY()</f>
        <v>46198</v>
      </c>
      <c r="B32" s="120" t="s">
        <v>354</v>
      </c>
      <c r="C32" s="78"/>
      <c r="D32" s="120" t="s">
        <v>745</v>
      </c>
      <c r="E32" s="78"/>
      <c r="F32" s="6" t="s">
        <v>20</v>
      </c>
      <c r="G32" s="110" t="s">
        <v>21</v>
      </c>
      <c r="H32" s="111"/>
      <c r="I32" s="7" t="s">
        <v>25</v>
      </c>
      <c r="J32" s="7" t="s">
        <v>26</v>
      </c>
      <c r="K32" s="7" t="s">
        <v>23</v>
      </c>
      <c r="L32" s="7" t="s">
        <v>24</v>
      </c>
      <c r="M32" s="7" t="s">
        <v>14</v>
      </c>
      <c r="N32" s="7" t="s">
        <v>15</v>
      </c>
    </row>
    <row r="33" spans="1:14" x14ac:dyDescent="0.25">
      <c r="A33" s="226"/>
      <c r="B33" s="121"/>
      <c r="C33" s="122"/>
      <c r="D33" s="121"/>
      <c r="E33" s="122"/>
      <c r="F33" s="10" t="s">
        <v>274</v>
      </c>
      <c r="G33" s="116" t="s">
        <v>275</v>
      </c>
      <c r="H33" s="117"/>
      <c r="I33" s="24">
        <f>SUM(40*40*104/1000000)</f>
        <v>0.16639999999999999</v>
      </c>
      <c r="J33" s="16">
        <f>SUM(15.75*15.75*40.94/1728)</f>
        <v>5.8771289062499994</v>
      </c>
      <c r="K33" s="16">
        <v>43</v>
      </c>
      <c r="L33" s="16">
        <f>SUM(K33*2.2)</f>
        <v>94.600000000000009</v>
      </c>
      <c r="M33" s="16">
        <f>SUM(J11)</f>
        <v>9640</v>
      </c>
      <c r="N33" s="16">
        <f>SUM(M33/3.75)</f>
        <v>2570.6666666666665</v>
      </c>
    </row>
  </sheetData>
  <mergeCells count="38">
    <mergeCell ref="A32:A33"/>
    <mergeCell ref="B32:C33"/>
    <mergeCell ref="D32:E33"/>
    <mergeCell ref="G32:H32"/>
    <mergeCell ref="G33:H33"/>
    <mergeCell ref="M31:N31"/>
    <mergeCell ref="L11:N12"/>
    <mergeCell ref="I9:I10"/>
    <mergeCell ref="A11:A12"/>
    <mergeCell ref="B11:B12"/>
    <mergeCell ref="C11:D12"/>
    <mergeCell ref="E11:G12"/>
    <mergeCell ref="H11:H12"/>
    <mergeCell ref="I11:I12"/>
    <mergeCell ref="K11:K12"/>
    <mergeCell ref="J11:J12"/>
    <mergeCell ref="B31:C31"/>
    <mergeCell ref="D31:E31"/>
    <mergeCell ref="F31:H31"/>
    <mergeCell ref="I31:J31"/>
    <mergeCell ref="K31:L31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1"/>
  <sheetViews>
    <sheetView view="pageLayout" topLeftCell="A6" zoomScale="142" zoomScalePageLayoutView="142" workbookViewId="0">
      <selection activeCell="M21" sqref="M21"/>
    </sheetView>
  </sheetViews>
  <sheetFormatPr defaultColWidth="9" defaultRowHeight="13.8" x14ac:dyDescent="0.25"/>
  <cols>
    <col min="1" max="1" width="8.19921875" customWidth="1"/>
    <col min="2" max="2" width="11" customWidth="1"/>
    <col min="10" max="10" width="7.8984375" customWidth="1"/>
    <col min="11" max="11" width="7.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1" t="s">
        <v>758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753</v>
      </c>
      <c r="M3" s="97"/>
      <c r="N3" s="31" t="s">
        <v>758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759</v>
      </c>
      <c r="M4" s="98"/>
      <c r="N4" s="31" t="s">
        <v>758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1" t="s">
        <v>758</v>
      </c>
    </row>
    <row r="6" spans="1:14" ht="17.399999999999999" x14ac:dyDescent="0.25">
      <c r="A6" s="99" t="s">
        <v>760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767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62">
        <v>1</v>
      </c>
      <c r="B11" s="62" t="s">
        <v>768</v>
      </c>
      <c r="C11" s="263" t="s">
        <v>761</v>
      </c>
      <c r="D11" s="269"/>
      <c r="E11" s="62"/>
      <c r="F11" s="62"/>
      <c r="G11" s="62"/>
      <c r="H11" s="62"/>
      <c r="I11" s="62">
        <v>1</v>
      </c>
      <c r="J11" s="62">
        <v>13000</v>
      </c>
      <c r="K11" s="163">
        <f>SUM(J11/3.75)</f>
        <v>3466.6666666666665</v>
      </c>
      <c r="L11" s="62"/>
      <c r="M11" s="62"/>
      <c r="N11" s="62"/>
    </row>
    <row r="12" spans="1:14" x14ac:dyDescent="0.25">
      <c r="A12" s="62"/>
      <c r="B12" s="62"/>
      <c r="C12" s="269"/>
      <c r="D12" s="269"/>
      <c r="E12" s="62"/>
      <c r="F12" s="62"/>
      <c r="G12" s="62"/>
      <c r="H12" s="62"/>
      <c r="I12" s="62"/>
      <c r="J12" s="62"/>
      <c r="K12" s="163"/>
      <c r="L12" s="62"/>
      <c r="M12" s="62"/>
      <c r="N12" s="62"/>
    </row>
    <row r="13" spans="1:14" x14ac:dyDescent="0.25">
      <c r="A13" s="33">
        <v>2</v>
      </c>
      <c r="B13" s="26" t="s">
        <v>768</v>
      </c>
      <c r="C13" s="61" t="s">
        <v>762</v>
      </c>
      <c r="D13" s="60"/>
      <c r="E13" s="58"/>
      <c r="F13" s="59"/>
      <c r="G13" s="60"/>
      <c r="H13" s="33"/>
      <c r="I13" s="33">
        <v>2</v>
      </c>
      <c r="J13" s="33">
        <v>20</v>
      </c>
      <c r="K13" s="35">
        <f t="shared" ref="K13:K14" si="0">SUM(J13/3.75)</f>
        <v>5.333333333333333</v>
      </c>
      <c r="L13" s="58"/>
      <c r="M13" s="59"/>
      <c r="N13" s="60"/>
    </row>
    <row r="14" spans="1:14" x14ac:dyDescent="0.25">
      <c r="A14" s="28">
        <v>3</v>
      </c>
      <c r="B14" s="26" t="s">
        <v>768</v>
      </c>
      <c r="C14" s="173" t="s">
        <v>763</v>
      </c>
      <c r="D14" s="133"/>
      <c r="E14" s="132"/>
      <c r="F14" s="176"/>
      <c r="G14" s="133"/>
      <c r="H14" s="28"/>
      <c r="I14" s="28">
        <v>1</v>
      </c>
      <c r="J14" s="28">
        <v>300</v>
      </c>
      <c r="K14" s="38">
        <f t="shared" si="0"/>
        <v>80</v>
      </c>
      <c r="L14" s="132"/>
      <c r="M14" s="176"/>
      <c r="N14" s="133"/>
    </row>
    <row r="15" spans="1:14" x14ac:dyDescent="0.25">
      <c r="A15" s="62">
        <v>4</v>
      </c>
      <c r="B15" s="62" t="s">
        <v>769</v>
      </c>
      <c r="C15" s="263" t="s">
        <v>764</v>
      </c>
      <c r="D15" s="269"/>
      <c r="E15" s="62"/>
      <c r="F15" s="62"/>
      <c r="G15" s="62"/>
      <c r="H15" s="62"/>
      <c r="I15" s="62">
        <v>1</v>
      </c>
      <c r="J15" s="163">
        <v>105</v>
      </c>
      <c r="K15" s="163">
        <v>28</v>
      </c>
      <c r="L15" s="62"/>
      <c r="M15" s="62"/>
      <c r="N15" s="62"/>
    </row>
    <row r="16" spans="1:14" x14ac:dyDescent="0.25">
      <c r="A16" s="62"/>
      <c r="B16" s="62"/>
      <c r="C16" s="269"/>
      <c r="D16" s="269"/>
      <c r="E16" s="62"/>
      <c r="F16" s="62"/>
      <c r="G16" s="62"/>
      <c r="H16" s="62"/>
      <c r="I16" s="62"/>
      <c r="J16" s="163"/>
      <c r="K16" s="163"/>
      <c r="L16" s="62"/>
      <c r="M16" s="62"/>
      <c r="N16" s="62"/>
    </row>
    <row r="17" spans="1:14" x14ac:dyDescent="0.25">
      <c r="K17" s="15"/>
    </row>
    <row r="19" spans="1:14" x14ac:dyDescent="0.25">
      <c r="A19" s="7" t="s">
        <v>18</v>
      </c>
      <c r="B19" s="110" t="s">
        <v>17</v>
      </c>
      <c r="C19" s="111"/>
      <c r="D19" s="110" t="s">
        <v>16</v>
      </c>
      <c r="E19" s="111"/>
      <c r="F19" s="110" t="s">
        <v>19</v>
      </c>
      <c r="G19" s="112"/>
      <c r="H19" s="111"/>
      <c r="I19" s="110" t="s">
        <v>28</v>
      </c>
      <c r="J19" s="111"/>
      <c r="K19" s="110" t="s">
        <v>27</v>
      </c>
      <c r="L19" s="111"/>
      <c r="M19" s="110" t="s">
        <v>22</v>
      </c>
      <c r="N19" s="111"/>
    </row>
    <row r="20" spans="1:14" x14ac:dyDescent="0.25">
      <c r="A20" s="118">
        <f ca="1">TODAY()</f>
        <v>46198</v>
      </c>
      <c r="B20" s="77" t="s">
        <v>354</v>
      </c>
      <c r="C20" s="78"/>
      <c r="D20" s="214" t="s">
        <v>745</v>
      </c>
      <c r="E20" s="270"/>
      <c r="F20" s="6" t="s">
        <v>20</v>
      </c>
      <c r="G20" s="110" t="s">
        <v>21</v>
      </c>
      <c r="H20" s="111"/>
      <c r="I20" s="7" t="s">
        <v>25</v>
      </c>
      <c r="J20" s="7" t="s">
        <v>26</v>
      </c>
      <c r="K20" s="7" t="s">
        <v>23</v>
      </c>
      <c r="L20" s="7" t="s">
        <v>24</v>
      </c>
      <c r="M20" s="7" t="s">
        <v>14</v>
      </c>
      <c r="N20" s="7" t="s">
        <v>15</v>
      </c>
    </row>
    <row r="21" spans="1:14" x14ac:dyDescent="0.25">
      <c r="A21" s="226"/>
      <c r="B21" s="121"/>
      <c r="C21" s="122"/>
      <c r="D21" s="271"/>
      <c r="E21" s="272"/>
      <c r="F21" s="10" t="s">
        <v>765</v>
      </c>
      <c r="G21" s="116" t="s">
        <v>766</v>
      </c>
      <c r="H21" s="117"/>
      <c r="I21" s="24">
        <f>SUM(123*36*27/1000000)</f>
        <v>0.119556</v>
      </c>
      <c r="J21" s="16">
        <f>SUM(48.43*14.17*10.36/1728)</f>
        <v>4.1143415023148142</v>
      </c>
      <c r="K21" s="11">
        <v>24</v>
      </c>
      <c r="L21" s="11">
        <f>SUM(K21*2.2)</f>
        <v>52.800000000000004</v>
      </c>
      <c r="M21" s="11">
        <f>SUM(J11:J16)</f>
        <v>13425</v>
      </c>
      <c r="N21" s="16">
        <f>SUM(M21/3.75)</f>
        <v>3580</v>
      </c>
    </row>
  </sheetData>
  <mergeCells count="53">
    <mergeCell ref="A1:D5"/>
    <mergeCell ref="E1:K5"/>
    <mergeCell ref="L1:N1"/>
    <mergeCell ref="L2:M2"/>
    <mergeCell ref="L3:M3"/>
    <mergeCell ref="L4:M4"/>
    <mergeCell ref="L5:M5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A11:A12"/>
    <mergeCell ref="B11:B12"/>
    <mergeCell ref="C11:D12"/>
    <mergeCell ref="E11:G12"/>
    <mergeCell ref="H11:H12"/>
    <mergeCell ref="I11:I12"/>
    <mergeCell ref="J11:J12"/>
    <mergeCell ref="K11:K12"/>
    <mergeCell ref="L11:N12"/>
    <mergeCell ref="C13:D13"/>
    <mergeCell ref="E13:G13"/>
    <mergeCell ref="L13:N13"/>
    <mergeCell ref="C14:D14"/>
    <mergeCell ref="E14:G14"/>
    <mergeCell ref="L14:N14"/>
    <mergeCell ref="A15:A16"/>
    <mergeCell ref="B15:B16"/>
    <mergeCell ref="C15:D16"/>
    <mergeCell ref="E15:G16"/>
    <mergeCell ref="H15:H16"/>
    <mergeCell ref="I15:I16"/>
    <mergeCell ref="J15:J16"/>
    <mergeCell ref="K15:K16"/>
    <mergeCell ref="L15:N16"/>
    <mergeCell ref="M19:N19"/>
    <mergeCell ref="A20:A21"/>
    <mergeCell ref="B20:C21"/>
    <mergeCell ref="D20:E21"/>
    <mergeCell ref="G20:H20"/>
    <mergeCell ref="G21:H21"/>
    <mergeCell ref="B19:C19"/>
    <mergeCell ref="D19:E19"/>
    <mergeCell ref="F19:H19"/>
    <mergeCell ref="I19:J19"/>
    <mergeCell ref="K19:L19"/>
  </mergeCells>
  <pageMargins left="0.25" right="0.25" top="0.75" bottom="0.75" header="0.3" footer="0.3"/>
  <pageSetup paperSize="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30"/>
  <sheetViews>
    <sheetView view="pageLayout" zoomScale="90" zoomScalePageLayoutView="90" workbookViewId="0">
      <selection activeCell="A6" sqref="A6:N6"/>
    </sheetView>
  </sheetViews>
  <sheetFormatPr defaultColWidth="9" defaultRowHeight="13.8" x14ac:dyDescent="0.25"/>
  <cols>
    <col min="1" max="1" width="12" customWidth="1"/>
    <col min="2" max="2" width="10.8984375" customWidth="1"/>
    <col min="3" max="3" width="5.59765625" customWidth="1"/>
    <col min="5" max="5" width="10.5" customWidth="1"/>
    <col min="6" max="6" width="12.3984375" customWidth="1"/>
    <col min="8" max="8" width="6.1992187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2" t="s">
        <v>559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2" t="s">
        <v>559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558</v>
      </c>
      <c r="M4" s="98"/>
      <c r="N4" s="32" t="s">
        <v>559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2" t="s">
        <v>559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226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62">
        <v>1</v>
      </c>
      <c r="B11" s="62" t="s">
        <v>611</v>
      </c>
      <c r="C11" s="263" t="s">
        <v>350</v>
      </c>
      <c r="D11" s="269"/>
      <c r="E11" s="62"/>
      <c r="F11" s="62"/>
      <c r="G11" s="62"/>
      <c r="H11" s="62"/>
      <c r="I11" s="163">
        <v>2</v>
      </c>
      <c r="J11" s="163">
        <v>100</v>
      </c>
      <c r="K11" s="163">
        <f>SUM(J11/3.75)</f>
        <v>26.666666666666668</v>
      </c>
      <c r="L11" s="163"/>
      <c r="M11" s="163"/>
      <c r="N11" s="163"/>
    </row>
    <row r="12" spans="1:14" x14ac:dyDescent="0.25">
      <c r="A12" s="62"/>
      <c r="B12" s="62"/>
      <c r="C12" s="269"/>
      <c r="D12" s="269"/>
      <c r="E12" s="62"/>
      <c r="F12" s="62"/>
      <c r="G12" s="62"/>
      <c r="H12" s="62"/>
      <c r="I12" s="163"/>
      <c r="J12" s="163"/>
      <c r="K12" s="163"/>
      <c r="L12" s="163"/>
      <c r="M12" s="163"/>
      <c r="N12" s="163"/>
    </row>
    <row r="13" spans="1:14" ht="14.25" customHeight="1" x14ac:dyDescent="0.25">
      <c r="I13" s="15"/>
      <c r="J13" s="15"/>
      <c r="K13" s="15"/>
      <c r="L13" s="15"/>
      <c r="M13" s="15"/>
      <c r="N13" s="15"/>
    </row>
    <row r="14" spans="1:14" x14ac:dyDescent="0.25">
      <c r="I14" s="15"/>
      <c r="J14" s="15"/>
      <c r="K14" s="15"/>
      <c r="L14" s="15"/>
      <c r="M14" s="15"/>
      <c r="N14" s="15"/>
    </row>
    <row r="15" spans="1:14" ht="14.25" customHeight="1" x14ac:dyDescent="0.25">
      <c r="I15" s="15"/>
      <c r="J15" s="15"/>
      <c r="K15" s="15"/>
      <c r="L15" s="15"/>
      <c r="M15" s="15"/>
      <c r="N15" s="15"/>
    </row>
    <row r="16" spans="1:14" x14ac:dyDescent="0.25">
      <c r="I16" s="15"/>
      <c r="J16" s="15"/>
      <c r="K16" s="15"/>
      <c r="L16" s="15"/>
      <c r="M16" s="15"/>
      <c r="N16" s="15"/>
    </row>
    <row r="17" spans="1:14" x14ac:dyDescent="0.25">
      <c r="I17" s="15"/>
      <c r="J17" s="15"/>
      <c r="K17" s="15"/>
      <c r="L17" s="15"/>
      <c r="M17" s="15"/>
      <c r="N17" s="15"/>
    </row>
    <row r="18" spans="1:14" x14ac:dyDescent="0.25">
      <c r="I18" s="15"/>
      <c r="J18" s="15"/>
      <c r="K18" s="15"/>
      <c r="L18" s="15"/>
      <c r="M18" s="15"/>
      <c r="N18" s="15"/>
    </row>
    <row r="19" spans="1:14" x14ac:dyDescent="0.25">
      <c r="I19" s="15"/>
      <c r="J19" s="15"/>
      <c r="K19" s="15"/>
      <c r="L19" s="15"/>
      <c r="M19" s="15"/>
      <c r="N19" s="15"/>
    </row>
    <row r="20" spans="1:14" x14ac:dyDescent="0.25">
      <c r="I20" s="15"/>
      <c r="J20" s="15"/>
      <c r="K20" s="15"/>
      <c r="L20" s="15"/>
      <c r="M20" s="15"/>
      <c r="N20" s="15"/>
    </row>
    <row r="21" spans="1:14" x14ac:dyDescent="0.25">
      <c r="I21" s="15"/>
      <c r="J21" s="15"/>
      <c r="K21" s="15"/>
      <c r="L21" s="15"/>
      <c r="M21" s="15"/>
      <c r="N21" s="15"/>
    </row>
    <row r="22" spans="1:14" x14ac:dyDescent="0.25">
      <c r="I22" s="15"/>
      <c r="J22" s="15"/>
      <c r="K22" s="15"/>
      <c r="L22" s="15"/>
      <c r="M22" s="15"/>
      <c r="N22" s="15"/>
    </row>
    <row r="23" spans="1:14" x14ac:dyDescent="0.25">
      <c r="I23" s="15"/>
      <c r="J23" s="15"/>
      <c r="K23" s="15"/>
      <c r="L23" s="15"/>
      <c r="M23" s="15"/>
      <c r="N23" s="15"/>
    </row>
    <row r="24" spans="1:14" x14ac:dyDescent="0.25">
      <c r="I24" s="15"/>
      <c r="J24" s="15"/>
      <c r="K24" s="15"/>
      <c r="L24" s="15"/>
      <c r="M24" s="15"/>
      <c r="N24" s="15"/>
    </row>
    <row r="25" spans="1:14" x14ac:dyDescent="0.25">
      <c r="I25" s="15"/>
      <c r="J25" s="15"/>
      <c r="K25" s="15"/>
      <c r="L25" s="15"/>
      <c r="M25" s="15"/>
      <c r="N25" s="15"/>
    </row>
    <row r="26" spans="1:14" x14ac:dyDescent="0.25">
      <c r="I26" s="15"/>
      <c r="J26" s="15"/>
      <c r="K26" s="15"/>
      <c r="L26" s="15"/>
      <c r="M26" s="15"/>
      <c r="N26" s="15"/>
    </row>
    <row r="27" spans="1:14" x14ac:dyDescent="0.25">
      <c r="I27" s="15"/>
      <c r="J27" s="15"/>
      <c r="K27" s="15"/>
      <c r="L27" s="15"/>
      <c r="M27" s="15"/>
      <c r="N27" s="15"/>
    </row>
    <row r="28" spans="1:14" x14ac:dyDescent="0.25">
      <c r="A28" s="7" t="s">
        <v>18</v>
      </c>
      <c r="B28" s="110" t="s">
        <v>17</v>
      </c>
      <c r="C28" s="111"/>
      <c r="D28" s="110" t="s">
        <v>16</v>
      </c>
      <c r="E28" s="111"/>
      <c r="F28" s="110" t="s">
        <v>19</v>
      </c>
      <c r="G28" s="112"/>
      <c r="H28" s="111"/>
      <c r="I28" s="267" t="s">
        <v>28</v>
      </c>
      <c r="J28" s="268"/>
      <c r="K28" s="267" t="s">
        <v>27</v>
      </c>
      <c r="L28" s="268"/>
      <c r="M28" s="267" t="s">
        <v>22</v>
      </c>
      <c r="N28" s="268"/>
    </row>
    <row r="29" spans="1:14" x14ac:dyDescent="0.25">
      <c r="A29" s="118">
        <f ca="1">TODAY()</f>
        <v>46198</v>
      </c>
      <c r="B29" s="120" t="s">
        <v>354</v>
      </c>
      <c r="C29" s="78"/>
      <c r="D29" s="120" t="s">
        <v>745</v>
      </c>
      <c r="E29" s="78"/>
      <c r="F29" s="6" t="s">
        <v>20</v>
      </c>
      <c r="G29" s="110" t="s">
        <v>21</v>
      </c>
      <c r="H29" s="111"/>
      <c r="I29" s="17" t="s">
        <v>25</v>
      </c>
      <c r="J29" s="17" t="s">
        <v>26</v>
      </c>
      <c r="K29" s="17" t="s">
        <v>23</v>
      </c>
      <c r="L29" s="17" t="s">
        <v>24</v>
      </c>
      <c r="M29" s="17" t="s">
        <v>14</v>
      </c>
      <c r="N29" s="17" t="s">
        <v>15</v>
      </c>
    </row>
    <row r="30" spans="1:14" x14ac:dyDescent="0.25">
      <c r="A30" s="226"/>
      <c r="B30" s="121"/>
      <c r="C30" s="122"/>
      <c r="D30" s="121"/>
      <c r="E30" s="122"/>
      <c r="F30" s="10" t="s">
        <v>293</v>
      </c>
      <c r="G30" s="116" t="s">
        <v>294</v>
      </c>
      <c r="H30" s="117"/>
      <c r="I30" s="23">
        <v>3.7499999999999999E-2</v>
      </c>
      <c r="J30" s="18">
        <v>1.3235073333333334</v>
      </c>
      <c r="K30" s="18">
        <v>3</v>
      </c>
      <c r="L30" s="18">
        <v>13.200000000000001</v>
      </c>
      <c r="M30" s="18">
        <v>100</v>
      </c>
      <c r="N30" s="18">
        <v>26.666666666666668</v>
      </c>
    </row>
  </sheetData>
  <mergeCells count="38">
    <mergeCell ref="A29:A30"/>
    <mergeCell ref="B29:C30"/>
    <mergeCell ref="D29:E30"/>
    <mergeCell ref="G29:H29"/>
    <mergeCell ref="G30:H30"/>
    <mergeCell ref="I11:I12"/>
    <mergeCell ref="J11:J12"/>
    <mergeCell ref="K11:K12"/>
    <mergeCell ref="L11:N12"/>
    <mergeCell ref="B28:C28"/>
    <mergeCell ref="D28:E28"/>
    <mergeCell ref="F28:H28"/>
    <mergeCell ref="I28:J28"/>
    <mergeCell ref="K28:L28"/>
    <mergeCell ref="M28:N28"/>
    <mergeCell ref="A11:A12"/>
    <mergeCell ref="B11:B12"/>
    <mergeCell ref="C11:D12"/>
    <mergeCell ref="E11:G12"/>
    <mergeCell ref="H11:H12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0"/>
  <sheetViews>
    <sheetView view="pageLayout" topLeftCell="A25" zoomScale="130" zoomScalePageLayoutView="130" workbookViewId="0">
      <selection activeCell="A29" sqref="A29:A30"/>
    </sheetView>
  </sheetViews>
  <sheetFormatPr defaultColWidth="9" defaultRowHeight="13.8" x14ac:dyDescent="0.25"/>
  <cols>
    <col min="1" max="2" width="10.8984375" customWidth="1"/>
    <col min="5" max="5" width="11" customWidth="1"/>
    <col min="6" max="6" width="9" customWidth="1"/>
    <col min="8" max="8" width="8.398437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2" t="s">
        <v>561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2" t="s">
        <v>561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560</v>
      </c>
      <c r="M4" s="98"/>
      <c r="N4" s="32" t="s">
        <v>561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2" t="s">
        <v>561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227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62">
        <v>1</v>
      </c>
      <c r="B11" s="62" t="s">
        <v>610</v>
      </c>
      <c r="C11" s="263" t="s">
        <v>282</v>
      </c>
      <c r="D11" s="269"/>
      <c r="E11" s="62"/>
      <c r="F11" s="62"/>
      <c r="G11" s="62"/>
      <c r="H11" s="62"/>
      <c r="I11" s="163">
        <v>2</v>
      </c>
      <c r="J11" s="163">
        <v>11294</v>
      </c>
      <c r="K11" s="163">
        <f>SUM(J11/3.75)</f>
        <v>3011.7333333333331</v>
      </c>
      <c r="L11" s="273" t="s">
        <v>444</v>
      </c>
      <c r="M11" s="273"/>
      <c r="N11" s="273"/>
    </row>
    <row r="12" spans="1:14" x14ac:dyDescent="0.25">
      <c r="A12" s="62"/>
      <c r="B12" s="62"/>
      <c r="C12" s="269"/>
      <c r="D12" s="269"/>
      <c r="E12" s="62"/>
      <c r="F12" s="62"/>
      <c r="G12" s="62"/>
      <c r="H12" s="62"/>
      <c r="I12" s="163"/>
      <c r="J12" s="163"/>
      <c r="K12" s="163"/>
      <c r="L12" s="273"/>
      <c r="M12" s="273"/>
      <c r="N12" s="273"/>
    </row>
    <row r="13" spans="1:14" ht="14.25" customHeight="1" x14ac:dyDescent="0.25">
      <c r="I13" s="15"/>
      <c r="J13" s="15"/>
      <c r="K13" s="15"/>
      <c r="L13" s="15"/>
      <c r="M13" s="15"/>
      <c r="N13" s="15"/>
    </row>
    <row r="14" spans="1:14" x14ac:dyDescent="0.25">
      <c r="I14" s="15"/>
      <c r="J14" s="15"/>
      <c r="K14" s="15"/>
      <c r="L14" s="15"/>
      <c r="M14" s="15"/>
      <c r="N14" s="15"/>
    </row>
    <row r="15" spans="1:14" ht="14.25" customHeight="1" x14ac:dyDescent="0.25">
      <c r="I15" s="15"/>
      <c r="J15" s="15"/>
      <c r="K15" s="15"/>
      <c r="L15" s="15"/>
      <c r="M15" s="15"/>
      <c r="N15" s="15"/>
    </row>
    <row r="16" spans="1:14" x14ac:dyDescent="0.25">
      <c r="I16" s="15"/>
      <c r="J16" s="15"/>
      <c r="K16" s="15"/>
      <c r="L16" s="15"/>
      <c r="M16" s="15"/>
      <c r="N16" s="15"/>
    </row>
    <row r="17" spans="1:14" x14ac:dyDescent="0.25">
      <c r="I17" s="15"/>
      <c r="J17" s="15"/>
      <c r="K17" s="15"/>
      <c r="L17" s="15"/>
      <c r="M17" s="15"/>
      <c r="N17" s="15"/>
    </row>
    <row r="18" spans="1:14" x14ac:dyDescent="0.25">
      <c r="I18" s="15"/>
      <c r="J18" s="15"/>
      <c r="L18" s="15"/>
      <c r="M18" s="15"/>
      <c r="N18" s="15"/>
    </row>
    <row r="19" spans="1:14" x14ac:dyDescent="0.25">
      <c r="I19" s="15"/>
      <c r="J19" s="15"/>
      <c r="K19" s="15"/>
      <c r="L19" s="15"/>
      <c r="M19" s="15"/>
      <c r="N19" s="15"/>
    </row>
    <row r="20" spans="1:14" x14ac:dyDescent="0.25">
      <c r="I20" s="15"/>
      <c r="J20" s="15"/>
      <c r="K20" s="15"/>
      <c r="L20" s="15"/>
      <c r="M20" s="15"/>
      <c r="N20" s="15"/>
    </row>
    <row r="21" spans="1:14" x14ac:dyDescent="0.25">
      <c r="I21" s="15"/>
      <c r="J21" s="15"/>
      <c r="K21" s="15"/>
      <c r="L21" s="15"/>
      <c r="M21" s="15"/>
      <c r="N21" s="15"/>
    </row>
    <row r="22" spans="1:14" x14ac:dyDescent="0.25">
      <c r="I22" s="15"/>
      <c r="J22" s="15"/>
      <c r="K22" s="15"/>
      <c r="L22" s="15"/>
      <c r="M22" s="15"/>
      <c r="N22" s="15"/>
    </row>
    <row r="23" spans="1:14" x14ac:dyDescent="0.25">
      <c r="I23" s="15"/>
      <c r="J23" s="15"/>
      <c r="K23" s="15"/>
      <c r="L23" s="15"/>
      <c r="M23" s="15"/>
      <c r="N23" s="15"/>
    </row>
    <row r="24" spans="1:14" x14ac:dyDescent="0.25">
      <c r="I24" s="15"/>
      <c r="J24" s="15"/>
      <c r="K24" s="15"/>
      <c r="L24" s="15"/>
      <c r="M24" s="15"/>
      <c r="N24" s="15"/>
    </row>
    <row r="25" spans="1:14" x14ac:dyDescent="0.25">
      <c r="I25" s="15"/>
      <c r="J25" s="15"/>
      <c r="K25" s="15"/>
      <c r="L25" s="15"/>
      <c r="M25" s="15"/>
      <c r="N25" s="15"/>
    </row>
    <row r="26" spans="1:14" x14ac:dyDescent="0.25">
      <c r="I26" s="15"/>
      <c r="J26" s="15"/>
      <c r="K26" s="15"/>
      <c r="L26" s="15"/>
      <c r="M26" s="15"/>
      <c r="N26" s="15"/>
    </row>
    <row r="27" spans="1:14" x14ac:dyDescent="0.25">
      <c r="I27" s="15"/>
      <c r="J27" s="15"/>
      <c r="K27" s="15"/>
      <c r="L27" s="15"/>
      <c r="M27" s="15"/>
      <c r="N27" s="15"/>
    </row>
    <row r="28" spans="1:14" x14ac:dyDescent="0.25">
      <c r="A28" s="7" t="s">
        <v>18</v>
      </c>
      <c r="B28" s="110" t="s">
        <v>17</v>
      </c>
      <c r="C28" s="111"/>
      <c r="D28" s="110" t="s">
        <v>16</v>
      </c>
      <c r="E28" s="111"/>
      <c r="F28" s="110" t="s">
        <v>19</v>
      </c>
      <c r="G28" s="112"/>
      <c r="H28" s="111"/>
      <c r="I28" s="267" t="s">
        <v>28</v>
      </c>
      <c r="J28" s="268"/>
      <c r="K28" s="267" t="s">
        <v>27</v>
      </c>
      <c r="L28" s="268"/>
      <c r="M28" s="267" t="s">
        <v>22</v>
      </c>
      <c r="N28" s="268"/>
    </row>
    <row r="29" spans="1:14" x14ac:dyDescent="0.25">
      <c r="A29" s="118">
        <f ca="1">TODAY()</f>
        <v>46198</v>
      </c>
      <c r="B29" s="120" t="s">
        <v>354</v>
      </c>
      <c r="C29" s="78"/>
      <c r="D29" s="120" t="s">
        <v>745</v>
      </c>
      <c r="E29" s="78"/>
      <c r="F29" s="6" t="s">
        <v>20</v>
      </c>
      <c r="G29" s="110" t="s">
        <v>21</v>
      </c>
      <c r="H29" s="111"/>
      <c r="I29" s="17" t="s">
        <v>25</v>
      </c>
      <c r="J29" s="17" t="s">
        <v>26</v>
      </c>
      <c r="K29" s="17" t="s">
        <v>23</v>
      </c>
      <c r="L29" s="17" t="s">
        <v>24</v>
      </c>
      <c r="M29" s="17" t="s">
        <v>14</v>
      </c>
      <c r="N29" s="17" t="s">
        <v>15</v>
      </c>
    </row>
    <row r="30" spans="1:14" x14ac:dyDescent="0.25">
      <c r="A30" s="226"/>
      <c r="B30" s="121"/>
      <c r="C30" s="122"/>
      <c r="D30" s="121"/>
      <c r="E30" s="122"/>
      <c r="F30" s="10" t="s">
        <v>119</v>
      </c>
      <c r="G30" s="116" t="s">
        <v>120</v>
      </c>
      <c r="H30" s="117"/>
      <c r="I30" s="24">
        <f>SUM(56*34*23/1000000)</f>
        <v>4.3791999999999998E-2</v>
      </c>
      <c r="J30" s="16">
        <f>SUM(22.05*13.39*9.06/1728)</f>
        <v>1.5480095312500002</v>
      </c>
      <c r="K30" s="16">
        <v>64</v>
      </c>
      <c r="L30" s="16">
        <f>SUM(K30*2.2)</f>
        <v>140.80000000000001</v>
      </c>
      <c r="M30" s="16">
        <v>11294</v>
      </c>
      <c r="N30" s="16">
        <f>SUM(M30/3.75)</f>
        <v>3011.7333333333331</v>
      </c>
    </row>
  </sheetData>
  <mergeCells count="38">
    <mergeCell ref="A29:A30"/>
    <mergeCell ref="B29:C30"/>
    <mergeCell ref="D29:E30"/>
    <mergeCell ref="G29:H29"/>
    <mergeCell ref="G30:H30"/>
    <mergeCell ref="I11:I12"/>
    <mergeCell ref="J11:J12"/>
    <mergeCell ref="K11:K12"/>
    <mergeCell ref="L11:N12"/>
    <mergeCell ref="B28:C28"/>
    <mergeCell ref="D28:E28"/>
    <mergeCell ref="F28:H28"/>
    <mergeCell ref="I28:J28"/>
    <mergeCell ref="K28:L28"/>
    <mergeCell ref="M28:N28"/>
    <mergeCell ref="A11:A12"/>
    <mergeCell ref="B11:B12"/>
    <mergeCell ref="C11:D12"/>
    <mergeCell ref="E11:G12"/>
    <mergeCell ref="H11:H12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23"/>
  <sheetViews>
    <sheetView view="pageLayout" topLeftCell="A18" zoomScale="120" zoomScalePageLayoutView="120" workbookViewId="0">
      <selection activeCell="A22" sqref="A22:A23"/>
    </sheetView>
  </sheetViews>
  <sheetFormatPr defaultColWidth="9" defaultRowHeight="13.8" x14ac:dyDescent="0.25"/>
  <cols>
    <col min="1" max="2" width="10.8984375" customWidth="1"/>
    <col min="3" max="3" width="6.3984375" customWidth="1"/>
    <col min="4" max="4" width="14.59765625" customWidth="1"/>
    <col min="5" max="5" width="4.69921875" customWidth="1"/>
    <col min="6" max="6" width="10.09765625" customWidth="1"/>
    <col min="8" max="8" width="9.5" customWidth="1"/>
    <col min="9" max="12" width="9.09765625" bestFit="1" customWidth="1"/>
    <col min="13" max="13" width="9.3984375" bestFit="1" customWidth="1"/>
    <col min="14" max="14" width="9.09765625" bestFit="1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2" t="s">
        <v>563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2" t="s">
        <v>563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562</v>
      </c>
      <c r="M4" s="98"/>
      <c r="N4" s="32" t="s">
        <v>563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2" t="s">
        <v>563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240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237" t="s">
        <v>5</v>
      </c>
      <c r="B8" s="240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ht="21" customHeight="1" x14ac:dyDescent="0.25">
      <c r="A9" s="239"/>
      <c r="B9" s="242"/>
      <c r="C9" s="104"/>
      <c r="D9" s="104"/>
      <c r="E9" s="274" t="s">
        <v>11</v>
      </c>
      <c r="F9" s="275"/>
      <c r="G9" s="276"/>
      <c r="H9" s="37" t="s">
        <v>12</v>
      </c>
      <c r="I9" s="36" t="s">
        <v>13</v>
      </c>
      <c r="J9" s="75"/>
      <c r="K9" s="76"/>
      <c r="L9" s="80"/>
      <c r="M9" s="81"/>
      <c r="N9" s="82"/>
    </row>
    <row r="10" spans="1:14" ht="24.75" customHeight="1" x14ac:dyDescent="0.25">
      <c r="A10" s="127">
        <v>1</v>
      </c>
      <c r="B10" s="127" t="s">
        <v>609</v>
      </c>
      <c r="C10" s="77" t="s">
        <v>107</v>
      </c>
      <c r="D10" s="168"/>
      <c r="E10" s="63" t="s">
        <v>737</v>
      </c>
      <c r="F10" s="62"/>
      <c r="G10" s="62"/>
      <c r="H10" s="48" t="s">
        <v>241</v>
      </c>
      <c r="I10" s="28" t="s">
        <v>738</v>
      </c>
      <c r="J10" s="127">
        <v>149000</v>
      </c>
      <c r="K10" s="137">
        <f>SUM(J10/3.75)</f>
        <v>39733.333333333336</v>
      </c>
      <c r="L10" s="58" t="s">
        <v>444</v>
      </c>
      <c r="M10" s="59"/>
      <c r="N10" s="60"/>
    </row>
    <row r="11" spans="1:14" ht="27" customHeight="1" x14ac:dyDescent="0.25">
      <c r="A11" s="142"/>
      <c r="B11" s="142"/>
      <c r="C11" s="169"/>
      <c r="D11" s="170"/>
      <c r="E11" s="63" t="s">
        <v>108</v>
      </c>
      <c r="F11" s="62"/>
      <c r="G11" s="62"/>
      <c r="H11" s="48" t="s">
        <v>242</v>
      </c>
      <c r="I11" s="28">
        <v>3</v>
      </c>
      <c r="J11" s="142"/>
      <c r="K11" s="143"/>
      <c r="L11" s="149"/>
      <c r="M11" s="150"/>
      <c r="N11" s="151"/>
    </row>
    <row r="12" spans="1:14" ht="26.25" customHeight="1" x14ac:dyDescent="0.25">
      <c r="A12" s="142"/>
      <c r="B12" s="142"/>
      <c r="C12" s="169"/>
      <c r="D12" s="170"/>
      <c r="E12" s="63" t="s">
        <v>109</v>
      </c>
      <c r="F12" s="62"/>
      <c r="G12" s="62"/>
      <c r="H12" s="48" t="s">
        <v>243</v>
      </c>
      <c r="I12" s="28">
        <v>2</v>
      </c>
      <c r="J12" s="142"/>
      <c r="K12" s="143"/>
      <c r="L12" s="149"/>
      <c r="M12" s="150"/>
      <c r="N12" s="151"/>
    </row>
    <row r="13" spans="1:14" ht="24.75" customHeight="1" x14ac:dyDescent="0.25">
      <c r="A13" s="142"/>
      <c r="B13" s="142"/>
      <c r="C13" s="169"/>
      <c r="D13" s="170"/>
      <c r="E13" s="63" t="s">
        <v>110</v>
      </c>
      <c r="F13" s="62"/>
      <c r="G13" s="62"/>
      <c r="H13" s="48" t="s">
        <v>244</v>
      </c>
      <c r="I13" s="28">
        <v>1</v>
      </c>
      <c r="J13" s="142"/>
      <c r="K13" s="143"/>
      <c r="L13" s="149"/>
      <c r="M13" s="150"/>
      <c r="N13" s="151"/>
    </row>
    <row r="14" spans="1:14" ht="27" customHeight="1" x14ac:dyDescent="0.25">
      <c r="A14" s="142"/>
      <c r="B14" s="142"/>
      <c r="C14" s="169"/>
      <c r="D14" s="170"/>
      <c r="E14" s="63" t="s">
        <v>112</v>
      </c>
      <c r="F14" s="62"/>
      <c r="G14" s="62"/>
      <c r="H14" s="48" t="s">
        <v>245</v>
      </c>
      <c r="I14" s="28">
        <v>6</v>
      </c>
      <c r="J14" s="142"/>
      <c r="K14" s="143"/>
      <c r="L14" s="149"/>
      <c r="M14" s="150"/>
      <c r="N14" s="151"/>
    </row>
    <row r="15" spans="1:14" ht="31.5" customHeight="1" x14ac:dyDescent="0.25">
      <c r="A15" s="142"/>
      <c r="B15" s="142"/>
      <c r="C15" s="169"/>
      <c r="D15" s="170"/>
      <c r="E15" s="63" t="s">
        <v>739</v>
      </c>
      <c r="F15" s="62"/>
      <c r="G15" s="62"/>
      <c r="H15" s="48" t="s">
        <v>246</v>
      </c>
      <c r="I15" s="28">
        <v>1</v>
      </c>
      <c r="J15" s="142"/>
      <c r="K15" s="143"/>
      <c r="L15" s="149"/>
      <c r="M15" s="150"/>
      <c r="N15" s="151"/>
    </row>
    <row r="16" spans="1:14" ht="27.75" customHeight="1" x14ac:dyDescent="0.25">
      <c r="A16" s="142"/>
      <c r="B16" s="142"/>
      <c r="C16" s="169"/>
      <c r="D16" s="170"/>
      <c r="E16" s="173" t="s">
        <v>712</v>
      </c>
      <c r="F16" s="174"/>
      <c r="G16" s="175"/>
      <c r="H16" s="48" t="s">
        <v>247</v>
      </c>
      <c r="I16" s="28">
        <v>2</v>
      </c>
      <c r="J16" s="142"/>
      <c r="K16" s="143"/>
      <c r="L16" s="149"/>
      <c r="M16" s="150"/>
      <c r="N16" s="151"/>
    </row>
    <row r="17" spans="1:14" ht="28.5" customHeight="1" x14ac:dyDescent="0.25">
      <c r="A17" s="142"/>
      <c r="B17" s="142"/>
      <c r="C17" s="169"/>
      <c r="D17" s="170"/>
      <c r="E17" s="63" t="s">
        <v>111</v>
      </c>
      <c r="F17" s="62"/>
      <c r="G17" s="62"/>
      <c r="H17" s="48" t="s">
        <v>248</v>
      </c>
      <c r="I17" s="28">
        <v>1</v>
      </c>
      <c r="J17" s="142"/>
      <c r="K17" s="143"/>
      <c r="L17" s="149"/>
      <c r="M17" s="150"/>
      <c r="N17" s="151"/>
    </row>
    <row r="18" spans="1:14" ht="29.25" customHeight="1" x14ac:dyDescent="0.25">
      <c r="A18" s="142"/>
      <c r="B18" s="142"/>
      <c r="C18" s="169"/>
      <c r="D18" s="170"/>
      <c r="E18" s="63" t="s">
        <v>740</v>
      </c>
      <c r="F18" s="62"/>
      <c r="G18" s="62"/>
      <c r="H18" s="48" t="s">
        <v>713</v>
      </c>
      <c r="I18" s="28">
        <v>1</v>
      </c>
      <c r="J18" s="142"/>
      <c r="K18" s="143"/>
      <c r="L18" s="149"/>
      <c r="M18" s="150"/>
      <c r="N18" s="151"/>
    </row>
    <row r="19" spans="1:14" ht="27" customHeight="1" x14ac:dyDescent="0.25">
      <c r="A19" s="142"/>
      <c r="B19" s="142"/>
      <c r="C19" s="169"/>
      <c r="D19" s="170"/>
      <c r="E19" s="277" t="s">
        <v>681</v>
      </c>
      <c r="F19" s="127"/>
      <c r="G19" s="127"/>
      <c r="H19" s="40" t="s">
        <v>714</v>
      </c>
      <c r="I19" s="35">
        <v>1</v>
      </c>
      <c r="J19" s="142"/>
      <c r="K19" s="143"/>
      <c r="L19" s="149"/>
      <c r="M19" s="150"/>
      <c r="N19" s="151"/>
    </row>
    <row r="20" spans="1:14" ht="30" customHeight="1" x14ac:dyDescent="0.25">
      <c r="A20" s="128"/>
      <c r="B20" s="128"/>
      <c r="C20" s="171"/>
      <c r="D20" s="172"/>
      <c r="E20" s="63" t="s">
        <v>730</v>
      </c>
      <c r="F20" s="63"/>
      <c r="G20" s="63"/>
      <c r="H20" s="41" t="s">
        <v>731</v>
      </c>
      <c r="I20" s="38">
        <v>1</v>
      </c>
      <c r="J20" s="128"/>
      <c r="K20" s="138"/>
      <c r="L20" s="129"/>
      <c r="M20" s="131"/>
      <c r="N20" s="130"/>
    </row>
    <row r="21" spans="1:14" x14ac:dyDescent="0.25">
      <c r="A21" s="7" t="s">
        <v>18</v>
      </c>
      <c r="B21" s="110" t="s">
        <v>17</v>
      </c>
      <c r="C21" s="111"/>
      <c r="D21" s="110" t="s">
        <v>16</v>
      </c>
      <c r="E21" s="111"/>
      <c r="F21" s="110" t="s">
        <v>19</v>
      </c>
      <c r="G21" s="112"/>
      <c r="H21" s="111"/>
      <c r="I21" s="110" t="s">
        <v>28</v>
      </c>
      <c r="J21" s="111"/>
      <c r="K21" s="110" t="s">
        <v>27</v>
      </c>
      <c r="L21" s="111"/>
      <c r="M21" s="110" t="s">
        <v>22</v>
      </c>
      <c r="N21" s="111"/>
    </row>
    <row r="22" spans="1:14" x14ac:dyDescent="0.25">
      <c r="A22" s="118">
        <f ca="1">TODAY()</f>
        <v>46198</v>
      </c>
      <c r="B22" s="120" t="s">
        <v>354</v>
      </c>
      <c r="C22" s="78"/>
      <c r="D22" s="120" t="s">
        <v>745</v>
      </c>
      <c r="E22" s="78"/>
      <c r="F22" s="6" t="s">
        <v>20</v>
      </c>
      <c r="G22" s="110" t="s">
        <v>21</v>
      </c>
      <c r="H22" s="111"/>
      <c r="I22" s="7" t="s">
        <v>25</v>
      </c>
      <c r="J22" s="7" t="s">
        <v>26</v>
      </c>
      <c r="K22" s="7" t="s">
        <v>23</v>
      </c>
      <c r="L22" s="7" t="s">
        <v>24</v>
      </c>
      <c r="M22" s="7" t="s">
        <v>14</v>
      </c>
      <c r="N22" s="7" t="s">
        <v>15</v>
      </c>
    </row>
    <row r="23" spans="1:14" x14ac:dyDescent="0.25">
      <c r="A23" s="226"/>
      <c r="B23" s="121"/>
      <c r="C23" s="122"/>
      <c r="D23" s="121"/>
      <c r="E23" s="122"/>
      <c r="F23" s="10" t="s">
        <v>121</v>
      </c>
      <c r="G23" s="116" t="s">
        <v>122</v>
      </c>
      <c r="H23" s="117"/>
      <c r="I23" s="24">
        <f>SUM(65*51*23/1000000)</f>
        <v>7.6244999999999993E-2</v>
      </c>
      <c r="J23" s="16">
        <f>SUM(25.59*20.08*9.06/1728)</f>
        <v>2.6941294166666663</v>
      </c>
      <c r="K23" s="16">
        <v>20</v>
      </c>
      <c r="L23" s="16">
        <f>SUM(K23*2.2)</f>
        <v>44</v>
      </c>
      <c r="M23" s="16">
        <f>SUM(J10)</f>
        <v>149000</v>
      </c>
      <c r="N23" s="16">
        <f>SUM(M23/3.75)</f>
        <v>39733.333333333336</v>
      </c>
    </row>
  </sheetData>
  <mergeCells count="44">
    <mergeCell ref="B21:C21"/>
    <mergeCell ref="D21:E21"/>
    <mergeCell ref="F21:H21"/>
    <mergeCell ref="E18:G18"/>
    <mergeCell ref="A22:A23"/>
    <mergeCell ref="B22:C23"/>
    <mergeCell ref="D22:E23"/>
    <mergeCell ref="G22:H22"/>
    <mergeCell ref="G23:H23"/>
    <mergeCell ref="C10:D20"/>
    <mergeCell ref="B10:B20"/>
    <mergeCell ref="A10:A20"/>
    <mergeCell ref="E19:G19"/>
    <mergeCell ref="E16:G16"/>
    <mergeCell ref="E20:G20"/>
    <mergeCell ref="I21:J21"/>
    <mergeCell ref="K21:L21"/>
    <mergeCell ref="M21:N21"/>
    <mergeCell ref="E17:G17"/>
    <mergeCell ref="E10:G10"/>
    <mergeCell ref="E11:G11"/>
    <mergeCell ref="E12:G12"/>
    <mergeCell ref="E13:G13"/>
    <mergeCell ref="E14:G14"/>
    <mergeCell ref="E15:G15"/>
    <mergeCell ref="L10:N20"/>
    <mergeCell ref="K10:K20"/>
    <mergeCell ref="J10:J20"/>
    <mergeCell ref="A1:D5"/>
    <mergeCell ref="E1:K5"/>
    <mergeCell ref="A6:N6"/>
    <mergeCell ref="A7:N7"/>
    <mergeCell ref="A8:A9"/>
    <mergeCell ref="B8:B9"/>
    <mergeCell ref="C8:D9"/>
    <mergeCell ref="E8:I8"/>
    <mergeCell ref="J8:K9"/>
    <mergeCell ref="L8:N9"/>
    <mergeCell ref="E9:G9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4"/>
  <sheetViews>
    <sheetView view="pageLayout" topLeftCell="A6" zoomScaleNormal="100" zoomScaleSheetLayoutView="80" workbookViewId="0">
      <selection activeCell="A23" sqref="A23:A24"/>
    </sheetView>
  </sheetViews>
  <sheetFormatPr defaultColWidth="9" defaultRowHeight="13.8" x14ac:dyDescent="0.25"/>
  <cols>
    <col min="1" max="1" width="10.8984375" customWidth="1"/>
    <col min="2" max="2" width="10.69921875" customWidth="1"/>
    <col min="4" max="4" width="15.8984375" customWidth="1"/>
    <col min="5" max="5" width="4.69921875" customWidth="1"/>
    <col min="6" max="6" width="10.09765625" customWidth="1"/>
    <col min="8" max="9" width="7.1992187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2" t="s">
        <v>565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2" t="s">
        <v>565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564</v>
      </c>
      <c r="M4" s="98"/>
      <c r="N4" s="32" t="s">
        <v>565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2" t="s">
        <v>565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249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25.5" customHeight="1" x14ac:dyDescent="0.25">
      <c r="A11" s="62">
        <v>1</v>
      </c>
      <c r="B11" s="62" t="s">
        <v>608</v>
      </c>
      <c r="C11" s="263" t="s">
        <v>283</v>
      </c>
      <c r="D11" s="263"/>
      <c r="E11" s="63" t="s">
        <v>305</v>
      </c>
      <c r="F11" s="62"/>
      <c r="G11" s="62"/>
      <c r="H11" s="41" t="s">
        <v>298</v>
      </c>
      <c r="I11" s="28">
        <v>1</v>
      </c>
      <c r="J11" s="62">
        <v>12000</v>
      </c>
      <c r="K11" s="62">
        <f>SUM(J11/3.75)</f>
        <v>3200</v>
      </c>
      <c r="L11" s="62"/>
      <c r="M11" s="62"/>
      <c r="N11" s="62"/>
    </row>
    <row r="12" spans="1:14" ht="25.5" customHeight="1" x14ac:dyDescent="0.25">
      <c r="A12" s="62"/>
      <c r="B12" s="62"/>
      <c r="C12" s="263"/>
      <c r="D12" s="263"/>
      <c r="E12" s="63" t="s">
        <v>306</v>
      </c>
      <c r="F12" s="62"/>
      <c r="G12" s="62"/>
      <c r="H12" s="41" t="s">
        <v>299</v>
      </c>
      <c r="I12" s="28">
        <v>1</v>
      </c>
      <c r="J12" s="62"/>
      <c r="K12" s="62"/>
      <c r="L12" s="62"/>
      <c r="M12" s="62"/>
      <c r="N12" s="62"/>
    </row>
    <row r="13" spans="1:14" ht="25.5" customHeight="1" x14ac:dyDescent="0.25">
      <c r="A13" s="62"/>
      <c r="B13" s="62"/>
      <c r="C13" s="263"/>
      <c r="D13" s="263"/>
      <c r="E13" s="63" t="s">
        <v>307</v>
      </c>
      <c r="F13" s="62"/>
      <c r="G13" s="62"/>
      <c r="H13" s="41" t="s">
        <v>300</v>
      </c>
      <c r="I13" s="28">
        <v>1</v>
      </c>
      <c r="J13" s="62"/>
      <c r="K13" s="62"/>
      <c r="L13" s="62"/>
      <c r="M13" s="62"/>
      <c r="N13" s="62"/>
    </row>
    <row r="14" spans="1:14" ht="25.5" customHeight="1" x14ac:dyDescent="0.25">
      <c r="A14" s="62"/>
      <c r="B14" s="62"/>
      <c r="C14" s="263"/>
      <c r="D14" s="263"/>
      <c r="E14" s="63" t="s">
        <v>308</v>
      </c>
      <c r="F14" s="62"/>
      <c r="G14" s="62"/>
      <c r="H14" s="41" t="s">
        <v>301</v>
      </c>
      <c r="I14" s="28">
        <v>2</v>
      </c>
      <c r="J14" s="62"/>
      <c r="K14" s="62"/>
      <c r="L14" s="62"/>
      <c r="M14" s="62"/>
      <c r="N14" s="62"/>
    </row>
    <row r="15" spans="1:14" ht="25.5" customHeight="1" x14ac:dyDescent="0.25">
      <c r="A15" s="62"/>
      <c r="B15" s="62"/>
      <c r="C15" s="263"/>
      <c r="D15" s="263"/>
      <c r="E15" s="63" t="s">
        <v>309</v>
      </c>
      <c r="F15" s="63"/>
      <c r="G15" s="50" t="s">
        <v>310</v>
      </c>
      <c r="H15" s="41" t="s">
        <v>302</v>
      </c>
      <c r="I15" s="28" t="s">
        <v>318</v>
      </c>
      <c r="J15" s="62"/>
      <c r="K15" s="62"/>
      <c r="L15" s="62"/>
      <c r="M15" s="62"/>
      <c r="N15" s="62"/>
    </row>
    <row r="16" spans="1:14" ht="25.5" customHeight="1" x14ac:dyDescent="0.25">
      <c r="A16" s="62"/>
      <c r="B16" s="62"/>
      <c r="C16" s="263"/>
      <c r="D16" s="263"/>
      <c r="E16" s="63" t="s">
        <v>319</v>
      </c>
      <c r="F16" s="62"/>
      <c r="G16" s="62"/>
      <c r="H16" s="40" t="s">
        <v>303</v>
      </c>
      <c r="I16" s="33">
        <v>2</v>
      </c>
      <c r="J16" s="62"/>
      <c r="K16" s="62"/>
      <c r="L16" s="62"/>
      <c r="M16" s="62"/>
      <c r="N16" s="62"/>
    </row>
    <row r="17" spans="1:14" ht="25.5" customHeight="1" x14ac:dyDescent="0.25">
      <c r="A17" s="62"/>
      <c r="B17" s="62"/>
      <c r="C17" s="263"/>
      <c r="D17" s="263"/>
      <c r="E17" s="63" t="s">
        <v>317</v>
      </c>
      <c r="F17" s="62"/>
      <c r="G17" s="62"/>
      <c r="H17" s="41" t="s">
        <v>304</v>
      </c>
      <c r="I17" s="28">
        <v>1</v>
      </c>
      <c r="J17" s="62"/>
      <c r="K17" s="62"/>
      <c r="L17" s="62"/>
      <c r="M17" s="62"/>
      <c r="N17" s="62"/>
    </row>
    <row r="18" spans="1:14" ht="25.5" customHeight="1" x14ac:dyDescent="0.25">
      <c r="A18" s="62"/>
      <c r="B18" s="62"/>
      <c r="C18" s="263"/>
      <c r="D18" s="263"/>
      <c r="E18" s="164" t="s">
        <v>316</v>
      </c>
      <c r="F18" s="165"/>
      <c r="G18" s="165"/>
      <c r="H18" s="40" t="s">
        <v>313</v>
      </c>
      <c r="I18" s="33">
        <v>1</v>
      </c>
      <c r="J18" s="62"/>
      <c r="K18" s="62"/>
      <c r="L18" s="62"/>
      <c r="M18" s="62"/>
      <c r="N18" s="62"/>
    </row>
    <row r="19" spans="1:14" ht="25.5" customHeight="1" x14ac:dyDescent="0.25">
      <c r="A19" s="62"/>
      <c r="B19" s="62"/>
      <c r="C19" s="263"/>
      <c r="D19" s="263"/>
      <c r="E19" s="164" t="s">
        <v>311</v>
      </c>
      <c r="F19" s="165"/>
      <c r="G19" s="165"/>
      <c r="H19" s="40" t="s">
        <v>314</v>
      </c>
      <c r="I19" s="33">
        <v>2</v>
      </c>
      <c r="J19" s="62"/>
      <c r="K19" s="62"/>
      <c r="L19" s="62"/>
      <c r="M19" s="62"/>
      <c r="N19" s="62"/>
    </row>
    <row r="20" spans="1:14" ht="25.5" customHeight="1" x14ac:dyDescent="0.25">
      <c r="A20" s="62"/>
      <c r="B20" s="62"/>
      <c r="C20" s="263"/>
      <c r="D20" s="263"/>
      <c r="E20" s="278" t="s">
        <v>742</v>
      </c>
      <c r="F20" s="135"/>
      <c r="G20" s="136"/>
      <c r="H20" s="41" t="s">
        <v>315</v>
      </c>
      <c r="I20" s="28">
        <v>1</v>
      </c>
      <c r="J20" s="62"/>
      <c r="K20" s="62"/>
      <c r="L20" s="62"/>
      <c r="M20" s="62"/>
      <c r="N20" s="62"/>
    </row>
    <row r="21" spans="1:14" ht="25.5" customHeight="1" x14ac:dyDescent="0.25">
      <c r="A21" s="62"/>
      <c r="B21" s="62"/>
      <c r="C21" s="263"/>
      <c r="D21" s="263"/>
      <c r="E21" s="164" t="s">
        <v>312</v>
      </c>
      <c r="F21" s="165"/>
      <c r="G21" s="165"/>
      <c r="H21" s="41" t="s">
        <v>741</v>
      </c>
      <c r="I21" s="28">
        <v>2</v>
      </c>
      <c r="J21" s="62"/>
      <c r="K21" s="62"/>
      <c r="L21" s="62"/>
      <c r="M21" s="62"/>
      <c r="N21" s="62"/>
    </row>
    <row r="22" spans="1:14" x14ac:dyDescent="0.25">
      <c r="A22" s="7" t="s">
        <v>18</v>
      </c>
      <c r="B22" s="110" t="s">
        <v>17</v>
      </c>
      <c r="C22" s="111"/>
      <c r="D22" s="110" t="s">
        <v>16</v>
      </c>
      <c r="E22" s="111"/>
      <c r="F22" s="110" t="s">
        <v>19</v>
      </c>
      <c r="G22" s="112"/>
      <c r="H22" s="111"/>
      <c r="I22" s="110" t="s">
        <v>28</v>
      </c>
      <c r="J22" s="111"/>
      <c r="K22" s="110" t="s">
        <v>27</v>
      </c>
      <c r="L22" s="111"/>
      <c r="M22" s="110" t="s">
        <v>22</v>
      </c>
      <c r="N22" s="111"/>
    </row>
    <row r="23" spans="1:14" x14ac:dyDescent="0.25">
      <c r="A23" s="118">
        <f ca="1">TODAY()</f>
        <v>46198</v>
      </c>
      <c r="B23" s="120" t="s">
        <v>354</v>
      </c>
      <c r="C23" s="78"/>
      <c r="D23" s="120" t="s">
        <v>745</v>
      </c>
      <c r="E23" s="78"/>
      <c r="F23" s="6" t="s">
        <v>20</v>
      </c>
      <c r="G23" s="110" t="s">
        <v>21</v>
      </c>
      <c r="H23" s="111"/>
      <c r="I23" s="7" t="s">
        <v>25</v>
      </c>
      <c r="J23" s="7" t="s">
        <v>26</v>
      </c>
      <c r="K23" s="7" t="s">
        <v>23</v>
      </c>
      <c r="L23" s="7" t="s">
        <v>24</v>
      </c>
      <c r="M23" s="7" t="s">
        <v>14</v>
      </c>
      <c r="N23" s="7" t="s">
        <v>15</v>
      </c>
    </row>
    <row r="24" spans="1:14" x14ac:dyDescent="0.25">
      <c r="A24" s="226"/>
      <c r="B24" s="121"/>
      <c r="C24" s="122"/>
      <c r="D24" s="121"/>
      <c r="E24" s="122"/>
      <c r="F24" s="10" t="s">
        <v>123</v>
      </c>
      <c r="G24" s="116" t="s">
        <v>124</v>
      </c>
      <c r="H24" s="117"/>
      <c r="I24" s="24">
        <f>SUM(121*39*16/1000000)</f>
        <v>7.5504000000000002E-2</v>
      </c>
      <c r="J24" s="16">
        <f>SUM(47.64*15.35*6.3/1728)</f>
        <v>2.6661031250000002</v>
      </c>
      <c r="K24" s="11">
        <v>16</v>
      </c>
      <c r="L24" s="16">
        <f>SUM(K24*2.2)</f>
        <v>35.200000000000003</v>
      </c>
      <c r="M24" s="11">
        <f>SUM(J11)</f>
        <v>12000</v>
      </c>
      <c r="N24" s="11">
        <f>SUM(M24/3.75)</f>
        <v>3200</v>
      </c>
    </row>
  </sheetData>
  <mergeCells count="46">
    <mergeCell ref="B22:C22"/>
    <mergeCell ref="D22:E22"/>
    <mergeCell ref="F22:H22"/>
    <mergeCell ref="I22:J22"/>
    <mergeCell ref="E11:G11"/>
    <mergeCell ref="C11:D21"/>
    <mergeCell ref="B11:B21"/>
    <mergeCell ref="A23:A24"/>
    <mergeCell ref="B23:C24"/>
    <mergeCell ref="D23:E24"/>
    <mergeCell ref="G23:H23"/>
    <mergeCell ref="G24:H24"/>
    <mergeCell ref="K22:L22"/>
    <mergeCell ref="M22:N22"/>
    <mergeCell ref="E12:G12"/>
    <mergeCell ref="E13:G13"/>
    <mergeCell ref="E14:G14"/>
    <mergeCell ref="E16:G16"/>
    <mergeCell ref="E17:G17"/>
    <mergeCell ref="E18:G18"/>
    <mergeCell ref="E19:G19"/>
    <mergeCell ref="E21:G21"/>
    <mergeCell ref="J11:J21"/>
    <mergeCell ref="K11:K21"/>
    <mergeCell ref="L11:N21"/>
    <mergeCell ref="A11:A21"/>
    <mergeCell ref="E15:F15"/>
    <mergeCell ref="E20:G20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34"/>
  <sheetViews>
    <sheetView view="pageLayout" topLeftCell="A6" workbookViewId="0">
      <selection activeCell="A33" sqref="A33:A34"/>
    </sheetView>
  </sheetViews>
  <sheetFormatPr defaultColWidth="9" defaultRowHeight="13.8" x14ac:dyDescent="0.25"/>
  <cols>
    <col min="1" max="2" width="10.8984375" customWidth="1"/>
    <col min="4" max="4" width="15.09765625" customWidth="1"/>
    <col min="5" max="5" width="4.69921875" customWidth="1"/>
    <col min="6" max="6" width="10.09765625" customWidth="1"/>
    <col min="7" max="7" width="8.59765625" customWidth="1"/>
    <col min="8" max="8" width="9.5" customWidth="1"/>
    <col min="11" max="11" width="7.398437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2" t="s">
        <v>567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2" t="s">
        <v>567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566</v>
      </c>
      <c r="M4" s="98"/>
      <c r="N4" s="32" t="s">
        <v>567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2" t="s">
        <v>567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228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14.25" customHeight="1" x14ac:dyDescent="0.25">
      <c r="A11" s="127">
        <v>1</v>
      </c>
      <c r="B11" s="127" t="s">
        <v>229</v>
      </c>
      <c r="C11" s="214" t="s">
        <v>409</v>
      </c>
      <c r="D11" s="270"/>
      <c r="E11" s="63" t="s">
        <v>409</v>
      </c>
      <c r="F11" s="62"/>
      <c r="G11" s="62"/>
      <c r="H11" s="62"/>
      <c r="I11" s="62">
        <v>1</v>
      </c>
      <c r="J11" s="62">
        <v>3750</v>
      </c>
      <c r="K11" s="163">
        <f>SUM(J11/3.75)</f>
        <v>1000</v>
      </c>
      <c r="L11" s="58"/>
      <c r="M11" s="59"/>
      <c r="N11" s="60"/>
    </row>
    <row r="12" spans="1:14" x14ac:dyDescent="0.25">
      <c r="A12" s="142"/>
      <c r="B12" s="142"/>
      <c r="C12" s="279"/>
      <c r="D12" s="280"/>
      <c r="E12" s="62"/>
      <c r="F12" s="62"/>
      <c r="G12" s="62"/>
      <c r="H12" s="62"/>
      <c r="I12" s="62"/>
      <c r="J12" s="62"/>
      <c r="K12" s="163"/>
      <c r="L12" s="129"/>
      <c r="M12" s="131"/>
      <c r="N12" s="130"/>
    </row>
    <row r="13" spans="1:14" ht="14.25" customHeight="1" x14ac:dyDescent="0.25">
      <c r="A13" s="142"/>
      <c r="B13" s="142"/>
      <c r="C13" s="279"/>
      <c r="D13" s="280"/>
      <c r="E13" s="164" t="s">
        <v>410</v>
      </c>
      <c r="F13" s="165"/>
      <c r="G13" s="165"/>
      <c r="H13" s="165"/>
      <c r="I13" s="127">
        <v>2</v>
      </c>
      <c r="J13" s="62"/>
      <c r="K13" s="163"/>
      <c r="L13" s="58"/>
      <c r="M13" s="59"/>
      <c r="N13" s="60"/>
    </row>
    <row r="14" spans="1:14" x14ac:dyDescent="0.25">
      <c r="A14" s="128"/>
      <c r="B14" s="128"/>
      <c r="C14" s="271"/>
      <c r="D14" s="272"/>
      <c r="E14" s="165"/>
      <c r="F14" s="165"/>
      <c r="G14" s="165"/>
      <c r="H14" s="165"/>
      <c r="I14" s="128"/>
      <c r="J14" s="62"/>
      <c r="K14" s="163"/>
      <c r="L14" s="129"/>
      <c r="M14" s="131"/>
      <c r="N14" s="130"/>
    </row>
    <row r="15" spans="1:14" ht="14.25" customHeight="1" x14ac:dyDescent="0.25"/>
    <row r="16" spans="1:14" x14ac:dyDescent="0.25">
      <c r="I16" s="25"/>
      <c r="J16" s="15"/>
      <c r="K16" s="15"/>
      <c r="L16" s="15"/>
      <c r="M16" s="15"/>
      <c r="N16" s="15"/>
    </row>
    <row r="17" spans="1:14" ht="14.25" customHeight="1" x14ac:dyDescent="0.25">
      <c r="I17" s="25"/>
      <c r="J17" s="15"/>
      <c r="K17" s="15"/>
      <c r="L17" s="15"/>
      <c r="M17" s="15"/>
      <c r="N17" s="15"/>
    </row>
    <row r="19" spans="1:14" ht="14.25" customHeight="1" x14ac:dyDescent="0.25"/>
    <row r="21" spans="1:14" ht="14.25" customHeight="1" x14ac:dyDescent="0.25"/>
    <row r="23" spans="1:14" ht="14.25" customHeight="1" x14ac:dyDescent="0.25"/>
    <row r="25" spans="1:14" ht="14.25" customHeight="1" x14ac:dyDescent="0.25"/>
    <row r="27" spans="1:14" ht="14.25" customHeight="1" x14ac:dyDescent="0.25"/>
    <row r="32" spans="1:14" x14ac:dyDescent="0.25">
      <c r="A32" s="7" t="s">
        <v>18</v>
      </c>
      <c r="B32" s="110" t="s">
        <v>17</v>
      </c>
      <c r="C32" s="111"/>
      <c r="D32" s="110" t="s">
        <v>16</v>
      </c>
      <c r="E32" s="111"/>
      <c r="F32" s="110" t="s">
        <v>19</v>
      </c>
      <c r="G32" s="112"/>
      <c r="H32" s="111"/>
      <c r="I32" s="110" t="s">
        <v>28</v>
      </c>
      <c r="J32" s="111"/>
      <c r="K32" s="110" t="s">
        <v>27</v>
      </c>
      <c r="L32" s="111"/>
      <c r="M32" s="110" t="s">
        <v>22</v>
      </c>
      <c r="N32" s="111"/>
    </row>
    <row r="33" spans="1:14" x14ac:dyDescent="0.25">
      <c r="A33" s="118">
        <f ca="1">TODAY()</f>
        <v>46198</v>
      </c>
      <c r="B33" s="120" t="s">
        <v>354</v>
      </c>
      <c r="C33" s="78"/>
      <c r="D33" s="120" t="s">
        <v>745</v>
      </c>
      <c r="E33" s="78"/>
      <c r="F33" s="6" t="s">
        <v>20</v>
      </c>
      <c r="G33" s="110" t="s">
        <v>21</v>
      </c>
      <c r="H33" s="111"/>
      <c r="I33" s="7" t="s">
        <v>25</v>
      </c>
      <c r="J33" s="7" t="s">
        <v>26</v>
      </c>
      <c r="K33" s="7" t="s">
        <v>23</v>
      </c>
      <c r="L33" s="7" t="s">
        <v>24</v>
      </c>
      <c r="M33" s="7" t="s">
        <v>14</v>
      </c>
      <c r="N33" s="7" t="s">
        <v>15</v>
      </c>
    </row>
    <row r="34" spans="1:14" x14ac:dyDescent="0.25">
      <c r="A34" s="226"/>
      <c r="B34" s="121"/>
      <c r="C34" s="122"/>
      <c r="D34" s="121"/>
      <c r="E34" s="122"/>
      <c r="F34" s="10" t="s">
        <v>411</v>
      </c>
      <c r="G34" s="116" t="s">
        <v>412</v>
      </c>
      <c r="H34" s="117"/>
      <c r="I34" s="23">
        <f>SUM(89*35*23/1000000)</f>
        <v>7.1645E-2</v>
      </c>
      <c r="J34" s="18">
        <f>SUM(35.04*13.78*9.06/1728)</f>
        <v>2.5316156666666667</v>
      </c>
      <c r="K34" s="16">
        <v>25</v>
      </c>
      <c r="L34" s="16">
        <v>41.800000000000004</v>
      </c>
      <c r="M34" s="16">
        <f>SUM(J11)</f>
        <v>3750</v>
      </c>
      <c r="N34" s="16">
        <f>SUM(M34/3.75)</f>
        <v>1000</v>
      </c>
    </row>
  </sheetData>
  <mergeCells count="42">
    <mergeCell ref="A33:A34"/>
    <mergeCell ref="B33:C34"/>
    <mergeCell ref="D33:E34"/>
    <mergeCell ref="E11:G12"/>
    <mergeCell ref="G33:H33"/>
    <mergeCell ref="G34:H34"/>
    <mergeCell ref="H11:H12"/>
    <mergeCell ref="A11:A14"/>
    <mergeCell ref="B11:B14"/>
    <mergeCell ref="C11:D14"/>
    <mergeCell ref="E13:G14"/>
    <mergeCell ref="H13:H14"/>
    <mergeCell ref="I13:I14"/>
    <mergeCell ref="M32:N32"/>
    <mergeCell ref="B32:C32"/>
    <mergeCell ref="D32:E32"/>
    <mergeCell ref="F32:H32"/>
    <mergeCell ref="I32:J32"/>
    <mergeCell ref="K32:L32"/>
    <mergeCell ref="L11:N12"/>
    <mergeCell ref="L13:N14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11:I12"/>
    <mergeCell ref="I9:I10"/>
    <mergeCell ref="J11:J14"/>
    <mergeCell ref="K11:K14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N36"/>
  <sheetViews>
    <sheetView view="pageLayout" topLeftCell="A5" workbookViewId="0">
      <selection activeCell="A35" sqref="A35:A36"/>
    </sheetView>
  </sheetViews>
  <sheetFormatPr defaultColWidth="9" defaultRowHeight="13.8" x14ac:dyDescent="0.25"/>
  <cols>
    <col min="1" max="2" width="10.8984375" customWidth="1"/>
    <col min="4" max="4" width="15" customWidth="1"/>
    <col min="5" max="5" width="4.69921875" customWidth="1"/>
    <col min="6" max="6" width="13.5" customWidth="1"/>
    <col min="7" max="7" width="9.09765625" customWidth="1"/>
    <col min="8" max="8" width="10" customWidth="1"/>
    <col min="9" max="9" width="10.3984375" customWidth="1"/>
    <col min="10" max="10" width="7" customWidth="1"/>
    <col min="11" max="11" width="5.69921875" customWidth="1"/>
    <col min="13" max="13" width="6.6992187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2" t="s">
        <v>569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2" t="s">
        <v>569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568</v>
      </c>
      <c r="M4" s="98"/>
      <c r="N4" s="32" t="s">
        <v>569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2" t="s">
        <v>569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230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14.25" customHeight="1" x14ac:dyDescent="0.25">
      <c r="A11" s="62">
        <v>1</v>
      </c>
      <c r="B11" s="62" t="s">
        <v>602</v>
      </c>
      <c r="C11" s="263" t="s">
        <v>150</v>
      </c>
      <c r="D11" s="263"/>
      <c r="E11" s="63" t="s">
        <v>113</v>
      </c>
      <c r="F11" s="63"/>
      <c r="G11" s="63"/>
      <c r="H11" s="281" t="s">
        <v>231</v>
      </c>
      <c r="I11" s="62">
        <v>1</v>
      </c>
      <c r="J11" s="62">
        <v>4589</v>
      </c>
      <c r="K11" s="163">
        <f>SUM(J11/3.75)</f>
        <v>1223.7333333333333</v>
      </c>
      <c r="L11" s="62"/>
      <c r="M11" s="62"/>
      <c r="N11" s="62"/>
    </row>
    <row r="12" spans="1:14" x14ac:dyDescent="0.25">
      <c r="A12" s="62"/>
      <c r="B12" s="62"/>
      <c r="C12" s="263"/>
      <c r="D12" s="263"/>
      <c r="E12" s="63"/>
      <c r="F12" s="63"/>
      <c r="G12" s="63"/>
      <c r="H12" s="281"/>
      <c r="I12" s="62"/>
      <c r="J12" s="62"/>
      <c r="K12" s="163"/>
      <c r="L12" s="62"/>
      <c r="M12" s="62"/>
      <c r="N12" s="62"/>
    </row>
    <row r="13" spans="1:14" ht="14.25" customHeight="1" x14ac:dyDescent="0.25">
      <c r="A13" s="62"/>
      <c r="B13" s="62"/>
      <c r="C13" s="263"/>
      <c r="D13" s="263"/>
      <c r="E13" s="63" t="s">
        <v>114</v>
      </c>
      <c r="F13" s="63"/>
      <c r="G13" s="63"/>
      <c r="H13" s="281" t="s">
        <v>232</v>
      </c>
      <c r="I13" s="62">
        <v>1</v>
      </c>
      <c r="J13" s="62"/>
      <c r="K13" s="163"/>
      <c r="L13" s="62"/>
      <c r="M13" s="62"/>
      <c r="N13" s="62"/>
    </row>
    <row r="14" spans="1:14" x14ac:dyDescent="0.25">
      <c r="A14" s="62"/>
      <c r="B14" s="62"/>
      <c r="C14" s="263"/>
      <c r="D14" s="263"/>
      <c r="E14" s="63"/>
      <c r="F14" s="63"/>
      <c r="G14" s="63"/>
      <c r="H14" s="281"/>
      <c r="I14" s="62"/>
      <c r="J14" s="62"/>
      <c r="K14" s="163"/>
      <c r="L14" s="62"/>
      <c r="M14" s="62"/>
      <c r="N14" s="62"/>
    </row>
    <row r="15" spans="1:14" x14ac:dyDescent="0.25">
      <c r="A15" s="62"/>
      <c r="B15" s="62"/>
      <c r="C15" s="263"/>
      <c r="D15" s="263"/>
      <c r="E15" s="61" t="s">
        <v>712</v>
      </c>
      <c r="F15" s="166"/>
      <c r="G15" s="144"/>
      <c r="H15" s="281" t="s">
        <v>233</v>
      </c>
      <c r="I15" s="127">
        <v>2</v>
      </c>
      <c r="J15" s="62"/>
      <c r="K15" s="163"/>
      <c r="L15" s="62"/>
      <c r="M15" s="62"/>
      <c r="N15" s="62"/>
    </row>
    <row r="16" spans="1:14" x14ac:dyDescent="0.25">
      <c r="A16" s="62"/>
      <c r="B16" s="62"/>
      <c r="C16" s="263"/>
      <c r="D16" s="263"/>
      <c r="E16" s="147"/>
      <c r="F16" s="167"/>
      <c r="G16" s="148"/>
      <c r="H16" s="281"/>
      <c r="I16" s="128"/>
      <c r="J16" s="62"/>
      <c r="K16" s="163"/>
      <c r="L16" s="62"/>
      <c r="M16" s="62"/>
      <c r="N16" s="62"/>
    </row>
    <row r="17" spans="1:14" ht="14.25" customHeight="1" x14ac:dyDescent="0.25">
      <c r="A17" s="62"/>
      <c r="B17" s="62"/>
      <c r="C17" s="263"/>
      <c r="D17" s="263"/>
      <c r="E17" s="63" t="s">
        <v>115</v>
      </c>
      <c r="F17" s="63"/>
      <c r="G17" s="63"/>
      <c r="H17" s="281" t="s">
        <v>711</v>
      </c>
      <c r="I17" s="62">
        <v>1</v>
      </c>
      <c r="J17" s="62"/>
      <c r="K17" s="163"/>
      <c r="L17" s="62"/>
      <c r="M17" s="62"/>
      <c r="N17" s="62"/>
    </row>
    <row r="18" spans="1:14" x14ac:dyDescent="0.25">
      <c r="A18" s="62"/>
      <c r="B18" s="62"/>
      <c r="C18" s="263"/>
      <c r="D18" s="263"/>
      <c r="E18" s="63"/>
      <c r="F18" s="63"/>
      <c r="G18" s="63"/>
      <c r="H18" s="281"/>
      <c r="I18" s="62"/>
      <c r="J18" s="62"/>
      <c r="K18" s="163"/>
      <c r="L18" s="62"/>
      <c r="M18" s="62"/>
      <c r="N18" s="62"/>
    </row>
    <row r="19" spans="1:14" ht="14.25" customHeight="1" x14ac:dyDescent="0.25"/>
    <row r="28" spans="1:14" ht="13.5" customHeight="1" x14ac:dyDescent="0.25"/>
    <row r="29" spans="1:14" hidden="1" x14ac:dyDescent="0.25"/>
    <row r="30" spans="1:14" hidden="1" x14ac:dyDescent="0.25"/>
    <row r="31" spans="1:14" hidden="1" x14ac:dyDescent="0.25"/>
    <row r="32" spans="1:14" hidden="1" x14ac:dyDescent="0.25"/>
    <row r="33" spans="1:14" hidden="1" x14ac:dyDescent="0.25"/>
    <row r="34" spans="1:14" x14ac:dyDescent="0.25">
      <c r="A34" s="7" t="s">
        <v>18</v>
      </c>
      <c r="B34" s="110" t="s">
        <v>17</v>
      </c>
      <c r="C34" s="111"/>
      <c r="D34" s="110" t="s">
        <v>16</v>
      </c>
      <c r="E34" s="111"/>
      <c r="F34" s="110" t="s">
        <v>19</v>
      </c>
      <c r="G34" s="112"/>
      <c r="H34" s="111"/>
      <c r="I34" s="110" t="s">
        <v>28</v>
      </c>
      <c r="J34" s="111"/>
      <c r="K34" s="110" t="s">
        <v>27</v>
      </c>
      <c r="L34" s="111"/>
      <c r="M34" s="110" t="s">
        <v>22</v>
      </c>
      <c r="N34" s="111"/>
    </row>
    <row r="35" spans="1:14" x14ac:dyDescent="0.25">
      <c r="A35" s="118">
        <f ca="1">TODAY()</f>
        <v>46198</v>
      </c>
      <c r="B35" s="120" t="s">
        <v>354</v>
      </c>
      <c r="C35" s="78"/>
      <c r="D35" s="120" t="s">
        <v>745</v>
      </c>
      <c r="E35" s="78"/>
      <c r="F35" s="6" t="s">
        <v>20</v>
      </c>
      <c r="G35" s="110" t="s">
        <v>21</v>
      </c>
      <c r="H35" s="111"/>
      <c r="I35" s="7" t="s">
        <v>25</v>
      </c>
      <c r="J35" s="7" t="s">
        <v>26</v>
      </c>
      <c r="K35" s="7" t="s">
        <v>23</v>
      </c>
      <c r="L35" s="7" t="s">
        <v>24</v>
      </c>
      <c r="M35" s="7" t="s">
        <v>14</v>
      </c>
      <c r="N35" s="7" t="s">
        <v>15</v>
      </c>
    </row>
    <row r="36" spans="1:14" x14ac:dyDescent="0.25">
      <c r="A36" s="226"/>
      <c r="B36" s="121"/>
      <c r="C36" s="122"/>
      <c r="D36" s="121"/>
      <c r="E36" s="122"/>
      <c r="F36" s="10" t="s">
        <v>133</v>
      </c>
      <c r="G36" s="116" t="s">
        <v>134</v>
      </c>
      <c r="H36" s="117"/>
      <c r="I36" s="24">
        <f>SUM(88*53*33/1000000)</f>
        <v>0.15391199999999999</v>
      </c>
      <c r="J36" s="16">
        <f>SUM(34.65*20.87*12.99/1728)</f>
        <v>5.4361458593750003</v>
      </c>
      <c r="K36" s="16">
        <v>30</v>
      </c>
      <c r="L36" s="16">
        <f>SUM(K36*2.2)</f>
        <v>66</v>
      </c>
      <c r="M36" s="16">
        <f>SUM(J11)</f>
        <v>4589</v>
      </c>
      <c r="N36" s="16">
        <f>SUM(M36/3.75)</f>
        <v>1223.7333333333333</v>
      </c>
    </row>
  </sheetData>
  <mergeCells count="47">
    <mergeCell ref="I11:I12"/>
    <mergeCell ref="J11:J18"/>
    <mergeCell ref="K11:K18"/>
    <mergeCell ref="L11:N18"/>
    <mergeCell ref="A35:A36"/>
    <mergeCell ref="B35:C36"/>
    <mergeCell ref="D35:E36"/>
    <mergeCell ref="G35:H35"/>
    <mergeCell ref="G36:H36"/>
    <mergeCell ref="A11:A18"/>
    <mergeCell ref="B11:B18"/>
    <mergeCell ref="C11:D18"/>
    <mergeCell ref="E11:G12"/>
    <mergeCell ref="H11:H12"/>
    <mergeCell ref="B34:C34"/>
    <mergeCell ref="D34:E34"/>
    <mergeCell ref="F34:H34"/>
    <mergeCell ref="I34:J34"/>
    <mergeCell ref="K34:L34"/>
    <mergeCell ref="M34:N34"/>
    <mergeCell ref="E13:G14"/>
    <mergeCell ref="H13:H14"/>
    <mergeCell ref="I13:I14"/>
    <mergeCell ref="E17:G18"/>
    <mergeCell ref="H17:H18"/>
    <mergeCell ref="I17:I18"/>
    <mergeCell ref="E15:G16"/>
    <mergeCell ref="H15:H16"/>
    <mergeCell ref="I15:I16"/>
    <mergeCell ref="I9:I10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scale="95" fitToHeight="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34"/>
  <sheetViews>
    <sheetView view="pageLayout" topLeftCell="A15" workbookViewId="0">
      <selection activeCell="A33" sqref="A33:A34"/>
    </sheetView>
  </sheetViews>
  <sheetFormatPr defaultColWidth="9" defaultRowHeight="13.8" x14ac:dyDescent="0.25"/>
  <cols>
    <col min="1" max="2" width="10.8984375" customWidth="1"/>
    <col min="5" max="5" width="12.19921875" customWidth="1"/>
    <col min="6" max="6" width="10.09765625" customWidth="1"/>
    <col min="9" max="9" width="7.3984375" customWidth="1"/>
    <col min="10" max="10" width="7.19921875" customWidth="1"/>
    <col min="11" max="11" width="7" customWidth="1"/>
    <col min="14" max="14" width="10.898437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2" t="s">
        <v>571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2" t="s">
        <v>571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570</v>
      </c>
      <c r="M4" s="98"/>
      <c r="N4" s="32" t="s">
        <v>571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2" t="s">
        <v>571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234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62">
        <v>1</v>
      </c>
      <c r="B11" s="62" t="s">
        <v>603</v>
      </c>
      <c r="C11" s="263" t="s">
        <v>116</v>
      </c>
      <c r="D11" s="269"/>
      <c r="E11" s="62"/>
      <c r="F11" s="62"/>
      <c r="G11" s="62"/>
      <c r="H11" s="62"/>
      <c r="I11" s="62">
        <v>1</v>
      </c>
      <c r="J11" s="62">
        <v>7200</v>
      </c>
      <c r="K11" s="62">
        <f>SUM(J11/3.75)</f>
        <v>1920</v>
      </c>
      <c r="L11" s="62"/>
      <c r="M11" s="62"/>
      <c r="N11" s="62"/>
    </row>
    <row r="12" spans="1:14" x14ac:dyDescent="0.25">
      <c r="A12" s="62"/>
      <c r="B12" s="62"/>
      <c r="C12" s="269"/>
      <c r="D12" s="269"/>
      <c r="E12" s="62"/>
      <c r="F12" s="62"/>
      <c r="G12" s="62"/>
      <c r="H12" s="62"/>
      <c r="I12" s="62"/>
      <c r="J12" s="62"/>
      <c r="K12" s="62"/>
      <c r="L12" s="62"/>
      <c r="M12" s="62"/>
      <c r="N12" s="62"/>
    </row>
    <row r="13" spans="1:14" ht="14.25" customHeight="1" x14ac:dyDescent="0.25"/>
    <row r="15" spans="1:14" ht="14.25" customHeight="1" x14ac:dyDescent="0.25"/>
    <row r="32" spans="1:14" x14ac:dyDescent="0.25">
      <c r="A32" s="7" t="s">
        <v>18</v>
      </c>
      <c r="B32" s="110" t="s">
        <v>17</v>
      </c>
      <c r="C32" s="111"/>
      <c r="D32" s="110" t="s">
        <v>16</v>
      </c>
      <c r="E32" s="111"/>
      <c r="F32" s="110" t="s">
        <v>19</v>
      </c>
      <c r="G32" s="112"/>
      <c r="H32" s="111"/>
      <c r="I32" s="110" t="s">
        <v>28</v>
      </c>
      <c r="J32" s="111"/>
      <c r="K32" s="110" t="s">
        <v>27</v>
      </c>
      <c r="L32" s="111"/>
      <c r="M32" s="110" t="s">
        <v>22</v>
      </c>
      <c r="N32" s="111"/>
    </row>
    <row r="33" spans="1:14" x14ac:dyDescent="0.25">
      <c r="A33" s="118">
        <f ca="1">TODAY()</f>
        <v>46198</v>
      </c>
      <c r="B33" s="120" t="s">
        <v>354</v>
      </c>
      <c r="C33" s="78"/>
      <c r="D33" s="120" t="s">
        <v>745</v>
      </c>
      <c r="E33" s="78"/>
      <c r="F33" s="6" t="s">
        <v>20</v>
      </c>
      <c r="G33" s="110" t="s">
        <v>21</v>
      </c>
      <c r="H33" s="111"/>
      <c r="I33" s="7" t="s">
        <v>25</v>
      </c>
      <c r="J33" s="7" t="s">
        <v>26</v>
      </c>
      <c r="K33" s="7" t="s">
        <v>23</v>
      </c>
      <c r="L33" s="7" t="s">
        <v>24</v>
      </c>
      <c r="M33" s="7" t="s">
        <v>14</v>
      </c>
      <c r="N33" s="7" t="s">
        <v>15</v>
      </c>
    </row>
    <row r="34" spans="1:14" x14ac:dyDescent="0.25">
      <c r="A34" s="226"/>
      <c r="B34" s="121"/>
      <c r="C34" s="122"/>
      <c r="D34" s="121"/>
      <c r="E34" s="122"/>
      <c r="F34" s="10" t="s">
        <v>135</v>
      </c>
      <c r="G34" s="116" t="s">
        <v>136</v>
      </c>
      <c r="H34" s="117"/>
      <c r="I34" s="24">
        <f>SUM(263*23*20/1000000)</f>
        <v>0.12098</v>
      </c>
      <c r="J34" s="16">
        <f>SUM(103.54*9.06*7.87/1728)</f>
        <v>4.2723552013888897</v>
      </c>
      <c r="K34" s="11">
        <v>20</v>
      </c>
      <c r="L34" s="11">
        <f>SUM(K34*2.2)</f>
        <v>44</v>
      </c>
      <c r="M34" s="11">
        <f>SUM(J11)</f>
        <v>7200</v>
      </c>
      <c r="N34" s="11">
        <f>SUM(M34/3.75)</f>
        <v>1920</v>
      </c>
    </row>
  </sheetData>
  <mergeCells count="38">
    <mergeCell ref="A33:A34"/>
    <mergeCell ref="B33:C34"/>
    <mergeCell ref="D33:E34"/>
    <mergeCell ref="G33:H33"/>
    <mergeCell ref="G34:H34"/>
    <mergeCell ref="I11:I12"/>
    <mergeCell ref="J11:J12"/>
    <mergeCell ref="K11:K12"/>
    <mergeCell ref="L11:N12"/>
    <mergeCell ref="B32:C32"/>
    <mergeCell ref="D32:E32"/>
    <mergeCell ref="F32:H32"/>
    <mergeCell ref="I32:J32"/>
    <mergeCell ref="K32:L32"/>
    <mergeCell ref="M32:N32"/>
    <mergeCell ref="A11:A12"/>
    <mergeCell ref="B11:B12"/>
    <mergeCell ref="C11:D12"/>
    <mergeCell ref="E11:G12"/>
    <mergeCell ref="H11:H12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34"/>
  <sheetViews>
    <sheetView view="pageLayout" topLeftCell="A6" workbookViewId="0">
      <selection activeCell="A33" sqref="A33:A34"/>
    </sheetView>
  </sheetViews>
  <sheetFormatPr defaultColWidth="9" defaultRowHeight="13.8" x14ac:dyDescent="0.25"/>
  <cols>
    <col min="1" max="2" width="10.8984375" customWidth="1"/>
    <col min="4" max="4" width="16" customWidth="1"/>
    <col min="5" max="5" width="4.69921875" customWidth="1"/>
    <col min="6" max="6" width="11.69921875" customWidth="1"/>
    <col min="7" max="7" width="9.8984375" customWidth="1"/>
    <col min="10" max="10" width="7.69921875" customWidth="1"/>
    <col min="11" max="11" width="7" customWidth="1"/>
    <col min="12" max="12" width="7.5976562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2" t="s">
        <v>573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2" t="s">
        <v>573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572</v>
      </c>
      <c r="M4" s="98"/>
      <c r="N4" s="32" t="s">
        <v>573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2" t="s">
        <v>573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250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62">
        <v>1</v>
      </c>
      <c r="B11" s="62" t="s">
        <v>604</v>
      </c>
      <c r="C11" s="263" t="s">
        <v>284</v>
      </c>
      <c r="D11" s="269"/>
      <c r="E11" s="62"/>
      <c r="F11" s="62"/>
      <c r="G11" s="62"/>
      <c r="H11" s="62"/>
      <c r="I11" s="62">
        <v>1</v>
      </c>
      <c r="J11" s="62">
        <v>50000</v>
      </c>
      <c r="K11" s="163">
        <f>SUM(J11/3.75)</f>
        <v>13333.333333333334</v>
      </c>
      <c r="L11" s="282" t="s">
        <v>443</v>
      </c>
      <c r="M11" s="282"/>
      <c r="N11" s="282"/>
    </row>
    <row r="12" spans="1:14" x14ac:dyDescent="0.25">
      <c r="A12" s="62"/>
      <c r="B12" s="62"/>
      <c r="C12" s="269"/>
      <c r="D12" s="269"/>
      <c r="E12" s="62"/>
      <c r="F12" s="62"/>
      <c r="G12" s="62"/>
      <c r="H12" s="62"/>
      <c r="I12" s="62"/>
      <c r="J12" s="62"/>
      <c r="K12" s="163"/>
      <c r="L12" s="282"/>
      <c r="M12" s="282"/>
      <c r="N12" s="282"/>
    </row>
    <row r="13" spans="1:14" ht="14.25" customHeight="1" x14ac:dyDescent="0.25"/>
    <row r="15" spans="1:14" ht="14.25" customHeight="1" x14ac:dyDescent="0.25"/>
    <row r="32" spans="1:14" x14ac:dyDescent="0.25">
      <c r="A32" s="7" t="s">
        <v>18</v>
      </c>
      <c r="B32" s="110" t="s">
        <v>17</v>
      </c>
      <c r="C32" s="111"/>
      <c r="D32" s="110" t="s">
        <v>16</v>
      </c>
      <c r="E32" s="111"/>
      <c r="F32" s="110" t="s">
        <v>19</v>
      </c>
      <c r="G32" s="112"/>
      <c r="H32" s="111"/>
      <c r="I32" s="110" t="s">
        <v>28</v>
      </c>
      <c r="J32" s="111"/>
      <c r="K32" s="110" t="s">
        <v>27</v>
      </c>
      <c r="L32" s="111"/>
      <c r="M32" s="110" t="s">
        <v>22</v>
      </c>
      <c r="N32" s="111"/>
    </row>
    <row r="33" spans="1:14" x14ac:dyDescent="0.25">
      <c r="A33" s="118">
        <f ca="1">TODAY()</f>
        <v>46198</v>
      </c>
      <c r="B33" s="120" t="s">
        <v>354</v>
      </c>
      <c r="C33" s="78"/>
      <c r="D33" s="120" t="s">
        <v>745</v>
      </c>
      <c r="E33" s="78"/>
      <c r="F33" s="6" t="s">
        <v>20</v>
      </c>
      <c r="G33" s="110" t="s">
        <v>21</v>
      </c>
      <c r="H33" s="111"/>
      <c r="I33" s="7" t="s">
        <v>25</v>
      </c>
      <c r="J33" s="7" t="s">
        <v>26</v>
      </c>
      <c r="K33" s="7" t="s">
        <v>23</v>
      </c>
      <c r="L33" s="7" t="s">
        <v>24</v>
      </c>
      <c r="M33" s="7" t="s">
        <v>14</v>
      </c>
      <c r="N33" s="7" t="s">
        <v>15</v>
      </c>
    </row>
    <row r="34" spans="1:14" x14ac:dyDescent="0.25">
      <c r="A34" s="226"/>
      <c r="B34" s="121"/>
      <c r="C34" s="122"/>
      <c r="D34" s="121"/>
      <c r="E34" s="122"/>
      <c r="F34" s="10" t="s">
        <v>137</v>
      </c>
      <c r="G34" s="116" t="s">
        <v>138</v>
      </c>
      <c r="H34" s="117"/>
      <c r="I34" s="24">
        <f>SUM(63*60*76/1000000)</f>
        <v>0.28727999999999998</v>
      </c>
      <c r="J34" s="16">
        <f>SUM(24.8*23.62*29.92/1728)</f>
        <v>10.142602962962965</v>
      </c>
      <c r="K34" s="11">
        <v>174</v>
      </c>
      <c r="L34" s="11">
        <f>SUM(K34*2.2)</f>
        <v>382.8</v>
      </c>
      <c r="M34" s="11">
        <f>SUM(J11)</f>
        <v>50000</v>
      </c>
      <c r="N34" s="16">
        <f>SUM(M34/3.75)</f>
        <v>13333.333333333334</v>
      </c>
    </row>
  </sheetData>
  <mergeCells count="38">
    <mergeCell ref="A33:A34"/>
    <mergeCell ref="B33:C34"/>
    <mergeCell ref="D33:E34"/>
    <mergeCell ref="G33:H33"/>
    <mergeCell ref="G34:H34"/>
    <mergeCell ref="I11:I12"/>
    <mergeCell ref="J11:J12"/>
    <mergeCell ref="K11:K12"/>
    <mergeCell ref="L11:N12"/>
    <mergeCell ref="B32:C32"/>
    <mergeCell ref="D32:E32"/>
    <mergeCell ref="F32:H32"/>
    <mergeCell ref="I32:J32"/>
    <mergeCell ref="K32:L32"/>
    <mergeCell ref="M32:N32"/>
    <mergeCell ref="A11:A12"/>
    <mergeCell ref="B11:B12"/>
    <mergeCell ref="C11:D12"/>
    <mergeCell ref="E11:G12"/>
    <mergeCell ref="H11:H12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26"/>
  <sheetViews>
    <sheetView view="pageLayout" topLeftCell="A13" zoomScale="140" zoomScalePageLayoutView="140" workbookViewId="0">
      <selection activeCell="A25" sqref="A25:A26"/>
    </sheetView>
  </sheetViews>
  <sheetFormatPr defaultColWidth="9" defaultRowHeight="13.8" x14ac:dyDescent="0.25"/>
  <cols>
    <col min="1" max="2" width="10.8984375" customWidth="1"/>
    <col min="5" max="5" width="9.8984375" customWidth="1"/>
    <col min="6" max="6" width="10.0976562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2" t="s">
        <v>575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2" t="s">
        <v>575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574</v>
      </c>
      <c r="M4" s="98"/>
      <c r="N4" s="32" t="s">
        <v>575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2" t="s">
        <v>575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235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26.25" customHeight="1" x14ac:dyDescent="0.25">
      <c r="A11" s="28">
        <v>1</v>
      </c>
      <c r="B11" s="28" t="s">
        <v>605</v>
      </c>
      <c r="C11" s="207" t="s">
        <v>140</v>
      </c>
      <c r="D11" s="114"/>
      <c r="E11" s="62"/>
      <c r="F11" s="62"/>
      <c r="G11" s="62"/>
      <c r="H11" s="28"/>
      <c r="I11" s="28">
        <v>1</v>
      </c>
      <c r="J11" s="28">
        <v>5293</v>
      </c>
      <c r="K11" s="38">
        <f>SUM(J11/3.75)</f>
        <v>1411.4666666666667</v>
      </c>
      <c r="L11" s="62"/>
      <c r="M11" s="62"/>
      <c r="N11" s="62"/>
    </row>
    <row r="12" spans="1:14" ht="27" customHeight="1" x14ac:dyDescent="0.25">
      <c r="A12" s="28">
        <v>2</v>
      </c>
      <c r="B12" s="28" t="s">
        <v>322</v>
      </c>
      <c r="C12" s="207" t="s">
        <v>142</v>
      </c>
      <c r="D12" s="114"/>
      <c r="E12" s="62"/>
      <c r="F12" s="62"/>
      <c r="G12" s="62"/>
      <c r="H12" s="28"/>
      <c r="I12" s="28">
        <v>1</v>
      </c>
      <c r="J12" s="28">
        <v>532</v>
      </c>
      <c r="K12" s="38">
        <v>142</v>
      </c>
      <c r="L12" s="62"/>
      <c r="M12" s="62"/>
      <c r="N12" s="62"/>
    </row>
    <row r="13" spans="1:14" ht="27" customHeight="1" x14ac:dyDescent="0.25">
      <c r="A13" s="28">
        <v>3</v>
      </c>
      <c r="B13" s="28" t="s">
        <v>323</v>
      </c>
      <c r="C13" s="207" t="s">
        <v>141</v>
      </c>
      <c r="D13" s="114"/>
      <c r="E13" s="62"/>
      <c r="F13" s="62"/>
      <c r="G13" s="62"/>
      <c r="H13" s="28"/>
      <c r="I13" s="28">
        <v>1</v>
      </c>
      <c r="J13" s="28">
        <v>725</v>
      </c>
      <c r="K13" s="38">
        <v>193</v>
      </c>
      <c r="L13" s="62"/>
      <c r="M13" s="62"/>
      <c r="N13" s="62"/>
    </row>
    <row r="14" spans="1:14" ht="26.25" customHeight="1" x14ac:dyDescent="0.25">
      <c r="A14" s="28">
        <v>4</v>
      </c>
      <c r="B14" s="28" t="s">
        <v>324</v>
      </c>
      <c r="C14" s="207" t="s">
        <v>259</v>
      </c>
      <c r="D14" s="114"/>
      <c r="E14" s="62"/>
      <c r="F14" s="62"/>
      <c r="G14" s="62"/>
      <c r="H14" s="28"/>
      <c r="I14" s="28">
        <v>1</v>
      </c>
      <c r="J14" s="28">
        <v>322</v>
      </c>
      <c r="K14" s="38">
        <v>86</v>
      </c>
      <c r="L14" s="62"/>
      <c r="M14" s="62"/>
      <c r="N14" s="62"/>
    </row>
    <row r="15" spans="1:14" ht="27.75" customHeight="1" x14ac:dyDescent="0.25">
      <c r="A15" s="28">
        <v>5</v>
      </c>
      <c r="B15" s="28" t="s">
        <v>325</v>
      </c>
      <c r="C15" s="264" t="s">
        <v>260</v>
      </c>
      <c r="D15" s="283"/>
      <c r="E15" s="63"/>
      <c r="F15" s="62"/>
      <c r="G15" s="62"/>
      <c r="H15" s="28"/>
      <c r="I15" s="28">
        <v>1</v>
      </c>
      <c r="J15" s="28">
        <v>265</v>
      </c>
      <c r="K15" s="38">
        <v>71</v>
      </c>
      <c r="L15" s="62"/>
      <c r="M15" s="62"/>
      <c r="N15" s="62"/>
    </row>
    <row r="16" spans="1:14" ht="27" customHeight="1" x14ac:dyDescent="0.25">
      <c r="A16" s="28">
        <v>6</v>
      </c>
      <c r="B16" s="28" t="s">
        <v>326</v>
      </c>
      <c r="C16" s="207" t="s">
        <v>139</v>
      </c>
      <c r="D16" s="114"/>
      <c r="E16" s="63"/>
      <c r="F16" s="62"/>
      <c r="G16" s="62"/>
      <c r="H16" s="28"/>
      <c r="I16" s="28">
        <v>1</v>
      </c>
      <c r="J16" s="28">
        <v>798</v>
      </c>
      <c r="K16" s="38">
        <v>213</v>
      </c>
      <c r="L16" s="62"/>
      <c r="M16" s="62"/>
      <c r="N16" s="62"/>
    </row>
    <row r="17" spans="1:14" ht="25.5" customHeight="1" x14ac:dyDescent="0.25">
      <c r="A17" s="28">
        <v>7</v>
      </c>
      <c r="B17" s="28" t="s">
        <v>327</v>
      </c>
      <c r="C17" s="207" t="s">
        <v>321</v>
      </c>
      <c r="D17" s="114"/>
      <c r="E17" s="62"/>
      <c r="F17" s="62"/>
      <c r="G17" s="62"/>
      <c r="H17" s="28"/>
      <c r="I17" s="28">
        <v>1</v>
      </c>
      <c r="J17" s="28">
        <v>1121</v>
      </c>
      <c r="K17" s="38">
        <f>SUM(J17/3.75)</f>
        <v>298.93333333333334</v>
      </c>
      <c r="L17" s="62"/>
      <c r="M17" s="62"/>
      <c r="N17" s="62"/>
    </row>
    <row r="18" spans="1:14" ht="25.5" customHeight="1" x14ac:dyDescent="0.25">
      <c r="A18" s="28">
        <v>8</v>
      </c>
      <c r="B18" s="28" t="s">
        <v>328</v>
      </c>
      <c r="C18" s="207" t="s">
        <v>342</v>
      </c>
      <c r="D18" s="114"/>
      <c r="E18" s="62"/>
      <c r="F18" s="62"/>
      <c r="G18" s="62"/>
      <c r="H18" s="28"/>
      <c r="I18" s="28">
        <v>1</v>
      </c>
      <c r="J18" s="28">
        <v>698</v>
      </c>
      <c r="K18" s="38">
        <v>186</v>
      </c>
      <c r="L18" s="62"/>
      <c r="M18" s="62"/>
      <c r="N18" s="62"/>
    </row>
    <row r="19" spans="1:14" ht="26.25" customHeight="1" x14ac:dyDescent="0.25">
      <c r="A19" s="28">
        <v>9</v>
      </c>
      <c r="B19" s="28" t="s">
        <v>709</v>
      </c>
      <c r="C19" s="207" t="s">
        <v>710</v>
      </c>
      <c r="D19" s="114"/>
      <c r="E19" s="62"/>
      <c r="F19" s="62"/>
      <c r="G19" s="62"/>
      <c r="H19" s="28"/>
      <c r="I19" s="28">
        <v>1</v>
      </c>
      <c r="J19" s="28">
        <v>322</v>
      </c>
      <c r="K19" s="38">
        <v>86</v>
      </c>
      <c r="L19" s="62"/>
      <c r="M19" s="62"/>
      <c r="N19" s="62"/>
    </row>
    <row r="24" spans="1:14" x14ac:dyDescent="0.25">
      <c r="A24" s="7" t="s">
        <v>18</v>
      </c>
      <c r="B24" s="110" t="s">
        <v>17</v>
      </c>
      <c r="C24" s="111"/>
      <c r="D24" s="110" t="s">
        <v>16</v>
      </c>
      <c r="E24" s="111"/>
      <c r="F24" s="110" t="s">
        <v>19</v>
      </c>
      <c r="G24" s="112"/>
      <c r="H24" s="111"/>
      <c r="I24" s="110" t="s">
        <v>28</v>
      </c>
      <c r="J24" s="111"/>
      <c r="K24" s="110" t="s">
        <v>27</v>
      </c>
      <c r="L24" s="111"/>
      <c r="M24" s="110" t="s">
        <v>22</v>
      </c>
      <c r="N24" s="111"/>
    </row>
    <row r="25" spans="1:14" x14ac:dyDescent="0.25">
      <c r="A25" s="118">
        <f ca="1">TODAY()</f>
        <v>46198</v>
      </c>
      <c r="B25" s="120" t="s">
        <v>354</v>
      </c>
      <c r="C25" s="78"/>
      <c r="D25" s="120" t="s">
        <v>745</v>
      </c>
      <c r="E25" s="78"/>
      <c r="F25" s="6" t="s">
        <v>20</v>
      </c>
      <c r="G25" s="110" t="s">
        <v>21</v>
      </c>
      <c r="H25" s="111"/>
      <c r="I25" s="7" t="s">
        <v>25</v>
      </c>
      <c r="J25" s="7" t="s">
        <v>26</v>
      </c>
      <c r="K25" s="7" t="s">
        <v>23</v>
      </c>
      <c r="L25" s="7" t="s">
        <v>24</v>
      </c>
      <c r="M25" s="7" t="s">
        <v>14</v>
      </c>
      <c r="N25" s="7" t="s">
        <v>15</v>
      </c>
    </row>
    <row r="26" spans="1:14" x14ac:dyDescent="0.25">
      <c r="A26" s="226"/>
      <c r="B26" s="121"/>
      <c r="C26" s="122"/>
      <c r="D26" s="121"/>
      <c r="E26" s="122"/>
      <c r="F26" s="10" t="s">
        <v>143</v>
      </c>
      <c r="G26" s="116" t="s">
        <v>144</v>
      </c>
      <c r="H26" s="117"/>
      <c r="I26" s="24">
        <v>0.61599999999999999</v>
      </c>
      <c r="J26" s="16">
        <v>26.646228104166667</v>
      </c>
      <c r="K26" s="16">
        <v>55</v>
      </c>
      <c r="L26" s="16">
        <v>149.60000000000002</v>
      </c>
      <c r="M26" s="16">
        <f>SUM(J11:J19)</f>
        <v>10076</v>
      </c>
      <c r="N26" s="16">
        <f>SUM(M26/3.75)</f>
        <v>2686.9333333333334</v>
      </c>
    </row>
  </sheetData>
  <mergeCells count="56">
    <mergeCell ref="B24:C24"/>
    <mergeCell ref="D24:E24"/>
    <mergeCell ref="F24:H24"/>
    <mergeCell ref="C11:D11"/>
    <mergeCell ref="E11:G11"/>
    <mergeCell ref="C18:D18"/>
    <mergeCell ref="E18:G18"/>
    <mergeCell ref="C19:D19"/>
    <mergeCell ref="E19:G19"/>
    <mergeCell ref="A25:A26"/>
    <mergeCell ref="B25:C26"/>
    <mergeCell ref="D25:E26"/>
    <mergeCell ref="G25:H25"/>
    <mergeCell ref="G26:H26"/>
    <mergeCell ref="I24:J24"/>
    <mergeCell ref="K24:L24"/>
    <mergeCell ref="M24:N24"/>
    <mergeCell ref="L11:N11"/>
    <mergeCell ref="L12:N12"/>
    <mergeCell ref="L13:N13"/>
    <mergeCell ref="L14:N14"/>
    <mergeCell ref="L16:N16"/>
    <mergeCell ref="L18:N18"/>
    <mergeCell ref="A6:N6"/>
    <mergeCell ref="A7:N7"/>
    <mergeCell ref="L17:N17"/>
    <mergeCell ref="E17:G17"/>
    <mergeCell ref="C12:D12"/>
    <mergeCell ref="E12:G12"/>
    <mergeCell ref="C14:D14"/>
    <mergeCell ref="E14:G14"/>
    <mergeCell ref="C13:D13"/>
    <mergeCell ref="E13:G13"/>
    <mergeCell ref="C15:D15"/>
    <mergeCell ref="E15:G15"/>
    <mergeCell ref="C17:D17"/>
    <mergeCell ref="A8:A10"/>
    <mergeCell ref="B8:B10"/>
    <mergeCell ref="C8:D10"/>
    <mergeCell ref="A1:D5"/>
    <mergeCell ref="E1:K5"/>
    <mergeCell ref="L1:N1"/>
    <mergeCell ref="L2:M2"/>
    <mergeCell ref="L3:M3"/>
    <mergeCell ref="L4:M4"/>
    <mergeCell ref="L5:M5"/>
    <mergeCell ref="E8:I8"/>
    <mergeCell ref="C16:D16"/>
    <mergeCell ref="E16:G16"/>
    <mergeCell ref="L19:N19"/>
    <mergeCell ref="L8:N10"/>
    <mergeCell ref="E9:G10"/>
    <mergeCell ref="H9:H10"/>
    <mergeCell ref="I9:I10"/>
    <mergeCell ref="J8:K9"/>
    <mergeCell ref="L15:N15"/>
  </mergeCells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30"/>
  <sheetViews>
    <sheetView view="pageLayout" zoomScale="80" zoomScalePageLayoutView="80" workbookViewId="0">
      <selection activeCell="L30" sqref="L30"/>
    </sheetView>
  </sheetViews>
  <sheetFormatPr defaultColWidth="9" defaultRowHeight="13.8" x14ac:dyDescent="0.25"/>
  <cols>
    <col min="1" max="1" width="8.796875" customWidth="1"/>
    <col min="2" max="2" width="10.8984375" customWidth="1"/>
    <col min="4" max="4" width="11.19921875" customWidth="1"/>
    <col min="5" max="5" width="7.69921875" customWidth="1"/>
    <col min="6" max="6" width="10.09765625" customWidth="1"/>
    <col min="7" max="7" width="9.59765625" customWidth="1"/>
    <col min="8" max="8" width="7.69921875" customWidth="1"/>
    <col min="9" max="11" width="7.5976562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1" t="s">
        <v>577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1" t="s">
        <v>577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576</v>
      </c>
      <c r="M4" s="98"/>
      <c r="N4" s="31" t="s">
        <v>577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1" t="s">
        <v>577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236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14.25" customHeight="1" x14ac:dyDescent="0.25">
      <c r="A11" s="62">
        <v>1</v>
      </c>
      <c r="B11" s="62" t="s">
        <v>606</v>
      </c>
      <c r="C11" s="207" t="s">
        <v>151</v>
      </c>
      <c r="D11" s="114"/>
      <c r="E11" s="62"/>
      <c r="F11" s="62"/>
      <c r="G11" s="62"/>
      <c r="H11" s="62"/>
      <c r="I11" s="62">
        <v>3</v>
      </c>
      <c r="J11" s="62">
        <v>15</v>
      </c>
      <c r="K11" s="163">
        <f>SUM(J11/3.75)</f>
        <v>4</v>
      </c>
      <c r="L11" s="62" t="s">
        <v>437</v>
      </c>
      <c r="M11" s="62"/>
      <c r="N11" s="62"/>
    </row>
    <row r="12" spans="1:14" x14ac:dyDescent="0.25">
      <c r="A12" s="62"/>
      <c r="B12" s="62"/>
      <c r="C12" s="114"/>
      <c r="D12" s="114"/>
      <c r="E12" s="62"/>
      <c r="F12" s="62"/>
      <c r="G12" s="62"/>
      <c r="H12" s="62"/>
      <c r="I12" s="62"/>
      <c r="J12" s="62"/>
      <c r="K12" s="163"/>
      <c r="L12" s="62"/>
      <c r="M12" s="62"/>
      <c r="N12" s="62"/>
    </row>
    <row r="13" spans="1:14" ht="14.25" customHeight="1" x14ac:dyDescent="0.25">
      <c r="A13" s="62">
        <v>2</v>
      </c>
      <c r="B13" s="62" t="s">
        <v>237</v>
      </c>
      <c r="C13" s="207" t="s">
        <v>152</v>
      </c>
      <c r="D13" s="114"/>
      <c r="E13" s="62"/>
      <c r="F13" s="62"/>
      <c r="G13" s="62"/>
      <c r="H13" s="62"/>
      <c r="I13" s="62">
        <v>1</v>
      </c>
      <c r="J13" s="62">
        <v>60</v>
      </c>
      <c r="K13" s="62">
        <f>SUM(J13/3.75)</f>
        <v>16</v>
      </c>
      <c r="L13" s="62"/>
      <c r="M13" s="62"/>
      <c r="N13" s="62"/>
    </row>
    <row r="14" spans="1:14" x14ac:dyDescent="0.25">
      <c r="A14" s="62"/>
      <c r="B14" s="62"/>
      <c r="C14" s="114"/>
      <c r="D14" s="114"/>
      <c r="E14" s="62"/>
      <c r="F14" s="62"/>
      <c r="G14" s="62"/>
      <c r="H14" s="62"/>
      <c r="I14" s="62"/>
      <c r="J14" s="62"/>
      <c r="K14" s="62"/>
      <c r="L14" s="62"/>
      <c r="M14" s="62"/>
      <c r="N14" s="62"/>
    </row>
    <row r="15" spans="1:14" ht="14.25" customHeight="1" x14ac:dyDescent="0.25">
      <c r="A15" s="62">
        <v>3</v>
      </c>
      <c r="B15" s="62" t="s">
        <v>238</v>
      </c>
      <c r="C15" s="207" t="s">
        <v>153</v>
      </c>
      <c r="D15" s="114"/>
      <c r="E15" s="62"/>
      <c r="F15" s="62"/>
      <c r="G15" s="62"/>
      <c r="H15" s="62"/>
      <c r="I15" s="62">
        <v>1</v>
      </c>
      <c r="J15" s="62">
        <v>100</v>
      </c>
      <c r="K15" s="163">
        <f>SUM(J15/3.75)</f>
        <v>26.666666666666668</v>
      </c>
      <c r="L15" s="62"/>
      <c r="M15" s="62"/>
      <c r="N15" s="62"/>
    </row>
    <row r="16" spans="1:14" x14ac:dyDescent="0.25">
      <c r="A16" s="62"/>
      <c r="B16" s="62"/>
      <c r="C16" s="114"/>
      <c r="D16" s="114"/>
      <c r="E16" s="62"/>
      <c r="F16" s="62"/>
      <c r="G16" s="62"/>
      <c r="H16" s="62"/>
      <c r="I16" s="62"/>
      <c r="J16" s="62"/>
      <c r="K16" s="163"/>
      <c r="L16" s="62"/>
      <c r="M16" s="62"/>
      <c r="N16" s="62"/>
    </row>
    <row r="17" spans="1:14" ht="14.25" customHeight="1" x14ac:dyDescent="0.25">
      <c r="A17" s="62">
        <v>4</v>
      </c>
      <c r="B17" s="62" t="s">
        <v>239</v>
      </c>
      <c r="C17" s="207" t="s">
        <v>383</v>
      </c>
      <c r="D17" s="114"/>
      <c r="E17" s="63"/>
      <c r="F17" s="62"/>
      <c r="G17" s="62"/>
      <c r="H17" s="62"/>
      <c r="I17" s="62">
        <v>1</v>
      </c>
      <c r="J17" s="62">
        <v>26.25</v>
      </c>
      <c r="K17" s="163">
        <v>7</v>
      </c>
      <c r="L17" s="62"/>
      <c r="M17" s="62"/>
      <c r="N17" s="62"/>
    </row>
    <row r="18" spans="1:14" x14ac:dyDescent="0.25">
      <c r="A18" s="62"/>
      <c r="B18" s="62"/>
      <c r="C18" s="114"/>
      <c r="D18" s="114"/>
      <c r="E18" s="62"/>
      <c r="F18" s="62"/>
      <c r="G18" s="62"/>
      <c r="H18" s="62"/>
      <c r="I18" s="62"/>
      <c r="J18" s="62"/>
      <c r="K18" s="163"/>
      <c r="L18" s="62"/>
      <c r="M18" s="62"/>
      <c r="N18" s="62"/>
    </row>
    <row r="19" spans="1:14" ht="14.25" customHeight="1" x14ac:dyDescent="0.25">
      <c r="A19" s="62">
        <v>6</v>
      </c>
      <c r="B19" s="62" t="s">
        <v>297</v>
      </c>
      <c r="C19" s="207" t="s">
        <v>296</v>
      </c>
      <c r="D19" s="114"/>
      <c r="E19" s="63"/>
      <c r="F19" s="62"/>
      <c r="G19" s="62"/>
      <c r="H19" s="62"/>
      <c r="I19" s="62">
        <v>1</v>
      </c>
      <c r="J19" s="62">
        <v>50</v>
      </c>
      <c r="K19" s="163">
        <f>SUM(J19/3.75)</f>
        <v>13.333333333333334</v>
      </c>
      <c r="L19" s="62"/>
      <c r="M19" s="62"/>
      <c r="N19" s="62"/>
    </row>
    <row r="20" spans="1:14" x14ac:dyDescent="0.25">
      <c r="A20" s="62"/>
      <c r="B20" s="62"/>
      <c r="C20" s="114"/>
      <c r="D20" s="114"/>
      <c r="E20" s="62"/>
      <c r="F20" s="62"/>
      <c r="G20" s="62"/>
      <c r="H20" s="62"/>
      <c r="I20" s="62"/>
      <c r="J20" s="62"/>
      <c r="K20" s="163"/>
      <c r="L20" s="62"/>
      <c r="M20" s="62"/>
      <c r="N20" s="62"/>
    </row>
    <row r="25" spans="1:14" ht="14.25" customHeight="1" x14ac:dyDescent="0.25"/>
    <row r="27" spans="1:14" ht="14.25" customHeight="1" x14ac:dyDescent="0.25"/>
    <row r="28" spans="1:14" x14ac:dyDescent="0.25">
      <c r="A28" s="7" t="s">
        <v>18</v>
      </c>
      <c r="B28" s="110" t="s">
        <v>17</v>
      </c>
      <c r="C28" s="111"/>
      <c r="D28" s="110" t="s">
        <v>16</v>
      </c>
      <c r="E28" s="111"/>
      <c r="F28" s="110" t="s">
        <v>19</v>
      </c>
      <c r="G28" s="112"/>
      <c r="H28" s="111"/>
      <c r="I28" s="110" t="s">
        <v>28</v>
      </c>
      <c r="J28" s="111"/>
      <c r="K28" s="110" t="s">
        <v>27</v>
      </c>
      <c r="L28" s="111"/>
      <c r="M28" s="110" t="s">
        <v>22</v>
      </c>
      <c r="N28" s="111"/>
    </row>
    <row r="29" spans="1:14" x14ac:dyDescent="0.25">
      <c r="A29" s="118">
        <f ca="1">TODAY()</f>
        <v>46198</v>
      </c>
      <c r="B29" s="120" t="s">
        <v>354</v>
      </c>
      <c r="C29" s="78"/>
      <c r="D29" s="120" t="s">
        <v>745</v>
      </c>
      <c r="E29" s="78"/>
      <c r="F29" s="6" t="s">
        <v>20</v>
      </c>
      <c r="G29" s="110" t="s">
        <v>21</v>
      </c>
      <c r="H29" s="111"/>
      <c r="I29" s="7" t="s">
        <v>25</v>
      </c>
      <c r="J29" s="7" t="s">
        <v>26</v>
      </c>
      <c r="K29" s="7" t="s">
        <v>23</v>
      </c>
      <c r="L29" s="7" t="s">
        <v>24</v>
      </c>
      <c r="M29" s="7" t="s">
        <v>14</v>
      </c>
      <c r="N29" s="7" t="s">
        <v>15</v>
      </c>
    </row>
    <row r="30" spans="1:14" x14ac:dyDescent="0.25">
      <c r="A30" s="226"/>
      <c r="B30" s="121"/>
      <c r="C30" s="122"/>
      <c r="D30" s="121"/>
      <c r="E30" s="122"/>
      <c r="F30" s="10" t="s">
        <v>289</v>
      </c>
      <c r="G30" s="116" t="s">
        <v>290</v>
      </c>
      <c r="H30" s="117"/>
      <c r="I30" s="23">
        <f>SUM(70*30*50/1000000)</f>
        <v>0.105</v>
      </c>
      <c r="J30" s="18">
        <f>SUM(27.56*11.81*19.69/1728)</f>
        <v>3.7087801412037043</v>
      </c>
      <c r="K30" s="11">
        <v>9</v>
      </c>
      <c r="L30" s="16">
        <f>SUM(K30*2.2)</f>
        <v>19.8</v>
      </c>
      <c r="M30" s="11">
        <f>SUM(J11:J20)</f>
        <v>251.25</v>
      </c>
      <c r="N30" s="16">
        <f>SUM(M30/3.75)</f>
        <v>67</v>
      </c>
    </row>
  </sheetData>
  <mergeCells count="74">
    <mergeCell ref="I11:I12"/>
    <mergeCell ref="E17:G18"/>
    <mergeCell ref="H17:H18"/>
    <mergeCell ref="I17:I18"/>
    <mergeCell ref="C15:D16"/>
    <mergeCell ref="E15:G16"/>
    <mergeCell ref="H15:H16"/>
    <mergeCell ref="I15:I16"/>
    <mergeCell ref="C13:D14"/>
    <mergeCell ref="E13:G14"/>
    <mergeCell ref="H13:H14"/>
    <mergeCell ref="I13:I14"/>
    <mergeCell ref="A29:A30"/>
    <mergeCell ref="B29:C30"/>
    <mergeCell ref="D29:E30"/>
    <mergeCell ref="G29:H29"/>
    <mergeCell ref="G30:H30"/>
    <mergeCell ref="M28:N28"/>
    <mergeCell ref="B28:C28"/>
    <mergeCell ref="D28:E28"/>
    <mergeCell ref="F28:H28"/>
    <mergeCell ref="I28:J28"/>
    <mergeCell ref="K28:L28"/>
    <mergeCell ref="A19:A20"/>
    <mergeCell ref="J19:J20"/>
    <mergeCell ref="K19:K20"/>
    <mergeCell ref="L19:N20"/>
    <mergeCell ref="B19:B20"/>
    <mergeCell ref="C19:D20"/>
    <mergeCell ref="E19:G20"/>
    <mergeCell ref="H19:H20"/>
    <mergeCell ref="I19:I20"/>
    <mergeCell ref="A15:A16"/>
    <mergeCell ref="B15:B16"/>
    <mergeCell ref="C17:D18"/>
    <mergeCell ref="A13:A14"/>
    <mergeCell ref="B13:B14"/>
    <mergeCell ref="A17:A18"/>
    <mergeCell ref="B17:B18"/>
    <mergeCell ref="J17:J18"/>
    <mergeCell ref="K17:K18"/>
    <mergeCell ref="L17:N18"/>
    <mergeCell ref="J11:J12"/>
    <mergeCell ref="K11:K12"/>
    <mergeCell ref="J15:J16"/>
    <mergeCell ref="K15:K16"/>
    <mergeCell ref="L11:N12"/>
    <mergeCell ref="L15:N16"/>
    <mergeCell ref="J13:J14"/>
    <mergeCell ref="K13:K14"/>
    <mergeCell ref="L13:N14"/>
    <mergeCell ref="A1:D5"/>
    <mergeCell ref="E1:K5"/>
    <mergeCell ref="L1:N1"/>
    <mergeCell ref="L2:M2"/>
    <mergeCell ref="L3:M3"/>
    <mergeCell ref="L4:M4"/>
    <mergeCell ref="L5:M5"/>
    <mergeCell ref="A11:A12"/>
    <mergeCell ref="B11:B12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C11:D12"/>
    <mergeCell ref="E11:G12"/>
    <mergeCell ref="H11:H12"/>
  </mergeCells>
  <pageMargins left="0.25" right="0.25" top="0.75" bottom="0.75" header="0.3" footer="0.3"/>
  <pageSetup paperSize="9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27"/>
  <sheetViews>
    <sheetView view="pageLayout" topLeftCell="A2" zoomScale="90" zoomScalePageLayoutView="90" workbookViewId="0">
      <selection activeCell="A26" sqref="A26:A27"/>
    </sheetView>
  </sheetViews>
  <sheetFormatPr defaultColWidth="9" defaultRowHeight="13.8" x14ac:dyDescent="0.25"/>
  <cols>
    <col min="1" max="1" width="8.09765625" customWidth="1"/>
    <col min="2" max="2" width="10.8984375" customWidth="1"/>
    <col min="4" max="4" width="13.3984375" customWidth="1"/>
    <col min="5" max="5" width="4.69921875" customWidth="1"/>
    <col min="6" max="6" width="10.09765625" customWidth="1"/>
    <col min="8" max="8" width="7.59765625" customWidth="1"/>
    <col min="10" max="10" width="8.296875" customWidth="1"/>
    <col min="11" max="11" width="7.59765625" customWidth="1"/>
    <col min="13" max="13" width="8.09765625" customWidth="1"/>
    <col min="14" max="14" width="8.1992187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1" t="s">
        <v>578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1" t="s">
        <v>578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579</v>
      </c>
      <c r="M4" s="98"/>
      <c r="N4" s="31" t="s">
        <v>578</v>
      </c>
    </row>
    <row r="5" spans="1:14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1" t="s">
        <v>578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330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ht="67.5" customHeight="1" x14ac:dyDescent="0.25">
      <c r="A11" s="28">
        <v>1</v>
      </c>
      <c r="B11" s="28" t="s">
        <v>607</v>
      </c>
      <c r="C11" s="284" t="s">
        <v>329</v>
      </c>
      <c r="D11" s="285"/>
      <c r="E11" s="62"/>
      <c r="F11" s="62"/>
      <c r="G11" s="62"/>
      <c r="H11" s="28"/>
      <c r="I11" s="28">
        <v>1</v>
      </c>
      <c r="J11" s="28">
        <v>13000</v>
      </c>
      <c r="K11" s="38">
        <v>3466.6666666666665</v>
      </c>
      <c r="L11" s="282" t="s">
        <v>443</v>
      </c>
      <c r="M11" s="282"/>
      <c r="N11" s="282"/>
    </row>
    <row r="12" spans="1:14" ht="14.25" customHeight="1" x14ac:dyDescent="0.25"/>
    <row r="20" spans="1:14" ht="14.25" customHeight="1" x14ac:dyDescent="0.25"/>
    <row r="22" spans="1:14" ht="14.25" customHeight="1" x14ac:dyDescent="0.25"/>
    <row r="25" spans="1:14" x14ac:dyDescent="0.25">
      <c r="A25" s="7" t="s">
        <v>18</v>
      </c>
      <c r="B25" s="110" t="s">
        <v>17</v>
      </c>
      <c r="C25" s="111"/>
      <c r="D25" s="110" t="s">
        <v>16</v>
      </c>
      <c r="E25" s="111"/>
      <c r="F25" s="110" t="s">
        <v>19</v>
      </c>
      <c r="G25" s="112"/>
      <c r="H25" s="111"/>
      <c r="I25" s="110" t="s">
        <v>28</v>
      </c>
      <c r="J25" s="111"/>
      <c r="K25" s="110" t="s">
        <v>27</v>
      </c>
      <c r="L25" s="111"/>
      <c r="M25" s="110" t="s">
        <v>22</v>
      </c>
      <c r="N25" s="111"/>
    </row>
    <row r="26" spans="1:14" ht="14.25" customHeight="1" x14ac:dyDescent="0.25">
      <c r="A26" s="286">
        <f ca="1">TODAY()</f>
        <v>46198</v>
      </c>
      <c r="B26" s="120" t="s">
        <v>354</v>
      </c>
      <c r="C26" s="78"/>
      <c r="D26" s="120" t="s">
        <v>745</v>
      </c>
      <c r="E26" s="78"/>
      <c r="F26" s="6" t="s">
        <v>20</v>
      </c>
      <c r="G26" s="110" t="s">
        <v>21</v>
      </c>
      <c r="H26" s="111"/>
      <c r="I26" s="7" t="s">
        <v>25</v>
      </c>
      <c r="J26" s="7" t="s">
        <v>26</v>
      </c>
      <c r="K26" s="7" t="s">
        <v>23</v>
      </c>
      <c r="L26" s="7" t="s">
        <v>24</v>
      </c>
      <c r="M26" s="7" t="s">
        <v>14</v>
      </c>
      <c r="N26" s="7" t="s">
        <v>15</v>
      </c>
    </row>
    <row r="27" spans="1:14" x14ac:dyDescent="0.25">
      <c r="A27" s="269"/>
      <c r="B27" s="121"/>
      <c r="C27" s="122"/>
      <c r="D27" s="121"/>
      <c r="E27" s="122"/>
      <c r="F27" s="10" t="s">
        <v>411</v>
      </c>
      <c r="G27" s="116" t="s">
        <v>412</v>
      </c>
      <c r="H27" s="117"/>
      <c r="I27" s="23">
        <f>SUM(89*35*23/1000000)</f>
        <v>7.1645E-2</v>
      </c>
      <c r="J27" s="18">
        <f>SUM(35.04*13.78*9.06/1728)</f>
        <v>2.5316156666666667</v>
      </c>
      <c r="K27" s="16">
        <v>181</v>
      </c>
      <c r="L27" s="16">
        <v>41.800000000000004</v>
      </c>
      <c r="M27" s="16">
        <f>SUM(J11)</f>
        <v>13000</v>
      </c>
      <c r="N27" s="16">
        <f>SUM(M27/3.75)</f>
        <v>3466.6666666666665</v>
      </c>
    </row>
  </sheetData>
  <mergeCells count="32">
    <mergeCell ref="A26:A27"/>
    <mergeCell ref="B26:C27"/>
    <mergeCell ref="D26:E27"/>
    <mergeCell ref="G26:H26"/>
    <mergeCell ref="G27:H27"/>
    <mergeCell ref="C11:D11"/>
    <mergeCell ref="E11:G11"/>
    <mergeCell ref="L11:N11"/>
    <mergeCell ref="B25:C25"/>
    <mergeCell ref="D25:E25"/>
    <mergeCell ref="F25:H25"/>
    <mergeCell ref="I25:J25"/>
    <mergeCell ref="K25:L25"/>
    <mergeCell ref="M25:N25"/>
    <mergeCell ref="I9:I10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A1:D5"/>
    <mergeCell ref="E1:K5"/>
    <mergeCell ref="L1:N1"/>
    <mergeCell ref="L2:M2"/>
    <mergeCell ref="L3:M3"/>
    <mergeCell ref="L4:M4"/>
    <mergeCell ref="L5:M5"/>
  </mergeCells>
  <pageMargins left="0.25" right="0.25" top="0.75" bottom="0.75" header="0.3" footer="0.3"/>
  <pageSetup paperSize="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N34"/>
  <sheetViews>
    <sheetView view="pageLayout" topLeftCell="A5" zoomScale="85" zoomScalePageLayoutView="85" workbookViewId="0">
      <selection activeCell="H29" sqref="H29"/>
    </sheetView>
  </sheetViews>
  <sheetFormatPr defaultColWidth="9" defaultRowHeight="13.8" x14ac:dyDescent="0.25"/>
  <cols>
    <col min="1" max="1" width="8.796875" customWidth="1"/>
    <col min="2" max="2" width="10.8984375" customWidth="1"/>
    <col min="5" max="5" width="14.59765625" customWidth="1"/>
    <col min="6" max="6" width="9.3984375" customWidth="1"/>
    <col min="7" max="7" width="8.19921875" customWidth="1"/>
    <col min="9" max="9" width="8" customWidth="1"/>
    <col min="10" max="10" width="7.19921875" customWidth="1"/>
    <col min="11" max="11" width="6.8984375" customWidth="1"/>
    <col min="13" max="13" width="9.3984375" customWidth="1"/>
  </cols>
  <sheetData>
    <row r="1" spans="1:14" ht="20.25" customHeight="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75" customHeight="1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1" t="s">
        <v>581</v>
      </c>
    </row>
    <row r="3" spans="1:14" ht="15.75" customHeight="1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205</v>
      </c>
      <c r="M3" s="97"/>
      <c r="N3" s="31" t="s">
        <v>581</v>
      </c>
    </row>
    <row r="4" spans="1:14" ht="15.75" customHeight="1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580</v>
      </c>
      <c r="M4" s="98"/>
      <c r="N4" s="31" t="s">
        <v>581</v>
      </c>
    </row>
    <row r="5" spans="1:14" ht="15.75" customHeight="1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1" t="s">
        <v>581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388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75" customHeight="1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ht="14.25" customHeight="1" x14ac:dyDescent="0.25">
      <c r="A9" s="105"/>
      <c r="B9" s="104"/>
      <c r="C9" s="104"/>
      <c r="D9" s="104"/>
      <c r="E9" s="105" t="s">
        <v>11</v>
      </c>
      <c r="F9" s="105"/>
      <c r="G9" s="105"/>
      <c r="H9" s="106" t="s">
        <v>12</v>
      </c>
      <c r="I9" s="103" t="s">
        <v>13</v>
      </c>
      <c r="J9" s="75"/>
      <c r="K9" s="76"/>
      <c r="L9" s="80"/>
      <c r="M9" s="81"/>
      <c r="N9" s="82"/>
    </row>
    <row r="10" spans="1:14" ht="15" customHeight="1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62">
        <v>1</v>
      </c>
      <c r="B11" s="62" t="s">
        <v>598</v>
      </c>
      <c r="C11" s="263" t="s">
        <v>389</v>
      </c>
      <c r="D11" s="263"/>
      <c r="E11" s="63" t="s">
        <v>390</v>
      </c>
      <c r="F11" s="63"/>
      <c r="G11" s="63"/>
      <c r="H11" s="281" t="s">
        <v>400</v>
      </c>
      <c r="I11" s="127">
        <v>2</v>
      </c>
      <c r="J11" s="62">
        <v>200000</v>
      </c>
      <c r="K11" s="163">
        <v>53333.333333333336</v>
      </c>
      <c r="L11" s="62" t="s">
        <v>444</v>
      </c>
      <c r="M11" s="62"/>
      <c r="N11" s="62"/>
    </row>
    <row r="12" spans="1:14" x14ac:dyDescent="0.25">
      <c r="A12" s="62"/>
      <c r="B12" s="62"/>
      <c r="C12" s="263"/>
      <c r="D12" s="263"/>
      <c r="E12" s="63"/>
      <c r="F12" s="63"/>
      <c r="G12" s="63"/>
      <c r="H12" s="281"/>
      <c r="I12" s="128"/>
      <c r="J12" s="62"/>
      <c r="K12" s="163"/>
      <c r="L12" s="62"/>
      <c r="M12" s="62"/>
      <c r="N12" s="62"/>
    </row>
    <row r="13" spans="1:14" ht="14.25" customHeight="1" x14ac:dyDescent="0.25">
      <c r="A13" s="62"/>
      <c r="B13" s="62"/>
      <c r="C13" s="263"/>
      <c r="D13" s="263"/>
      <c r="E13" s="164" t="s">
        <v>391</v>
      </c>
      <c r="F13" s="164"/>
      <c r="G13" s="164"/>
      <c r="H13" s="281" t="s">
        <v>401</v>
      </c>
      <c r="I13" s="127">
        <v>2</v>
      </c>
      <c r="J13" s="62"/>
      <c r="K13" s="163"/>
      <c r="L13" s="62"/>
      <c r="M13" s="62"/>
      <c r="N13" s="62"/>
    </row>
    <row r="14" spans="1:14" x14ac:dyDescent="0.25">
      <c r="A14" s="62"/>
      <c r="B14" s="62"/>
      <c r="C14" s="263"/>
      <c r="D14" s="263"/>
      <c r="E14" s="164"/>
      <c r="F14" s="164"/>
      <c r="G14" s="164"/>
      <c r="H14" s="281"/>
      <c r="I14" s="128"/>
      <c r="J14" s="62"/>
      <c r="K14" s="163"/>
      <c r="L14" s="62"/>
      <c r="M14" s="62"/>
      <c r="N14" s="62"/>
    </row>
    <row r="15" spans="1:14" ht="14.25" customHeight="1" x14ac:dyDescent="0.25">
      <c r="A15" s="62"/>
      <c r="B15" s="62"/>
      <c r="C15" s="263"/>
      <c r="D15" s="263"/>
      <c r="E15" s="164" t="s">
        <v>392</v>
      </c>
      <c r="F15" s="164"/>
      <c r="G15" s="164"/>
      <c r="H15" s="281" t="s">
        <v>402</v>
      </c>
      <c r="I15" s="127">
        <v>1</v>
      </c>
      <c r="J15" s="62"/>
      <c r="K15" s="163"/>
      <c r="L15" s="62"/>
      <c r="M15" s="62"/>
      <c r="N15" s="62"/>
    </row>
    <row r="16" spans="1:14" x14ac:dyDescent="0.25">
      <c r="A16" s="62"/>
      <c r="B16" s="62"/>
      <c r="C16" s="263"/>
      <c r="D16" s="263"/>
      <c r="E16" s="164"/>
      <c r="F16" s="164"/>
      <c r="G16" s="164"/>
      <c r="H16" s="281"/>
      <c r="I16" s="128"/>
      <c r="J16" s="62"/>
      <c r="K16" s="163"/>
      <c r="L16" s="62"/>
      <c r="M16" s="62"/>
      <c r="N16" s="62"/>
    </row>
    <row r="17" spans="1:14" ht="14.25" customHeight="1" x14ac:dyDescent="0.25">
      <c r="A17" s="62"/>
      <c r="B17" s="62"/>
      <c r="C17" s="263"/>
      <c r="D17" s="263"/>
      <c r="E17" s="164" t="s">
        <v>393</v>
      </c>
      <c r="F17" s="164"/>
      <c r="G17" s="164"/>
      <c r="H17" s="281" t="s">
        <v>403</v>
      </c>
      <c r="I17" s="127">
        <v>16</v>
      </c>
      <c r="J17" s="62"/>
      <c r="K17" s="163"/>
      <c r="L17" s="62"/>
      <c r="M17" s="62"/>
      <c r="N17" s="62"/>
    </row>
    <row r="18" spans="1:14" x14ac:dyDescent="0.25">
      <c r="A18" s="62"/>
      <c r="B18" s="62"/>
      <c r="C18" s="263"/>
      <c r="D18" s="263"/>
      <c r="E18" s="164"/>
      <c r="F18" s="164"/>
      <c r="G18" s="164"/>
      <c r="H18" s="281"/>
      <c r="I18" s="128"/>
      <c r="J18" s="62"/>
      <c r="K18" s="163"/>
      <c r="L18" s="62"/>
      <c r="M18" s="62"/>
      <c r="N18" s="62"/>
    </row>
    <row r="19" spans="1:14" ht="14.25" customHeight="1" x14ac:dyDescent="0.25">
      <c r="A19" s="62"/>
      <c r="B19" s="62"/>
      <c r="C19" s="263"/>
      <c r="D19" s="263"/>
      <c r="E19" s="164" t="s">
        <v>394</v>
      </c>
      <c r="F19" s="164"/>
      <c r="G19" s="164"/>
      <c r="H19" s="281" t="s">
        <v>404</v>
      </c>
      <c r="I19" s="127">
        <v>1</v>
      </c>
      <c r="J19" s="62"/>
      <c r="K19" s="163"/>
      <c r="L19" s="62"/>
      <c r="M19" s="62"/>
      <c r="N19" s="62"/>
    </row>
    <row r="20" spans="1:14" x14ac:dyDescent="0.25">
      <c r="A20" s="62"/>
      <c r="B20" s="62"/>
      <c r="C20" s="263"/>
      <c r="D20" s="263"/>
      <c r="E20" s="164"/>
      <c r="F20" s="164"/>
      <c r="G20" s="164"/>
      <c r="H20" s="281"/>
      <c r="I20" s="128"/>
      <c r="J20" s="62"/>
      <c r="K20" s="163"/>
      <c r="L20" s="62"/>
      <c r="M20" s="62"/>
      <c r="N20" s="62"/>
    </row>
    <row r="21" spans="1:14" x14ac:dyDescent="0.25">
      <c r="A21" s="62"/>
      <c r="B21" s="62"/>
      <c r="C21" s="263"/>
      <c r="D21" s="263"/>
      <c r="E21" s="164" t="s">
        <v>395</v>
      </c>
      <c r="F21" s="164"/>
      <c r="G21" s="164"/>
      <c r="H21" s="281" t="s">
        <v>405</v>
      </c>
      <c r="I21" s="127">
        <v>2</v>
      </c>
      <c r="J21" s="62"/>
      <c r="K21" s="163"/>
      <c r="L21" s="62"/>
      <c r="M21" s="62"/>
      <c r="N21" s="62"/>
    </row>
    <row r="22" spans="1:14" x14ac:dyDescent="0.25">
      <c r="A22" s="62"/>
      <c r="B22" s="62"/>
      <c r="C22" s="263"/>
      <c r="D22" s="263"/>
      <c r="E22" s="164"/>
      <c r="F22" s="164"/>
      <c r="G22" s="164"/>
      <c r="H22" s="281"/>
      <c r="I22" s="128"/>
      <c r="J22" s="62"/>
      <c r="K22" s="163"/>
      <c r="L22" s="62"/>
      <c r="M22" s="62"/>
      <c r="N22" s="62"/>
    </row>
    <row r="23" spans="1:14" x14ac:dyDescent="0.25">
      <c r="A23" s="62"/>
      <c r="B23" s="62"/>
      <c r="C23" s="263"/>
      <c r="D23" s="263"/>
      <c r="E23" s="164" t="s">
        <v>396</v>
      </c>
      <c r="F23" s="164"/>
      <c r="G23" s="164"/>
      <c r="H23" s="281" t="s">
        <v>406</v>
      </c>
      <c r="I23" s="127">
        <v>1</v>
      </c>
      <c r="J23" s="62"/>
      <c r="K23" s="163"/>
      <c r="L23" s="62"/>
      <c r="M23" s="62"/>
      <c r="N23" s="62"/>
    </row>
    <row r="24" spans="1:14" x14ac:dyDescent="0.25">
      <c r="A24" s="62"/>
      <c r="B24" s="62"/>
      <c r="C24" s="263"/>
      <c r="D24" s="263"/>
      <c r="E24" s="164"/>
      <c r="F24" s="164"/>
      <c r="G24" s="164"/>
      <c r="H24" s="281"/>
      <c r="I24" s="128"/>
      <c r="J24" s="62"/>
      <c r="K24" s="163"/>
      <c r="L24" s="62"/>
      <c r="M24" s="62"/>
      <c r="N24" s="62"/>
    </row>
    <row r="25" spans="1:14" x14ac:dyDescent="0.25">
      <c r="A25" s="62"/>
      <c r="B25" s="62"/>
      <c r="C25" s="263"/>
      <c r="D25" s="263"/>
      <c r="E25" s="164" t="s">
        <v>397</v>
      </c>
      <c r="F25" s="164"/>
      <c r="G25" s="164"/>
      <c r="H25" s="281" t="s">
        <v>407</v>
      </c>
      <c r="I25" s="127">
        <v>2</v>
      </c>
      <c r="J25" s="62"/>
      <c r="K25" s="163"/>
      <c r="L25" s="62"/>
      <c r="M25" s="62"/>
      <c r="N25" s="62"/>
    </row>
    <row r="26" spans="1:14" x14ac:dyDescent="0.25">
      <c r="A26" s="62"/>
      <c r="B26" s="62"/>
      <c r="C26" s="263"/>
      <c r="D26" s="263"/>
      <c r="E26" s="164"/>
      <c r="F26" s="164"/>
      <c r="G26" s="164"/>
      <c r="H26" s="281"/>
      <c r="I26" s="128"/>
      <c r="J26" s="62"/>
      <c r="K26" s="163"/>
      <c r="L26" s="62"/>
      <c r="M26" s="62"/>
      <c r="N26" s="62"/>
    </row>
    <row r="27" spans="1:14" ht="14.25" customHeight="1" x14ac:dyDescent="0.25"/>
    <row r="29" spans="1:14" ht="14.25" customHeight="1" x14ac:dyDescent="0.25"/>
    <row r="31" spans="1:14" ht="14.25" customHeight="1" x14ac:dyDescent="0.25"/>
    <row r="32" spans="1:14" x14ac:dyDescent="0.25">
      <c r="A32" s="7" t="s">
        <v>18</v>
      </c>
      <c r="B32" s="110" t="s">
        <v>17</v>
      </c>
      <c r="C32" s="111"/>
      <c r="D32" s="110" t="s">
        <v>16</v>
      </c>
      <c r="E32" s="111"/>
      <c r="F32" s="110" t="s">
        <v>19</v>
      </c>
      <c r="G32" s="112"/>
      <c r="H32" s="111"/>
      <c r="I32" s="110" t="s">
        <v>28</v>
      </c>
      <c r="J32" s="111"/>
      <c r="K32" s="110" t="s">
        <v>27</v>
      </c>
      <c r="L32" s="111"/>
      <c r="M32" s="110" t="s">
        <v>22</v>
      </c>
      <c r="N32" s="111"/>
    </row>
    <row r="33" spans="1:14" x14ac:dyDescent="0.25">
      <c r="A33" s="118">
        <f ca="1">TODAY()</f>
        <v>46198</v>
      </c>
      <c r="B33" s="77" t="s">
        <v>354</v>
      </c>
      <c r="C33" s="78"/>
      <c r="D33" s="120" t="s">
        <v>745</v>
      </c>
      <c r="E33" s="78"/>
      <c r="F33" s="6" t="s">
        <v>20</v>
      </c>
      <c r="G33" s="110" t="s">
        <v>21</v>
      </c>
      <c r="H33" s="111"/>
      <c r="I33" s="7" t="s">
        <v>25</v>
      </c>
      <c r="J33" s="7" t="s">
        <v>26</v>
      </c>
      <c r="K33" s="7" t="s">
        <v>23</v>
      </c>
      <c r="L33" s="7" t="s">
        <v>24</v>
      </c>
      <c r="M33" s="7" t="s">
        <v>14</v>
      </c>
      <c r="N33" s="7" t="s">
        <v>15</v>
      </c>
    </row>
    <row r="34" spans="1:14" x14ac:dyDescent="0.25">
      <c r="A34" s="226"/>
      <c r="B34" s="121"/>
      <c r="C34" s="122"/>
      <c r="D34" s="121"/>
      <c r="E34" s="122"/>
      <c r="F34" s="10" t="s">
        <v>411</v>
      </c>
      <c r="G34" s="116" t="s">
        <v>412</v>
      </c>
      <c r="H34" s="117"/>
      <c r="I34" s="23">
        <f>SUM(89*35*23/1000000)</f>
        <v>7.1645E-2</v>
      </c>
      <c r="J34" s="18">
        <f>SUM(35.04*13.78*9.06/1728)</f>
        <v>2.5316156666666667</v>
      </c>
      <c r="K34" s="16">
        <v>26</v>
      </c>
      <c r="L34" s="16">
        <v>41.800000000000004</v>
      </c>
      <c r="M34" s="16">
        <f>SUM(J11)</f>
        <v>200000</v>
      </c>
      <c r="N34" s="16">
        <f>SUM(M34/3.75)</f>
        <v>53333.333333333336</v>
      </c>
    </row>
  </sheetData>
  <mergeCells count="59">
    <mergeCell ref="A6:N6"/>
    <mergeCell ref="A7:N7"/>
    <mergeCell ref="J8:K9"/>
    <mergeCell ref="L8:N10"/>
    <mergeCell ref="A1:D5"/>
    <mergeCell ref="E1:K5"/>
    <mergeCell ref="L1:N1"/>
    <mergeCell ref="L2:M2"/>
    <mergeCell ref="L3:M3"/>
    <mergeCell ref="L4:M4"/>
    <mergeCell ref="L5:M5"/>
    <mergeCell ref="A8:A10"/>
    <mergeCell ref="B8:B10"/>
    <mergeCell ref="C8:D10"/>
    <mergeCell ref="E8:I8"/>
    <mergeCell ref="E9:G10"/>
    <mergeCell ref="H9:H10"/>
    <mergeCell ref="H13:H14"/>
    <mergeCell ref="I13:I14"/>
    <mergeCell ref="H15:H16"/>
    <mergeCell ref="I15:I16"/>
    <mergeCell ref="I9:I10"/>
    <mergeCell ref="H11:H12"/>
    <mergeCell ref="M32:N32"/>
    <mergeCell ref="E25:G26"/>
    <mergeCell ref="H25:H26"/>
    <mergeCell ref="I25:I26"/>
    <mergeCell ref="H19:H20"/>
    <mergeCell ref="I19:I20"/>
    <mergeCell ref="E21:G22"/>
    <mergeCell ref="H21:H22"/>
    <mergeCell ref="I21:I22"/>
    <mergeCell ref="E23:G24"/>
    <mergeCell ref="H23:H24"/>
    <mergeCell ref="I23:I24"/>
    <mergeCell ref="A33:A34"/>
    <mergeCell ref="B33:C34"/>
    <mergeCell ref="D33:E34"/>
    <mergeCell ref="G33:H33"/>
    <mergeCell ref="K32:L32"/>
    <mergeCell ref="I32:J32"/>
    <mergeCell ref="F32:H32"/>
    <mergeCell ref="D32:E32"/>
    <mergeCell ref="B32:C32"/>
    <mergeCell ref="G34:H34"/>
    <mergeCell ref="A11:A26"/>
    <mergeCell ref="B11:B26"/>
    <mergeCell ref="C11:D26"/>
    <mergeCell ref="E11:G12"/>
    <mergeCell ref="E19:G20"/>
    <mergeCell ref="E13:G14"/>
    <mergeCell ref="E15:G16"/>
    <mergeCell ref="E17:G18"/>
    <mergeCell ref="H17:H18"/>
    <mergeCell ref="J11:J26"/>
    <mergeCell ref="K11:K26"/>
    <mergeCell ref="L11:N26"/>
    <mergeCell ref="I11:I12"/>
    <mergeCell ref="I17:I18"/>
  </mergeCells>
  <pageMargins left="0.25" right="0.25" top="0.75" bottom="0.75" header="0.3" footer="0.3"/>
  <pageSetup paperSize="9" scale="97" fitToHeight="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6E5F-284A-4EA4-9CE8-8B74F4D771BC}">
  <sheetPr>
    <pageSetUpPr fitToPage="1"/>
  </sheetPr>
  <dimension ref="A1:N30"/>
  <sheetViews>
    <sheetView zoomScale="90" zoomScaleNormal="90" workbookViewId="0">
      <selection activeCell="A29" sqref="A29:A30"/>
    </sheetView>
  </sheetViews>
  <sheetFormatPr defaultRowHeight="13.8" x14ac:dyDescent="0.25"/>
  <cols>
    <col min="1" max="1" width="7.19921875" customWidth="1"/>
    <col min="14" max="14" width="9.8984375" customWidth="1"/>
  </cols>
  <sheetData>
    <row r="1" spans="1:14" ht="21" x14ac:dyDescent="0.25">
      <c r="A1" s="64" t="s">
        <v>0</v>
      </c>
      <c r="B1" s="65"/>
      <c r="C1" s="65"/>
      <c r="D1" s="66"/>
      <c r="E1" s="84"/>
      <c r="F1" s="85"/>
      <c r="G1" s="85"/>
      <c r="H1" s="85"/>
      <c r="I1" s="85"/>
      <c r="J1" s="85"/>
      <c r="K1" s="86"/>
      <c r="L1" s="93" t="s">
        <v>1</v>
      </c>
      <c r="M1" s="94"/>
      <c r="N1" s="95"/>
    </row>
    <row r="2" spans="1:14" ht="15.6" x14ac:dyDescent="0.25">
      <c r="A2" s="67"/>
      <c r="B2" s="68"/>
      <c r="C2" s="68"/>
      <c r="D2" s="69"/>
      <c r="E2" s="87"/>
      <c r="F2" s="88"/>
      <c r="G2" s="88"/>
      <c r="H2" s="88"/>
      <c r="I2" s="88"/>
      <c r="J2" s="88"/>
      <c r="K2" s="89"/>
      <c r="L2" s="96" t="s">
        <v>2</v>
      </c>
      <c r="M2" s="96"/>
      <c r="N2" s="31" t="s">
        <v>752</v>
      </c>
    </row>
    <row r="3" spans="1:14" x14ac:dyDescent="0.25">
      <c r="A3" s="67"/>
      <c r="B3" s="68"/>
      <c r="C3" s="68"/>
      <c r="D3" s="69"/>
      <c r="E3" s="87"/>
      <c r="F3" s="88"/>
      <c r="G3" s="88"/>
      <c r="H3" s="88"/>
      <c r="I3" s="88"/>
      <c r="J3" s="88"/>
      <c r="K3" s="89"/>
      <c r="L3" s="97" t="s">
        <v>753</v>
      </c>
      <c r="M3" s="97"/>
      <c r="N3" s="31" t="s">
        <v>752</v>
      </c>
    </row>
    <row r="4" spans="1:14" x14ac:dyDescent="0.25">
      <c r="A4" s="67"/>
      <c r="B4" s="68"/>
      <c r="C4" s="68"/>
      <c r="D4" s="69"/>
      <c r="E4" s="87"/>
      <c r="F4" s="88"/>
      <c r="G4" s="88"/>
      <c r="H4" s="88"/>
      <c r="I4" s="88"/>
      <c r="J4" s="88"/>
      <c r="K4" s="89"/>
      <c r="L4" s="98" t="s">
        <v>547</v>
      </c>
      <c r="M4" s="98"/>
      <c r="N4" s="31" t="s">
        <v>752</v>
      </c>
    </row>
    <row r="5" spans="1:14" ht="24" customHeight="1" x14ac:dyDescent="0.25">
      <c r="A5" s="70"/>
      <c r="B5" s="71"/>
      <c r="C5" s="71"/>
      <c r="D5" s="72"/>
      <c r="E5" s="90"/>
      <c r="F5" s="91"/>
      <c r="G5" s="91"/>
      <c r="H5" s="91"/>
      <c r="I5" s="91"/>
      <c r="J5" s="91"/>
      <c r="K5" s="92"/>
      <c r="L5" s="98" t="s">
        <v>4</v>
      </c>
      <c r="M5" s="98"/>
      <c r="N5" s="31" t="s">
        <v>752</v>
      </c>
    </row>
    <row r="6" spans="1:14" ht="17.399999999999999" x14ac:dyDescent="0.25">
      <c r="A6" s="99" t="s">
        <v>206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</row>
    <row r="7" spans="1:14" ht="17.399999999999999" x14ac:dyDescent="0.25">
      <c r="A7" s="100" t="s">
        <v>755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2"/>
    </row>
    <row r="8" spans="1:14" ht="15.6" x14ac:dyDescent="0.25">
      <c r="A8" s="105" t="s">
        <v>5</v>
      </c>
      <c r="B8" s="104" t="s">
        <v>6</v>
      </c>
      <c r="C8" s="104" t="s">
        <v>7</v>
      </c>
      <c r="D8" s="104"/>
      <c r="E8" s="103" t="s">
        <v>8</v>
      </c>
      <c r="F8" s="103"/>
      <c r="G8" s="103"/>
      <c r="H8" s="103"/>
      <c r="I8" s="103"/>
      <c r="J8" s="73" t="s">
        <v>9</v>
      </c>
      <c r="K8" s="74"/>
      <c r="L8" s="73" t="s">
        <v>10</v>
      </c>
      <c r="M8" s="79"/>
      <c r="N8" s="74"/>
    </row>
    <row r="9" spans="1:14" x14ac:dyDescent="0.25">
      <c r="A9" s="105"/>
      <c r="B9" s="104"/>
      <c r="C9" s="104"/>
      <c r="D9" s="104"/>
      <c r="E9" s="105" t="s">
        <v>11</v>
      </c>
      <c r="F9" s="105"/>
      <c r="G9" s="105"/>
      <c r="H9" s="291" t="s">
        <v>12</v>
      </c>
      <c r="I9" s="103" t="s">
        <v>13</v>
      </c>
      <c r="J9" s="75"/>
      <c r="K9" s="76"/>
      <c r="L9" s="80"/>
      <c r="M9" s="81"/>
      <c r="N9" s="82"/>
    </row>
    <row r="10" spans="1:14" ht="18" customHeight="1" x14ac:dyDescent="0.25">
      <c r="A10" s="105"/>
      <c r="B10" s="104"/>
      <c r="C10" s="104"/>
      <c r="D10" s="104"/>
      <c r="E10" s="105"/>
      <c r="F10" s="105"/>
      <c r="G10" s="105"/>
      <c r="H10" s="106"/>
      <c r="I10" s="103"/>
      <c r="J10" s="2" t="s">
        <v>14</v>
      </c>
      <c r="K10" s="2" t="s">
        <v>15</v>
      </c>
      <c r="L10" s="75"/>
      <c r="M10" s="83"/>
      <c r="N10" s="76"/>
    </row>
    <row r="11" spans="1:14" x14ac:dyDescent="0.25">
      <c r="A11" s="62">
        <v>1</v>
      </c>
      <c r="B11" s="62" t="s">
        <v>756</v>
      </c>
      <c r="C11" s="263" t="s">
        <v>754</v>
      </c>
      <c r="D11" s="269"/>
      <c r="E11" s="62"/>
      <c r="F11" s="62"/>
      <c r="G11" s="62"/>
      <c r="H11" s="62"/>
      <c r="I11" s="62">
        <v>1</v>
      </c>
      <c r="J11" s="163">
        <v>9640</v>
      </c>
      <c r="K11" s="163">
        <f>SUM(J11/3.75)</f>
        <v>2570.6666666666665</v>
      </c>
      <c r="L11" s="62"/>
      <c r="M11" s="62"/>
      <c r="N11" s="62"/>
    </row>
    <row r="12" spans="1:14" x14ac:dyDescent="0.25">
      <c r="A12" s="62"/>
      <c r="B12" s="62"/>
      <c r="C12" s="269"/>
      <c r="D12" s="269"/>
      <c r="E12" s="62"/>
      <c r="F12" s="62"/>
      <c r="G12" s="62"/>
      <c r="H12" s="62"/>
      <c r="I12" s="62"/>
      <c r="J12" s="163"/>
      <c r="K12" s="163"/>
      <c r="L12" s="62"/>
      <c r="M12" s="62"/>
      <c r="N12" s="62"/>
    </row>
    <row r="13" spans="1:14" x14ac:dyDescent="0.25">
      <c r="K13" s="15"/>
    </row>
    <row r="27" spans="1:14" x14ac:dyDescent="0.25">
      <c r="I27" s="15"/>
      <c r="J27" s="15"/>
      <c r="K27" s="15"/>
      <c r="L27" s="15"/>
      <c r="M27" s="15"/>
      <c r="N27" s="15"/>
    </row>
    <row r="28" spans="1:14" x14ac:dyDescent="0.25">
      <c r="A28" s="7" t="s">
        <v>18</v>
      </c>
      <c r="B28" s="110" t="s">
        <v>17</v>
      </c>
      <c r="C28" s="111"/>
      <c r="D28" s="110" t="s">
        <v>16</v>
      </c>
      <c r="E28" s="111"/>
      <c r="F28" s="110" t="s">
        <v>19</v>
      </c>
      <c r="G28" s="112"/>
      <c r="H28" s="111"/>
      <c r="I28" s="110" t="s">
        <v>28</v>
      </c>
      <c r="J28" s="111"/>
      <c r="K28" s="110" t="s">
        <v>27</v>
      </c>
      <c r="L28" s="111"/>
      <c r="M28" s="110" t="s">
        <v>22</v>
      </c>
      <c r="N28" s="111"/>
    </row>
    <row r="29" spans="1:14" x14ac:dyDescent="0.25">
      <c r="A29" s="118">
        <f ca="1">TODAY()</f>
        <v>46198</v>
      </c>
      <c r="B29" s="120" t="s">
        <v>354</v>
      </c>
      <c r="C29" s="78"/>
      <c r="D29" s="287" t="s">
        <v>745</v>
      </c>
      <c r="E29" s="288"/>
      <c r="F29" s="6" t="s">
        <v>20</v>
      </c>
      <c r="G29" s="110" t="s">
        <v>21</v>
      </c>
      <c r="H29" s="111"/>
      <c r="I29" s="7" t="s">
        <v>25</v>
      </c>
      <c r="J29" s="7" t="s">
        <v>26</v>
      </c>
      <c r="K29" s="7" t="s">
        <v>23</v>
      </c>
      <c r="L29" s="7" t="s">
        <v>24</v>
      </c>
      <c r="M29" s="7" t="s">
        <v>14</v>
      </c>
      <c r="N29" s="7" t="s">
        <v>15</v>
      </c>
    </row>
    <row r="30" spans="1:14" x14ac:dyDescent="0.25">
      <c r="A30" s="226"/>
      <c r="B30" s="121"/>
      <c r="C30" s="122"/>
      <c r="D30" s="289"/>
      <c r="E30" s="290"/>
      <c r="F30" s="10" t="s">
        <v>757</v>
      </c>
      <c r="G30" s="116" t="s">
        <v>275</v>
      </c>
      <c r="H30" s="117"/>
      <c r="I30" s="24">
        <f>SUM(40*40*104/1000000)</f>
        <v>0.16639999999999999</v>
      </c>
      <c r="J30" s="16">
        <f>SUM(15.75*15.75*40.94/1728)</f>
        <v>5.8771289062499994</v>
      </c>
      <c r="K30" s="16">
        <v>82</v>
      </c>
      <c r="L30" s="16">
        <f>SUM(K30*2.2)</f>
        <v>180.4</v>
      </c>
      <c r="M30" s="16">
        <f>SUM(J11)</f>
        <v>9640</v>
      </c>
      <c r="N30" s="16">
        <f>SUM(M30/3.75)</f>
        <v>2570.6666666666665</v>
      </c>
    </row>
  </sheetData>
  <mergeCells count="38">
    <mergeCell ref="A1:D5"/>
    <mergeCell ref="E1:K5"/>
    <mergeCell ref="L1:N1"/>
    <mergeCell ref="L2:M2"/>
    <mergeCell ref="L3:M3"/>
    <mergeCell ref="L4:M4"/>
    <mergeCell ref="L5:M5"/>
    <mergeCell ref="A6:N6"/>
    <mergeCell ref="A7:N7"/>
    <mergeCell ref="A8:A10"/>
    <mergeCell ref="B8:B10"/>
    <mergeCell ref="C8:D10"/>
    <mergeCell ref="E8:I8"/>
    <mergeCell ref="J8:K9"/>
    <mergeCell ref="L8:N10"/>
    <mergeCell ref="E9:G10"/>
    <mergeCell ref="H9:H10"/>
    <mergeCell ref="I9:I10"/>
    <mergeCell ref="A11:A12"/>
    <mergeCell ref="B11:B12"/>
    <mergeCell ref="C11:D12"/>
    <mergeCell ref="E11:G12"/>
    <mergeCell ref="H11:H12"/>
    <mergeCell ref="I11:I12"/>
    <mergeCell ref="J11:J12"/>
    <mergeCell ref="K11:K12"/>
    <mergeCell ref="L11:N12"/>
    <mergeCell ref="B28:C28"/>
    <mergeCell ref="D28:E28"/>
    <mergeCell ref="F28:H28"/>
    <mergeCell ref="I28:J28"/>
    <mergeCell ref="K28:L28"/>
    <mergeCell ref="M28:N28"/>
    <mergeCell ref="A29:A30"/>
    <mergeCell ref="B29:C30"/>
    <mergeCell ref="D29:E30"/>
    <mergeCell ref="G29:H29"/>
    <mergeCell ref="G30:H30"/>
  </mergeCells>
  <pageMargins left="0.7" right="0.7" top="0.75" bottom="0.75" header="0.3" footer="0.3"/>
  <pageSetup paperSize="9" scale="95" fitToHeight="0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N44"/>
  <sheetViews>
    <sheetView view="pageLayout" topLeftCell="A24" zoomScale="120" zoomScaleNormal="70" zoomScalePageLayoutView="120" workbookViewId="0">
      <selection activeCell="J36" sqref="J36"/>
    </sheetView>
  </sheetViews>
  <sheetFormatPr defaultRowHeight="13.8" x14ac:dyDescent="0.25"/>
  <cols>
    <col min="1" max="1" width="4.8984375" customWidth="1"/>
    <col min="2" max="2" width="7.09765625" customWidth="1"/>
    <col min="3" max="3" width="5.59765625" customWidth="1"/>
    <col min="4" max="4" width="5.3984375" customWidth="1"/>
    <col min="5" max="5" width="5.19921875" customWidth="1"/>
    <col min="6" max="6" width="3.09765625" customWidth="1"/>
    <col min="7" max="7" width="5" customWidth="1"/>
    <col min="9" max="9" width="7.3984375" customWidth="1"/>
    <col min="10" max="10" width="8.19921875" customWidth="1"/>
    <col min="11" max="11" width="6.19921875" customWidth="1"/>
    <col min="12" max="12" width="6" customWidth="1"/>
    <col min="13" max="13" width="7.3984375" customWidth="1"/>
    <col min="14" max="14" width="9" customWidth="1"/>
  </cols>
  <sheetData>
    <row r="1" spans="1:14" ht="14.25" customHeight="1" x14ac:dyDescent="0.25">
      <c r="A1" s="301" t="s">
        <v>207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3"/>
    </row>
    <row r="2" spans="1:14" ht="15" customHeight="1" thickBot="1" x14ac:dyDescent="0.3">
      <c r="A2" s="304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6"/>
    </row>
    <row r="3" spans="1:14" ht="14.25" customHeight="1" x14ac:dyDescent="0.25">
      <c r="A3" s="307" t="s">
        <v>91</v>
      </c>
      <c r="B3" s="309" t="s">
        <v>92</v>
      </c>
      <c r="C3" s="307"/>
      <c r="D3" s="307" t="s">
        <v>93</v>
      </c>
      <c r="E3" s="307"/>
      <c r="F3" s="307"/>
      <c r="G3" s="307"/>
      <c r="H3" s="307"/>
      <c r="I3" s="307"/>
      <c r="J3" s="307"/>
      <c r="K3" s="309" t="s">
        <v>94</v>
      </c>
      <c r="L3" s="309"/>
      <c r="M3" s="307" t="s">
        <v>95</v>
      </c>
      <c r="N3" s="307"/>
    </row>
    <row r="4" spans="1:14" x14ac:dyDescent="0.25">
      <c r="A4" s="308"/>
      <c r="B4" s="308"/>
      <c r="C4" s="308"/>
      <c r="D4" s="308" t="s">
        <v>96</v>
      </c>
      <c r="E4" s="308"/>
      <c r="F4" s="308" t="s">
        <v>97</v>
      </c>
      <c r="G4" s="308"/>
      <c r="H4" s="308"/>
      <c r="I4" s="9" t="s">
        <v>25</v>
      </c>
      <c r="J4" s="9" t="s">
        <v>26</v>
      </c>
      <c r="K4" s="9" t="s">
        <v>23</v>
      </c>
      <c r="L4" s="9" t="s">
        <v>24</v>
      </c>
      <c r="M4" s="9" t="s">
        <v>14</v>
      </c>
      <c r="N4" s="9" t="s">
        <v>15</v>
      </c>
    </row>
    <row r="5" spans="1:14" x14ac:dyDescent="0.25">
      <c r="A5" s="28">
        <v>1</v>
      </c>
      <c r="B5" s="62" t="s">
        <v>504</v>
      </c>
      <c r="C5" s="62"/>
      <c r="D5" s="62" t="s">
        <v>30</v>
      </c>
      <c r="E5" s="62"/>
      <c r="F5" s="62" t="s">
        <v>29</v>
      </c>
      <c r="G5" s="310"/>
      <c r="H5" s="310"/>
      <c r="I5" s="23">
        <v>0.59150000000000003</v>
      </c>
      <c r="J5" s="18">
        <v>20.888441708333332</v>
      </c>
      <c r="K5" s="16">
        <f>'RA-001'!$K$41</f>
        <v>140</v>
      </c>
      <c r="L5" s="16">
        <f>SUM(K5*2.2)</f>
        <v>308</v>
      </c>
      <c r="M5" s="16">
        <v>16943</v>
      </c>
      <c r="N5" s="16">
        <f>SUM(M5/3.75)</f>
        <v>4518.1333333333332</v>
      </c>
    </row>
    <row r="6" spans="1:14" x14ac:dyDescent="0.25">
      <c r="A6" s="28">
        <v>2</v>
      </c>
      <c r="B6" s="62" t="s">
        <v>505</v>
      </c>
      <c r="C6" s="62"/>
      <c r="D6" s="62" t="s">
        <v>30</v>
      </c>
      <c r="E6" s="62"/>
      <c r="F6" s="62" t="s">
        <v>29</v>
      </c>
      <c r="G6" s="62"/>
      <c r="H6" s="62"/>
      <c r="I6" s="24">
        <v>0.59150000000000003</v>
      </c>
      <c r="J6" s="16">
        <v>20.888441708333332</v>
      </c>
      <c r="K6" s="16">
        <f>'RA-002'!$K$30</f>
        <v>122</v>
      </c>
      <c r="L6" s="16">
        <f t="shared" ref="L6:L11" si="0">SUM(K6*2.2)</f>
        <v>268.40000000000003</v>
      </c>
      <c r="M6" s="16">
        <v>17513</v>
      </c>
      <c r="N6" s="16">
        <f t="shared" ref="N6:N29" si="1">SUM(M6/3.75)</f>
        <v>4670.1333333333332</v>
      </c>
    </row>
    <row r="7" spans="1:14" x14ac:dyDescent="0.25">
      <c r="A7" s="28">
        <v>3</v>
      </c>
      <c r="B7" s="62" t="s">
        <v>506</v>
      </c>
      <c r="C7" s="62"/>
      <c r="D7" s="62" t="s">
        <v>30</v>
      </c>
      <c r="E7" s="62"/>
      <c r="F7" s="62" t="s">
        <v>29</v>
      </c>
      <c r="G7" s="62"/>
      <c r="H7" s="62"/>
      <c r="I7" s="23">
        <v>0.59150000000000003</v>
      </c>
      <c r="J7" s="18">
        <v>20.888441708333332</v>
      </c>
      <c r="K7" s="16">
        <f>'RA-003'!$K$25</f>
        <v>103</v>
      </c>
      <c r="L7" s="16">
        <f t="shared" si="0"/>
        <v>226.60000000000002</v>
      </c>
      <c r="M7" s="16">
        <v>8757</v>
      </c>
      <c r="N7" s="16">
        <f t="shared" si="1"/>
        <v>2335.1999999999998</v>
      </c>
    </row>
    <row r="8" spans="1:14" x14ac:dyDescent="0.25">
      <c r="A8" s="28">
        <v>4</v>
      </c>
      <c r="B8" s="62" t="s">
        <v>507</v>
      </c>
      <c r="C8" s="62"/>
      <c r="D8" s="62" t="s">
        <v>503</v>
      </c>
      <c r="E8" s="62"/>
      <c r="F8" s="62" t="s">
        <v>29</v>
      </c>
      <c r="G8" s="310"/>
      <c r="H8" s="310"/>
      <c r="I8" s="23">
        <v>0.59150000000000003</v>
      </c>
      <c r="J8" s="18">
        <v>20.888441708333332</v>
      </c>
      <c r="K8" s="16">
        <f>'عربة 4'!$K$37</f>
        <v>190</v>
      </c>
      <c r="L8" s="16">
        <f t="shared" si="0"/>
        <v>418.00000000000006</v>
      </c>
      <c r="M8" s="16">
        <v>11466</v>
      </c>
      <c r="N8" s="16">
        <f t="shared" si="1"/>
        <v>3057.6</v>
      </c>
    </row>
    <row r="9" spans="1:14" x14ac:dyDescent="0.25">
      <c r="A9" s="28">
        <v>5</v>
      </c>
      <c r="B9" s="62" t="s">
        <v>509</v>
      </c>
      <c r="C9" s="62"/>
      <c r="D9" s="62" t="s">
        <v>30</v>
      </c>
      <c r="E9" s="62"/>
      <c r="F9" s="62" t="s">
        <v>29</v>
      </c>
      <c r="G9" s="310"/>
      <c r="H9" s="310"/>
      <c r="I9" s="23">
        <v>0.59150000000000003</v>
      </c>
      <c r="J9" s="18">
        <v>20.888441708333332</v>
      </c>
      <c r="K9" s="16">
        <f>'RA-005'!$K$31</f>
        <v>168</v>
      </c>
      <c r="L9" s="16">
        <f t="shared" si="0"/>
        <v>369.6</v>
      </c>
      <c r="M9" s="16">
        <v>9200</v>
      </c>
      <c r="N9" s="16">
        <f t="shared" si="1"/>
        <v>2453.3333333333335</v>
      </c>
    </row>
    <row r="10" spans="1:14" x14ac:dyDescent="0.25">
      <c r="A10" s="28">
        <v>6</v>
      </c>
      <c r="B10" s="62" t="s">
        <v>508</v>
      </c>
      <c r="C10" s="62"/>
      <c r="D10" s="62" t="s">
        <v>30</v>
      </c>
      <c r="E10" s="62"/>
      <c r="F10" s="62" t="s">
        <v>29</v>
      </c>
      <c r="G10" s="310"/>
      <c r="H10" s="310"/>
      <c r="I10" s="23">
        <v>0.59150000000000003</v>
      </c>
      <c r="J10" s="18">
        <v>20.888441708333332</v>
      </c>
      <c r="K10" s="16">
        <f>'RA-006'!$K$41</f>
        <v>135</v>
      </c>
      <c r="L10" s="16">
        <f t="shared" si="0"/>
        <v>297</v>
      </c>
      <c r="M10" s="16">
        <v>30063</v>
      </c>
      <c r="N10" s="16">
        <f t="shared" si="1"/>
        <v>8016.8</v>
      </c>
    </row>
    <row r="11" spans="1:14" x14ac:dyDescent="0.25">
      <c r="A11" s="28">
        <v>7</v>
      </c>
      <c r="B11" s="62" t="s">
        <v>512</v>
      </c>
      <c r="C11" s="62"/>
      <c r="D11" s="62" t="s">
        <v>30</v>
      </c>
      <c r="E11" s="62"/>
      <c r="F11" s="62" t="s">
        <v>29</v>
      </c>
      <c r="G11" s="310"/>
      <c r="H11" s="310"/>
      <c r="I11" s="23">
        <v>0.59150000000000003</v>
      </c>
      <c r="J11" s="18">
        <v>20.888441708333332</v>
      </c>
      <c r="K11" s="16">
        <f>'عربةRA-007'!$K$45</f>
        <v>142</v>
      </c>
      <c r="L11" s="16">
        <f t="shared" si="0"/>
        <v>312.40000000000003</v>
      </c>
      <c r="M11" s="16">
        <v>18388</v>
      </c>
      <c r="N11" s="16">
        <f t="shared" si="1"/>
        <v>4903.4666666666662</v>
      </c>
    </row>
    <row r="12" spans="1:14" x14ac:dyDescent="0.25">
      <c r="A12" s="28">
        <v>8</v>
      </c>
      <c r="B12" s="62" t="s">
        <v>511</v>
      </c>
      <c r="C12" s="62"/>
      <c r="D12" s="62" t="s">
        <v>30</v>
      </c>
      <c r="E12" s="62"/>
      <c r="F12" s="62" t="s">
        <v>29</v>
      </c>
      <c r="G12" s="310"/>
      <c r="H12" s="310"/>
      <c r="I12" s="24">
        <v>0.59150000000000003</v>
      </c>
      <c r="J12" s="16">
        <v>20.888441708333332</v>
      </c>
      <c r="K12" s="16">
        <f>'RA-008'!$K$78</f>
        <v>125</v>
      </c>
      <c r="L12" s="16">
        <f>SUM(K12*2.2)</f>
        <v>275</v>
      </c>
      <c r="M12" s="16">
        <v>32354</v>
      </c>
      <c r="N12" s="16">
        <f t="shared" si="1"/>
        <v>8627.7333333333336</v>
      </c>
    </row>
    <row r="13" spans="1:14" x14ac:dyDescent="0.25">
      <c r="A13" s="28">
        <v>9</v>
      </c>
      <c r="B13" s="62" t="s">
        <v>510</v>
      </c>
      <c r="C13" s="62"/>
      <c r="D13" s="62" t="s">
        <v>503</v>
      </c>
      <c r="E13" s="62"/>
      <c r="F13" s="62" t="s">
        <v>29</v>
      </c>
      <c r="G13" s="310"/>
      <c r="H13" s="310"/>
      <c r="I13" s="23">
        <v>0.59150000000000003</v>
      </c>
      <c r="J13" s="18">
        <v>20.888441708333332</v>
      </c>
      <c r="K13" s="16">
        <f>'عربة 9'!$K$44</f>
        <v>154</v>
      </c>
      <c r="L13" s="16">
        <f>SUM(K13*2.2)</f>
        <v>338.8</v>
      </c>
      <c r="M13" s="16">
        <v>8754</v>
      </c>
      <c r="N13" s="16">
        <f>SUM(M13/3.75)</f>
        <v>2334.4</v>
      </c>
    </row>
    <row r="14" spans="1:14" x14ac:dyDescent="0.25">
      <c r="A14" s="28">
        <v>10</v>
      </c>
      <c r="B14" s="132" t="s">
        <v>513</v>
      </c>
      <c r="C14" s="133"/>
      <c r="D14" s="132" t="s">
        <v>117</v>
      </c>
      <c r="E14" s="133"/>
      <c r="F14" s="132" t="s">
        <v>118</v>
      </c>
      <c r="G14" s="176"/>
      <c r="H14" s="133"/>
      <c r="I14" s="24">
        <f>SUM(79*32*49/1000000)</f>
        <v>0.123872</v>
      </c>
      <c r="J14" s="16">
        <f>SUM(31.1*12.6*19.29/1728)</f>
        <v>4.3744093749999999</v>
      </c>
      <c r="K14" s="16">
        <f>'SA-001'!$K$34</f>
        <v>16</v>
      </c>
      <c r="L14" s="16">
        <f t="shared" ref="L14:L22" si="2">SUM(K14*2.2)</f>
        <v>35.200000000000003</v>
      </c>
      <c r="M14" s="16">
        <v>1520</v>
      </c>
      <c r="N14" s="16">
        <f t="shared" si="1"/>
        <v>405.33333333333331</v>
      </c>
    </row>
    <row r="15" spans="1:14" x14ac:dyDescent="0.25">
      <c r="A15" s="28">
        <v>11</v>
      </c>
      <c r="B15" s="132" t="s">
        <v>514</v>
      </c>
      <c r="C15" s="133"/>
      <c r="D15" s="132" t="s">
        <v>117</v>
      </c>
      <c r="E15" s="133"/>
      <c r="F15" s="132" t="s">
        <v>118</v>
      </c>
      <c r="G15" s="176"/>
      <c r="H15" s="133"/>
      <c r="I15" s="24">
        <f>SUM(79*32*49/1000000)</f>
        <v>0.123872</v>
      </c>
      <c r="J15" s="16">
        <f>SUM(31.1*12.6*19.29/1728)</f>
        <v>4.3744093749999999</v>
      </c>
      <c r="K15" s="16">
        <f>'SA-004'!K34</f>
        <v>18</v>
      </c>
      <c r="L15" s="16">
        <f t="shared" si="2"/>
        <v>39.6</v>
      </c>
      <c r="M15" s="16">
        <v>1520</v>
      </c>
      <c r="N15" s="16">
        <f t="shared" si="1"/>
        <v>405.33333333333331</v>
      </c>
    </row>
    <row r="16" spans="1:14" x14ac:dyDescent="0.25">
      <c r="A16" s="28">
        <v>12</v>
      </c>
      <c r="B16" s="132" t="s">
        <v>515</v>
      </c>
      <c r="C16" s="133"/>
      <c r="D16" s="132" t="s">
        <v>117</v>
      </c>
      <c r="E16" s="133"/>
      <c r="F16" s="132" t="s">
        <v>118</v>
      </c>
      <c r="G16" s="176"/>
      <c r="H16" s="133"/>
      <c r="I16" s="24">
        <f>SUM(79*32*49/1000000)</f>
        <v>0.123872</v>
      </c>
      <c r="J16" s="16">
        <f>SUM(31.1*12.6*19.29/1728)</f>
        <v>4.3744093749999999</v>
      </c>
      <c r="K16" s="16">
        <f>'SA-003'!$K$34</f>
        <v>18</v>
      </c>
      <c r="L16" s="16">
        <f t="shared" si="2"/>
        <v>39.6</v>
      </c>
      <c r="M16" s="16">
        <v>1520</v>
      </c>
      <c r="N16" s="16">
        <f t="shared" si="1"/>
        <v>405.33333333333331</v>
      </c>
    </row>
    <row r="17" spans="1:14" x14ac:dyDescent="0.25">
      <c r="A17" s="28">
        <v>13</v>
      </c>
      <c r="B17" s="132" t="s">
        <v>516</v>
      </c>
      <c r="C17" s="133"/>
      <c r="D17" s="132" t="s">
        <v>117</v>
      </c>
      <c r="E17" s="133"/>
      <c r="F17" s="132" t="s">
        <v>118</v>
      </c>
      <c r="G17" s="176"/>
      <c r="H17" s="133"/>
      <c r="I17" s="24">
        <f>SUM(79*32*49/1000000)</f>
        <v>0.123872</v>
      </c>
      <c r="J17" s="16">
        <f>SUM(31.1*12.6*19.29/1728)</f>
        <v>4.3744093749999999</v>
      </c>
      <c r="K17" s="16">
        <f>'SA-004'!$K$34</f>
        <v>18</v>
      </c>
      <c r="L17" s="16">
        <f t="shared" si="2"/>
        <v>39.6</v>
      </c>
      <c r="M17" s="16">
        <v>1520</v>
      </c>
      <c r="N17" s="16">
        <f t="shared" si="1"/>
        <v>405.33333333333331</v>
      </c>
    </row>
    <row r="18" spans="1:14" x14ac:dyDescent="0.25">
      <c r="A18" s="28">
        <v>14</v>
      </c>
      <c r="B18" s="132" t="s">
        <v>517</v>
      </c>
      <c r="C18" s="133"/>
      <c r="D18" s="132" t="s">
        <v>125</v>
      </c>
      <c r="E18" s="133"/>
      <c r="F18" s="132" t="s">
        <v>104</v>
      </c>
      <c r="G18" s="176"/>
      <c r="H18" s="133"/>
      <c r="I18" s="24">
        <f>SUM(72*50*32/1000000)</f>
        <v>0.1152</v>
      </c>
      <c r="J18" s="16">
        <f>SUM(28.35*19.69*12.6/1728)</f>
        <v>4.0702921875000007</v>
      </c>
      <c r="K18" s="16">
        <f>'SA-005'!$K$28</f>
        <v>28</v>
      </c>
      <c r="L18" s="16">
        <f t="shared" si="2"/>
        <v>61.600000000000009</v>
      </c>
      <c r="M18" s="16">
        <v>22394</v>
      </c>
      <c r="N18" s="16">
        <f t="shared" si="1"/>
        <v>5971.7333333333336</v>
      </c>
    </row>
    <row r="19" spans="1:14" x14ac:dyDescent="0.25">
      <c r="A19" s="28">
        <v>15</v>
      </c>
      <c r="B19" s="132" t="s">
        <v>518</v>
      </c>
      <c r="C19" s="133"/>
      <c r="D19" s="132" t="s">
        <v>128</v>
      </c>
      <c r="E19" s="133"/>
      <c r="F19" s="132" t="s">
        <v>129</v>
      </c>
      <c r="G19" s="176"/>
      <c r="H19" s="133"/>
      <c r="I19" s="24">
        <f>SUM(83*29*49/1000000)</f>
        <v>0.11794300000000001</v>
      </c>
      <c r="J19" s="16">
        <f>SUM(32.68*11.42*19.29/1728)</f>
        <v>4.1661666805555555</v>
      </c>
      <c r="K19" s="16">
        <f>'SA-006'!$K$28</f>
        <v>20</v>
      </c>
      <c r="L19" s="16">
        <f t="shared" si="2"/>
        <v>44</v>
      </c>
      <c r="M19" s="16">
        <v>38880</v>
      </c>
      <c r="N19" s="16">
        <f t="shared" si="1"/>
        <v>10368</v>
      </c>
    </row>
    <row r="20" spans="1:14" x14ac:dyDescent="0.25">
      <c r="A20" s="28">
        <v>16</v>
      </c>
      <c r="B20" s="132" t="s">
        <v>519</v>
      </c>
      <c r="C20" s="133"/>
      <c r="D20" s="132" t="s">
        <v>126</v>
      </c>
      <c r="E20" s="133"/>
      <c r="F20" s="132" t="s">
        <v>127</v>
      </c>
      <c r="G20" s="176"/>
      <c r="H20" s="133"/>
      <c r="I20" s="24">
        <f>SUM(78*27*47/1000000)</f>
        <v>9.8982000000000001E-2</v>
      </c>
      <c r="J20" s="16">
        <f>SUM(30.71*10.63*18.5/1728)</f>
        <v>3.4949508391203712</v>
      </c>
      <c r="K20" s="16">
        <f>'SA-007'!$K$31</f>
        <v>19</v>
      </c>
      <c r="L20" s="16">
        <f t="shared" si="2"/>
        <v>41.800000000000004</v>
      </c>
      <c r="M20" s="16">
        <v>26400</v>
      </c>
      <c r="N20" s="16">
        <f t="shared" si="1"/>
        <v>7040</v>
      </c>
    </row>
    <row r="21" spans="1:14" x14ac:dyDescent="0.25">
      <c r="A21" s="28">
        <v>17</v>
      </c>
      <c r="B21" s="132" t="s">
        <v>520</v>
      </c>
      <c r="C21" s="133"/>
      <c r="D21" s="132" t="s">
        <v>131</v>
      </c>
      <c r="E21" s="133"/>
      <c r="F21" s="132" t="s">
        <v>132</v>
      </c>
      <c r="G21" s="176"/>
      <c r="H21" s="133"/>
      <c r="I21" s="24">
        <f>SUM(88*31*42/1000000)</f>
        <v>0.114576</v>
      </c>
      <c r="J21" s="16">
        <f>SUM(34.65*12.2*16.54/1728)</f>
        <v>4.0462697916666661</v>
      </c>
      <c r="K21" s="16">
        <f>'SA-008'!$K$30</f>
        <v>12</v>
      </c>
      <c r="L21" s="16">
        <f t="shared" si="2"/>
        <v>26.400000000000002</v>
      </c>
      <c r="M21" s="16">
        <v>22600</v>
      </c>
      <c r="N21" s="16">
        <f t="shared" si="1"/>
        <v>6026.666666666667</v>
      </c>
    </row>
    <row r="22" spans="1:14" x14ac:dyDescent="0.25">
      <c r="A22" s="28">
        <v>18</v>
      </c>
      <c r="B22" s="132" t="s">
        <v>521</v>
      </c>
      <c r="C22" s="133"/>
      <c r="D22" s="132" t="s">
        <v>103</v>
      </c>
      <c r="E22" s="133"/>
      <c r="F22" s="132" t="s">
        <v>104</v>
      </c>
      <c r="G22" s="176"/>
      <c r="H22" s="133"/>
      <c r="I22" s="24">
        <f>SUM(72*50*32/1000000)</f>
        <v>0.1152</v>
      </c>
      <c r="J22" s="16">
        <f>SUM(28.35*19.69*12.6/1728)</f>
        <v>4.0702921875000007</v>
      </c>
      <c r="K22" s="16">
        <f>'SA-009'!$K$24</f>
        <v>26</v>
      </c>
      <c r="L22" s="16">
        <f t="shared" si="2"/>
        <v>57.2</v>
      </c>
      <c r="M22" s="16">
        <v>21570</v>
      </c>
      <c r="N22" s="16">
        <f t="shared" si="1"/>
        <v>5752</v>
      </c>
    </row>
    <row r="23" spans="1:14" x14ac:dyDescent="0.25">
      <c r="A23" s="28">
        <v>19</v>
      </c>
      <c r="B23" s="132" t="s">
        <v>522</v>
      </c>
      <c r="C23" s="133"/>
      <c r="D23" s="132" t="s">
        <v>274</v>
      </c>
      <c r="E23" s="133"/>
      <c r="F23" s="132" t="s">
        <v>275</v>
      </c>
      <c r="G23" s="176"/>
      <c r="H23" s="133"/>
      <c r="I23" s="24">
        <f>SUM(40*40*104/1000000)</f>
        <v>0.16639999999999999</v>
      </c>
      <c r="J23" s="16">
        <f>SUM(15.75*15.75*40.94/1728)</f>
        <v>5.8771289062499994</v>
      </c>
      <c r="K23" s="16">
        <f>'SA-0010'!$K$33</f>
        <v>43</v>
      </c>
      <c r="L23" s="16">
        <f>SUM(K23*2.2)</f>
        <v>94.600000000000009</v>
      </c>
      <c r="M23" s="11">
        <v>9640</v>
      </c>
      <c r="N23" s="16">
        <f t="shared" si="1"/>
        <v>2570.6666666666665</v>
      </c>
    </row>
    <row r="24" spans="1:14" x14ac:dyDescent="0.25">
      <c r="A24" s="28">
        <v>20</v>
      </c>
      <c r="B24" s="132" t="s">
        <v>770</v>
      </c>
      <c r="C24" s="133"/>
      <c r="D24" s="132" t="s">
        <v>765</v>
      </c>
      <c r="E24" s="133"/>
      <c r="F24" s="132" t="s">
        <v>766</v>
      </c>
      <c r="G24" s="176"/>
      <c r="H24" s="133"/>
      <c r="I24" s="24">
        <f>SUM(123*36*27/1000000)</f>
        <v>0.119556</v>
      </c>
      <c r="J24" s="16">
        <f>SUM(48.43*14.17*10.36/1728)</f>
        <v>4.1143415023148142</v>
      </c>
      <c r="K24" s="16">
        <f>'SA-0011'!K21</f>
        <v>24</v>
      </c>
      <c r="L24" s="16">
        <f>SUM(K24*2.2)</f>
        <v>52.800000000000004</v>
      </c>
      <c r="M24" s="11">
        <f>'SA-0011'!M21</f>
        <v>13425</v>
      </c>
      <c r="N24" s="16">
        <f t="shared" si="1"/>
        <v>3580</v>
      </c>
    </row>
    <row r="25" spans="1:14" x14ac:dyDescent="0.25">
      <c r="A25" s="28">
        <v>21</v>
      </c>
      <c r="B25" s="132" t="s">
        <v>534</v>
      </c>
      <c r="C25" s="133"/>
      <c r="D25" s="132" t="s">
        <v>293</v>
      </c>
      <c r="E25" s="133"/>
      <c r="F25" s="132" t="s">
        <v>294</v>
      </c>
      <c r="G25" s="176"/>
      <c r="H25" s="133"/>
      <c r="I25" s="23">
        <v>3.7499999999999999E-2</v>
      </c>
      <c r="J25" s="18">
        <f>SUM(9.84*9.84*23.62/1728)</f>
        <v>1.3235073333333334</v>
      </c>
      <c r="K25" s="18">
        <f>'SA-0012'!$K$30</f>
        <v>3</v>
      </c>
      <c r="L25" s="18">
        <v>13.200000000000001</v>
      </c>
      <c r="M25" s="18">
        <v>100</v>
      </c>
      <c r="N25" s="16">
        <f t="shared" si="1"/>
        <v>26.666666666666668</v>
      </c>
    </row>
    <row r="26" spans="1:14" x14ac:dyDescent="0.25">
      <c r="A26" s="28">
        <v>22</v>
      </c>
      <c r="B26" s="132" t="s">
        <v>533</v>
      </c>
      <c r="C26" s="133"/>
      <c r="D26" s="132" t="s">
        <v>119</v>
      </c>
      <c r="E26" s="133"/>
      <c r="F26" s="132" t="s">
        <v>120</v>
      </c>
      <c r="G26" s="176"/>
      <c r="H26" s="133"/>
      <c r="I26" s="24">
        <f>SUM(56*34*23/1000000)</f>
        <v>4.3791999999999998E-2</v>
      </c>
      <c r="J26" s="16">
        <f>SUM(22.05*13.39*9.06/1728)</f>
        <v>1.5480095312500002</v>
      </c>
      <c r="K26" s="16">
        <f>'SA-0013'!$K$30</f>
        <v>64</v>
      </c>
      <c r="L26" s="16">
        <f>SUM(K26*2.2)</f>
        <v>140.80000000000001</v>
      </c>
      <c r="M26" s="16">
        <v>11294</v>
      </c>
      <c r="N26" s="16">
        <f t="shared" si="1"/>
        <v>3011.7333333333331</v>
      </c>
    </row>
    <row r="27" spans="1:14" x14ac:dyDescent="0.25">
      <c r="A27" s="28">
        <v>23</v>
      </c>
      <c r="B27" s="132" t="s">
        <v>532</v>
      </c>
      <c r="C27" s="133"/>
      <c r="D27" s="132" t="s">
        <v>121</v>
      </c>
      <c r="E27" s="133"/>
      <c r="F27" s="132" t="s">
        <v>122</v>
      </c>
      <c r="G27" s="176"/>
      <c r="H27" s="133"/>
      <c r="I27" s="24">
        <f>SUM(65*51*23/1000000)</f>
        <v>7.6244999999999993E-2</v>
      </c>
      <c r="J27" s="16">
        <f>SUM(25.59*20.08*9.06/1728)</f>
        <v>2.6941294166666663</v>
      </c>
      <c r="K27" s="16">
        <f>'SA-0014'!$K$23</f>
        <v>20</v>
      </c>
      <c r="L27" s="16">
        <f>SUM(K27*2.2)</f>
        <v>44</v>
      </c>
      <c r="M27" s="16">
        <v>149000</v>
      </c>
      <c r="N27" s="16">
        <f t="shared" si="1"/>
        <v>39733.333333333336</v>
      </c>
    </row>
    <row r="28" spans="1:14" x14ac:dyDescent="0.25">
      <c r="A28" s="28">
        <v>24</v>
      </c>
      <c r="B28" s="132" t="s">
        <v>531</v>
      </c>
      <c r="C28" s="133"/>
      <c r="D28" s="132" t="s">
        <v>123</v>
      </c>
      <c r="E28" s="133"/>
      <c r="F28" s="132" t="s">
        <v>124</v>
      </c>
      <c r="G28" s="176"/>
      <c r="H28" s="133"/>
      <c r="I28" s="24">
        <f>SUM(121*39*16/1000000)</f>
        <v>7.5504000000000002E-2</v>
      </c>
      <c r="J28" s="16">
        <f>SUM(47.64*15.35*6.3/1728)</f>
        <v>2.6661031250000002</v>
      </c>
      <c r="K28" s="16">
        <f>'SA-0015'!$K$24</f>
        <v>16</v>
      </c>
      <c r="L28" s="16">
        <f>SUM(K28*2.2)</f>
        <v>35.200000000000003</v>
      </c>
      <c r="M28" s="16">
        <v>12000</v>
      </c>
      <c r="N28" s="16">
        <f t="shared" si="1"/>
        <v>3200</v>
      </c>
    </row>
    <row r="29" spans="1:14" x14ac:dyDescent="0.25">
      <c r="A29" s="28">
        <v>25</v>
      </c>
      <c r="B29" s="132" t="s">
        <v>530</v>
      </c>
      <c r="C29" s="133"/>
      <c r="D29" s="132" t="s">
        <v>411</v>
      </c>
      <c r="E29" s="133"/>
      <c r="F29" s="132" t="s">
        <v>412</v>
      </c>
      <c r="G29" s="176"/>
      <c r="H29" s="133"/>
      <c r="I29" s="23">
        <f>SUM(89*35*23/1000000)</f>
        <v>7.1645E-2</v>
      </c>
      <c r="J29" s="18">
        <f>SUM(35.04*13.78*9.06/1728)</f>
        <v>2.5316156666666667</v>
      </c>
      <c r="K29" s="16">
        <f>'SA-0016'!$K$34</f>
        <v>25</v>
      </c>
      <c r="L29" s="16">
        <v>41.800000000000004</v>
      </c>
      <c r="M29" s="18">
        <v>3750</v>
      </c>
      <c r="N29" s="16">
        <f t="shared" si="1"/>
        <v>1000</v>
      </c>
    </row>
    <row r="30" spans="1:14" x14ac:dyDescent="0.25">
      <c r="A30" s="28">
        <v>26</v>
      </c>
      <c r="B30" s="132" t="s">
        <v>529</v>
      </c>
      <c r="C30" s="133"/>
      <c r="D30" s="132" t="s">
        <v>133</v>
      </c>
      <c r="E30" s="133"/>
      <c r="F30" s="132" t="s">
        <v>134</v>
      </c>
      <c r="G30" s="176"/>
      <c r="H30" s="133"/>
      <c r="I30" s="24">
        <f>SUM(88*53*33/1000000)</f>
        <v>0.15391199999999999</v>
      </c>
      <c r="J30" s="16">
        <f>SUM(34.65*20.87*12.99/1728)</f>
        <v>5.4361458593750003</v>
      </c>
      <c r="K30" s="16">
        <f>'SA-0018'!$K$36</f>
        <v>30</v>
      </c>
      <c r="L30" s="16">
        <f>SUM(K30*2.2)</f>
        <v>66</v>
      </c>
      <c r="M30" s="16">
        <v>4589</v>
      </c>
      <c r="N30" s="16">
        <f t="shared" ref="N30:N35" si="3">SUM(M30/3.75)</f>
        <v>1223.7333333333333</v>
      </c>
    </row>
    <row r="31" spans="1:14" x14ac:dyDescent="0.25">
      <c r="A31" s="28">
        <v>27</v>
      </c>
      <c r="B31" s="132" t="s">
        <v>528</v>
      </c>
      <c r="C31" s="133"/>
      <c r="D31" s="132" t="s">
        <v>135</v>
      </c>
      <c r="E31" s="133"/>
      <c r="F31" s="132" t="s">
        <v>136</v>
      </c>
      <c r="G31" s="176"/>
      <c r="H31" s="133"/>
      <c r="I31" s="24">
        <f>SUM(263*23*20/1000000)</f>
        <v>0.12098</v>
      </c>
      <c r="J31" s="16">
        <f>SUM(103.54*9.06*7.87/1728)</f>
        <v>4.2723552013888897</v>
      </c>
      <c r="K31" s="16">
        <f>'SA-0019'!$K$34</f>
        <v>20</v>
      </c>
      <c r="L31" s="16">
        <f>SUM(K31*2.2)</f>
        <v>44</v>
      </c>
      <c r="M31" s="16">
        <v>7200</v>
      </c>
      <c r="N31" s="16">
        <f t="shared" si="3"/>
        <v>1920</v>
      </c>
    </row>
    <row r="32" spans="1:14" x14ac:dyDescent="0.25">
      <c r="A32" s="28">
        <v>28</v>
      </c>
      <c r="B32" s="132" t="s">
        <v>527</v>
      </c>
      <c r="C32" s="133"/>
      <c r="D32" s="132" t="s">
        <v>137</v>
      </c>
      <c r="E32" s="133"/>
      <c r="F32" s="132" t="s">
        <v>138</v>
      </c>
      <c r="G32" s="176"/>
      <c r="H32" s="133"/>
      <c r="I32" s="24">
        <f>SUM(263*23*20/1000000)</f>
        <v>0.12098</v>
      </c>
      <c r="J32" s="16">
        <f>SUM(103.54*9.06*7.87/1728)</f>
        <v>4.2723552013888897</v>
      </c>
      <c r="K32" s="16">
        <f>'SA-020'!$K$34</f>
        <v>174</v>
      </c>
      <c r="L32" s="16">
        <f>SUM(K32*2.2)</f>
        <v>382.8</v>
      </c>
      <c r="M32" s="16">
        <v>50000</v>
      </c>
      <c r="N32" s="16">
        <f t="shared" si="3"/>
        <v>13333.333333333334</v>
      </c>
    </row>
    <row r="33" spans="1:14" x14ac:dyDescent="0.25">
      <c r="A33" s="28">
        <v>29</v>
      </c>
      <c r="B33" s="132" t="s">
        <v>526</v>
      </c>
      <c r="C33" s="133"/>
      <c r="D33" s="132" t="s">
        <v>143</v>
      </c>
      <c r="E33" s="133"/>
      <c r="F33" s="132" t="s">
        <v>144</v>
      </c>
      <c r="G33" s="176"/>
      <c r="H33" s="133"/>
      <c r="I33" s="24">
        <f>SUM(220*70*40/1000000)</f>
        <v>0.61599999999999999</v>
      </c>
      <c r="J33" s="16">
        <f>SUM(86.61*27.56*19.29/1728)</f>
        <v>26.646228104166667</v>
      </c>
      <c r="K33" s="16">
        <f>'SA-021'!$K$26</f>
        <v>55</v>
      </c>
      <c r="L33" s="16">
        <f>SUM(K33*2.2)</f>
        <v>121.00000000000001</v>
      </c>
      <c r="M33" s="16">
        <v>10076</v>
      </c>
      <c r="N33" s="16">
        <f t="shared" si="3"/>
        <v>2686.9333333333334</v>
      </c>
    </row>
    <row r="34" spans="1:14" x14ac:dyDescent="0.25">
      <c r="A34" s="28">
        <v>30</v>
      </c>
      <c r="B34" s="132" t="s">
        <v>525</v>
      </c>
      <c r="C34" s="133"/>
      <c r="D34" s="132" t="s">
        <v>289</v>
      </c>
      <c r="E34" s="133"/>
      <c r="F34" s="132" t="s">
        <v>290</v>
      </c>
      <c r="G34" s="176"/>
      <c r="H34" s="133"/>
      <c r="I34" s="23">
        <v>0.105</v>
      </c>
      <c r="J34" s="18">
        <f>SUM(27.56*11.81*19.69/1728)</f>
        <v>3.7087801412037043</v>
      </c>
      <c r="K34" s="28">
        <f>'SA-022'!$K$30</f>
        <v>9</v>
      </c>
      <c r="L34" s="18">
        <v>24.200000000000003</v>
      </c>
      <c r="M34" s="28">
        <v>311.25</v>
      </c>
      <c r="N34" s="16">
        <f t="shared" si="3"/>
        <v>83</v>
      </c>
    </row>
    <row r="35" spans="1:14" x14ac:dyDescent="0.25">
      <c r="A35" s="28">
        <v>31</v>
      </c>
      <c r="B35" s="132" t="s">
        <v>524</v>
      </c>
      <c r="C35" s="133"/>
      <c r="D35" s="132" t="s">
        <v>265</v>
      </c>
      <c r="E35" s="133"/>
      <c r="F35" s="132" t="s">
        <v>266</v>
      </c>
      <c r="G35" s="176"/>
      <c r="H35" s="133"/>
      <c r="I35" s="24">
        <v>0.48480299999999998</v>
      </c>
      <c r="J35" s="16">
        <f>SUM(38.98*23.23*32.68/1728)</f>
        <v>17.124951662037034</v>
      </c>
      <c r="K35" s="16">
        <f>'SA-023'!$K$27</f>
        <v>181</v>
      </c>
      <c r="L35" s="16">
        <v>396.00000000000006</v>
      </c>
      <c r="M35" s="16">
        <v>13000</v>
      </c>
      <c r="N35" s="16">
        <f t="shared" si="3"/>
        <v>3466.6666666666665</v>
      </c>
    </row>
    <row r="36" spans="1:14" x14ac:dyDescent="0.25">
      <c r="A36" s="28">
        <v>32</v>
      </c>
      <c r="B36" s="132" t="s">
        <v>523</v>
      </c>
      <c r="C36" s="133"/>
      <c r="D36" s="132" t="s">
        <v>398</v>
      </c>
      <c r="E36" s="133"/>
      <c r="F36" s="132" t="s">
        <v>399</v>
      </c>
      <c r="G36" s="176"/>
      <c r="H36" s="133"/>
      <c r="I36" s="24">
        <v>0.12025</v>
      </c>
      <c r="J36" s="16">
        <f>SUM(25.59*19.69*14.57/1728)</f>
        <v>4.2484627586805557</v>
      </c>
      <c r="K36" s="16">
        <f>'SA-026'!$K$34</f>
        <v>26</v>
      </c>
      <c r="L36" s="16">
        <v>59.400000000000006</v>
      </c>
      <c r="M36" s="11">
        <v>200000</v>
      </c>
      <c r="N36" s="16">
        <f>SUM(M36/3.75)</f>
        <v>53333.333333333336</v>
      </c>
    </row>
    <row r="37" spans="1:14" ht="14.4" thickBot="1" x14ac:dyDescent="0.3">
      <c r="A37" s="28">
        <v>33</v>
      </c>
      <c r="B37" s="132" t="s">
        <v>756</v>
      </c>
      <c r="C37" s="133"/>
      <c r="D37" s="132" t="s">
        <v>757</v>
      </c>
      <c r="E37" s="133"/>
      <c r="F37" s="132" t="s">
        <v>399</v>
      </c>
      <c r="G37" s="176"/>
      <c r="H37" s="133"/>
      <c r="I37" s="24">
        <v>0.14000000000000001</v>
      </c>
      <c r="J37" s="16">
        <v>9</v>
      </c>
      <c r="K37" s="16">
        <f>'SA-027'!K30</f>
        <v>82</v>
      </c>
      <c r="L37" s="16">
        <f>'SA-027'!L30</f>
        <v>180.4</v>
      </c>
      <c r="M37" s="16">
        <f>'SA-027'!M30</f>
        <v>9640</v>
      </c>
      <c r="N37" s="16">
        <f>SUM(M37/3.75)</f>
        <v>2570.6666666666665</v>
      </c>
    </row>
    <row r="38" spans="1:14" x14ac:dyDescent="0.25">
      <c r="A38" s="295" t="s">
        <v>98</v>
      </c>
      <c r="B38" s="296"/>
      <c r="C38" s="296"/>
      <c r="D38" s="296"/>
      <c r="E38" s="296"/>
      <c r="F38" s="296"/>
      <c r="G38" s="296"/>
      <c r="H38" s="296"/>
      <c r="I38" s="296"/>
      <c r="J38" s="296"/>
      <c r="K38" s="296"/>
      <c r="L38" s="296"/>
      <c r="M38" s="296"/>
      <c r="N38" s="297"/>
    </row>
    <row r="39" spans="1:14" ht="14.4" thickBot="1" x14ac:dyDescent="0.3">
      <c r="A39" s="298"/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300"/>
    </row>
    <row r="40" spans="1:14" ht="14.4" thickBot="1" x14ac:dyDescent="0.3">
      <c r="I40" s="292" t="s">
        <v>19</v>
      </c>
      <c r="J40" s="293"/>
      <c r="K40" s="293" t="s">
        <v>99</v>
      </c>
      <c r="L40" s="293"/>
      <c r="M40" s="293" t="s">
        <v>95</v>
      </c>
      <c r="N40" s="294"/>
    </row>
    <row r="41" spans="1:14" ht="14.4" thickBot="1" x14ac:dyDescent="0.3">
      <c r="I41" s="12" t="s">
        <v>100</v>
      </c>
      <c r="J41" s="13" t="s">
        <v>97</v>
      </c>
      <c r="K41" s="13" t="s">
        <v>23</v>
      </c>
      <c r="L41" s="13" t="s">
        <v>24</v>
      </c>
      <c r="M41" s="13" t="s">
        <v>14</v>
      </c>
      <c r="N41" s="14" t="s">
        <v>15</v>
      </c>
    </row>
    <row r="42" spans="1:14" ht="14.4" thickBot="1" x14ac:dyDescent="0.3">
      <c r="I42" s="19">
        <f>SUM(I5:I37)</f>
        <v>8.8334560000000018</v>
      </c>
      <c r="J42" s="20">
        <f>SUM(J5:J37)</f>
        <v>320.80569897106471</v>
      </c>
      <c r="K42" s="20">
        <f>SUM(K5:K37)</f>
        <v>2226</v>
      </c>
      <c r="L42" s="20">
        <f>SUM(L5:L37)</f>
        <v>4894.9999999999991</v>
      </c>
      <c r="M42" s="20">
        <f>SUM(M5:M37)</f>
        <v>785387.25</v>
      </c>
      <c r="N42" s="21">
        <f>SUM(M42)/3.75</f>
        <v>209436.6</v>
      </c>
    </row>
    <row r="43" spans="1:14" x14ac:dyDescent="0.25">
      <c r="M43" s="15"/>
    </row>
    <row r="44" spans="1:14" x14ac:dyDescent="0.25">
      <c r="I44" s="29"/>
      <c r="J44" s="29"/>
      <c r="K44" s="29"/>
      <c r="L44" s="29"/>
      <c r="M44" s="29"/>
      <c r="N44" s="29"/>
    </row>
  </sheetData>
  <mergeCells count="111">
    <mergeCell ref="B9:C9"/>
    <mergeCell ref="D9:E9"/>
    <mergeCell ref="F9:H9"/>
    <mergeCell ref="B31:C31"/>
    <mergeCell ref="D31:E31"/>
    <mergeCell ref="F31:H31"/>
    <mergeCell ref="B32:C32"/>
    <mergeCell ref="D32:E32"/>
    <mergeCell ref="F32:H32"/>
    <mergeCell ref="B10:C10"/>
    <mergeCell ref="D10:E10"/>
    <mergeCell ref="F10:H10"/>
    <mergeCell ref="B30:C30"/>
    <mergeCell ref="D30:E30"/>
    <mergeCell ref="F30:H30"/>
    <mergeCell ref="B29:C29"/>
    <mergeCell ref="D29:E29"/>
    <mergeCell ref="F29:H29"/>
    <mergeCell ref="B25:C25"/>
    <mergeCell ref="D25:E25"/>
    <mergeCell ref="F25:H25"/>
    <mergeCell ref="B13:C13"/>
    <mergeCell ref="D13:E13"/>
    <mergeCell ref="F13:H13"/>
    <mergeCell ref="B14:C14"/>
    <mergeCell ref="D14:E14"/>
    <mergeCell ref="F14:H14"/>
    <mergeCell ref="B11:C11"/>
    <mergeCell ref="D11:E11"/>
    <mergeCell ref="F11:H11"/>
    <mergeCell ref="B12:C12"/>
    <mergeCell ref="D12:E12"/>
    <mergeCell ref="F12:H12"/>
    <mergeCell ref="A1:N2"/>
    <mergeCell ref="A3:A4"/>
    <mergeCell ref="B3:C4"/>
    <mergeCell ref="D3:J3"/>
    <mergeCell ref="K3:L3"/>
    <mergeCell ref="M3:N3"/>
    <mergeCell ref="D4:E4"/>
    <mergeCell ref="F4:H4"/>
    <mergeCell ref="F8:H8"/>
    <mergeCell ref="B5:C5"/>
    <mergeCell ref="D5:E5"/>
    <mergeCell ref="F5:H5"/>
    <mergeCell ref="B6:C6"/>
    <mergeCell ref="D6:E6"/>
    <mergeCell ref="F6:H6"/>
    <mergeCell ref="B7:C7"/>
    <mergeCell ref="D7:E7"/>
    <mergeCell ref="F7:H7"/>
    <mergeCell ref="B8:C8"/>
    <mergeCell ref="D8:E8"/>
    <mergeCell ref="D18:E18"/>
    <mergeCell ref="F18:H18"/>
    <mergeCell ref="B15:C15"/>
    <mergeCell ref="D15:E15"/>
    <mergeCell ref="F15:H15"/>
    <mergeCell ref="B16:C16"/>
    <mergeCell ref="D16:E16"/>
    <mergeCell ref="F16:H16"/>
    <mergeCell ref="B17:C17"/>
    <mergeCell ref="D17:E17"/>
    <mergeCell ref="F17:H17"/>
    <mergeCell ref="B18:C18"/>
    <mergeCell ref="D22:E22"/>
    <mergeCell ref="F22:H22"/>
    <mergeCell ref="B19:C19"/>
    <mergeCell ref="D19:E19"/>
    <mergeCell ref="F19:H19"/>
    <mergeCell ref="B20:C20"/>
    <mergeCell ref="D20:E20"/>
    <mergeCell ref="F20:H20"/>
    <mergeCell ref="F21:H21"/>
    <mergeCell ref="B22:C22"/>
    <mergeCell ref="B21:C21"/>
    <mergeCell ref="D21:E21"/>
    <mergeCell ref="B23:C23"/>
    <mergeCell ref="B27:C27"/>
    <mergeCell ref="D27:E27"/>
    <mergeCell ref="F27:H27"/>
    <mergeCell ref="B28:C28"/>
    <mergeCell ref="D28:E28"/>
    <mergeCell ref="F28:H28"/>
    <mergeCell ref="B26:C26"/>
    <mergeCell ref="D23:E23"/>
    <mergeCell ref="F23:H23"/>
    <mergeCell ref="D26:E26"/>
    <mergeCell ref="F26:H26"/>
    <mergeCell ref="B24:C24"/>
    <mergeCell ref="D24:E24"/>
    <mergeCell ref="F24:H24"/>
    <mergeCell ref="I40:J40"/>
    <mergeCell ref="K40:L40"/>
    <mergeCell ref="M40:N40"/>
    <mergeCell ref="A38:N39"/>
    <mergeCell ref="B37:C37"/>
    <mergeCell ref="D37:E37"/>
    <mergeCell ref="F37:H37"/>
    <mergeCell ref="B33:C33"/>
    <mergeCell ref="D33:E33"/>
    <mergeCell ref="F33:H33"/>
    <mergeCell ref="B34:C34"/>
    <mergeCell ref="B35:C35"/>
    <mergeCell ref="D35:E35"/>
    <mergeCell ref="F35:H35"/>
    <mergeCell ref="D34:E34"/>
    <mergeCell ref="F34:H34"/>
    <mergeCell ref="B36:C36"/>
    <mergeCell ref="D36:E36"/>
    <mergeCell ref="F36:H36"/>
  </mergeCells>
  <pageMargins left="0.25" right="0.25" top="0.75" bottom="0.75" header="0.3" footer="0.3"/>
  <pageSetup paperSize="9" scale="93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34</vt:i4>
      </vt:variant>
      <vt:variant>
        <vt:lpstr>النطاقات المسماة</vt:lpstr>
      </vt:variant>
      <vt:variant>
        <vt:i4>32</vt:i4>
      </vt:variant>
    </vt:vector>
  </HeadingPairs>
  <TitlesOfParts>
    <vt:vector size="66" baseType="lpstr">
      <vt:lpstr>RA-001</vt:lpstr>
      <vt:lpstr>RA-002</vt:lpstr>
      <vt:lpstr>RA-003</vt:lpstr>
      <vt:lpstr>عربة 4</vt:lpstr>
      <vt:lpstr>RA-005</vt:lpstr>
      <vt:lpstr>RA-006</vt:lpstr>
      <vt:lpstr>عربةRA-007</vt:lpstr>
      <vt:lpstr>RA-008</vt:lpstr>
      <vt:lpstr>عربة 9</vt:lpstr>
      <vt:lpstr>SA-001</vt:lpstr>
      <vt:lpstr>SA-002</vt:lpstr>
      <vt:lpstr>SA-003</vt:lpstr>
      <vt:lpstr>SA-004</vt:lpstr>
      <vt:lpstr>SA-005</vt:lpstr>
      <vt:lpstr>SA-006</vt:lpstr>
      <vt:lpstr>SA-007</vt:lpstr>
      <vt:lpstr>SA-008</vt:lpstr>
      <vt:lpstr>SA-009</vt:lpstr>
      <vt:lpstr>SA-0010</vt:lpstr>
      <vt:lpstr>SA-0011</vt:lpstr>
      <vt:lpstr>SA-0012</vt:lpstr>
      <vt:lpstr>SA-0013</vt:lpstr>
      <vt:lpstr>SA-0014</vt:lpstr>
      <vt:lpstr>SA-0015</vt:lpstr>
      <vt:lpstr>SA-0016</vt:lpstr>
      <vt:lpstr>SA-0018</vt:lpstr>
      <vt:lpstr>SA-0019</vt:lpstr>
      <vt:lpstr>SA-020</vt:lpstr>
      <vt:lpstr>SA-021</vt:lpstr>
      <vt:lpstr>SA-022</vt:lpstr>
      <vt:lpstr>SA-023</vt:lpstr>
      <vt:lpstr>SA-026</vt:lpstr>
      <vt:lpstr>SA-027</vt:lpstr>
      <vt:lpstr>Total</vt:lpstr>
      <vt:lpstr>'RA-006'!Print_Area</vt:lpstr>
      <vt:lpstr>'SA-0015'!Print_Area</vt:lpstr>
      <vt:lpstr>'RA-001'!Print_Titles</vt:lpstr>
      <vt:lpstr>'RA-002'!Print_Titles</vt:lpstr>
      <vt:lpstr>'RA-003'!Print_Titles</vt:lpstr>
      <vt:lpstr>'RA-005'!Print_Titles</vt:lpstr>
      <vt:lpstr>'RA-006'!Print_Titles</vt:lpstr>
      <vt:lpstr>'RA-008'!Print_Titles</vt:lpstr>
      <vt:lpstr>'SA-001'!Print_Titles</vt:lpstr>
      <vt:lpstr>'SA-0010'!Print_Titles</vt:lpstr>
      <vt:lpstr>'SA-0012'!Print_Titles</vt:lpstr>
      <vt:lpstr>'SA-0013'!Print_Titles</vt:lpstr>
      <vt:lpstr>'SA-0014'!Print_Titles</vt:lpstr>
      <vt:lpstr>'SA-0015'!Print_Titles</vt:lpstr>
      <vt:lpstr>'SA-0016'!Print_Titles</vt:lpstr>
      <vt:lpstr>'SA-0018'!Print_Titles</vt:lpstr>
      <vt:lpstr>'SA-0019'!Print_Titles</vt:lpstr>
      <vt:lpstr>'SA-002'!Print_Titles</vt:lpstr>
      <vt:lpstr>'SA-003'!Print_Titles</vt:lpstr>
      <vt:lpstr>'SA-004'!Print_Titles</vt:lpstr>
      <vt:lpstr>'SA-005'!Print_Titles</vt:lpstr>
      <vt:lpstr>'SA-006'!Print_Titles</vt:lpstr>
      <vt:lpstr>'SA-007'!Print_Titles</vt:lpstr>
      <vt:lpstr>'SA-008'!Print_Titles</vt:lpstr>
      <vt:lpstr>'SA-009'!Print_Titles</vt:lpstr>
      <vt:lpstr>'SA-020'!Print_Titles</vt:lpstr>
      <vt:lpstr>'SA-021'!Print_Titles</vt:lpstr>
      <vt:lpstr>'SA-022'!Print_Titles</vt:lpstr>
      <vt:lpstr>'SA-023'!Print_Titles</vt:lpstr>
      <vt:lpstr>'SA-026'!Print_Titles</vt:lpstr>
      <vt:lpstr>'عربة 4'!Print_Titles</vt:lpstr>
      <vt:lpstr>'عربةRA-007'!Print_Titles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Fldhr</dc:creator>
  <cp:lastModifiedBy>Office</cp:lastModifiedBy>
  <cp:lastPrinted>2026-01-31T08:26:54Z</cp:lastPrinted>
  <dcterms:created xsi:type="dcterms:W3CDTF">2019-10-06T06:02:53Z</dcterms:created>
  <dcterms:modified xsi:type="dcterms:W3CDTF">2026-06-25T05:42:04Z</dcterms:modified>
</cp:coreProperties>
</file>