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drawings/drawing8.xml" ContentType="application/vnd.openxmlformats-officedocument.drawing+xml"/>
  <Override PartName="/xl/ink/ink2.xml" ContentType="application/inkml+xml"/>
  <Override PartName="/xl/drawings/drawing9.xml" ContentType="application/vnd.openxmlformats-officedocument.drawing+xml"/>
  <Override PartName="/xl/ink/ink3.xml" ContentType="application/inkml+xml"/>
  <Override PartName="/xl/drawings/drawing10.xml" ContentType="application/vnd.openxmlformats-officedocument.drawing+xml"/>
  <Override PartName="/xl/ink/ink4.xml" ContentType="application/inkml+xml"/>
  <Override PartName="/xl/drawings/drawing11.xml" ContentType="application/vnd.openxmlformats-officedocument.drawing+xml"/>
  <Override PartName="/xl/ink/ink5.xml" ContentType="application/inkml+xml"/>
  <Override PartName="/xl/drawings/drawing12.xml" ContentType="application/vnd.openxmlformats-officedocument.drawing+xml"/>
  <Override PartName="/xl/ink/ink6.xml" ContentType="application/inkml+xml"/>
  <Override PartName="/xl/drawings/drawing13.xml" ContentType="application/vnd.openxmlformats-officedocument.drawing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grawa\Desktop\Training\Data Science\Acad\BootCamp\Sessions\Session16-STATISTICS -VI\"/>
    </mc:Choice>
  </mc:AlternateContent>
  <xr:revisionPtr revIDLastSave="0" documentId="10_ncr:100000_{6DB6F2FA-3C4B-4BB3-A62C-E4821F61BA82}" xr6:coauthVersionLast="31" xr6:coauthVersionMax="31" xr10:uidLastSave="{00000000-0000-0000-0000-000000000000}"/>
  <bookViews>
    <workbookView xWindow="0" yWindow="0" windowWidth="28800" windowHeight="12225" xr2:uid="{8E8A078C-EBE9-40BD-A2C2-36561317FAB1}"/>
  </bookViews>
  <sheets>
    <sheet name="Prob1" sheetId="10" r:id="rId1"/>
    <sheet name="Prob2" sheetId="11" r:id="rId2"/>
    <sheet name="Prob3" sheetId="13" r:id="rId3"/>
    <sheet name="Prob4" sheetId="12" r:id="rId4"/>
    <sheet name="Prob5" sheetId="9" r:id="rId5"/>
    <sheet name="Prob6" sheetId="8" r:id="rId6"/>
    <sheet name="Prob7" sheetId="1" r:id="rId7"/>
    <sheet name="Prob8" sheetId="2" r:id="rId8"/>
    <sheet name="Prob9" sheetId="7" r:id="rId9"/>
    <sheet name="Prob10" sheetId="3" r:id="rId10"/>
    <sheet name="Prob11" sheetId="4" r:id="rId11"/>
    <sheet name="Prob12" sheetId="5" r:id="rId12"/>
    <sheet name="Prob13" sheetId="6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9" l="1"/>
  <c r="D20" i="9"/>
  <c r="C26" i="8"/>
  <c r="D20" i="8"/>
  <c r="C13" i="1"/>
  <c r="C12" i="1"/>
  <c r="C9" i="1"/>
  <c r="C8" i="1"/>
  <c r="C7" i="1"/>
  <c r="C13" i="7"/>
  <c r="C12" i="7"/>
  <c r="C9" i="7"/>
  <c r="C8" i="7"/>
  <c r="C7" i="7"/>
  <c r="F19" i="6"/>
  <c r="E7" i="6"/>
  <c r="D7" i="6"/>
  <c r="C7" i="6"/>
  <c r="F6" i="6"/>
  <c r="F5" i="6"/>
  <c r="F4" i="6"/>
  <c r="F19" i="5"/>
  <c r="C19" i="5"/>
  <c r="E7" i="5"/>
  <c r="D7" i="5"/>
  <c r="C7" i="5"/>
  <c r="F6" i="5"/>
  <c r="F5" i="5"/>
  <c r="F4" i="5"/>
  <c r="F19" i="4"/>
  <c r="C19" i="4"/>
  <c r="E7" i="4"/>
  <c r="D7" i="4"/>
  <c r="C7" i="4"/>
  <c r="F6" i="4"/>
  <c r="F5" i="4"/>
  <c r="F4" i="4"/>
  <c r="C19" i="3"/>
  <c r="F19" i="3"/>
  <c r="F14" i="3"/>
  <c r="F13" i="3"/>
  <c r="F12" i="3"/>
  <c r="F11" i="3"/>
  <c r="E13" i="3"/>
  <c r="E12" i="3"/>
  <c r="E11" i="3"/>
  <c r="D14" i="3"/>
  <c r="C14" i="3"/>
  <c r="D13" i="3"/>
  <c r="C13" i="3"/>
  <c r="F7" i="3"/>
  <c r="E7" i="3"/>
  <c r="D7" i="3"/>
  <c r="C7" i="3"/>
  <c r="F6" i="3"/>
  <c r="F5" i="3"/>
  <c r="F4" i="3"/>
  <c r="F19" i="2"/>
  <c r="D7" i="2"/>
  <c r="C7" i="2"/>
  <c r="F5" i="2"/>
  <c r="F4" i="2"/>
  <c r="F7" i="2" s="1"/>
  <c r="C12" i="2" l="1"/>
  <c r="D12" i="2"/>
  <c r="D11" i="2"/>
  <c r="C11" i="2"/>
  <c r="F7" i="6"/>
  <c r="C12" i="6" s="1"/>
  <c r="C13" i="6"/>
  <c r="F7" i="5"/>
  <c r="C11" i="5" s="1"/>
  <c r="F7" i="4"/>
  <c r="D11" i="4" s="1"/>
  <c r="E14" i="3"/>
  <c r="C12" i="3"/>
  <c r="D14" i="2" l="1"/>
  <c r="F12" i="2"/>
  <c r="F11" i="2"/>
  <c r="C19" i="2"/>
  <c r="C14" i="2"/>
  <c r="F14" i="2" s="1"/>
  <c r="E13" i="6"/>
  <c r="C11" i="6"/>
  <c r="F11" i="6" s="1"/>
  <c r="D13" i="6"/>
  <c r="F13" i="6" s="1"/>
  <c r="E12" i="6"/>
  <c r="D11" i="6"/>
  <c r="D12" i="6"/>
  <c r="E11" i="6"/>
  <c r="E14" i="6" s="1"/>
  <c r="C14" i="6"/>
  <c r="C13" i="5"/>
  <c r="E12" i="5"/>
  <c r="E11" i="5"/>
  <c r="C12" i="5"/>
  <c r="C14" i="5" s="1"/>
  <c r="D13" i="5"/>
  <c r="D12" i="5"/>
  <c r="E13" i="5"/>
  <c r="D11" i="5"/>
  <c r="F11" i="5" s="1"/>
  <c r="D13" i="4"/>
  <c r="E13" i="4"/>
  <c r="C13" i="4"/>
  <c r="C11" i="4"/>
  <c r="D12" i="4"/>
  <c r="E12" i="4"/>
  <c r="C12" i="4"/>
  <c r="E11" i="4"/>
  <c r="C11" i="3"/>
  <c r="D12" i="3"/>
  <c r="D11" i="3"/>
  <c r="D14" i="6" l="1"/>
  <c r="F14" i="6" s="1"/>
  <c r="C19" i="6"/>
  <c r="F12" i="6"/>
  <c r="E14" i="5"/>
  <c r="F12" i="5"/>
  <c r="F13" i="5"/>
  <c r="D14" i="5"/>
  <c r="F14" i="5" s="1"/>
  <c r="F12" i="4"/>
  <c r="D14" i="4"/>
  <c r="C14" i="4"/>
  <c r="F11" i="4"/>
  <c r="E14" i="4"/>
  <c r="F13" i="4"/>
  <c r="F14" i="4" l="1"/>
</calcChain>
</file>

<file path=xl/sharedStrings.xml><?xml version="1.0" encoding="utf-8"?>
<sst xmlns="http://schemas.openxmlformats.org/spreadsheetml/2006/main" count="173" uniqueCount="80">
  <si>
    <t>Voted</t>
  </si>
  <si>
    <t>Not Voted</t>
  </si>
  <si>
    <t>Men</t>
  </si>
  <si>
    <t>Women</t>
  </si>
  <si>
    <t>Total</t>
  </si>
  <si>
    <t>Expected</t>
  </si>
  <si>
    <t>Observed</t>
  </si>
  <si>
    <t xml:space="preserve">df= </t>
  </si>
  <si>
    <t xml:space="preserve">calculated </t>
  </si>
  <si>
    <t xml:space="preserve">for alpha level 0.05 and df = 1 tabulated </t>
  </si>
  <si>
    <t>calculated value is greater then tabulated value reject the null hypothesis</t>
  </si>
  <si>
    <r>
      <t>H</t>
    </r>
    <r>
      <rPr>
        <b/>
        <vertAlign val="subscript"/>
        <sz val="16"/>
        <color rgb="FFFF0000"/>
        <rFont val="Calibri"/>
        <family val="2"/>
        <scheme val="minor"/>
      </rPr>
      <t xml:space="preserve">0 </t>
    </r>
    <r>
      <rPr>
        <b/>
        <sz val="16"/>
        <color rgb="FFFF0000"/>
        <rFont val="Calibri"/>
        <family val="2"/>
        <scheme val="minor"/>
      </rPr>
      <t>:</t>
    </r>
  </si>
  <si>
    <r>
      <t>H</t>
    </r>
    <r>
      <rPr>
        <b/>
        <vertAlign val="subscript"/>
        <sz val="16"/>
        <color rgb="FFFF0000"/>
        <rFont val="Calibri"/>
        <family val="2"/>
        <scheme val="minor"/>
      </rPr>
      <t xml:space="preserve">1 </t>
    </r>
    <r>
      <rPr>
        <b/>
        <sz val="16"/>
        <color rgb="FFFF0000"/>
        <rFont val="Calibri"/>
        <family val="2"/>
        <scheme val="minor"/>
      </rPr>
      <t>:</t>
    </r>
  </si>
  <si>
    <t>Gender is independen of voting</t>
  </si>
  <si>
    <t>Gender and voting are dependent</t>
  </si>
  <si>
    <t>A</t>
  </si>
  <si>
    <t>B</t>
  </si>
  <si>
    <t>C</t>
  </si>
  <si>
    <t>5-6 years</t>
  </si>
  <si>
    <t>7-8 years</t>
  </si>
  <si>
    <t>9-10 years</t>
  </si>
  <si>
    <t xml:space="preserve">for alpha level 0.05 and df = 4 tabulated </t>
  </si>
  <si>
    <t>Conform</t>
  </si>
  <si>
    <t>Not Conform</t>
  </si>
  <si>
    <t>Support</t>
  </si>
  <si>
    <t>No Support</t>
  </si>
  <si>
    <t>Short</t>
  </si>
  <si>
    <t>Tall</t>
  </si>
  <si>
    <t>Leader</t>
  </si>
  <si>
    <t>Follower</t>
  </si>
  <si>
    <t>Unclassifiable</t>
  </si>
  <si>
    <t>Married</t>
  </si>
  <si>
    <t>Widowed, divorced
or separated</t>
  </si>
  <si>
    <t>Never married</t>
  </si>
  <si>
    <t>Employed</t>
  </si>
  <si>
    <t>Unemployed</t>
  </si>
  <si>
    <t>Not in labor force</t>
  </si>
  <si>
    <t>Employment is independent of marital status</t>
  </si>
  <si>
    <t>Employment and marital status are dependent</t>
  </si>
  <si>
    <t>Leadership quality is independent of height</t>
  </si>
  <si>
    <t>Leadership quality and height are dependent</t>
  </si>
  <si>
    <t>support/ no-support is independent of conformity</t>
  </si>
  <si>
    <t>support/ no-support and conformity are dependent</t>
  </si>
  <si>
    <t>children age group is independent of photograph selection</t>
  </si>
  <si>
    <t>children age group and photograph selection are dependent</t>
  </si>
  <si>
    <t>Higgins</t>
  </si>
  <si>
    <t>Reardon</t>
  </si>
  <si>
    <t>White</t>
  </si>
  <si>
    <t>Charlton</t>
  </si>
  <si>
    <t>Candidates are equally popular</t>
  </si>
  <si>
    <t>Candidates have different popularity</t>
  </si>
  <si>
    <t xml:space="preserve">df = </t>
  </si>
  <si>
    <t xml:space="preserve">for alpha level 0.05 and df = 3 tabulated </t>
  </si>
  <si>
    <t>Calculated    =</t>
  </si>
  <si>
    <t>Dice</t>
  </si>
  <si>
    <t>calculated value is lesser then tabulated value fail to reject the null hypothesis</t>
  </si>
  <si>
    <t>Dice is unbiased</t>
  </si>
  <si>
    <t>Dice is biased</t>
  </si>
  <si>
    <t>Population 1: With sweepstakes</t>
  </si>
  <si>
    <r>
      <t>n</t>
    </r>
    <r>
      <rPr>
        <vertAlign val="subscript"/>
        <sz val="12"/>
        <color rgb="FF000000"/>
        <rFont val="ArialMT"/>
      </rPr>
      <t>1</t>
    </r>
  </si>
  <si>
    <r>
      <t>x</t>
    </r>
    <r>
      <rPr>
        <vertAlign val="subscript"/>
        <sz val="12"/>
        <color rgb="FF000000"/>
        <rFont val="ArialMT"/>
      </rPr>
      <t>1</t>
    </r>
  </si>
  <si>
    <r>
      <t>p</t>
    </r>
    <r>
      <rPr>
        <vertAlign val="subscript"/>
        <sz val="12"/>
        <color rgb="FF000000"/>
        <rFont val="ArialMT"/>
      </rPr>
      <t>1</t>
    </r>
  </si>
  <si>
    <t>Population 2: No sweepstakes</t>
  </si>
  <si>
    <r>
      <t>n</t>
    </r>
    <r>
      <rPr>
        <vertAlign val="subscript"/>
        <sz val="12"/>
        <color rgb="FF000000"/>
        <rFont val="ArialMT"/>
      </rPr>
      <t>2</t>
    </r>
  </si>
  <si>
    <r>
      <t>x</t>
    </r>
    <r>
      <rPr>
        <vertAlign val="subscript"/>
        <sz val="12"/>
        <color rgb="FF000000"/>
        <rFont val="ArialMT"/>
      </rPr>
      <t>2</t>
    </r>
  </si>
  <si>
    <r>
      <t>p</t>
    </r>
    <r>
      <rPr>
        <vertAlign val="subscript"/>
        <sz val="12"/>
        <color rgb="FF000000"/>
        <rFont val="ArialMT"/>
      </rPr>
      <t>2</t>
    </r>
  </si>
  <si>
    <t>µ =</t>
  </si>
  <si>
    <t>n =</t>
  </si>
  <si>
    <r>
      <rPr>
        <sz val="14"/>
        <color rgb="FF000000"/>
        <rFont val="Symbol"/>
        <family val="1"/>
        <charset val="2"/>
      </rPr>
      <t xml:space="preserve">s </t>
    </r>
    <r>
      <rPr>
        <sz val="14"/>
        <color rgb="FF000000"/>
        <rFont val="ArialMT"/>
      </rPr>
      <t>=</t>
    </r>
  </si>
  <si>
    <r>
      <t>µ</t>
    </r>
    <r>
      <rPr>
        <vertAlign val="subscript"/>
        <sz val="14"/>
        <color rgb="FF000000"/>
        <rFont val="ArialMT"/>
      </rPr>
      <t>1</t>
    </r>
    <r>
      <rPr>
        <sz val="14"/>
        <color rgb="FF000000"/>
        <rFont val="ArialMT"/>
      </rPr>
      <t xml:space="preserve"> = µ</t>
    </r>
    <r>
      <rPr>
        <vertAlign val="subscript"/>
        <sz val="14"/>
        <color rgb="FF000000"/>
        <rFont val="ArialMT"/>
      </rPr>
      <t>2</t>
    </r>
  </si>
  <si>
    <r>
      <t>µ</t>
    </r>
    <r>
      <rPr>
        <vertAlign val="subscript"/>
        <sz val="14"/>
        <color rgb="FF000000"/>
        <rFont val="ArialMT"/>
      </rPr>
      <t>1</t>
    </r>
    <r>
      <rPr>
        <sz val="14"/>
        <color rgb="FF000000"/>
        <rFont val="ArialMT"/>
      </rPr>
      <t xml:space="preserve"> ≠ µ</t>
    </r>
    <r>
      <rPr>
        <vertAlign val="subscript"/>
        <sz val="14"/>
        <color rgb="FF000000"/>
        <rFont val="ArialMT"/>
      </rPr>
      <t>2</t>
    </r>
  </si>
  <si>
    <r>
      <t>p</t>
    </r>
    <r>
      <rPr>
        <vertAlign val="subscript"/>
        <sz val="12"/>
        <color rgb="FF000000"/>
        <rFont val="ArialMT"/>
      </rPr>
      <t xml:space="preserve">1 </t>
    </r>
    <r>
      <rPr>
        <sz val="12"/>
        <color rgb="FF000000"/>
        <rFont val="ArialMT"/>
      </rPr>
      <t>- p</t>
    </r>
    <r>
      <rPr>
        <vertAlign val="subscript"/>
        <sz val="12"/>
        <color rgb="FF000000"/>
        <rFont val="ArialMT"/>
      </rPr>
      <t xml:space="preserve">2 </t>
    </r>
    <r>
      <rPr>
        <sz val="12"/>
        <color rgb="FF000000"/>
        <rFont val="Calibri"/>
        <family val="2"/>
      </rPr>
      <t>≤ 0.1</t>
    </r>
  </si>
  <si>
    <r>
      <t>p</t>
    </r>
    <r>
      <rPr>
        <vertAlign val="subscript"/>
        <sz val="12"/>
        <color rgb="FF000000"/>
        <rFont val="ArialMT"/>
      </rPr>
      <t xml:space="preserve">1 </t>
    </r>
    <r>
      <rPr>
        <sz val="12"/>
        <color rgb="FF000000"/>
        <rFont val="ArialMT"/>
      </rPr>
      <t>- p</t>
    </r>
    <r>
      <rPr>
        <vertAlign val="subscript"/>
        <sz val="12"/>
        <color rgb="FF000000"/>
        <rFont val="ArialMT"/>
      </rPr>
      <t xml:space="preserve">2 </t>
    </r>
    <r>
      <rPr>
        <sz val="12"/>
        <color rgb="FF000000"/>
        <rFont val="Calibri"/>
        <family val="2"/>
      </rPr>
      <t>≥ 0.1</t>
    </r>
  </si>
  <si>
    <t xml:space="preserve">Standard Error = </t>
  </si>
  <si>
    <t xml:space="preserve">SE = </t>
  </si>
  <si>
    <t xml:space="preserve">z= </t>
  </si>
  <si>
    <t xml:space="preserve">z = </t>
  </si>
  <si>
    <t xml:space="preserve">D= </t>
  </si>
  <si>
    <t xml:space="preserve">for one tail 5% significance z= </t>
  </si>
  <si>
    <t>SE is very and Z=0, fail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</si>
</sst>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sz val="12"/>
      <color rgb="FF000000"/>
      <name val="ArialMT"/>
    </font>
    <font>
      <sz val="12"/>
      <name val="ArialMT"/>
    </font>
    <font>
      <vertAlign val="subscript"/>
      <sz val="12"/>
      <color rgb="FF000000"/>
      <name val="ArialMT"/>
    </font>
    <font>
      <sz val="14"/>
      <color rgb="FF000000"/>
      <name val="ArialMT"/>
    </font>
    <font>
      <sz val="14"/>
      <color rgb="FF000000"/>
      <name val="ArialMT"/>
      <family val="1"/>
      <charset val="2"/>
    </font>
    <font>
      <sz val="14"/>
      <color rgb="FF000000"/>
      <name val="Symbol"/>
      <family val="1"/>
      <charset val="2"/>
    </font>
    <font>
      <vertAlign val="subscript"/>
      <sz val="14"/>
      <color rgb="FF000000"/>
      <name val="ArialMT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8" borderId="0" xfId="0" applyFont="1" applyFill="1"/>
    <xf numFmtId="0" fontId="1" fillId="6" borderId="0" xfId="0" applyFont="1" applyFill="1" applyAlignment="1">
      <alignment horizontal="center"/>
    </xf>
    <xf numFmtId="0" fontId="3" fillId="0" borderId="0" xfId="0" applyFont="1"/>
    <xf numFmtId="0" fontId="1" fillId="2" borderId="0" xfId="0" applyFont="1" applyFill="1"/>
    <xf numFmtId="0" fontId="1" fillId="5" borderId="0" xfId="0" applyFont="1" applyFill="1"/>
    <xf numFmtId="0" fontId="1" fillId="0" borderId="0" xfId="0" applyFont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/>
    <xf numFmtId="0" fontId="5" fillId="0" borderId="0" xfId="0" applyFont="1"/>
    <xf numFmtId="0" fontId="3" fillId="10" borderId="0" xfId="0" applyFont="1" applyFill="1"/>
    <xf numFmtId="0" fontId="1" fillId="2" borderId="0" xfId="0" applyFont="1" applyFill="1" applyAlignment="1">
      <alignment wrapText="1"/>
    </xf>
    <xf numFmtId="0" fontId="7" fillId="0" borderId="0" xfId="0" applyFont="1"/>
    <xf numFmtId="0" fontId="8" fillId="4" borderId="0" xfId="0" applyFont="1" applyFill="1"/>
    <xf numFmtId="0" fontId="7" fillId="4" borderId="0" xfId="0" applyFont="1" applyFill="1"/>
    <xf numFmtId="0" fontId="7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9" fontId="7" fillId="0" borderId="0" xfId="0" applyNumberFormat="1" applyFo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6.png"/><Relationship Id="rId2" Type="http://schemas.openxmlformats.org/officeDocument/2006/relationships/image" Target="../media/image10.png"/><Relationship Id="rId1" Type="http://schemas.openxmlformats.org/officeDocument/2006/relationships/image" Target="../media/image13.png"/><Relationship Id="rId6" Type="http://schemas.openxmlformats.org/officeDocument/2006/relationships/customXml" Target="../ink/ink4.xml"/><Relationship Id="rId5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7.png"/><Relationship Id="rId2" Type="http://schemas.openxmlformats.org/officeDocument/2006/relationships/image" Target="../media/image10.png"/><Relationship Id="rId1" Type="http://schemas.openxmlformats.org/officeDocument/2006/relationships/image" Target="../media/image13.png"/><Relationship Id="rId6" Type="http://schemas.openxmlformats.org/officeDocument/2006/relationships/customXml" Target="../ink/ink5.xml"/><Relationship Id="rId5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8.png"/><Relationship Id="rId2" Type="http://schemas.openxmlformats.org/officeDocument/2006/relationships/image" Target="../media/image10.png"/><Relationship Id="rId1" Type="http://schemas.openxmlformats.org/officeDocument/2006/relationships/image" Target="../media/image13.png"/><Relationship Id="rId6" Type="http://schemas.openxmlformats.org/officeDocument/2006/relationships/customXml" Target="../ink/ink6.xml"/><Relationship Id="rId5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6.png"/><Relationship Id="rId2" Type="http://schemas.openxmlformats.org/officeDocument/2006/relationships/image" Target="../media/image10.png"/><Relationship Id="rId1" Type="http://schemas.openxmlformats.org/officeDocument/2006/relationships/image" Target="../media/image13.png"/><Relationship Id="rId6" Type="http://schemas.openxmlformats.org/officeDocument/2006/relationships/customXml" Target="../ink/ink7.xml"/><Relationship Id="rId5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2.png"/><Relationship Id="rId4" Type="http://schemas.openxmlformats.org/officeDocument/2006/relationships/customXml" Target="../ink/ink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13.png"/><Relationship Id="rId6" Type="http://schemas.openxmlformats.org/officeDocument/2006/relationships/customXml" Target="../ink/ink2.xml"/><Relationship Id="rId5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2.png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202405</xdr:colOff>
      <xdr:row>1</xdr:row>
      <xdr:rowOff>28574</xdr:rowOff>
    </xdr:from>
    <xdr:to>
      <xdr:col>9</xdr:col>
      <xdr:colOff>533399</xdr:colOff>
      <xdr:row>37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BE038-9F78-4A8C-A13E-6F51E9FD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005" y="219074"/>
          <a:ext cx="5207794" cy="69437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4</xdr:row>
      <xdr:rowOff>123825</xdr:rowOff>
    </xdr:from>
    <xdr:to>
      <xdr:col>14</xdr:col>
      <xdr:colOff>561419</xdr:colOff>
      <xdr:row>13</xdr:row>
      <xdr:rowOff>95039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6C990-20C1-4B5B-95D3-3FF1E4EC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123950"/>
          <a:ext cx="4447619" cy="1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14</xdr:row>
      <xdr:rowOff>28575</xdr:rowOff>
    </xdr:from>
    <xdr:to>
      <xdr:col>12</xdr:col>
      <xdr:colOff>514025</xdr:colOff>
      <xdr:row>19</xdr:row>
      <xdr:rowOff>57027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286AD6-F63A-46E5-9970-32C700B78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028950"/>
          <a:ext cx="2600000" cy="9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187858</xdr:rowOff>
    </xdr:from>
    <xdr:to>
      <xdr:col>24</xdr:col>
      <xdr:colOff>599061</xdr:colOff>
      <xdr:row>33</xdr:row>
      <xdr:rowOff>75297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A20641-3B94-4343-892C-D10F1FA9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2200" y="1187983"/>
          <a:ext cx="6075936" cy="5411939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20</xdr:row>
      <xdr:rowOff>28575</xdr:rowOff>
    </xdr:from>
    <xdr:to>
      <xdr:col>12</xdr:col>
      <xdr:colOff>514350</xdr:colOff>
      <xdr:row>25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817A65-1DDE-4F07-9403-465CCBAB7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219575"/>
          <a:ext cx="25908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17</xdr:row>
      <xdr:rowOff>133350</xdr:rowOff>
    </xdr:from>
    <xdr:to>
      <xdr:col>2</xdr:col>
      <xdr:colOff>238089</xdr:colOff>
      <xdr:row>19</xdr:row>
      <xdr:rowOff>47588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2A9FDC-1BE0-4254-AB87-2D76BA90B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775" y="3705225"/>
          <a:ext cx="285714" cy="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21</xdr:row>
      <xdr:rowOff>133350</xdr:rowOff>
    </xdr:from>
    <xdr:to>
      <xdr:col>5</xdr:col>
      <xdr:colOff>219039</xdr:colOff>
      <xdr:row>23</xdr:row>
      <xdr:rowOff>47588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448F62-F0EE-47C1-96F9-5E10C248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4514850"/>
          <a:ext cx="285714" cy="295238"/>
        </a:xfrm>
        <a:prstGeom prst="rect">
          <a:avLst/>
        </a:prstGeom>
      </xdr:spPr>
    </xdr:pic>
    <xdr:clientData/>
  </xdr:twoCellAnchor>
  <xdr:twoCellAnchor>
    <xdr:from>
      <xdr:col>21</xdr:col>
      <xdr:colOff>447525</xdr:colOff>
      <xdr:row>11</xdr:row>
      <xdr:rowOff>179820</xdr:rowOff>
    </xdr:from>
    <xdr:to>
      <xdr:col>22</xdr:col>
      <xdr:colOff>285405</xdr:colOff>
      <xdr:row>12</xdr:row>
      <xdr:rowOff>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01938CF-077C-4C45-8595-4D66BFA8A8C8}"/>
                </a:ext>
              </a:extLst>
            </xdr14:cNvPr>
            <xdr14:cNvContentPartPr/>
          </xdr14:nvContentPartPr>
          <xdr14:nvPr macro=""/>
          <xdr14:xfrm>
            <a:off x="14077800" y="2580120"/>
            <a:ext cx="447480" cy="208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01938CF-077C-4C45-8595-4D66BFA8A8C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023800" y="2472480"/>
              <a:ext cx="555120" cy="236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4</xdr:row>
      <xdr:rowOff>123825</xdr:rowOff>
    </xdr:from>
    <xdr:to>
      <xdr:col>14</xdr:col>
      <xdr:colOff>561419</xdr:colOff>
      <xdr:row>13</xdr:row>
      <xdr:rowOff>180764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0200E-911D-4823-8E2D-2A640D3A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123950"/>
          <a:ext cx="4447619" cy="177143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14</xdr:row>
      <xdr:rowOff>28575</xdr:rowOff>
    </xdr:from>
    <xdr:to>
      <xdr:col>12</xdr:col>
      <xdr:colOff>514025</xdr:colOff>
      <xdr:row>19</xdr:row>
      <xdr:rowOff>104652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90CAFB-02A7-4292-B0A3-8803AA32F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028950"/>
          <a:ext cx="2600000" cy="1028577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187858</xdr:rowOff>
    </xdr:from>
    <xdr:to>
      <xdr:col>24</xdr:col>
      <xdr:colOff>599061</xdr:colOff>
      <xdr:row>35</xdr:row>
      <xdr:rowOff>27672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B61F9E-32A3-4CC1-86A0-325E5ED8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2200" y="1187983"/>
          <a:ext cx="6075936" cy="5745314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20</xdr:row>
      <xdr:rowOff>28575</xdr:rowOff>
    </xdr:from>
    <xdr:to>
      <xdr:col>12</xdr:col>
      <xdr:colOff>514350</xdr:colOff>
      <xdr:row>25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082260-1AA4-446D-B0B7-D9D646A5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219575"/>
          <a:ext cx="25908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17</xdr:row>
      <xdr:rowOff>133350</xdr:rowOff>
    </xdr:from>
    <xdr:to>
      <xdr:col>2</xdr:col>
      <xdr:colOff>238089</xdr:colOff>
      <xdr:row>19</xdr:row>
      <xdr:rowOff>95213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1524CB-53B4-4688-88A3-094B594AD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775" y="3705225"/>
          <a:ext cx="285714" cy="342863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21</xdr:row>
      <xdr:rowOff>133350</xdr:rowOff>
    </xdr:from>
    <xdr:to>
      <xdr:col>5</xdr:col>
      <xdr:colOff>219039</xdr:colOff>
      <xdr:row>23</xdr:row>
      <xdr:rowOff>95213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059714-9D2F-459E-922F-CF6244E3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4514850"/>
          <a:ext cx="285714" cy="342863"/>
        </a:xfrm>
        <a:prstGeom prst="rect">
          <a:avLst/>
        </a:prstGeom>
      </xdr:spPr>
    </xdr:pic>
    <xdr:clientData/>
  </xdr:twoCellAnchor>
  <xdr:twoCellAnchor>
    <xdr:from>
      <xdr:col>21</xdr:col>
      <xdr:colOff>485640</xdr:colOff>
      <xdr:row>9</xdr:row>
      <xdr:rowOff>47070</xdr:rowOff>
    </xdr:from>
    <xdr:to>
      <xdr:col>22</xdr:col>
      <xdr:colOff>304080</xdr:colOff>
      <xdr:row>9</xdr:row>
      <xdr:rowOff>57510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9061F08-41AE-47B3-A97D-770C6C433D13}"/>
                </a:ext>
              </a:extLst>
            </xdr14:cNvPr>
            <xdr14:cNvContentPartPr/>
          </xdr14:nvContentPartPr>
          <xdr14:nvPr macro=""/>
          <xdr14:xfrm>
            <a:off x="14201640" y="2047320"/>
            <a:ext cx="428040" cy="104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9061F08-41AE-47B3-A97D-770C6C433D1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47640" y="1939320"/>
              <a:ext cx="535680" cy="226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4</xdr:row>
      <xdr:rowOff>123825</xdr:rowOff>
    </xdr:from>
    <xdr:to>
      <xdr:col>14</xdr:col>
      <xdr:colOff>561419</xdr:colOff>
      <xdr:row>13</xdr:row>
      <xdr:rowOff>180764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7DAB8-E63A-4DE0-8C89-E5BD30ACF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123950"/>
          <a:ext cx="4447619" cy="177143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14</xdr:row>
      <xdr:rowOff>28575</xdr:rowOff>
    </xdr:from>
    <xdr:to>
      <xdr:col>12</xdr:col>
      <xdr:colOff>514025</xdr:colOff>
      <xdr:row>19</xdr:row>
      <xdr:rowOff>104652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BA6C50-F8B8-4B5A-82DC-94AAC21BE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028950"/>
          <a:ext cx="2600000" cy="1028577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187858</xdr:rowOff>
    </xdr:from>
    <xdr:to>
      <xdr:col>24</xdr:col>
      <xdr:colOff>599061</xdr:colOff>
      <xdr:row>35</xdr:row>
      <xdr:rowOff>27672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F9351-4C15-4F96-8D90-5651D13CB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2200" y="1187983"/>
          <a:ext cx="6075936" cy="5745314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20</xdr:row>
      <xdr:rowOff>28575</xdr:rowOff>
    </xdr:from>
    <xdr:to>
      <xdr:col>12</xdr:col>
      <xdr:colOff>514350</xdr:colOff>
      <xdr:row>25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11AD21-1532-4532-AD23-324803569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219575"/>
          <a:ext cx="25908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17</xdr:row>
      <xdr:rowOff>133350</xdr:rowOff>
    </xdr:from>
    <xdr:to>
      <xdr:col>2</xdr:col>
      <xdr:colOff>238089</xdr:colOff>
      <xdr:row>19</xdr:row>
      <xdr:rowOff>95213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A462EA-DF68-4762-B08F-26B04652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775" y="3705225"/>
          <a:ext cx="285714" cy="342863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21</xdr:row>
      <xdr:rowOff>133350</xdr:rowOff>
    </xdr:from>
    <xdr:to>
      <xdr:col>5</xdr:col>
      <xdr:colOff>219039</xdr:colOff>
      <xdr:row>23</xdr:row>
      <xdr:rowOff>95213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CC5176-8DDB-4AA0-97F7-1922C3C1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4514850"/>
          <a:ext cx="285714" cy="342863"/>
        </a:xfrm>
        <a:prstGeom prst="rect">
          <a:avLst/>
        </a:prstGeom>
      </xdr:spPr>
    </xdr:pic>
    <xdr:clientData/>
  </xdr:twoCellAnchor>
  <xdr:twoCellAnchor>
    <xdr:from>
      <xdr:col>21</xdr:col>
      <xdr:colOff>533205</xdr:colOff>
      <xdr:row>10</xdr:row>
      <xdr:rowOff>66645</xdr:rowOff>
    </xdr:from>
    <xdr:to>
      <xdr:col>22</xdr:col>
      <xdr:colOff>304125</xdr:colOff>
      <xdr:row>10</xdr:row>
      <xdr:rowOff>96165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21F5D82-B9FF-4B9D-B46D-6130D43EA5A3}"/>
                </a:ext>
              </a:extLst>
            </xdr14:cNvPr>
            <xdr14:cNvContentPartPr/>
          </xdr14:nvContentPartPr>
          <xdr14:nvPr macro=""/>
          <xdr14:xfrm>
            <a:off x="14163480" y="2266920"/>
            <a:ext cx="380520" cy="295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21F5D82-B9FF-4B9D-B46D-6130D43EA5A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09840" y="2158920"/>
              <a:ext cx="488160" cy="245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4</xdr:row>
      <xdr:rowOff>123825</xdr:rowOff>
    </xdr:from>
    <xdr:to>
      <xdr:col>14</xdr:col>
      <xdr:colOff>561419</xdr:colOff>
      <xdr:row>13</xdr:row>
      <xdr:rowOff>180764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6ECE9-648D-410B-A353-D89DA16D6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123950"/>
          <a:ext cx="4447619" cy="177143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14</xdr:row>
      <xdr:rowOff>28575</xdr:rowOff>
    </xdr:from>
    <xdr:to>
      <xdr:col>12</xdr:col>
      <xdr:colOff>514025</xdr:colOff>
      <xdr:row>19</xdr:row>
      <xdr:rowOff>104652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18481-C800-4EF6-B9B6-AD53ECA3F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028950"/>
          <a:ext cx="2600000" cy="1028577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187858</xdr:rowOff>
    </xdr:from>
    <xdr:to>
      <xdr:col>24</xdr:col>
      <xdr:colOff>599061</xdr:colOff>
      <xdr:row>35</xdr:row>
      <xdr:rowOff>27672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5A349B-AF2B-4EF5-8D17-C22227A2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2200" y="1187983"/>
          <a:ext cx="6075936" cy="5745314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20</xdr:row>
      <xdr:rowOff>28575</xdr:rowOff>
    </xdr:from>
    <xdr:to>
      <xdr:col>12</xdr:col>
      <xdr:colOff>514350</xdr:colOff>
      <xdr:row>25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8F56B9-D9FA-4ACE-8B9D-86E4B6A35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219575"/>
          <a:ext cx="25908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17</xdr:row>
      <xdr:rowOff>133350</xdr:rowOff>
    </xdr:from>
    <xdr:to>
      <xdr:col>1</xdr:col>
      <xdr:colOff>1171539</xdr:colOff>
      <xdr:row>19</xdr:row>
      <xdr:rowOff>95213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C3E63B-BA4D-45BE-97BE-AC5C257E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775" y="3705225"/>
          <a:ext cx="285714" cy="342863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21</xdr:row>
      <xdr:rowOff>76200</xdr:rowOff>
    </xdr:from>
    <xdr:to>
      <xdr:col>4</xdr:col>
      <xdr:colOff>390489</xdr:colOff>
      <xdr:row>23</xdr:row>
      <xdr:rowOff>38063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D880EA-4C4A-4E26-9336-5C07E7BB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9050" y="4991100"/>
          <a:ext cx="285714" cy="390488"/>
        </a:xfrm>
        <a:prstGeom prst="rect">
          <a:avLst/>
        </a:prstGeom>
      </xdr:spPr>
    </xdr:pic>
    <xdr:clientData/>
  </xdr:twoCellAnchor>
  <xdr:twoCellAnchor>
    <xdr:from>
      <xdr:col>21</xdr:col>
      <xdr:colOff>447525</xdr:colOff>
      <xdr:row>12</xdr:row>
      <xdr:rowOff>75045</xdr:rowOff>
    </xdr:from>
    <xdr:to>
      <xdr:col>22</xdr:col>
      <xdr:colOff>285405</xdr:colOff>
      <xdr:row>12</xdr:row>
      <xdr:rowOff>95925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0CAA384-8D3C-4553-A4A9-86058AF7EABB}"/>
                </a:ext>
              </a:extLst>
            </xdr14:cNvPr>
            <xdr14:cNvContentPartPr/>
          </xdr14:nvContentPartPr>
          <xdr14:nvPr macro=""/>
          <xdr14:xfrm>
            <a:off x="14535000" y="3208770"/>
            <a:ext cx="447480" cy="208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0CAA384-8D3C-4553-A4A9-86058AF7EAB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481000" y="3101130"/>
              <a:ext cx="555120" cy="236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F0E4E-3DBE-4359-AA97-B7DD47F22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742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FA3FA3-DBFA-47B4-B958-E693C1DAE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742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15</xdr:col>
      <xdr:colOff>400051</xdr:colOff>
      <xdr:row>37</xdr:row>
      <xdr:rowOff>88107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63EED-D895-4876-8142-FCDDCDA43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218009" y="-1189434"/>
          <a:ext cx="7136607" cy="9515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2" descr="data:image/png;base64,iVBORw0KGgoAAAANSUhEUgAAATkAAAChCAMAAACLfThZAAACZFBMVEX///+Ghoatra3p6enm5uaUlJTDw8OwsLD8/Pyzs7P5+fmXl5fj4+Pu7u7V1dXAwMD///r5//////f///Lz///s/////+8AAAD//+16enqjo6OdnZ3MzMy6urrp////9uiDg4NTU1Ph+f9nZ2dvb2/GwKr16NSMu97f9v/t+f/J7//z+v+atMj/9N7/9OT/++MvLy/Z3eRsbIO4noNbW1vFurba6femmYjnz7DZ4c1lbpV5eH/czbTt2MHhx669p5dkmLimt7iBkpvC1eLy6uL/9dXKr5GcioaBo7+bwdZvg54+Pj6FeHkiAAB6mrit2PayxNNsirBWjqWxxON/lsjN5vmYfWtraV9XUmzYyLfvyaSojHKHbWG9pYl5bFltWEgQADlhcYcrQlllQACwysxSW2FOTlstJU9fSEWClLmYcT+JUDl/pLbAmH1uXlhGZntlRRyDUFI0c5hyXXzHl4lECyR3gJKYh1mTYlQAACKzi2ePdHLQt6wzU3xcP2UkNTMPLj2nqLlIQG4+LBxWfKptVmC9rIVkaITBybl8fqxrRzGistQ3KwAgHxeHYVJ3YDPZsYsAQWUvAAAAICBmfLBvPDhqXW2Ju9ZGZWN6c1dBG0Y1ISTMoZ2gdGyuo4S+kGZpPlClk7E8epl8lpUzG1Wqjp00ZZjTn4gcAESLbUpTQllZVoReV0gzLEEzFAB9LA1sMUsnACMNHy98USQ3Mx0vGiq2scVcTVp1YY2Ch79FIwBoXT1aPz55Tz+DURSAYF9WLiyselkLPHIAVnxUPW2edn5iNxpVABeQfZhEAEBWOE3IiXdffCzrAAAgAElEQVR4nO19i19aSZ5vAeIDgRwOaAQxoOAJKGojChhekXPkFQbRNCii2KTFTjIonU4v6fUxO/bENp1sZ5y9t5OZ3UlPT/p299qd2b27czfp3Zm+2UzfnTu355+6VecowuGpwX7s5ucHeZyqb536nqpf/arqV1UAvJBjSpec83wyon5OgDqicDTPm5saRasEgCt4Tuo7y10Q9bN/aT4GCiaSHOFmunjs9Jg0BQL6kwj+1SJVExU3QuZqwyovrWWof2ZbNRT+MpA9OopjVT6iK/zJRJaHaRHmf3vfDyZCHhjck9KmIgu6N8/FZs3lIwN7OJdoNyvRhcJET5K5jk0gHQYxTljaxRe7wvhoZ3giADbc+iOhANMk2LiIu/h6cYuC4uipFr7eFFF5w2VupoA5ayopmQihPC9MAsemUPy+/4dpeEt6iht2cMyqUY4ZbGT18KZkqlYDLGWUUdm0BWvKgh846URjKFEz1cLRm8iCRE+0zK0sZ81Dbmpm7LWxC+TljmXj3lLAEyIula4H5VCI1dS4pDfsnL5x5Z03rFPvTBEZk3g1sna/dPAC5vb6HkT2mSMB/rXFmIjE/Z4AkXnnXG+G0vT+gUj2TjnSC2lH5mr4l6hohq/eMflhoosphcQeth8kepPIWMj5/ERPkjmVsdnxROrldI8F2m0g2i4Hc+7ASpKfLNJ+lVBArF/0js8uT6TjOqd/YuodEjy1KC/zE4bSwfOZ6/h39eJUrsy1z1p03h5T326Sn7WQc5f48l4D8FouAtEa/IVQa2EwZ3i+zRFGiQreCdnlcpio1TAReCeMEl3kqw8TLcOcw8uuU6owVVa5lMnzwNfhjc+tn49dvjXVYZPMt3cvJW4F7AHi4dHKnCmpjF58Fva8AZkzQOamY9MmcZC0+EsHz2duNwQGt8emaObco4k7JuN8z8qkM0BML5CODOXu9YH13oDd7QnFzpuW4gZU5ubbnPB9YUcZPfvMABM1w0QDnocwUXI+P9HSzEkvG3v/kN8wNYOJAGXc/1hznqmmJj0YbVE2GDExEA9oWkjcCEa5ZTR0ORQQ44YBxW0khf2UWWr0fNSkF+pV3HCZti+fOTF8/GKhkYJvVFcLCYT9Yhn8ElOY6f9GlRGIJaNceJNcvaqpC+k5nlhCNZRMlCpMtDRz+G2DiCddlWeGXplJaWc7vtamBgL2cHS2m1xI/fXZmvNcIIPuytdrQwGxCu0qksK2tU5SItEytZVyzSRhaYEaSqqVRcfkkl13oDe8d8Y5fh04fezQNea5itQH5WSYKyGlmSOSMtUTYke4OhbosIH5dq1sdxwyN98WG7/etlKeOQGPV0r7Y+wEhKVCHTLH45Vss0QsRYEZS4UqZI7H45UKVAxVVPerNZtlylxco/ENbHNWb4XasxJv+yNtdigUC3thsxPTLBap5lyeTRl5qqhcE/6JdOEvjtlSNS6HIv29OhEouuw642KZpg8CpVRdAXNloHrYUG+yoHA3rs79wg7MSE1WSZ7lj8uXrhVlO5fneB+YS8daSZdNTyk4etzi7o91/iLDIzFXVh/junWDHGRuvpVsUBhi6rC0iR92GYpQ2pPQEGtTuIVeAzbKNwCHOowrLD8xiPUEx4C3wF82oAELiH/3o6QQMF8szzU7BcwxUNxOGqrVAAgIxbXc9kEorwEfZUHBu96HcvwzmejcAgQHGiiq19NdYFQf07sK7I2amMuvFlhXcdOYy/OKW7FI3rhiOj+4/EGIyMT99uSNK72hiSmTz7F544o9/VvyYxjdc9/6B/umaG/8kvB35F0dG0X6tcKSGfqZctm8ZngUWRufRSHFM5H42LJubXzZePdWRvhryIrWfPVO3Aet2iuerxznSjIn/VDhnR261Ljct5amofTPxi8pIZT4HoTqZkPNvjNl/cqxIwFDGUGCXFsa0V2dBFg0Mi/8t4vRqMGxeVTmqslhmfMLRSB6ZuUiePoBCbaf6qXXLT12w0QoagbbFjO1Rag1kDmn3+FzvAvmsgHcJokXMdc+axRKJgKDXwDrn9RgbvhdZEFD2Pgt+CmQBW/2ubSwCmLBtnnZnyPQRI1YfUO5OlnI3D0INRBQfQEcf1JLaKgsA/UFDfVpn0tOQ52Bd41M7IjDN5SVAGlSapPsprf5v7gIQLTHY2sNBh6YwYeVmSP4rVt6phlGhpCDHJUxFyjZRskaX1BbYUI6Z6D34TvTvdMLaVcoqrMniSlPoHcqHqHc8aUoLP8evzXUkTqVUMKWWxItYq4jCWv0RACfD0fDj8YTSxoUEkT9caE2nFiCzN2yxYZlAA/2zLdB4IAJMZc8UEus2oqgktgBlDYHFURQkk+XbLF7MoCt98z3oLs2kdYQgpI+Edtku4bgkjcCc3V/4J+Nr571hFwPKzPnTItN0xQPiCTYfF+zgOJFewRAAJrx+T6qHw0cCQQs+yGXZ8Q0ajiVXf0L46f6scZTEmE/phQZ0S9UP9ZAdSmRuamHJijVBe1iqAdy7WwOBZrNUKHSITo0jSQTElCkUAI/wRiULEarDKFEKGGAKSOeUygFzGFiSQ5KmwcFo5SBUjFQMaMQ3iYMhHJFQntZqMfg9SrMwbbzQ0s4/tHbwtd9a6/Jwzcyj8j1to3x131xncW2zPvalmorzVyeVDNYi6UUiqrzKENztJSz56RHh6ooZZh7CpnLhqFCWOuzGvbOEMNBmWfpQD2owZ/7CmK8sIQZcRoE9k9c4VHRXTKqQ73saMSRTZwxLcFv4h3Z7hZSrAUx2HnmCQtN3QNLWFCQELtdYqMIhMJCK/ZglJaXV3gwIXu0rzpzWC3AVaUEc7ERbdIcIxfkWdnCeZfOHjb93GZ2prSkB35zabNSN2zdCmKw8ow/dXsz+RmaoBu+WMSRPxrpnJUV3gqbOXuKNZJEt8IYX2Y5jIg/5a+yWq3qzDmW+YmCflAcqTqsNR+4upzE+Bwul4GrfUTQgCs4hvbHYJQI4F617mpASKq87v7RTmRREk92qjFngK2ixGUzOzrV5phZFY7rYsE08XfhRklMHm7vVMPnQGyBlcnCaNWZs6fBkA0BE51yBtgcC7qJn4RHc8CWbKUhd1pOhLmnbv4yNQtNzZR5bTwA1scCdtIxveC3Gu6SzsCNiwuo/9Zuq8bccuvvDJ7zKmhUD2ZMESIU53H793q0+iCxKYh2/Uz0tAeGIi6xqmstZa71dz4aeEqV+YAkAnEhV7/Xp9XPE9A8P/Uz0XrvQ+pxNZQTYS5o5gGCaUuQDesdCzhtnGnPpNVwTTJ4PShzolpbnbkQtICgUf3AQpuoA6G40Mu53GOTBO3/CnY7Q+BNyJwzyTYxa2AuJBIxwGGwDoEhc173Yk9QxgAHILBitWhYgy0nwpwWZkkVHE+Iu8dnGlJNl8em1gwLX0Gj1WBKW9Lzbaj1Bh1VmUPjBPYMNKozrmlPID4dH7uufJ1cDAelqRbN2BR4oAPED9wKVr2qqbZC+jK9AQ8NbJmOi7eVr/vvhtdpYMjcrayr5GhCvtSFuU5WnoUoVarROGRTQmNTCe1dgdJoxMQiaE0aoc1Jt7EYO4dFbauIuUGJZ1wJzWkjjyehlEI9ZWyA2GZor8KmUCAWK49cWzG6ZRU29nvc5YDFjaXnSvKEZo4Hmp9HYJ5ZP9D/YLnbkhSMyNOvZpAfqgJKDgYa1fR7Dot50dfRp8JITcKquSkJDPKB2aglMBBzLRx+aWndf1WR1pFyVzqrRz5E6S57pYZ7OAysUdce9ijAbKnoHYEsw1qsw84KPg+1S1nviKNJV8lB4PpLJT2HfZkGA/9UQ//zRe+LJdiXm2BjmSSCbgm0FKFZW27y6gVzLMG90T6vZWmxz5Ru0e8tjZif9ZUO+II5luC2MfUVT+OXnfxxi3txqaijn5MXzLEED7b9cXKBtKQT49unXh/PSv78grlDqWgJ8wAlEfVjYmjOinmwx0KVMQ+r5lm1+JEmUu1WakKp3l4dgTlnNyeZP2IVT82UcfMpISfqBZYTbFX35mSVMDWUucW+3VDVmzkCc44k+H+oCyhUKBQt8H3lvvNctTg5+WaYIwLgqbmlimVYFWUiCe5GFtxV+kVHYG7BP5EhwpC5pqamLjTGI/uV35mtcZDum2HOM2Xxg/Uqt1QdJWDxdZg3LlYOdQTmno5rdQOH9XNwszckMM8VORyVlm+GuTUSJvHczO0hFKyrjLPsgdTO3ICN1w/ymLOGEBGjbeVj5Ms3wtzg12aY5edlbvAz1Dy4wiX9cA6lduY85+AdEbmBODyKPm5Uwz+Qb6bMIcGVz6vn0BAGPlq/MkcLVUgUpmypOo7OyDfH3DeE8t2w52qVF8wdV9hjwseT1rqMVYGWhrrAVBXEXJO44bmExxE+H0AdURp4CiWvHjhV0zmFxoQVTc8lLRpu8W+1SRWU49yMvLOleqg6pMOvS20trmfdtSzXUxcMA9drTPgbrK0n0ULI64JyHPletRAl8qyuC8px5HvOnICf90XUX+RFD0qsfX3BHBJhntJyuCWeS8WGuYM9q1GCua5TtUljXtSC1Uu1AhxN6BROiDlxC5qjFyHgjnttAJvN8/4QCGgfAOBhuW6UYK67sUYpwxy/qVaAo8iJMoeMHcfpzmXkiD4FgDSPOXxvMzqFPgzOVkM5jrYsYI5zjPi1ygkxxxVD5t4Ad8M8umgh5ho1Go0WXduLOM6hUjf4I0kVlObj5DyfOfUx4tcqJ8RcJw+AlYuOpMVAlzkcMicSQoGXVLNgzbAqQ8xVQxG15n3BLD1UZ4lxjIGtwu/5zOXbRjEScxWP6HdslRnBiZGgRHAg5R4M1ZwQcxwBwBNpjc5qAERSApx/mTd++JUljQUhcw7WgqwS2pKb92XBD2LLpaaBdgsHifOYE6gPf3aEAJUoMdxbvHKyYvDDuz4h5tRIjcGnaUXLlAvnk1buwCcHmVMFWT6DxSiNXfBOObRzLCB2YLHbPmQOc7k5DDCeKhixy2NOBGu7yuJWoxHRL2FqK3lUxDitaWQXYfP5T0PV2qqmv9+FpdtUIjgA8f2SeELMyZE3JWTOg+aqRvNzpgr64b/VHkCxa14xSosSMvaK7G4EawYOVOkhcyIlFHRxLUB8Dugo7xcg5TMHrUp80eB5GT6rt/tp5ppRdJRf+2uyr+lH9yC/yLb/Przig6jSWX1hcMcrsg/NGKrZ6MkjORnmmuVARItYDP8JRGyhlA0igUAkqIwCFJCEXZ/0idg7q0PMoTInlqvltPr6ssd60ylHrpVlmeNBPTl4D3LMkRwwJ1DD+CjEir/jkhcVxmf5zBHD4JnfpQnjb+vpMkcHR0uCds92zIo5s20A/OplJujJMCdQCyr39fn0f0VlFMCHNxaNrBko2aeTqLZK82prxyaeMAvBeg8AX5errUIFMoqIlMomAe/DQGuH1Q9bj6z5Pchf+Wl+bfX4HBncTITANVge43nB5+nbQE4Ofz7R2pqvmo+Pgswx1eo4yp5XBm5EQKzzcAcC6ybaSYGAqs56viBSPnPQHl8JbMmGIHO79wHVuZXjePAJxEXMEQW79qy5UVvrJGFRB4P5wbfRbWB8CVBp9m+hkDlVVJOV5e+ugbsluU8yIF2Vy4tXKLPzzL0gFhzHECutLf+APrjMDUDlzZ87w56hAqHaEvUPZgvtijzmxF1A9XtYpBBzECM/lOcm+hcGUi/NjkBM/zr4GxQoFqYkwFXgh+H5BKUJbwOzHBTRQuag1bpy1pOWUEo9JlTqgXAsCcTKfkpspsaSMtCR6RcIMKFYKO4XGwFPfPBICvLc3NKtEOQbYrVKSeYotMCe0HJgFcEKrgnRnFWvrXirojzmYE8GQzdJcFCogkEHGhet52ZoF3XTb7gYakNcrfaVDA5vI3L4cyFzDs2WWAYbrWRv0v6aJWBPxh/a3a70O293Jk0ZGWj/7FQXOfEK/0KW444a9mYP6GflmS8XFWqw2qS4zssF3KYmLpfb1NKC3gqEvtDS0oI+t+THzGOuRdzIZeKzYx9Epz+LgIJzoVUJmrvo0AeoRcEPbqOhBHMCavSnd+x+vFOdQRvveC+CIMVPTJv6oLW5fsBcAJdLrskGrydyk+GsPHeNNDSxaYHtaZV50pLaUlyblGFOIRTWFruRewF245trTE1UgrlfhSSeKbtvd2ooRW9Z5BtIPpt0PDRFdq8MwDLXMQstiomA1Ca5G7Em58sxp+xuPMUiAf/t7O2Xj8bcKYHoWB32A+bEQtBas7M178KR0ylkDrdAA4ngCNfdncowGBVYbIZYsHUrZsYsNtjo4OtqdbbdgHMlg3K3npvT2Kw8Cy90KlnJ4F/61yarLBYu1JYjp7tE/LJhK8g+c50XRgC/5rHS5qM7tJ+EVSK4IBezQhA7sqfmjcpufYUozXL+sbTlAXMC8XsnOsh0MvbchW72/JPTh/+RdByFOaDQiLhlQlaUg9oqOH0s26hmORHmNC+VrCaOctsUlkQ51Q3NMTZCtnen2oKsXAtxWljEXK/bUrtTJjSSR1PlfXRPhDn+eyWDuSq7qrJQxBe4jewgxN+QsKtV+XZzzL2kKNKTzr8Uf14xcoF0/MDwiz5QbqfSE2Hu1Eslg7E366iMwrvAYWtLsHsTbdQpT1aCyTGn1RbpybWzVh+RrHXNufMhdR3E1DulXRFPhLljtFQlUC5oiub/3orsZnQ8sFrJEy/HnOIltlWJfdizlmyr5gGZk7VJxywpAv9Renub77AXWPcF9n1hYgnqVBMVW5occ12n2XoSE6NBcm+tzMHUGsun9h1mTv5SabcwIqSq5FaZY058mm1VMvIfNToCMzK4JSrtqPIdZk5xunS4X3IClUpNjjne6SI9iYRordGdlZEYx106/HeYOeHxnJsO+62KE13p+h1m7pjyPfcr+fZQXjB3bHnB3HHle8Xcd8s3/RtkrknMey4RcYTPB1BHFJ5IoawHTHWhfdM7i4bpjyRNmueLX08UbpP8mLkpmulAUjyBkQvOOSHf9OOg1APkeL7pzehIhhK/qyqMi71oIaCsTQHHuQ8O+qcYfR/oXzNrErxA/msx1yCit7HEhEIjXU26aG8bYH0ZRCel95gxEU9qxoe9Lx8hBxe1l1+UuX2JZ+g1rKpXr9ylZ5OE6m61GDGH/aIPv0f3TzGX2TE79FqPJ713tqOkv96+fAPMCcqsbcVY21pWYw7eJVVq9IModNqsxNxV3wryXFL9H/CMZo7XNNKtZJiLYAxzg0+yiam5EHgW3pa0o430ysnJM7eyKel4EjsYiGW2eUXhBYNvHwEFCNamgSMZO5hGENC1rh+9WPtJVGCuYxZfJR1XgPU8cU6GBpvkLzV1oTL3Llg5O8Ds+zn3EP+tf+Us/sR4u2+t0qRFHZkTGsWofcKVYiU9y3KKS+eBGJbsXgFvMV5q9kvyjORqZnUKW9Q+Ol8KRSAWNdIFVCxuZIZ3uExraZ0Ga37wJVMKLKmEb3DRdnnSkZp5r7BKVWCOuIPzyY5fgxX3x3rwyzPInZargMxZbGbcy2dSU0WzFtKiU3XK7FpOmaN2aKkjcwuXLOjpY7+9skenKOKOjHBpZ761s2CNabliYeLRmf8bIT7xTIFnhlIoqtvur8+gDyuZXmabclHryIiSZg5WsT16mx5cQTofOj6XrfifktK/OFMAU61t7fi1dBGB/PJM5XDVpI7Mrfl2z0LLCP8R+BXNHE+h1TTSzK3cAc/on/BrbsvbQ18Ba/pGH3gQKYVCdDfMgmb48VnE+pCu1sJOjVZ4wNxVmjnHdufdK+/cB3vGn8s6NgthqjFHvEt10RsylJ5eqFnqx1zHrGzeP/gnieM8sSP7D/hAO0/zuV10bbXeBAmapqG/l8RvzsHiFl476/xxTwkU4PFNZIzcYAQfltw1e7VmpIxaUZWCzHlCOLOGwnNT9cfJZ6T0bzt+Q0L9VyDfqx4/nefBMGYhwceST7NbjBJpOHWqSwlbeY4Z9PL3XUpccm44RoJRs0rO3yqFAjaQrylwRiYyaNNW5IoihDhCIEAngrgOlJGXozBz9aotELPxWTu/fP+YY+Rj/PZxlUgeymBY8uw8fKfCR7fxvqfMqdQiepfa6JFmSdgoeNRG0u30vPzIZyXUxlyJB8Luewu+zVNIvw2Umphzhl1F50nm+RFT3giwf1Rla6v/kswRAeAs8nHpGM45leLRyY5UW5Ud2/5rMRf/iN6ab2USres6EMcPPlpGForHD5q7OUoBHcAxLJl4WA6GlhPxPCwOUehUuN95qozC8kUvDV1ilXsl5tamPGjt0TzDXBfsQcDAA5vMahJPGuJzX0KeBd8Sc1CJFJXz2OFwDWYyAEfWUjwKwWKO2IoVdxvzcCjYQ3eNV/TqL5IPe6IR4iJ4wDB3qqWlCQae8w0kRVsMc/JuPhpUWJkcSMnmvunaOpAEsamiIPHDRnJ3CtyNDGWKmi4Wc+s61Sw7CAAzOXOnOWoeeI29kBFUZG7ipvSRf+gKmLuPRTdzDUI0rTXjf6JvUfBed/dLAjD471PAlb1XuZNRR+bimQR6SmuTSAMfiOrVncuINLTgTdtN75k0N9Wh0Un/R1FhYVAGFz96BbFjnQL49dw16eubzHGKcy8D0QXtKXTHUTPsnjlvsmGq91thzysvcdVqG6wIv4Y9wprzS0sdmfvVzV2kRKKT9OrZLj6fLvgfyuheLIF8JcXdpxsPmHutHHO/J7dRcdy9QjOnhDDImeuaeZdewjuHinPLey81HDBXVLyrMTfxLn0CWE7sWXgn0j9JxEc81Kp+zGHbuugk7A89g2VuCgErG2EeJh5K75k/bqOLobpbjloumPn1yNBmmdrqnBpI9m9kdbBwIeaEEAZ2WoeS2FOzJduPIgs03a1o7QisrW8DT5FdVo05vNQMD1byXNSKUj/mBgJYwo99LLGGgOVQiewmvSTqi6GznzUjmu5GgMczekIeLNdCmEjHVyK99WLHsCT2LznlaM14w1I9NFahLhB1azQjDYC6nJZ43H86UgtRT6l7v1VW2POKMr1Yooa9ZvNQ8C4JfWBbTtbQotL2cNHa/xLybTGHKRvzd3VuaOjfP5wlTyj24dp5/dYgLAN5SmSQXrb8QEfVoEQOUbCoG0bL2zFbhWDw1U5jDbuHfkvMqbbdlrxzuAamY23eMy6We+g1tiVwmOfmEqYptFdr6h3klTlRyRiikuBsORZzCLjkGSLlt1VlMYeaKgXPoiVjHC05GPzF9Ib4J4ZRWUybbg/K05jFBp+94+/8hDYrsmhzqup70/sqJzGtDlrV2eLVkKq/LRuHxRy9sn03hG9/EBrMRsPWULwnqIuO7cjWxpdFD3oz4jA6YFe0rfNkE2SuNtF5Lvt0sNwVwl2p0tIoRTtK5CS3fS3mqriWpxJzzQeHGUkEzAcRMw05ONMzkAErTF1SyTUh4OFoDMCl4bxRFotd5qAt+3GUPkQM4z8wq9yQubboGHPU7ps9o9GABOA20Y8AMZx3XBed58/KtQHt2oMrDypmmUb5tOze2zlLldipuFK2Yr/15zO0Veg4bblEj+WL5BeQZ037TM9cAI3XI+m9iP205x/vEJ9YNyVvlT8wjcUcvpedDxAZy/mFMGazJ+en4z179+fbZtwp+gCxlAUxp20zBRJLQRZz9/Dt1LIedkvl5wQLmhTvaUojXzZGUyPCoCSqRaXN8Q8+02/SM6t+z+wj96PSZ9N7zlo/Q5cGtNt3BlZn0vbPYNDAwGszIbvPoaEPOYj/WPgvyc6RZdFTDUyhqIxWnKkOeeix94mb2AzTtxJ3viSHxQwyN3XA3Jupmb9vvySzTt+YLDo0sTxzoFlolMCK0SwQABHgNQgEErStiAAaiiIgkFB0MyuChiMvf/UVw5xK2/bnPoDtGR43jyr3lrSyvT5PeK/HmlU7NpWLJDoNuudGZOUi2P7Ab50eSrJr7gFzPuyeDDhSXaSqpTfT65vItNugHR3lGq4aXGieyxGaSFLXJXNZuWxP5ykqxhWYwz+TrUeIYBgSYg1Q82iX/tMcZGi3o9oqYWqr9O/1zk+sN2HdXfMTl8v3Xetnz91T2SSfQuaUylXx+lJ0yQbm2zxLiTNWt9p6Toy2yIDMMad/W0hHaChbhjloM6/LwGCjK2ANxJK9hokpmrk41/BWWInyBpkLDF6H+oNO4SjMESGp3C8aCIG9cbee1wFbQ5Gao+agg1fDwOXetzmj2pnzc2eBN0Isaz8vr5jryVyWZm5NPsy7xrmdzkrmz8Ay9/MRoU2yOoPOc8XWe6I6IpXwLSDmypU5hjmiO2hwzKovuRBzWeI0qq325RnU10LMAVMqJYQpHI05RmJm1dvM+3NlOo85zFhs9B4uIKf0dIBCoZi1GuXtCXy19sNkK1gl1upHkeSkGnPOzFYMlS7nzviR+6r5ksccMY0Oai+4qvpRjqyVTRnBmhMGdG8UVMzzEUYgKqCUdKgsI9WYa95fLNoseD5P03zmQpA5ntdG4tASRk5aWoPrx9DajdlsUE+a/sowECDkNrNL47bNcGcMUq/cYK/K3BHk++vVTzPXm1GSuwECmhdzN7HoKdjBxkaNcdj5Ni1tK0NvRRw7Ny6+43O8MTDcHibQpiZIUJ5xBZdboDgYy5XqZ6kT7FS5UkgzF1NwC3rFGNON5uGF0ShFWdPw22DuJjTVdKeiIU+2S9GPRl9XWgJoCm08AYugqc/xk/Q1fft1L9TKE6GOrD3ZksxjruOSsvdSfu6YmhztK9zhBY++Uk7z0cyZ0spovqUnRSO2aHiuwOew4zL5w3KW1rfAHHY1uXjFmor6iGXLGxKguuBNQvMXqK4pXod5iUfAyrQzk/DDFtM/MTWUdM5aLrnymEsC6aIsMRIgXpkJ2H34cK/BkxpZejXkIhdSyzrra4zpSzSxjwrOCcNcBMyFHN3d4XhmhFxv2wgH8VVtsvcvxVnpo9U0PoI9RvYAAAxRSURBVJ+6gIow1Htrz8XchnG0qGWl8opx7CJQtfIrTkQUWCVo/1/0EtBNJsZrZpwreUin0p/QVQE6LVZAfxYw58bSeW7/C7nWMPffwYrCDeIKH27rNRCnov54j0kJba+XrQbAdDqkwYrMLaS08p63zKrrN/qI4XmZczwoaxkdORPoyHrugLvGRNunzLDdQtkOZS3MQWs7XnyEkyc3IojtvgziFyeKDKd8qZs914GSgcyZuMhq9XVA5u6SJn+8DzInoZlbP2Cu1GQrOChzqCi9ZR7cgcxlE2c840HHjlgzlhzKeq6AeWNQtkHbSfFQf7ktJCoxZ0pzUMHCnp4BnkPmYsl1uj4MJgFQcIToNuZels5E6C0jy0p9mcMSMwHiv82kVavybG/4TXki5HnoIl2plA5qPWb9vNQm85Tu1TNljp4oS82Eb/xcQ3pS3UvBga85I+TtpSyuSfjwoMyJAhB/l9KQw6UrU8Ue/zl6plr1GUDMCcTMlp1znwzcQ/eGfygDosaRl04xzPUcmzkMufsejBALEYi0jFlVYE9Ut1rL7M9UaJVEK7iFM9JZOl+VmHtfF+1TccxShjkR2rMS6pt4n/UckdVD5tpAo2YEHTo89zL2NCLNHJM5/G/uA8fp/QdLzydMlJkFKMgzfgSrtTwKOPpk1L5Umql+Q7pqEA5Mgbd6VHu5Y+Ox27eu640TL9O1VXthpLsJdiE39Y5s/E6ldCowJ719DryZ0vVqsjKX9q97XNp0TcwdW07eEsYEyBHFQQIiIBHlMj2wgw5ccEYwtEEk2odWwAzciypvA1CJObnFmLXc2pHtZs9JordmxYmuIzJ3YMrhRRssHQUl15murYte1cPaLe4vgFpAuXIYjNTRvBwrMZeNae/Eb30B5obfBW/e2mnkxioyR/9rPrBfkO2y4Gc+dVRs3gtRmvdHvJtzSFJND0B9zGZT1YNMkVRjjuoq1f0Qdx3VO7QCc+3D1Ou6qC6eXO6Jyn/Qk5Bnxoo9bWihe18Judt+0zplfy0RojQJA5Fa9V99SM0E00Tqp5X9qfJQgF0zQ97tmyGjmZHIgnakx6JZHnvP79FqzCbt31Q9PBfJd2imWpD3Ki0oz3OXWh5F1n4ms6bBfDQ7emk9ghk9k7uZ0eX1i5it5jL3W7dlU/qD+2CvzTG8OB7Nvgso3Ca7PR5PfgE+ralYVGWu3MnHR4xVN3tu7hMet2H+swg0ShJRH2WIkoMGj383RI3HLxaPYpZDAW+RMYPjwjksobO6t42xlh3JRo9NdNkca7ouWXk+5rz7do6z0pqkskIbF/lSN+awqNzt8hEB+1/NGFTBGR+hnSHtyQb4idJq2UfelEUBDo02/PSMKbz3c60uptHoXJqsJHrfntJGNrSXa6+tKotNZ9HFwhsctY4IuvXwRfzRMIg+2X5HM7chN7RvgY0e+A5ctjBwyUmVN2umXxabmVDTs6+xoFum4GQlG/L/dWLMHYi18paQNaLg87WPJbOEZm7N4Nh0pDKyqxed2bsRj3tbtyAM6vZIT/JpzxrtlXbZ+HgoC6K3zgksxCdShf0N1aolICZ3Q7HISprYvOpHQwJ4iz6+9Mj8bOmc7O6JMyc49mZIBVYJe1i/dqGZe+budIN/nAJ7ZwbuLXZ2Kr4AlCjY9sPWTsWPgJNuW5Xe2Y4siN/6V0BZ/xXwPJnOVuEo7N9xFw1r2U431bkaRmNi7sUlm+TTW9C4OHHmapYiN45joQiK7p1mzpm0nI/6o/4b01G/yZ3wW9yLur37noDlvsl9G5W5wcT4E3ym9d96NJ0aaarTRi03JXuzFp/HHffZYeRfuaPoHItr46+nIXPkTOe/fWeYw2zsTuGxmIsVqXumhRCKJQ0AE0VJI8DE6MVDg9RiowQTM/06SqyHrwYJ895Pv4TwMj3fLO7HxMyQtpgHOxsiiQCGZKVTvxbCYiOJMHgscaGJDJsZvnQEx91PqLckUDP3x+QGlLZLbujgI6XMSZVkDgUflVEkVOkSIrglcQRhWDlU4DYSKvUwbski65/yqs0brWozEfxFGeb2pdbjuo8h9bNKvhI+toYwW+/UwNaCjzCYDFDNhkfN/5sc5X3Z58neNj/uR8cS4DNjPxOt904RGnamaOZQ8PkzzvGnOo8YqnXxiG5NkYLIGeFjxya+anlIj9zGSPv0jTvO9FPdSmXmTlDqV+ZGEwGHD9hcF0HDm/C1luW7qdZVkuKPGL9s5RsoDlroMqDljyAPlQ/ugPWSZQ4GJ+dl9vEvAEZBtR570soPjwZ3wOhMwHqplW+EShyG8tjU6biOUHwIind3ppnD6JXsFK9EQ3MwCIOJlahCKrv0aF97pchY1kYu3VrVjTlH0hUYumRJjWVcbnvSlLYnXefXxqPhtfF50pS2GKLjq5A5x+e9l28FwAMYKlWyzMEoMPjv/KZ0grSkF4XB8ZklbcswoRkd7lhugUrchfrOz7bib0Dmtkzpu6U9rJ07aHTMQUaLRz9d+09s4DeK1TR4kG36fcQVvdQpTMqKrV1a8HnWnWJB9EP9WghKCdWssYF+FyolUEfTahZTMjqaop8wfLwNtMqlilUu4+FOq3NjPx1t/0Up9Qy6UgTjo3IhEAsboNoWoZDsm6GZeysj8soNBBkVQWuXF3Qr5W6JS06Pt42KvGrk0zKAls1NbEIL9A3gOAekw3oBzVxMfqU/ZrPBUG6LTe9S23hBGdTOuNdGd2E2bFniJ/66MvfcUs/xOY9/0ECkeg3RMWjtji0LL5Nr7lXyMboeHRsxP4MUDfyL/K8NaBGTapNm7mu1GvUTsN+SjwWj5vhSwnx10hO+GnG6g8Rmw7yF9rqEtjFvr0+LSvJ/WuYcSW6SYS4+FlBdblKExZZZ1DFBP33aR5e5jidDuTLXnkTD6gBNgm8bo+7EUlAS7XGG92REVm2fbVIYR6NIT6jWOxd76l1bUWHGjMWmKSPNaLmGhPULlAbJgR8rU1sbkRqiROX6EM3oYvHPmJE58QbkmJvbQdPB0baE+x/GksCSnQnfVdxjmBuWoNOnBv6J8ygEFjJe2HIh5oYZPYddda8aGQM4qvOEb2Qgh/hIawZ5XcLYgx9yX/XTyrV+zP1PVJhVTfbS/VYijRxw8zujdtqeiP2TzKH1+nIongDd0RaztfK+eHXsnjE9AoI/C4G4+0d0HJo5gQA08EQC+CZoQFPEQCii3SfRJfSHnpqIh/JN73HVzEwo0wvQMTqoCEWVCLD5HhQdRWW8LmF4UT897Vk35pz/HInZ3NLHdsOGngq7tOThgAPulYcXLplBuw1q6TD6pvJmdWtoZkm1viwzke2ZAxTsj9NQtZMxY1C6BUapoHtU7oaWMD036rCphcjbwEqPecBvPTH5HeKPiHWn9srA8L5ran3tudGyIw91Y24og7WI9paydkNUZ0/vXYynHZtXDbQPAhEmMregKm63OTLUqhJ+W5iOReyM+8i8LG7G7x2gANMkCr2wFBwKgPWxTWLZvOZOGWnVPmo2+aMR5LCyR3oC8Nv4bfIxziyDmpgiAmCOnsf93lnCHUnpuntxDDF3xmFYlz1zK9yUAg04wMKiSI75EHPWHUVnL/wmakoYmNqKQeYi0s8PUIApYoXXXTRz3rHQwBOFhVR6d9AseByqbTQLazX8sFMxDr/5qdbltiC94HViCpa5Tw+ZK7RpGY2K84CqsdoBULVL/ZjbGfyw5dVxyJwnsJieb3PSAw7IixkgZX1r2QxUw+3LiowLflvIxn32DGrbsadtjkzUcIACa9xu4IOfucJBvJt/YWwKi7pHlla5wxK0M9H4T31r51GZ8wSi6Wvje6G98e22PbroTkyBqPvRoZ4z5Q8f48OoyhHvG7BFxefHHvdjS/1aCBHUoSKBSNCPCXmogaWMzZiQWREJzdZmtIBMxIxIwG9oVKKBLhciUNC20tHROZsIDWO84Ckxo9rFUDcb6T0AhELmm1i0PytKh8xrW02kQ5vtd9lsMov8juM9VLxdagPkN17T/Fkt8p/UnltQLpJx3ynh3tKI8rGU2U/Daph7Od8R5znlPytzjdvjTV3B8USf0jKLMS57TlTmHrwoc2Vlv7aako+WrnW+aljk74Db9LCA0wdW5TXNX9YkNHPPe8v12Qm4XvsJ70+EILP2YJo4R1d9Hg4tiLlGeeUDfquK9jnj1xOFI1fXB6dqOiVPPHkhL+RE5f8DEAJFo0bmDboAAAAASUVORK5CYII=">
          <a:extLst>
            <a:ext uri="{FF2B5EF4-FFF2-40B4-BE49-F238E27FC236}">
              <a16:creationId xmlns:a16="http://schemas.microsoft.com/office/drawing/2014/main" id="{C092F91E-767E-482F-955B-4EFA3B73EFC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485775</xdr:colOff>
      <xdr:row>0</xdr:row>
      <xdr:rowOff>79760</xdr:rowOff>
    </xdr:from>
    <xdr:to>
      <xdr:col>19</xdr:col>
      <xdr:colOff>473647</xdr:colOff>
      <xdr:row>15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AC5F11-47BD-4C07-B792-85E25C906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79760"/>
          <a:ext cx="5474272" cy="2815840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13</xdr:row>
      <xdr:rowOff>152400</xdr:rowOff>
    </xdr:from>
    <xdr:to>
      <xdr:col>7</xdr:col>
      <xdr:colOff>514350</xdr:colOff>
      <xdr:row>18</xdr:row>
      <xdr:rowOff>66675</xdr:rowOff>
    </xdr:to>
    <xdr:pic>
      <xdr:nvPicPr>
        <xdr:cNvPr id="4" name="Picture 3" descr="Image result for standard error for proportion">
          <a:extLst>
            <a:ext uri="{FF2B5EF4-FFF2-40B4-BE49-F238E27FC236}">
              <a16:creationId xmlns:a16="http://schemas.microsoft.com/office/drawing/2014/main" id="{33A8CB8E-877A-4973-9790-A854D2DA5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200400"/>
          <a:ext cx="301942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20</xdr:row>
      <xdr:rowOff>171450</xdr:rowOff>
    </xdr:from>
    <xdr:to>
      <xdr:col>4</xdr:col>
      <xdr:colOff>352425</xdr:colOff>
      <xdr:row>24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BC97A4-01AB-4170-BF74-2ACBC2DE0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4562475"/>
          <a:ext cx="1504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466725</xdr:colOff>
      <xdr:row>1</xdr:row>
      <xdr:rowOff>194319</xdr:rowOff>
    </xdr:from>
    <xdr:to>
      <xdr:col>28</xdr:col>
      <xdr:colOff>495300</xdr:colOff>
      <xdr:row>32</xdr:row>
      <xdr:rowOff>8594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8FA6DA-8B06-42DD-8F4B-3C3AA3ABF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34875" y="384819"/>
          <a:ext cx="5514975" cy="5719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57150</xdr:rowOff>
    </xdr:to>
    <xdr:sp macro="" textlink="">
      <xdr:nvSpPr>
        <xdr:cNvPr id="8194" name="AutoShape 2" descr="data:image/png;base64,iVBORw0KGgoAAAANSUhEUgAAATkAAAChCAMAAACLfThZAAACZFBMVEX///+Ghoatra3p6enm5uaUlJTDw8OwsLD8/Pyzs7P5+fmXl5fj4+Pu7u7V1dXAwMD///r5//////f///Lz///s/////+8AAAD//+16enqjo6OdnZ3MzMy6urrp////9uiDg4NTU1Ph+f9nZ2dvb2/GwKr16NSMu97f9v/t+f/J7//z+v+atMj/9N7/9OT/++MvLy/Z3eRsbIO4noNbW1vFurba6femmYjnz7DZ4c1lbpV5eH/czbTt2MHhx669p5dkmLimt7iBkpvC1eLy6uL/9dXKr5GcioaBo7+bwdZvg54+Pj6FeHkiAAB6mrit2PayxNNsirBWjqWxxON/lsjN5vmYfWtraV9XUmzYyLfvyaSojHKHbWG9pYl5bFltWEgQADlhcYcrQlllQACwysxSW2FOTlstJU9fSEWClLmYcT+JUDl/pLbAmH1uXlhGZntlRRyDUFI0c5hyXXzHl4lECyR3gJKYh1mTYlQAACKzi2ePdHLQt6wzU3xcP2UkNTMPLj2nqLlIQG4+LBxWfKptVmC9rIVkaITBybl8fqxrRzGistQ3KwAgHxeHYVJ3YDPZsYsAQWUvAAAAICBmfLBvPDhqXW2Ju9ZGZWN6c1dBG0Y1ISTMoZ2gdGyuo4S+kGZpPlClk7E8epl8lpUzG1Wqjp00ZZjTn4gcAESLbUpTQllZVoReV0gzLEEzFAB9LA1sMUsnACMNHy98USQ3Mx0vGiq2scVcTVp1YY2Ch79FIwBoXT1aPz55Tz+DURSAYF9WLiyselkLPHIAVnxUPW2edn5iNxpVABeQfZhEAEBWOE3IiXdffCzrAAAgAElEQVR4nO19i19aSZ5vAeIDgRwOaAQxoOAJKGojChhekXPkFQbRNCii2KTFTjIonU4v6fUxO/bENp1sZ5y9t5OZ3UlPT/p299qd2b27czfp3Zm+2UzfnTu355+6VecowuGpwX7s5ucHeZyqb536nqpf/arqV1UAvJBjSpec83wyon5OgDqicDTPm5saRasEgCt4Tuo7y10Q9bN/aT4GCiaSHOFmunjs9Jg0BQL6kwj+1SJVExU3QuZqwyovrWWof2ZbNRT+MpA9OopjVT6iK/zJRJaHaRHmf3vfDyZCHhjck9KmIgu6N8/FZs3lIwN7OJdoNyvRhcJET5K5jk0gHQYxTljaxRe7wvhoZ3giADbc+iOhANMk2LiIu/h6cYuC4uipFr7eFFF5w2VupoA5ayopmQihPC9MAsemUPy+/4dpeEt6iht2cMyqUY4ZbGT18KZkqlYDLGWUUdm0BWvKgh846URjKFEz1cLRm8iCRE+0zK0sZ81Dbmpm7LWxC+TljmXj3lLAEyIula4H5VCI1dS4pDfsnL5x5Z03rFPvTBEZk3g1sna/dPAC5vb6HkT2mSMB/rXFmIjE/Z4AkXnnXG+G0vT+gUj2TjnSC2lH5mr4l6hohq/eMflhoosphcQeth8kepPIWMj5/ERPkjmVsdnxROrldI8F2m0g2i4Hc+7ASpKfLNJ+lVBArF/0js8uT6TjOqd/YuodEjy1KC/zE4bSwfOZ6/h39eJUrsy1z1p03h5T326Sn7WQc5f48l4D8FouAtEa/IVQa2EwZ3i+zRFGiQreCdnlcpio1TAReCeMEl3kqw8TLcOcw8uuU6owVVa5lMnzwNfhjc+tn49dvjXVYZPMt3cvJW4F7AHi4dHKnCmpjF58Fva8AZkzQOamY9MmcZC0+EsHz2duNwQGt8emaObco4k7JuN8z8qkM0BML5CODOXu9YH13oDd7QnFzpuW4gZU5ubbnPB9YUcZPfvMABM1w0QDnocwUXI+P9HSzEkvG3v/kN8wNYOJAGXc/1hznqmmJj0YbVE2GDExEA9oWkjcCEa5ZTR0ORQQ44YBxW0khf2UWWr0fNSkF+pV3HCZti+fOTF8/GKhkYJvVFcLCYT9Yhn8ElOY6f9GlRGIJaNceJNcvaqpC+k5nlhCNZRMlCpMtDRz+G2DiCddlWeGXplJaWc7vtamBgL2cHS2m1xI/fXZmvNcIIPuytdrQwGxCu0qksK2tU5SItEytZVyzSRhaYEaSqqVRcfkkl13oDe8d8Y5fh04fezQNea5itQH5WSYKyGlmSOSMtUTYke4OhbosIH5dq1sdxwyN98WG7/etlKeOQGPV0r7Y+wEhKVCHTLH45Vss0QsRYEZS4UqZI7H45UKVAxVVPerNZtlylxco/ENbHNWb4XasxJv+yNtdigUC3thsxPTLBap5lyeTRl5qqhcE/6JdOEvjtlSNS6HIv29OhEouuw642KZpg8CpVRdAXNloHrYUG+yoHA3rs79wg7MSE1WSZ7lj8uXrhVlO5fneB+YS8daSZdNTyk4etzi7o91/iLDIzFXVh/junWDHGRuvpVsUBhi6rC0iR92GYpQ2pPQEGtTuIVeAzbKNwCHOowrLD8xiPUEx4C3wF82oAELiH/3o6QQMF8szzU7BcwxUNxOGqrVAAgIxbXc9kEorwEfZUHBu96HcvwzmejcAgQHGiiq19NdYFQf07sK7I2amMuvFlhXcdOYy/OKW7FI3rhiOj+4/EGIyMT99uSNK72hiSmTz7F544o9/VvyYxjdc9/6B/umaG/8kvB35F0dG0X6tcKSGfqZctm8ZngUWRufRSHFM5H42LJubXzZePdWRvhryIrWfPVO3Aet2iuerxznSjIn/VDhnR261Ljct5amofTPxi8pIZT4HoTqZkPNvjNl/cqxIwFDGUGCXFsa0V2dBFg0Mi/8t4vRqMGxeVTmqslhmfMLRSB6ZuUiePoBCbaf6qXXLT12w0QoagbbFjO1Rag1kDmn3+FzvAvmsgHcJokXMdc+axRKJgKDXwDrn9RgbvhdZEFD2Pgt+CmQBW/2ubSwCmLBtnnZnyPQRI1YfUO5OlnI3D0INRBQfQEcf1JLaKgsA/UFDfVpn0tOQ52Bd41M7IjDN5SVAGlSapPsprf5v7gIQLTHY2sNBh6YwYeVmSP4rVt6phlGhpCDHJUxFyjZRskaX1BbYUI6Z6D34TvTvdMLaVcoqrMniSlPoHcqHqHc8aUoLP8evzXUkTqVUMKWWxItYq4jCWv0RACfD0fDj8YTSxoUEkT9caE2nFiCzN2yxYZlAA/2zLdB4IAJMZc8UEus2oqgktgBlDYHFURQkk+XbLF7MoCt98z3oLs2kdYQgpI+Edtku4bgkjcCc3V/4J+Nr571hFwPKzPnTItN0xQPiCTYfF+zgOJFewRAAJrx+T6qHw0cCQQs+yGXZ8Q0ajiVXf0L46f6scZTEmE/phQZ0S9UP9ZAdSmRuamHJijVBe1iqAdy7WwOBZrNUKHSITo0jSQTElCkUAI/wRiULEarDKFEKGGAKSOeUygFzGFiSQ5KmwcFo5SBUjFQMaMQ3iYMhHJFQntZqMfg9SrMwbbzQ0s4/tHbwtd9a6/Jwzcyj8j1to3x131xncW2zPvalmorzVyeVDNYi6UUiqrzKENztJSz56RHh6ooZZh7CpnLhqFCWOuzGvbOEMNBmWfpQD2owZ/7CmK8sIQZcRoE9k9c4VHRXTKqQ73saMSRTZwxLcFv4h3Z7hZSrAUx2HnmCQtN3QNLWFCQELtdYqMIhMJCK/ZglJaXV3gwIXu0rzpzWC3AVaUEc7ERbdIcIxfkWdnCeZfOHjb93GZ2prSkB35zabNSN2zdCmKw8ow/dXsz+RmaoBu+WMSRPxrpnJUV3gqbOXuKNZJEt8IYX2Y5jIg/5a+yWq3qzDmW+YmCflAcqTqsNR+4upzE+Bwul4GrfUTQgCs4hvbHYJQI4F617mpASKq87v7RTmRREk92qjFngK2ixGUzOzrV5phZFY7rYsE08XfhRklMHm7vVMPnQGyBlcnCaNWZs6fBkA0BE51yBtgcC7qJn4RHc8CWbKUhd1pOhLmnbv4yNQtNzZR5bTwA1scCdtIxveC3Gu6SzsCNiwuo/9Zuq8bccuvvDJ7zKmhUD2ZMESIU53H793q0+iCxKYh2/Uz0tAeGIi6xqmstZa71dz4aeEqV+YAkAnEhV7/Xp9XPE9A8P/Uz0XrvQ+pxNZQTYS5o5gGCaUuQDesdCzhtnGnPpNVwTTJ4PShzolpbnbkQtICgUf3AQpuoA6G40Mu53GOTBO3/CnY7Q+BNyJwzyTYxa2AuJBIxwGGwDoEhc173Yk9QxgAHILBitWhYgy0nwpwWZkkVHE+Iu8dnGlJNl8em1gwLX0Gj1WBKW9Lzbaj1Bh1VmUPjBPYMNKozrmlPID4dH7uufJ1cDAelqRbN2BR4oAPED9wKVr2qqbZC+jK9AQ8NbJmOi7eVr/vvhtdpYMjcrayr5GhCvtSFuU5WnoUoVarROGRTQmNTCe1dgdJoxMQiaE0aoc1Jt7EYO4dFbauIuUGJZ1wJzWkjjyehlEI9ZWyA2GZor8KmUCAWK49cWzG6ZRU29nvc5YDFjaXnSvKEZo4Hmp9HYJ5ZP9D/YLnbkhSMyNOvZpAfqgJKDgYa1fR7Dot50dfRp8JITcKquSkJDPKB2aglMBBzLRx+aWndf1WR1pFyVzqrRz5E6S57pYZ7OAysUdce9ijAbKnoHYEsw1qsw84KPg+1S1nviKNJV8lB4PpLJT2HfZkGA/9UQ//zRe+LJdiXm2BjmSSCbgm0FKFZW27y6gVzLMG90T6vZWmxz5Ru0e8tjZif9ZUO+II5luC2MfUVT+OXnfxxi3txqaijn5MXzLEED7b9cXKBtKQT49unXh/PSv78grlDqWgJ8wAlEfVjYmjOinmwx0KVMQ+r5lm1+JEmUu1WakKp3l4dgTlnNyeZP2IVT82UcfMpISfqBZYTbFX35mSVMDWUucW+3VDVmzkCc44k+H+oCyhUKBQt8H3lvvNctTg5+WaYIwLgqbmlimVYFWUiCe5GFtxV+kVHYG7BP5EhwpC5pqamLjTGI/uV35mtcZDum2HOM2Xxg/Uqt1QdJWDxdZg3LlYOdQTmno5rdQOH9XNwszckMM8VORyVlm+GuTUSJvHczO0hFKyrjLPsgdTO3ICN1w/ymLOGEBGjbeVj5Ms3wtzg12aY5edlbvAz1Dy4wiX9cA6lduY85+AdEbmBODyKPm5Uwz+Qb6bMIcGVz6vn0BAGPlq/MkcLVUgUpmypOo7OyDfH3DeE8t2w52qVF8wdV9hjwseT1rqMVYGWhrrAVBXEXJO44bmExxE+H0AdURp4CiWvHjhV0zmFxoQVTc8lLRpu8W+1SRWU49yMvLOleqg6pMOvS20trmfdtSzXUxcMA9drTPgbrK0n0ULI64JyHPletRAl8qyuC8px5HvOnICf90XUX+RFD0qsfX3BHBJhntJyuCWeS8WGuYM9q1GCua5TtUljXtSC1Uu1AhxN6BROiDlxC5qjFyHgjnttAJvN8/4QCGgfAOBhuW6UYK67sUYpwxy/qVaAo8iJMoeMHcfpzmXkiD4FgDSPOXxvMzqFPgzOVkM5jrYsYI5zjPi1ygkxxxVD5t4Ad8M8umgh5ho1Go0WXduLOM6hUjf4I0kVlObj5DyfOfUx4tcqJ8RcJw+AlYuOpMVAlzkcMicSQoGXVLNgzbAqQ8xVQxG15n3BLD1UZ4lxjIGtwu/5zOXbRjEScxWP6HdslRnBiZGgRHAg5R4M1ZwQcxwBwBNpjc5qAERSApx/mTd++JUljQUhcw7WgqwS2pKb92XBD2LLpaaBdgsHifOYE6gPf3aEAJUoMdxbvHKyYvDDuz4h5tRIjcGnaUXLlAvnk1buwCcHmVMFWT6DxSiNXfBOObRzLCB2YLHbPmQOc7k5DDCeKhixy2NOBGu7yuJWoxHRL2FqK3lUxDitaWQXYfP5T0PV2qqmv9+FpdtUIjgA8f2SeELMyZE3JWTOg+aqRvNzpgr64b/VHkCxa14xSosSMvaK7G4EawYOVOkhcyIlFHRxLUB8Dugo7xcg5TMHrUp80eB5GT6rt/tp5ppRdJRf+2uyr+lH9yC/yLb/Przig6jSWX1hcMcrsg/NGKrZ6MkjORnmmuVARItYDP8JRGyhlA0igUAkqIwCFJCEXZ/0idg7q0PMoTInlqvltPr6ssd60ylHrpVlmeNBPTl4D3LMkRwwJ1DD+CjEir/jkhcVxmf5zBHD4JnfpQnjb+vpMkcHR0uCds92zIo5s20A/OplJujJMCdQCyr39fn0f0VlFMCHNxaNrBko2aeTqLZK82prxyaeMAvBeg8AX5errUIFMoqIlMomAe/DQGuH1Q9bj6z5Pchf+Wl+bfX4HBncTITANVge43nB5+nbQE4Ofz7R2pqvmo+Pgswx1eo4yp5XBm5EQKzzcAcC6ybaSYGAqs56viBSPnPQHl8JbMmGIHO79wHVuZXjePAJxEXMEQW79qy5UVvrJGFRB4P5wbfRbWB8CVBp9m+hkDlVVJOV5e+ugbsluU8yIF2Vy4tXKLPzzL0gFhzHECutLf+APrjMDUDlzZ87w56hAqHaEvUPZgvtijzmxF1A9XtYpBBzECM/lOcm+hcGUi/NjkBM/zr4GxQoFqYkwFXgh+H5BKUJbwOzHBTRQuag1bpy1pOWUEo9JlTqgXAsCcTKfkpspsaSMtCR6RcIMKFYKO4XGwFPfPBICvLc3NKtEOQbYrVKSeYotMCe0HJgFcEKrgnRnFWvrXirojzmYE8GQzdJcFCogkEHGhet52ZoF3XTb7gYakNcrfaVDA5vI3L4cyFzDs2WWAYbrWRv0v6aJWBPxh/a3a70O293Jk0ZGWj/7FQXOfEK/0KW444a9mYP6GflmS8XFWqw2qS4zssF3KYmLpfb1NKC3gqEvtDS0oI+t+THzGOuRdzIZeKzYx9Epz+LgIJzoVUJmrvo0AeoRcEPbqOhBHMCavSnd+x+vFOdQRvveC+CIMVPTJv6oLW5fsBcAJdLrskGrydyk+GsPHeNNDSxaYHtaZV50pLaUlyblGFOIRTWFruRewF245trTE1UgrlfhSSeKbtvd2ooRW9Z5BtIPpt0PDRFdq8MwDLXMQstiomA1Ca5G7Em58sxp+xuPMUiAf/t7O2Xj8bcKYHoWB32A+bEQtBas7M178KR0ylkDrdAA4ngCNfdncowGBVYbIZYsHUrZsYsNtjo4OtqdbbdgHMlg3K3npvT2Kw8Cy90KlnJ4F/61yarLBYu1JYjp7tE/LJhK8g+c50XRgC/5rHS5qM7tJ+EVSK4IBezQhA7sqfmjcpufYUozXL+sbTlAXMC8XsnOsh0MvbchW72/JPTh/+RdByFOaDQiLhlQlaUg9oqOH0s26hmORHmNC+VrCaOctsUlkQ51Q3NMTZCtnen2oKsXAtxWljEXK/bUrtTJjSSR1PlfXRPhDn+eyWDuSq7qrJQxBe4jewgxN+QsKtV+XZzzL2kKNKTzr8Uf14xcoF0/MDwiz5QbqfSE2Hu1Eslg7E366iMwrvAYWtLsHsTbdQpT1aCyTGn1RbpybWzVh+RrHXNufMhdR3E1DulXRFPhLljtFQlUC5oiub/3orsZnQ8sFrJEy/HnOIltlWJfdizlmyr5gGZk7VJxywpAv9Renub77AXWPcF9n1hYgnqVBMVW5occ12n2XoSE6NBcm+tzMHUGsun9h1mTv5SabcwIqSq5FaZY058mm1VMvIfNToCMzK4JSrtqPIdZk5xunS4X3IClUpNjjne6SI9iYRordGdlZEYx106/HeYOeHxnJsO+62KE13p+h1m7pjyPfcr+fZQXjB3bHnB3HHle8Xcd8s3/RtkrknMey4RcYTPB1BHFJ5IoawHTHWhfdM7i4bpjyRNmueLX08UbpP8mLkpmulAUjyBkQvOOSHf9OOg1APkeL7pzehIhhK/qyqMi71oIaCsTQHHuQ8O+qcYfR/oXzNrErxA/msx1yCit7HEhEIjXU26aG8bYH0ZRCel95gxEU9qxoe9Lx8hBxe1l1+UuX2JZ+g1rKpXr9ylZ5OE6m61GDGH/aIPv0f3TzGX2TE79FqPJ713tqOkv96+fAPMCcqsbcVY21pWYw7eJVVq9IModNqsxNxV3wryXFL9H/CMZo7XNNKtZJiLYAxzg0+yiam5EHgW3pa0o430ysnJM7eyKel4EjsYiGW2eUXhBYNvHwEFCNamgSMZO5hGENC1rh+9WPtJVGCuYxZfJR1XgPU8cU6GBpvkLzV1oTL3Llg5O8Ds+zn3EP+tf+Us/sR4u2+t0qRFHZkTGsWofcKVYiU9y3KKS+eBGJbsXgFvMV5q9kvyjORqZnUKW9Q+Ol8KRSAWNdIFVCxuZIZ3uExraZ0Ga37wJVMKLKmEb3DRdnnSkZp5r7BKVWCOuIPzyY5fgxX3x3rwyzPInZargMxZbGbcy2dSU0WzFtKiU3XK7FpOmaN2aKkjcwuXLOjpY7+9skenKOKOjHBpZ761s2CNabliYeLRmf8bIT7xTIFnhlIoqtvur8+gDyuZXmabclHryIiSZg5WsT16mx5cQTofOj6XrfifktK/OFMAU61t7fi1dBGB/PJM5XDVpI7Mrfl2z0LLCP8R+BXNHE+h1TTSzK3cAc/on/BrbsvbQ18Ba/pGH3gQKYVCdDfMgmb48VnE+pCu1sJOjVZ4wNxVmjnHdufdK+/cB3vGn8s6NgthqjFHvEt10RsylJ5eqFnqx1zHrGzeP/gnieM8sSP7D/hAO0/zuV10bbXeBAmapqG/l8RvzsHiFl476/xxTwkU4PFNZIzcYAQfltw1e7VmpIxaUZWCzHlCOLOGwnNT9cfJZ6T0bzt+Q0L9VyDfqx4/nefBMGYhwceST7NbjBJpOHWqSwlbeY4Z9PL3XUpccm44RoJRs0rO3yqFAjaQrylwRiYyaNNW5IoihDhCIEAngrgOlJGXozBz9aotELPxWTu/fP+YY+Rj/PZxlUgeymBY8uw8fKfCR7fxvqfMqdQiepfa6JFmSdgoeNRG0u30vPzIZyXUxlyJB8Luewu+zVNIvw2Umphzhl1F50nm+RFT3giwf1Rla6v/kswRAeAs8nHpGM45leLRyY5UW5Ud2/5rMRf/iN6ab2USres6EMcPPlpGForHD5q7OUoBHcAxLJl4WA6GlhPxPCwOUehUuN95qozC8kUvDV1ilXsl5tamPGjt0TzDXBfsQcDAA5vMahJPGuJzX0KeBd8Sc1CJFJXz2OFwDWYyAEfWUjwKwWKO2IoVdxvzcCjYQ3eNV/TqL5IPe6IR4iJ4wDB3qqWlCQae8w0kRVsMc/JuPhpUWJkcSMnmvunaOpAEsamiIPHDRnJ3CtyNDGWKmi4Wc+s61Sw7CAAzOXOnOWoeeI29kBFUZG7ipvSRf+gKmLuPRTdzDUI0rTXjf6JvUfBed/dLAjD471PAlb1XuZNRR+bimQR6SmuTSAMfiOrVncuINLTgTdtN75k0N9Wh0Un/R1FhYVAGFz96BbFjnQL49dw16eubzHGKcy8D0QXtKXTHUTPsnjlvsmGq91thzysvcdVqG6wIv4Y9wprzS0sdmfvVzV2kRKKT9OrZLj6fLvgfyuheLIF8JcXdpxsPmHutHHO/J7dRcdy9QjOnhDDImeuaeZdewjuHinPLey81HDBXVLyrMTfxLn0CWE7sWXgn0j9JxEc81Kp+zGHbuugk7A89g2VuCgErG2EeJh5K75k/bqOLobpbjloumPn1yNBmmdrqnBpI9m9kdbBwIeaEEAZ2WoeS2FOzJduPIgs03a1o7QisrW8DT5FdVo05vNQMD1byXNSKUj/mBgJYwo99LLGGgOVQiewmvSTqi6GznzUjmu5GgMczekIeLNdCmEjHVyK99WLHsCT2LznlaM14w1I9NFahLhB1azQjDYC6nJZ43H86UgtRT6l7v1VW2POKMr1Yooa9ZvNQ8C4JfWBbTtbQotL2cNHa/xLybTGHKRvzd3VuaOjfP5wlTyj24dp5/dYgLAN5SmSQXrb8QEfVoEQOUbCoG0bL2zFbhWDw1U5jDbuHfkvMqbbdlrxzuAamY23eMy6We+g1tiVwmOfmEqYptFdr6h3klTlRyRiikuBsORZzCLjkGSLlt1VlMYeaKgXPoiVjHC05GPzF9Ib4J4ZRWUybbg/K05jFBp+94+/8hDYrsmhzqup70/sqJzGtDlrV2eLVkKq/LRuHxRy9sn03hG9/EBrMRsPWULwnqIuO7cjWxpdFD3oz4jA6YFe0rfNkE2SuNtF5Lvt0sNwVwl2p0tIoRTtK5CS3fS3mqriWpxJzzQeHGUkEzAcRMw05ONMzkAErTF1SyTUh4OFoDMCl4bxRFotd5qAt+3GUPkQM4z8wq9yQubboGHPU7ps9o9GABOA20Y8AMZx3XBed58/KtQHt2oMrDypmmUb5tOze2zlLldipuFK2Yr/15zO0Veg4bblEj+WL5BeQZ037TM9cAI3XI+m9iP205x/vEJ9YNyVvlT8wjcUcvpedDxAZy/mFMGazJ+en4z179+fbZtwp+gCxlAUxp20zBRJLQRZz9/Dt1LIedkvl5wQLmhTvaUojXzZGUyPCoCSqRaXN8Q8+02/SM6t+z+wj96PSZ9N7zlo/Q5cGtNt3BlZn0vbPYNDAwGszIbvPoaEPOYj/WPgvyc6RZdFTDUyhqIxWnKkOeeix94mb2AzTtxJ3viSHxQwyN3XA3Jupmb9vvySzTt+YLDo0sTxzoFlolMCK0SwQABHgNQgEErStiAAaiiIgkFB0MyuChiMvf/UVw5xK2/bnPoDtGR43jyr3lrSyvT5PeK/HmlU7NpWLJDoNuudGZOUi2P7Ab50eSrJr7gFzPuyeDDhSXaSqpTfT65vItNugHR3lGq4aXGieyxGaSFLXJXNZuWxP5ykqxhWYwz+TrUeIYBgSYg1Q82iX/tMcZGi3o9oqYWqr9O/1zk+sN2HdXfMTl8v3Xetnz91T2SSfQuaUylXx+lJ0yQbm2zxLiTNWt9p6Toy2yIDMMad/W0hHaChbhjloM6/LwGCjK2ANxJK9hokpmrk41/BWWInyBpkLDF6H+oNO4SjMESGp3C8aCIG9cbee1wFbQ5Gao+agg1fDwOXetzmj2pnzc2eBN0Isaz8vr5jryVyWZm5NPsy7xrmdzkrmz8Ay9/MRoU2yOoPOc8XWe6I6IpXwLSDmypU5hjmiO2hwzKovuRBzWeI0qq325RnU10LMAVMqJYQpHI05RmJm1dvM+3NlOo85zFhs9B4uIKf0dIBCoZi1GuXtCXy19sNkK1gl1upHkeSkGnPOzFYMlS7nzviR+6r5ksccMY0Oai+4qvpRjqyVTRnBmhMGdG8UVMzzEUYgKqCUdKgsI9WYa95fLNoseD5P03zmQpA5ntdG4tASRk5aWoPrx9DajdlsUE+a/sowECDkNrNL47bNcGcMUq/cYK/K3BHk++vVTzPXm1GSuwECmhdzN7HoKdjBxkaNcdj5Ni1tK0NvRRw7Ny6+43O8MTDcHibQpiZIUJ5xBZdboDgYy5XqZ6kT7FS5UkgzF1NwC3rFGNON5uGF0ShFWdPw22DuJjTVdKeiIU+2S9GPRl9XWgJoCm08AYugqc/xk/Q1fft1L9TKE6GOrD3ZksxjruOSsvdSfu6YmhztK9zhBY++Uk7z0cyZ0spovqUnRSO2aHiuwOew4zL5w3KW1rfAHHY1uXjFmor6iGXLGxKguuBNQvMXqK4pXod5iUfAyrQzk/DDFtM/MTWUdM5aLrnymEsC6aIsMRIgXpkJ2H34cK/BkxpZejXkIhdSyzrra4zpSzSxjwrOCcNcBMyFHN3d4XhmhFxv2wgH8VVtsvcvxVnpo9U0PoI9RvYAAAxRSURBVJ+6gIow1Htrz8XchnG0qGWl8opx7CJQtfIrTkQUWCVo/1/0EtBNJsZrZpwreUin0p/QVQE6LVZAfxYw58bSeW7/C7nWMPffwYrCDeIKH27rNRCnov54j0kJba+XrQbAdDqkwYrMLaS08p63zKrrN/qI4XmZczwoaxkdORPoyHrugLvGRNunzLDdQtkOZS3MQWs7XnyEkyc3IojtvgziFyeKDKd8qZs914GSgcyZuMhq9XVA5u6SJn+8DzInoZlbP2Cu1GQrOChzqCi9ZR7cgcxlE2c840HHjlgzlhzKeq6AeWNQtkHbSfFQf7ktJCoxZ0pzUMHCnp4BnkPmYsl1uj4MJgFQcIToNuZels5E6C0jy0p9mcMSMwHiv82kVavybG/4TXki5HnoIl2plA5qPWb9vNQm85Tu1TNljp4oS82Eb/xcQ3pS3UvBga85I+TtpSyuSfjwoMyJAhB/l9KQw6UrU8Ue/zl6plr1GUDMCcTMlp1znwzcQ/eGfygDosaRl04xzPUcmzkMufsejBALEYi0jFlVYE9Ut1rL7M9UaJVEK7iFM9JZOl+VmHtfF+1TccxShjkR2rMS6pt4n/UckdVD5tpAo2YEHTo89zL2NCLNHJM5/G/uA8fp/QdLzydMlJkFKMgzfgSrtTwKOPpk1L5Umql+Q7pqEA5Mgbd6VHu5Y+Ox27eu640TL9O1VXthpLsJdiE39Y5s/E6ldCowJ719DryZ0vVqsjKX9q97XNp0TcwdW07eEsYEyBHFQQIiIBHlMj2wgw5ccEYwtEEk2odWwAzciypvA1CJObnFmLXc2pHtZs9JordmxYmuIzJ3YMrhRRssHQUl15murYte1cPaLe4vgFpAuXIYjNTRvBwrMZeNae/Eb30B5obfBW/e2mnkxioyR/9rPrBfkO2y4Gc+dVRs3gtRmvdHvJtzSFJND0B9zGZT1YNMkVRjjuoq1f0Qdx3VO7QCc+3D1Ou6qC6eXO6Jyn/Qk5Bnxoo9bWihe18Judt+0zplfy0RojQJA5Fa9V99SM0E00Tqp5X9qfJQgF0zQ97tmyGjmZHIgnakx6JZHnvP79FqzCbt31Q9PBfJd2imWpD3Ki0oz3OXWh5F1n4ms6bBfDQ7emk9ghk9k7uZ0eX1i5it5jL3W7dlU/qD+2CvzTG8OB7Nvgso3Ca7PR5PfgE+ralYVGWu3MnHR4xVN3tu7hMet2H+swg0ShJRH2WIkoMGj383RI3HLxaPYpZDAW+RMYPjwjksobO6t42xlh3JRo9NdNkca7ouWXk+5rz7do6z0pqkskIbF/lSN+awqNzt8hEB+1/NGFTBGR+hnSHtyQb4idJq2UfelEUBDo02/PSMKbz3c60uptHoXJqsJHrfntJGNrSXa6+tKotNZ9HFwhsctY4IuvXwRfzRMIg+2X5HM7chN7RvgY0e+A5ctjBwyUmVN2umXxabmVDTs6+xoFum4GQlG/L/dWLMHYi18paQNaLg87WPJbOEZm7N4Nh0pDKyqxed2bsRj3tbtyAM6vZIT/JpzxrtlXbZ+HgoC6K3zgksxCdShf0N1aolICZ3Q7HISprYvOpHQwJ4iz6+9Mj8bOmc7O6JMyc49mZIBVYJe1i/dqGZe+budIN/nAJ7ZwbuLXZ2Kr4AlCjY9sPWTsWPgJNuW5Xe2Y4siN/6V0BZ/xXwPJnOVuEo7N9xFw1r2U431bkaRmNi7sUlm+TTW9C4OHHmapYiN45joQiK7p1mzpm0nI/6o/4b01G/yZ3wW9yLur37noDlvsl9G5W5wcT4E3ym9d96NJ0aaarTRi03JXuzFp/HHffZYeRfuaPoHItr46+nIXPkTOe/fWeYw2zsTuGxmIsVqXumhRCKJQ0AE0VJI8DE6MVDg9RiowQTM/06SqyHrwYJ895Pv4TwMj3fLO7HxMyQtpgHOxsiiQCGZKVTvxbCYiOJMHgscaGJDJsZvnQEx91PqLckUDP3x+QGlLZLbujgI6XMSZVkDgUflVEkVOkSIrglcQRhWDlU4DYSKvUwbski65/yqs0brWozEfxFGeb2pdbjuo8h9bNKvhI+toYwW+/UwNaCjzCYDFDNhkfN/5sc5X3Z58neNj/uR8cS4DNjPxOt904RGnamaOZQ8PkzzvGnOo8YqnXxiG5NkYLIGeFjxya+anlIj9zGSPv0jTvO9FPdSmXmTlDqV+ZGEwGHD9hcF0HDm/C1luW7qdZVkuKPGL9s5RsoDlroMqDljyAPlQ/ugPWSZQ4GJ+dl9vEvAEZBtR570soPjwZ3wOhMwHqplW+EShyG8tjU6biOUHwIind3ppnD6JXsFK9EQ3MwCIOJlahCKrv0aF97pchY1kYu3VrVjTlH0hUYumRJjWVcbnvSlLYnXefXxqPhtfF50pS2GKLjq5A5x+e9l28FwAMYKlWyzMEoMPjv/KZ0grSkF4XB8ZklbcswoRkd7lhugUrchfrOz7bib0Dmtkzpu6U9rJ07aHTMQUaLRz9d+09s4DeK1TR4kG36fcQVvdQpTMqKrV1a8HnWnWJB9EP9WghKCdWssYF+FyolUEfTahZTMjqaop8wfLwNtMqlilUu4+FOq3NjPx1t/0Up9Qy6UgTjo3IhEAsboNoWoZDsm6GZeysj8soNBBkVQWuXF3Qr5W6JS06Pt42KvGrk0zKAls1NbEIL9A3gOAekw3oBzVxMfqU/ZrPBUG6LTe9S23hBGdTOuNdGd2E2bFniJ/66MvfcUs/xOY9/0ECkeg3RMWjtji0LL5Nr7lXyMboeHRsxP4MUDfyL/K8NaBGTapNm7mu1GvUTsN+SjwWj5vhSwnx10hO+GnG6g8Rmw7yF9rqEtjFvr0+LSvJ/WuYcSW6SYS4+FlBdblKExZZZ1DFBP33aR5e5jidDuTLXnkTD6gBNgm8bo+7EUlAS7XGG92REVm2fbVIYR6NIT6jWOxd76l1bUWHGjMWmKSPNaLmGhPULlAbJgR8rU1sbkRqiROX6EM3oYvHPmJE58QbkmJvbQdPB0baE+x/GksCSnQnfVdxjmBuWoNOnBv6J8ygEFjJe2HIh5oYZPYddda8aGQM4qvOEb2Qgh/hIawZ5XcLYgx9yX/XTyrV+zP1PVJhVTfbS/VYijRxw8zujdtqeiP2TzKH1+nIongDd0RaztfK+eHXsnjE9AoI/C4G4+0d0HJo5gQA08EQC+CZoQFPEQCii3SfRJfSHnpqIh/JN73HVzEwo0wvQMTqoCEWVCLD5HhQdRWW8LmF4UT897Vk35pz/HInZ3NLHdsOGngq7tOThgAPulYcXLplBuw1q6TD6pvJmdWtoZkm1viwzke2ZAxTsj9NQtZMxY1C6BUapoHtU7oaWMD036rCphcjbwEqPecBvPTH5HeKPiHWn9srA8L5ran3tudGyIw91Y24og7WI9paydkNUZ0/vXYynHZtXDbQPAhEmMregKm63OTLUqhJ+W5iOReyM+8i8LG7G7x2gANMkCr2wFBwKgPWxTWLZvOZOGWnVPmo2+aMR5LCyR3oC8Nv4bfIxziyDmpgiAmCOnsf93lnCHUnpuntxDDF3xmFYlz1zK9yUAg04wMKiSI75EHPWHUVnL/wmakoYmNqKQeYi0s8PUIApYoXXXTRz3rHQwBOFhVR6d9AseByqbTQLazX8sFMxDr/5qdbltiC94HViCpa5Tw+ZK7RpGY2K84CqsdoBULVL/ZjbGfyw5dVxyJwnsJieb3PSAw7IixkgZX1r2QxUw+3LiowLflvIxn32DGrbsadtjkzUcIACa9xu4IOfucJBvJt/YWwKi7pHlla5wxK0M9H4T31r51GZ8wSi6Wvje6G98e22PbroTkyBqPvRoZ4z5Q8f48OoyhHvG7BFxefHHvdjS/1aCBHUoSKBSNCPCXmogaWMzZiQWREJzdZmtIBMxIxIwG9oVKKBLhciUNC20tHROZsIDWO84Ckxo9rFUDcb6T0AhELmm1i0PytKh8xrW02kQ5vtd9lsMov8juM9VLxdagPkN17T/Fkt8p/UnltQLpJx3ynh3tKI8rGU2U/Daph7Od8R5znlPytzjdvjTV3B8USf0jKLMS57TlTmHrwoc2Vlv7aako+WrnW+aljk74Db9LCA0wdW5TXNX9YkNHPPe8v12Qm4XvsJ70+EILP2YJo4R1d9Hg4tiLlGeeUDfquK9jnj1xOFI1fXB6dqOiVPPHkhL+RE5f8DEAJFo0bmDboAAAAASUVORK5CYII=">
          <a:extLst>
            <a:ext uri="{FF2B5EF4-FFF2-40B4-BE49-F238E27FC236}">
              <a16:creationId xmlns:a16="http://schemas.microsoft.com/office/drawing/2014/main" id="{78BB852E-F038-4DFB-9C83-A58DD85078D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485775</xdr:colOff>
      <xdr:row>0</xdr:row>
      <xdr:rowOff>79760</xdr:rowOff>
    </xdr:from>
    <xdr:to>
      <xdr:col>19</xdr:col>
      <xdr:colOff>473647</xdr:colOff>
      <xdr:row>12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B1E784-C40E-427F-A742-51D130AB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79760"/>
          <a:ext cx="5474272" cy="2815840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13</xdr:row>
      <xdr:rowOff>152400</xdr:rowOff>
    </xdr:from>
    <xdr:to>
      <xdr:col>7</xdr:col>
      <xdr:colOff>514350</xdr:colOff>
      <xdr:row>18</xdr:row>
      <xdr:rowOff>66675</xdr:rowOff>
    </xdr:to>
    <xdr:pic>
      <xdr:nvPicPr>
        <xdr:cNvPr id="5" name="Picture 4" descr="Image result for standard error for proportion">
          <a:extLst>
            <a:ext uri="{FF2B5EF4-FFF2-40B4-BE49-F238E27FC236}">
              <a16:creationId xmlns:a16="http://schemas.microsoft.com/office/drawing/2014/main" id="{1F3B3B51-333A-4B86-A768-1D1FAED25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295650"/>
          <a:ext cx="301942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20</xdr:row>
      <xdr:rowOff>171450</xdr:rowOff>
    </xdr:from>
    <xdr:to>
      <xdr:col>4</xdr:col>
      <xdr:colOff>352425</xdr:colOff>
      <xdr:row>23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54595-B7AC-49AA-805A-BEF039BB2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4657725"/>
          <a:ext cx="1504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466725</xdr:colOff>
      <xdr:row>1</xdr:row>
      <xdr:rowOff>194319</xdr:rowOff>
    </xdr:from>
    <xdr:to>
      <xdr:col>28</xdr:col>
      <xdr:colOff>495300</xdr:colOff>
      <xdr:row>28</xdr:row>
      <xdr:rowOff>37169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498D75-C352-40F6-A994-2E07DC6C8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34875" y="384819"/>
          <a:ext cx="5514975" cy="5719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804277</xdr:colOff>
      <xdr:row>10</xdr:row>
      <xdr:rowOff>171450</xdr:rowOff>
    </xdr:from>
    <xdr:to>
      <xdr:col>1</xdr:col>
      <xdr:colOff>971512</xdr:colOff>
      <xdr:row>12</xdr:row>
      <xdr:rowOff>19012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E7A41-AC7E-45B9-8167-F972767C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3877" y="2314575"/>
          <a:ext cx="167235" cy="22856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5</xdr:row>
      <xdr:rowOff>47625</xdr:rowOff>
    </xdr:from>
    <xdr:to>
      <xdr:col>12</xdr:col>
      <xdr:colOff>171125</xdr:colOff>
      <xdr:row>10</xdr:row>
      <xdr:rowOff>18927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E30C10-2A82-435C-B45C-3BE49D6ED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1228725"/>
          <a:ext cx="2600000" cy="1038102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5</xdr:row>
      <xdr:rowOff>142875</xdr:rowOff>
    </xdr:from>
    <xdr:to>
      <xdr:col>22</xdr:col>
      <xdr:colOff>465711</xdr:colOff>
      <xdr:row>35</xdr:row>
      <xdr:rowOff>68414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22D627-1D37-4A31-BFCD-7F0593FC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72575" y="1323975"/>
          <a:ext cx="6075936" cy="5745314"/>
        </a:xfrm>
        <a:prstGeom prst="rect">
          <a:avLst/>
        </a:prstGeom>
      </xdr:spPr>
    </xdr:pic>
    <xdr:clientData/>
  </xdr:twoCellAnchor>
  <xdr:twoCellAnchor>
    <xdr:from>
      <xdr:col>19</xdr:col>
      <xdr:colOff>323625</xdr:colOff>
      <xdr:row>13</xdr:row>
      <xdr:rowOff>170895</xdr:rowOff>
    </xdr:from>
    <xdr:to>
      <xdr:col>20</xdr:col>
      <xdr:colOff>99945</xdr:colOff>
      <xdr:row>14</xdr:row>
      <xdr:rowOff>9915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A2CC08F-CDEE-4F1D-9F96-FCC050C572D0}"/>
                </a:ext>
              </a:extLst>
            </xdr14:cNvPr>
            <xdr14:cNvContentPartPr/>
          </xdr14:nvContentPartPr>
          <xdr14:nvPr macro=""/>
          <xdr14:xfrm>
            <a:off x="13277625" y="3009345"/>
            <a:ext cx="385920" cy="295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A2CC08F-CDEE-4F1D-9F96-FCC050C572D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223985" y="2901345"/>
              <a:ext cx="49356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571499</xdr:colOff>
      <xdr:row>14</xdr:row>
      <xdr:rowOff>216856</xdr:rowOff>
    </xdr:from>
    <xdr:to>
      <xdr:col>3</xdr:col>
      <xdr:colOff>733388</xdr:colOff>
      <xdr:row>16</xdr:row>
      <xdr:rowOff>9487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1F5FB7-47A0-4C15-8B40-BD225A93A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4" y="3141031"/>
          <a:ext cx="161889" cy="2307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4</xdr:row>
      <xdr:rowOff>123825</xdr:rowOff>
    </xdr:from>
    <xdr:to>
      <xdr:col>14</xdr:col>
      <xdr:colOff>561419</xdr:colOff>
      <xdr:row>13</xdr:row>
      <xdr:rowOff>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108AFB-D6D4-4868-BF19-D976D98A1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114425"/>
          <a:ext cx="4447619" cy="1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14</xdr:row>
      <xdr:rowOff>28575</xdr:rowOff>
    </xdr:from>
    <xdr:to>
      <xdr:col>12</xdr:col>
      <xdr:colOff>514025</xdr:colOff>
      <xdr:row>19</xdr:row>
      <xdr:rowOff>9402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62059-7667-4076-BABD-AC1FC2A16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2924175"/>
          <a:ext cx="2600000" cy="9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187858</xdr:rowOff>
    </xdr:from>
    <xdr:to>
      <xdr:col>24</xdr:col>
      <xdr:colOff>599061</xdr:colOff>
      <xdr:row>31</xdr:row>
      <xdr:rowOff>122922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9178CB-46F2-443F-8694-757A73D8C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2200" y="1178458"/>
          <a:ext cx="6075936" cy="5411939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20</xdr:row>
      <xdr:rowOff>28575</xdr:rowOff>
    </xdr:from>
    <xdr:to>
      <xdr:col>12</xdr:col>
      <xdr:colOff>514350</xdr:colOff>
      <xdr:row>25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E33FB0-0AFE-4B4B-8DEB-7B33DCF16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114800"/>
          <a:ext cx="25908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17</xdr:row>
      <xdr:rowOff>133350</xdr:rowOff>
    </xdr:from>
    <xdr:to>
      <xdr:col>2</xdr:col>
      <xdr:colOff>238089</xdr:colOff>
      <xdr:row>18</xdr:row>
      <xdr:rowOff>238088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F1A9F3-FBB3-4D35-8D5B-B22AD32F4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775" y="3371850"/>
          <a:ext cx="285714" cy="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21</xdr:row>
      <xdr:rowOff>133350</xdr:rowOff>
    </xdr:from>
    <xdr:to>
      <xdr:col>5</xdr:col>
      <xdr:colOff>219039</xdr:colOff>
      <xdr:row>22</xdr:row>
      <xdr:rowOff>238088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D449A0-0D7E-4CAA-AD4F-073C04C3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4181475"/>
          <a:ext cx="285714" cy="295238"/>
        </a:xfrm>
        <a:prstGeom prst="rect">
          <a:avLst/>
        </a:prstGeom>
      </xdr:spPr>
    </xdr:pic>
    <xdr:clientData/>
  </xdr:twoCellAnchor>
  <xdr:twoCellAnchor>
    <xdr:from>
      <xdr:col>21</xdr:col>
      <xdr:colOff>466605</xdr:colOff>
      <xdr:row>8</xdr:row>
      <xdr:rowOff>180855</xdr:rowOff>
    </xdr:from>
    <xdr:to>
      <xdr:col>22</xdr:col>
      <xdr:colOff>246885</xdr:colOff>
      <xdr:row>8</xdr:row>
      <xdr:rowOff>181215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F69B4C0-6AFB-4CD6-A776-D068BFEAE74D}"/>
                </a:ext>
              </a:extLst>
            </xdr14:cNvPr>
            <xdr14:cNvContentPartPr/>
          </xdr14:nvContentPartPr>
          <xdr14:nvPr macro=""/>
          <xdr14:xfrm>
            <a:off x="14096880" y="1981080"/>
            <a:ext cx="38988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F69B4C0-6AFB-4CD6-A776-D068BFEAE74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042880" y="1873080"/>
              <a:ext cx="49752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804277</xdr:colOff>
      <xdr:row>10</xdr:row>
      <xdr:rowOff>171450</xdr:rowOff>
    </xdr:from>
    <xdr:to>
      <xdr:col>1</xdr:col>
      <xdr:colOff>971512</xdr:colOff>
      <xdr:row>12</xdr:row>
      <xdr:rowOff>9487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3BE376-9DD7-4BD7-951F-670E6F7D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3877" y="2314575"/>
          <a:ext cx="167235" cy="2285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9525</xdr:rowOff>
    </xdr:from>
    <xdr:to>
      <xdr:col>11</xdr:col>
      <xdr:colOff>161600</xdr:colOff>
      <xdr:row>9</xdr:row>
      <xdr:rowOff>161802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7577F3-C2C8-4DCA-83C2-AD9AD06C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1190625"/>
          <a:ext cx="2600000" cy="102857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5</xdr:row>
      <xdr:rowOff>142875</xdr:rowOff>
    </xdr:from>
    <xdr:to>
      <xdr:col>22</xdr:col>
      <xdr:colOff>465711</xdr:colOff>
      <xdr:row>34</xdr:row>
      <xdr:rowOff>20789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1E64A6-3D68-4039-8D08-B2CBFBAFF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1323975"/>
          <a:ext cx="6075936" cy="5745314"/>
        </a:xfrm>
        <a:prstGeom prst="rect">
          <a:avLst/>
        </a:prstGeom>
      </xdr:spPr>
    </xdr:pic>
    <xdr:clientData/>
  </xdr:twoCellAnchor>
  <xdr:twoCellAnchor>
    <xdr:from>
      <xdr:col>19</xdr:col>
      <xdr:colOff>323625</xdr:colOff>
      <xdr:row>12</xdr:row>
      <xdr:rowOff>18495</xdr:rowOff>
    </xdr:from>
    <xdr:to>
      <xdr:col>20</xdr:col>
      <xdr:colOff>99945</xdr:colOff>
      <xdr:row>12</xdr:row>
      <xdr:rowOff>48015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E10F0EC-50FE-41F7-A4DC-2B6D19ECE501}"/>
                </a:ext>
              </a:extLst>
            </xdr14:cNvPr>
            <xdr14:cNvContentPartPr/>
          </xdr14:nvContentPartPr>
          <xdr14:nvPr macro=""/>
          <xdr14:xfrm>
            <a:off x="13010925" y="2542620"/>
            <a:ext cx="385920" cy="295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E10F0EC-50FE-41F7-A4DC-2B6D19ECE50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957285" y="2434620"/>
              <a:ext cx="49356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571499</xdr:colOff>
      <xdr:row>13</xdr:row>
      <xdr:rowOff>216856</xdr:rowOff>
    </xdr:from>
    <xdr:to>
      <xdr:col>3</xdr:col>
      <xdr:colOff>733388</xdr:colOff>
      <xdr:row>14</xdr:row>
      <xdr:rowOff>228562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D20035-A96A-42E9-B34D-5AEBC40EC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4" y="3141031"/>
          <a:ext cx="161889" cy="23078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6:06:39.46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81,'4'0,"7"-5,5-1,5 1,12 0,5 2,0 1,4-4,7 0,0 0,-4 2,-5 1,0 1,-2 1,-4-4,2-1,-1 1,3 1,-1 1,-2 1,-3 1,-2 0,-1 1,-2 1,0-1,-1 0,0 0,0 0,0 1,0-1,0 0,1 0,-1 0,-4 0,-6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2:55:59.88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0,'9'0,"8"0,5 0,8 0,3 0,1 0,-1 0,-2 0,-1 0,-2 0,-1 0,0 0,-1 0,0 0,0 0,1 0,-1 0,0 0,1 0,-1 0,0 0,1 0,-1 0,1 0,-1 0,1 0,-1 0,1 0,-1 0,1 0,-1 0,1 0,-1 0,0 0,1 0,-1 0,1 0,-1 0,1 0,-1 0,-4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6:02:27.7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81,'4'0,"7"-5,5-1,5 1,12 0,5 2,0 1,4-4,7 0,0 0,-4 2,-5 1,0 1,-2 1,-4-4,2-1,-1 1,3 1,-1 1,-2 1,-3 1,-2 0,-1 1,-2 1,0-1,-1 0,0 0,0 0,0 1,0-1,0 0,1 0,-1 0,-4 0,-6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2:55:23.46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56,'5'0,"5"0,7 0,3 0,4 0,3 0,4 0,3-4,-1-7,-1-1,-1 2,-3 2,0 3,-1 2,0 1,-1 2,0 0,0 1,1-1,-1 0,0 1,1-1,-1 0,0 0,1 0,-1 0,1 0,-1 0,1 0,-1 0,1 0,-1 0,1 0,-1 0,1 0,-1 0,0 0,1 0,-1 0,1 0,-1 0,1 0,-1 0,1 0,-1 0,1 0,-1 0,-8 0,-13 0,-11 5,-9 1,-7 4,-8 0,-4-1,0-2,0-3,3-1,1-2,1-1,2 0,5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3:06:09.58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28,'5'0,"5"0,11-4,10-2,10 0,1 1,3 2,-1 1,-5 1,1 0,-2 1,2 1,-2-1,-3 0,2 0,-1 0,-2 1,-3-1,-1 0,-2 0,-1 0,-1 0,0 0,0 0,0 0,1 0,-1 0,5 0,1 0,0 0,-1 0,-1 0,-2 0,0 0,-1 0,-1 0,1 0,-1 0,-4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3:10:42.4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0,'4'0,"11"5,7 1,9-1,4 4,0 1,-1-3,-2-1,2 2,1 0,-2-1,3-2,-1-2,3-2,0 0,-2-1,1 0,0-1,1 1,0 0,-2 0,1-1,-1 1,-2 0,-2 0,-2 0,-2 0,-1 0,-1 0,0 0,0 0,0 0,0 0,-8 0,-13 0,-11 0,-14 0,-7 0,-5 0,0 0,0 0,6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9T04:12:36.95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56,'5'0,"5"0,7 0,3 0,4 0,3 0,4 0,3-4,-1-7,-1-1,-1 2,-3 2,0 3,-1 2,0 1,-1 2,0 0,0 1,1-1,-1 0,0 1,1-1,-1 0,0 0,1 0,-1 0,1 0,-1 0,1 0,-1 0,1 0,-1 0,1 0,-1 0,1 0,-1 0,0 0,1 0,-1 0,1 0,-1 0,1 0,-1 0,1 0,-1 0,1 0,-1 0,-8 0,-13 0,-11 5,-9 1,-7 4,-8 0,-4-1,0-2,0-3,3-1,1-2,1-1,2 0,5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7730-63AD-4302-A0A1-9F745ED1D069}">
  <dimension ref="A1"/>
  <sheetViews>
    <sheetView tabSelected="1" workbookViewId="0">
      <selection activeCell="M36" sqref="M36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EA86-9C2B-4338-997E-0D805E8C3E69}">
  <dimension ref="A2:M30"/>
  <sheetViews>
    <sheetView workbookViewId="0">
      <selection activeCell="A30" sqref="A30"/>
    </sheetView>
  </sheetViews>
  <sheetFormatPr defaultRowHeight="15"/>
  <cols>
    <col min="1" max="1" width="11.140625" customWidth="1"/>
    <col min="2" max="2" width="14" customWidth="1"/>
    <col min="3" max="3" width="12.5703125" customWidth="1"/>
    <col min="4" max="4" width="11.28515625" customWidth="1"/>
  </cols>
  <sheetData>
    <row r="2" spans="2:13" ht="24">
      <c r="B2" s="4" t="s">
        <v>6</v>
      </c>
      <c r="C2" s="4"/>
      <c r="D2" s="4"/>
      <c r="E2" s="4"/>
      <c r="F2" s="4"/>
      <c r="I2" s="11" t="s">
        <v>11</v>
      </c>
      <c r="J2" s="8" t="s">
        <v>43</v>
      </c>
      <c r="K2" s="8"/>
      <c r="L2" s="8"/>
      <c r="M2" s="8"/>
    </row>
    <row r="3" spans="2:13" ht="24">
      <c r="B3" s="5"/>
      <c r="C3" s="6" t="s">
        <v>15</v>
      </c>
      <c r="D3" s="6" t="s">
        <v>16</v>
      </c>
      <c r="E3" s="6" t="s">
        <v>17</v>
      </c>
      <c r="F3" s="7" t="s">
        <v>4</v>
      </c>
      <c r="I3" s="11" t="s">
        <v>12</v>
      </c>
      <c r="J3" s="8" t="s">
        <v>44</v>
      </c>
      <c r="K3" s="8"/>
      <c r="L3" s="8"/>
      <c r="M3" s="8"/>
    </row>
    <row r="4" spans="2:13" ht="15.75">
      <c r="B4" s="6" t="s">
        <v>18</v>
      </c>
      <c r="C4" s="5">
        <v>18</v>
      </c>
      <c r="D4" s="5">
        <v>22</v>
      </c>
      <c r="E4" s="5">
        <v>20</v>
      </c>
      <c r="F4" s="5">
        <f>C4+D4+E4</f>
        <v>60</v>
      </c>
    </row>
    <row r="5" spans="2:13" ht="15.75">
      <c r="B5" s="6" t="s">
        <v>19</v>
      </c>
      <c r="C5" s="5">
        <v>2</v>
      </c>
      <c r="D5" s="5">
        <v>28</v>
      </c>
      <c r="E5" s="5">
        <v>40</v>
      </c>
      <c r="F5" s="5">
        <f>C5+D5+E5</f>
        <v>70</v>
      </c>
    </row>
    <row r="6" spans="2:13" ht="15.75">
      <c r="B6" s="6" t="s">
        <v>20</v>
      </c>
      <c r="C6" s="5">
        <v>20</v>
      </c>
      <c r="D6" s="5">
        <v>10</v>
      </c>
      <c r="E6" s="5">
        <v>40</v>
      </c>
      <c r="F6" s="5">
        <f>C6+D6+E6</f>
        <v>70</v>
      </c>
    </row>
    <row r="7" spans="2:13" ht="15.75">
      <c r="B7" s="7" t="s">
        <v>4</v>
      </c>
      <c r="C7" s="5">
        <f>C4+C5+C6</f>
        <v>40</v>
      </c>
      <c r="D7" s="5">
        <f>D4+D5+D6</f>
        <v>60</v>
      </c>
      <c r="E7" s="5">
        <f>E4+E5+E6</f>
        <v>100</v>
      </c>
      <c r="F7" s="12">
        <f>F4+F5+F6</f>
        <v>200</v>
      </c>
    </row>
    <row r="8" spans="2:13" ht="15.75">
      <c r="B8" s="5"/>
      <c r="C8" s="5"/>
      <c r="D8" s="5"/>
      <c r="E8" s="5"/>
      <c r="F8" s="5"/>
    </row>
    <row r="9" spans="2:13" ht="15.75">
      <c r="B9" s="5"/>
      <c r="C9" s="5"/>
      <c r="D9" s="5"/>
      <c r="E9" s="5"/>
      <c r="F9" s="5"/>
    </row>
    <row r="10" spans="2:13" ht="15.75">
      <c r="B10" s="4" t="s">
        <v>5</v>
      </c>
      <c r="C10" s="4"/>
      <c r="D10" s="4"/>
      <c r="E10" s="4"/>
      <c r="F10" s="4"/>
    </row>
    <row r="11" spans="2:13" ht="15.75">
      <c r="B11" s="6" t="s">
        <v>18</v>
      </c>
      <c r="C11" s="5">
        <f>ROUND(F4*C7/F7,0)</f>
        <v>12</v>
      </c>
      <c r="D11" s="5">
        <f>ROUND(F4*D7/F7,0)</f>
        <v>18</v>
      </c>
      <c r="E11" s="5">
        <f>ROUND(F4*E7/F7,0)</f>
        <v>30</v>
      </c>
      <c r="F11" s="5">
        <f>SUM(C11:E11)</f>
        <v>60</v>
      </c>
    </row>
    <row r="12" spans="2:13" ht="15.75">
      <c r="B12" s="6" t="s">
        <v>19</v>
      </c>
      <c r="C12" s="5">
        <f>ROUND(F5*C7/F7,0)</f>
        <v>14</v>
      </c>
      <c r="D12" s="5">
        <f>ROUND(F5*D7/F7,0)</f>
        <v>21</v>
      </c>
      <c r="E12" s="5">
        <f>ROUND(F5*E7/F7,0)</f>
        <v>35</v>
      </c>
      <c r="F12" s="5">
        <f>SUM(C12:E12)</f>
        <v>70</v>
      </c>
    </row>
    <row r="13" spans="2:13" ht="15.75">
      <c r="B13" s="6" t="s">
        <v>20</v>
      </c>
      <c r="C13" s="5">
        <f>ROUND(F6*C7/F7,0)</f>
        <v>14</v>
      </c>
      <c r="D13" s="5">
        <f>ROUND(F6*D7/F7,0)</f>
        <v>21</v>
      </c>
      <c r="E13" s="5">
        <f>ROUND(F6*E7/F7,0)</f>
        <v>35</v>
      </c>
      <c r="F13" s="5">
        <f xml:space="preserve"> SUM(C13:E13)</f>
        <v>70</v>
      </c>
    </row>
    <row r="14" spans="2:13" ht="15.75">
      <c r="B14" s="7" t="s">
        <v>4</v>
      </c>
      <c r="C14" s="5">
        <f>SUM(C11:C13)</f>
        <v>40</v>
      </c>
      <c r="D14" s="5">
        <f>SUM(D11:D13)</f>
        <v>60</v>
      </c>
      <c r="E14" s="5">
        <f>SUM(E11:E13)</f>
        <v>100</v>
      </c>
      <c r="F14" s="12">
        <f>SUM(C14:E14)</f>
        <v>200</v>
      </c>
    </row>
    <row r="19" spans="1:12" ht="18.75">
      <c r="B19" s="1" t="s">
        <v>8</v>
      </c>
      <c r="C19" s="2">
        <f>ROUND(((C4-C11)^2)/C11+((C5-C12)^2)/C12+((C6-C13)^2)/C13+((D4-D11)^2)/D11+((D5-D12)^2)/D12+((D6-D13)^2)/D13+((E4-E11)^2)/E11+((E5-E12)^2)/E12+((E6-E13)^2)/E13,1)</f>
        <v>29.6</v>
      </c>
      <c r="E19" s="1" t="s">
        <v>7</v>
      </c>
      <c r="F19" s="2">
        <f>(COUNT(C4:C6)-1)*(COUNT(C5:E5)-1)</f>
        <v>4</v>
      </c>
    </row>
    <row r="23" spans="1:12" ht="18.75">
      <c r="B23" s="1" t="s">
        <v>21</v>
      </c>
      <c r="G23" s="3">
        <v>9.49</v>
      </c>
    </row>
    <row r="30" spans="1:12" ht="26.25">
      <c r="A30" s="19" t="s">
        <v>10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mergeCells count="2">
    <mergeCell ref="B2:F2"/>
    <mergeCell ref="B10:F10"/>
  </mergeCells>
  <pageMargins left="0.7" right="0.7" top="0.75" bottom="0.75" header="0.3" footer="0.3"/>
  <ignoredErrors>
    <ignoredError sqref="F1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C8CC-29A4-451A-AB89-04EB1534B02C}">
  <dimension ref="A2:M30"/>
  <sheetViews>
    <sheetView zoomScaleNormal="100" workbookViewId="0">
      <selection activeCell="P3" sqref="P3"/>
    </sheetView>
  </sheetViews>
  <sheetFormatPr defaultRowHeight="15"/>
  <cols>
    <col min="1" max="1" width="11.140625" customWidth="1"/>
    <col min="2" max="2" width="14" customWidth="1"/>
    <col min="3" max="4" width="12.5703125" customWidth="1"/>
  </cols>
  <sheetData>
    <row r="2" spans="2:13" ht="24">
      <c r="B2" s="4" t="s">
        <v>6</v>
      </c>
      <c r="C2" s="4"/>
      <c r="D2" s="4"/>
      <c r="E2" s="4"/>
      <c r="F2" s="4"/>
      <c r="I2" s="11" t="s">
        <v>11</v>
      </c>
      <c r="J2" s="8" t="s">
        <v>41</v>
      </c>
      <c r="K2" s="8"/>
      <c r="L2" s="8"/>
      <c r="M2" s="8"/>
    </row>
    <row r="3" spans="2:13" ht="24">
      <c r="B3" s="5"/>
      <c r="C3" s="6" t="s">
        <v>24</v>
      </c>
      <c r="D3" s="6" t="s">
        <v>25</v>
      </c>
      <c r="E3" s="6"/>
      <c r="F3" s="7" t="s">
        <v>4</v>
      </c>
      <c r="I3" s="11" t="s">
        <v>12</v>
      </c>
      <c r="J3" s="8" t="s">
        <v>42</v>
      </c>
      <c r="K3" s="8"/>
      <c r="L3" s="8"/>
      <c r="M3" s="8"/>
    </row>
    <row r="4" spans="2:13" ht="15.75">
      <c r="B4" s="6" t="s">
        <v>22</v>
      </c>
      <c r="C4" s="5">
        <v>18</v>
      </c>
      <c r="D4" s="5">
        <v>40</v>
      </c>
      <c r="E4" s="5">
        <v>0</v>
      </c>
      <c r="F4" s="5">
        <f>C4+D4+E4</f>
        <v>58</v>
      </c>
    </row>
    <row r="5" spans="2:13" ht="15.75">
      <c r="B5" s="6" t="s">
        <v>23</v>
      </c>
      <c r="C5" s="5">
        <v>32</v>
      </c>
      <c r="D5" s="5">
        <v>10</v>
      </c>
      <c r="E5" s="5">
        <v>0</v>
      </c>
      <c r="F5" s="5">
        <f>C5+D5+E5</f>
        <v>42</v>
      </c>
    </row>
    <row r="6" spans="2:13" ht="15.75">
      <c r="B6" s="6"/>
      <c r="C6" s="5">
        <v>0</v>
      </c>
      <c r="D6" s="5">
        <v>0</v>
      </c>
      <c r="E6" s="5">
        <v>0</v>
      </c>
      <c r="F6" s="5">
        <f>C6+D6+E6</f>
        <v>0</v>
      </c>
    </row>
    <row r="7" spans="2:13" ht="15.75">
      <c r="B7" s="7" t="s">
        <v>4</v>
      </c>
      <c r="C7" s="5">
        <f>C4+C5+C6</f>
        <v>50</v>
      </c>
      <c r="D7" s="5">
        <f>D4+D5+D6</f>
        <v>50</v>
      </c>
      <c r="E7" s="5">
        <f>E4+E5+E6</f>
        <v>0</v>
      </c>
      <c r="F7" s="12">
        <f>F4+F5+F6</f>
        <v>100</v>
      </c>
    </row>
    <row r="8" spans="2:13" ht="15.75">
      <c r="B8" s="5"/>
      <c r="C8" s="5"/>
      <c r="D8" s="5"/>
      <c r="E8" s="5"/>
      <c r="F8" s="5"/>
    </row>
    <row r="9" spans="2:13" ht="15.75">
      <c r="B9" s="5"/>
      <c r="C9" s="5"/>
      <c r="D9" s="5"/>
      <c r="E9" s="5"/>
      <c r="F9" s="5"/>
    </row>
    <row r="10" spans="2:13" ht="15.75">
      <c r="B10" s="4" t="s">
        <v>5</v>
      </c>
      <c r="C10" s="4"/>
      <c r="D10" s="4"/>
      <c r="E10" s="4"/>
      <c r="F10" s="4"/>
    </row>
    <row r="11" spans="2:13" ht="15.75">
      <c r="B11" s="6" t="s">
        <v>18</v>
      </c>
      <c r="C11" s="5">
        <f>ROUND(F4*C7/F7,0)</f>
        <v>29</v>
      </c>
      <c r="D11" s="5">
        <f>ROUND(F4*D7/F7,0)</f>
        <v>29</v>
      </c>
      <c r="E11" s="5">
        <f>ROUND(F4*E7/F7,0)</f>
        <v>0</v>
      </c>
      <c r="F11" s="5">
        <f>SUM(C11:E11)</f>
        <v>58</v>
      </c>
    </row>
    <row r="12" spans="2:13" ht="15.75">
      <c r="B12" s="6" t="s">
        <v>19</v>
      </c>
      <c r="C12" s="5">
        <f>ROUND(F5*C7/F7,0)</f>
        <v>21</v>
      </c>
      <c r="D12" s="5">
        <f>ROUND(F5*D7/F7,0)</f>
        <v>21</v>
      </c>
      <c r="E12" s="5">
        <f>ROUND(F5*E7/F7,0)</f>
        <v>0</v>
      </c>
      <c r="F12" s="5">
        <f>SUM(C12:E12)</f>
        <v>42</v>
      </c>
    </row>
    <row r="13" spans="2:13" ht="15.75">
      <c r="B13" s="6" t="s">
        <v>20</v>
      </c>
      <c r="C13" s="5">
        <f>ROUND(F6*C7/F7,0)</f>
        <v>0</v>
      </c>
      <c r="D13" s="5">
        <f>ROUND(F6*D7/F7,0)</f>
        <v>0</v>
      </c>
      <c r="E13" s="5">
        <f>ROUND(F6*E7/F7,0)</f>
        <v>0</v>
      </c>
      <c r="F13" s="5">
        <f xml:space="preserve"> SUM(C13:E13)</f>
        <v>0</v>
      </c>
    </row>
    <row r="14" spans="2:13" ht="15.75">
      <c r="B14" s="7" t="s">
        <v>4</v>
      </c>
      <c r="C14" s="5">
        <f>SUM(C11:C13)</f>
        <v>50</v>
      </c>
      <c r="D14" s="5">
        <f>SUM(D11:D13)</f>
        <v>50</v>
      </c>
      <c r="E14" s="5">
        <f>SUM(E11:E13)</f>
        <v>0</v>
      </c>
      <c r="F14" s="12">
        <f>SUM(C14:E14)</f>
        <v>100</v>
      </c>
    </row>
    <row r="19" spans="1:12" ht="18.75">
      <c r="B19" s="1" t="s">
        <v>8</v>
      </c>
      <c r="C19" s="2">
        <f>ROUND(((C4-C11)^2)/C11+((C5-C12)^2)/C12+((D4-D11)^2)/D11+((D5-D12)^2)/D12,1)</f>
        <v>19.899999999999999</v>
      </c>
      <c r="E19" s="1" t="s">
        <v>7</v>
      </c>
      <c r="F19" s="2">
        <f>(COUNT(C4:C5)-1)*(COUNT(C5:D5)-1)</f>
        <v>1</v>
      </c>
    </row>
    <row r="23" spans="1:12" ht="18.75">
      <c r="B23" s="1" t="s">
        <v>21</v>
      </c>
      <c r="G23" s="3">
        <v>3.84</v>
      </c>
    </row>
    <row r="30" spans="1:12" ht="26.25">
      <c r="A30" s="10" t="s">
        <v>10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mergeCells count="2">
    <mergeCell ref="B2:F2"/>
    <mergeCell ref="B10:F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C051-FBC0-4B09-B13B-C9B144188F80}">
  <dimension ref="A2:M30"/>
  <sheetViews>
    <sheetView workbookViewId="0">
      <selection activeCell="O3" sqref="O3"/>
    </sheetView>
  </sheetViews>
  <sheetFormatPr defaultRowHeight="15"/>
  <cols>
    <col min="1" max="1" width="11.140625" customWidth="1"/>
    <col min="2" max="2" width="14" customWidth="1"/>
    <col min="3" max="3" width="12.5703125" customWidth="1"/>
    <col min="4" max="4" width="11.28515625" customWidth="1"/>
  </cols>
  <sheetData>
    <row r="2" spans="2:13" ht="24">
      <c r="B2" s="4" t="s">
        <v>6</v>
      </c>
      <c r="C2" s="4"/>
      <c r="D2" s="4"/>
      <c r="E2" s="4"/>
      <c r="F2" s="4"/>
      <c r="I2" s="11" t="s">
        <v>11</v>
      </c>
      <c r="J2" s="8" t="s">
        <v>39</v>
      </c>
      <c r="K2" s="8"/>
      <c r="L2" s="8"/>
      <c r="M2" s="8"/>
    </row>
    <row r="3" spans="2:13" ht="24">
      <c r="B3" s="5"/>
      <c r="C3" s="6" t="s">
        <v>26</v>
      </c>
      <c r="D3" s="6" t="s">
        <v>27</v>
      </c>
      <c r="E3" s="6"/>
      <c r="F3" s="7" t="s">
        <v>4</v>
      </c>
      <c r="I3" s="11" t="s">
        <v>12</v>
      </c>
      <c r="J3" s="8" t="s">
        <v>40</v>
      </c>
      <c r="K3" s="8"/>
      <c r="L3" s="8"/>
      <c r="M3" s="8"/>
    </row>
    <row r="4" spans="2:13" ht="15.75">
      <c r="B4" s="6" t="s">
        <v>28</v>
      </c>
      <c r="C4" s="5">
        <v>12</v>
      </c>
      <c r="D4" s="5">
        <v>32</v>
      </c>
      <c r="E4" s="5">
        <v>0</v>
      </c>
      <c r="F4" s="5">
        <f>C4+D4+E4</f>
        <v>44</v>
      </c>
    </row>
    <row r="5" spans="2:13" ht="15.75">
      <c r="B5" s="6" t="s">
        <v>29</v>
      </c>
      <c r="C5" s="5">
        <v>22</v>
      </c>
      <c r="D5" s="5">
        <v>14</v>
      </c>
      <c r="E5" s="5">
        <v>0</v>
      </c>
      <c r="F5" s="5">
        <f>C5+D5+E5</f>
        <v>36</v>
      </c>
    </row>
    <row r="6" spans="2:13" ht="15.75">
      <c r="B6" s="6" t="s">
        <v>30</v>
      </c>
      <c r="C6" s="5">
        <v>9</v>
      </c>
      <c r="D6" s="5">
        <v>6</v>
      </c>
      <c r="E6" s="5">
        <v>0</v>
      </c>
      <c r="F6" s="5">
        <f>C6+D6+E6</f>
        <v>15</v>
      </c>
    </row>
    <row r="7" spans="2:13" ht="15.75">
      <c r="B7" s="7" t="s">
        <v>4</v>
      </c>
      <c r="C7" s="5">
        <f>C4+C5+C6</f>
        <v>43</v>
      </c>
      <c r="D7" s="5">
        <f>D4+D5+D6</f>
        <v>52</v>
      </c>
      <c r="E7" s="5">
        <f>E4+E5+E6</f>
        <v>0</v>
      </c>
      <c r="F7" s="12">
        <f>F4+F5+F6</f>
        <v>95</v>
      </c>
    </row>
    <row r="8" spans="2:13" ht="15.75">
      <c r="B8" s="5"/>
      <c r="C8" s="5"/>
      <c r="D8" s="5"/>
      <c r="E8" s="5"/>
      <c r="F8" s="5"/>
    </row>
    <row r="9" spans="2:13" ht="15.75">
      <c r="B9" s="5"/>
      <c r="C9" s="5"/>
      <c r="D9" s="5"/>
      <c r="E9" s="5"/>
      <c r="F9" s="5"/>
    </row>
    <row r="10" spans="2:13" ht="15.75">
      <c r="B10" s="4" t="s">
        <v>5</v>
      </c>
      <c r="C10" s="4"/>
      <c r="D10" s="4"/>
      <c r="E10" s="4"/>
      <c r="F10" s="4"/>
    </row>
    <row r="11" spans="2:13" ht="15.75">
      <c r="B11" s="6" t="s">
        <v>18</v>
      </c>
      <c r="C11" s="5">
        <f>ROUND(F4*C7/F7,0)</f>
        <v>20</v>
      </c>
      <c r="D11" s="5">
        <f>ROUND(F4*D7/F7,0)</f>
        <v>24</v>
      </c>
      <c r="E11" s="5">
        <f>ROUND(F4*E7/F7,0)</f>
        <v>0</v>
      </c>
      <c r="F11" s="5">
        <f>SUM(C11:E11)</f>
        <v>44</v>
      </c>
    </row>
    <row r="12" spans="2:13" ht="15.75">
      <c r="B12" s="6" t="s">
        <v>19</v>
      </c>
      <c r="C12" s="5">
        <f>ROUND(F5*C7/F7,0)</f>
        <v>16</v>
      </c>
      <c r="D12" s="5">
        <f>ROUND(F5*D7/F7,0)</f>
        <v>20</v>
      </c>
      <c r="E12" s="5">
        <f>ROUND(F5*E7/F7,0)</f>
        <v>0</v>
      </c>
      <c r="F12" s="5">
        <f>SUM(C12:E12)</f>
        <v>36</v>
      </c>
    </row>
    <row r="13" spans="2:13" ht="15.75">
      <c r="B13" s="6" t="s">
        <v>20</v>
      </c>
      <c r="C13" s="5">
        <f>ROUND(F6*C7/F7,0)</f>
        <v>7</v>
      </c>
      <c r="D13" s="5">
        <f>ROUND(F6*D7/F7,0)</f>
        <v>8</v>
      </c>
      <c r="E13" s="5">
        <f>ROUND(F6*E7/F7,0)</f>
        <v>0</v>
      </c>
      <c r="F13" s="5">
        <f xml:space="preserve"> SUM(C13:E13)</f>
        <v>15</v>
      </c>
    </row>
    <row r="14" spans="2:13" ht="15.75">
      <c r="B14" s="7" t="s">
        <v>4</v>
      </c>
      <c r="C14" s="5">
        <f>SUM(C11:C13)</f>
        <v>43</v>
      </c>
      <c r="D14" s="5">
        <f>SUM(D11:D13)</f>
        <v>52</v>
      </c>
      <c r="E14" s="5">
        <f>SUM(E11:E13)</f>
        <v>0</v>
      </c>
      <c r="F14" s="12">
        <f>SUM(C14:E14)</f>
        <v>95</v>
      </c>
    </row>
    <row r="19" spans="1:12" ht="18.75">
      <c r="B19" s="1" t="s">
        <v>8</v>
      </c>
      <c r="C19" s="2">
        <f>ROUND(((C4-C11)^2)/C11+((C5-C12)^2)/C12+((C6-C13)^2)/C13+((D4-D11)^2)/D11+((D5-D12)^2)/D12+((D6-D13)^2)/D13,1)</f>
        <v>11</v>
      </c>
      <c r="E19" s="1" t="s">
        <v>7</v>
      </c>
      <c r="F19" s="2">
        <f>(COUNT(C4:C6)-1)*(COUNT(C5:D5)-1)</f>
        <v>2</v>
      </c>
    </row>
    <row r="23" spans="1:12" ht="18.75">
      <c r="B23" s="1" t="s">
        <v>21</v>
      </c>
      <c r="G23" s="3">
        <v>5.99</v>
      </c>
    </row>
    <row r="30" spans="1:12" ht="26.25">
      <c r="A30" s="10" t="s">
        <v>10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mergeCells count="2">
    <mergeCell ref="B2:F2"/>
    <mergeCell ref="B10:F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19ED-9062-4476-BC2E-372A28DD6A20}">
  <dimension ref="A2:M30"/>
  <sheetViews>
    <sheetView workbookViewId="0">
      <selection activeCell="D3" sqref="D3"/>
    </sheetView>
  </sheetViews>
  <sheetFormatPr defaultRowHeight="15"/>
  <cols>
    <col min="1" max="1" width="11.140625" customWidth="1"/>
    <col min="2" max="2" width="18.42578125" customWidth="1"/>
    <col min="3" max="3" width="12.5703125" customWidth="1"/>
    <col min="4" max="4" width="14.140625" customWidth="1"/>
    <col min="5" max="5" width="12" customWidth="1"/>
  </cols>
  <sheetData>
    <row r="2" spans="2:13" ht="24">
      <c r="B2" s="4" t="s">
        <v>6</v>
      </c>
      <c r="C2" s="4"/>
      <c r="D2" s="4"/>
      <c r="E2" s="4"/>
      <c r="F2" s="4"/>
      <c r="I2" s="11" t="s">
        <v>11</v>
      </c>
      <c r="J2" s="8" t="s">
        <v>37</v>
      </c>
      <c r="K2" s="8"/>
      <c r="L2" s="8"/>
      <c r="M2" s="8"/>
    </row>
    <row r="3" spans="2:13" ht="50.25">
      <c r="B3" s="5"/>
      <c r="C3" s="6" t="s">
        <v>31</v>
      </c>
      <c r="D3" s="13" t="s">
        <v>32</v>
      </c>
      <c r="E3" s="13" t="s">
        <v>33</v>
      </c>
      <c r="F3" s="7" t="s">
        <v>4</v>
      </c>
      <c r="I3" s="11" t="s">
        <v>12</v>
      </c>
      <c r="J3" s="8" t="s">
        <v>38</v>
      </c>
      <c r="K3" s="8"/>
      <c r="L3" s="8"/>
      <c r="M3" s="8"/>
    </row>
    <row r="4" spans="2:13" ht="15.75">
      <c r="B4" s="6" t="s">
        <v>34</v>
      </c>
      <c r="C4" s="5">
        <v>679</v>
      </c>
      <c r="D4" s="5">
        <v>103</v>
      </c>
      <c r="E4" s="5">
        <v>114</v>
      </c>
      <c r="F4" s="5">
        <f>C4+D4+E4</f>
        <v>896</v>
      </c>
    </row>
    <row r="5" spans="2:13" ht="15.75">
      <c r="B5" s="6" t="s">
        <v>35</v>
      </c>
      <c r="C5" s="5">
        <v>63</v>
      </c>
      <c r="D5" s="5">
        <v>10</v>
      </c>
      <c r="E5" s="5">
        <v>20</v>
      </c>
      <c r="F5" s="5">
        <f>C5+D5+E5</f>
        <v>93</v>
      </c>
    </row>
    <row r="6" spans="2:13" ht="15.75">
      <c r="B6" s="6" t="s">
        <v>36</v>
      </c>
      <c r="C6" s="5">
        <v>42</v>
      </c>
      <c r="D6" s="5">
        <v>18</v>
      </c>
      <c r="E6" s="5">
        <v>25</v>
      </c>
      <c r="F6" s="5">
        <f>C6+D6+E6</f>
        <v>85</v>
      </c>
    </row>
    <row r="7" spans="2:13" ht="15.75">
      <c r="B7" s="7" t="s">
        <v>4</v>
      </c>
      <c r="C7" s="5">
        <f>C4+C5+C6</f>
        <v>784</v>
      </c>
      <c r="D7" s="5">
        <f>D4+D5+D6</f>
        <v>131</v>
      </c>
      <c r="E7" s="5">
        <f>E4+E5+E6</f>
        <v>159</v>
      </c>
      <c r="F7" s="12">
        <f>F4+F5+F6</f>
        <v>1074</v>
      </c>
    </row>
    <row r="8" spans="2:13" ht="15.75">
      <c r="B8" s="5"/>
      <c r="C8" s="5"/>
      <c r="D8" s="5"/>
      <c r="E8" s="5"/>
      <c r="F8" s="5"/>
    </row>
    <row r="9" spans="2:13" ht="15.75">
      <c r="B9" s="5"/>
      <c r="C9" s="5"/>
      <c r="D9" s="5"/>
      <c r="E9" s="5"/>
      <c r="F9" s="5"/>
    </row>
    <row r="10" spans="2:13" ht="15.75">
      <c r="B10" s="4" t="s">
        <v>5</v>
      </c>
      <c r="C10" s="4"/>
      <c r="D10" s="4"/>
      <c r="E10" s="4"/>
      <c r="F10" s="4"/>
    </row>
    <row r="11" spans="2:13" ht="15.75">
      <c r="B11" s="6" t="s">
        <v>18</v>
      </c>
      <c r="C11" s="5">
        <f>ROUND(F4*C7/F7,0)</f>
        <v>654</v>
      </c>
      <c r="D11" s="5">
        <f>ROUND(F4*D7/F7,0)</f>
        <v>109</v>
      </c>
      <c r="E11" s="5">
        <f>ROUND(F4*E7/F7,0)</f>
        <v>133</v>
      </c>
      <c r="F11" s="5">
        <f>SUM(C11:E11)</f>
        <v>896</v>
      </c>
    </row>
    <row r="12" spans="2:13" ht="15.75">
      <c r="B12" s="6" t="s">
        <v>19</v>
      </c>
      <c r="C12" s="5">
        <f>ROUND(F5*C7/F7,0)</f>
        <v>68</v>
      </c>
      <c r="D12" s="5">
        <f>ROUND(F5*D7/F7,0)</f>
        <v>11</v>
      </c>
      <c r="E12" s="5">
        <f>ROUND(F5*E7/F7,0)</f>
        <v>14</v>
      </c>
      <c r="F12" s="5">
        <f>SUM(C12:E12)</f>
        <v>93</v>
      </c>
    </row>
    <row r="13" spans="2:13" ht="15.75">
      <c r="B13" s="6" t="s">
        <v>20</v>
      </c>
      <c r="C13" s="5">
        <f>ROUND(F6*C7/F7,0)</f>
        <v>62</v>
      </c>
      <c r="D13" s="5">
        <f>ROUND(F6*D7/F7,0)</f>
        <v>10</v>
      </c>
      <c r="E13" s="5">
        <f>ROUND(F6*E7/F7,0)</f>
        <v>13</v>
      </c>
      <c r="F13" s="5">
        <f xml:space="preserve"> SUM(C13:E13)</f>
        <v>85</v>
      </c>
    </row>
    <row r="14" spans="2:13" ht="15.75">
      <c r="B14" s="7" t="s">
        <v>4</v>
      </c>
      <c r="C14" s="5">
        <f>SUM(C11:C13)</f>
        <v>784</v>
      </c>
      <c r="D14" s="5">
        <f>SUM(D11:D13)</f>
        <v>130</v>
      </c>
      <c r="E14" s="5">
        <f>SUM(E11:E13)</f>
        <v>160</v>
      </c>
      <c r="F14" s="12">
        <f>SUM(C14:E14)</f>
        <v>1074</v>
      </c>
    </row>
    <row r="19" spans="1:12" ht="18.75">
      <c r="B19" s="1" t="s">
        <v>8</v>
      </c>
      <c r="C19" s="2">
        <f>ROUND(((C4-C11)^2)/C11+((C5-C12)^2)/C12+((C6-C13)^2)/C13+((D4-D11)^2)/D11+((D5-D12)^2)/D12+((D6-D13)^2)/D13+((E4-E11)^2)/E11+((E5-E12)^2)/E12+((E6-E13)^2)/E13,1)</f>
        <v>31</v>
      </c>
      <c r="E19" s="1" t="s">
        <v>7</v>
      </c>
      <c r="F19" s="2">
        <f>(COUNT(C4:C6)-1)*(COUNT(C5:E5)-1)</f>
        <v>4</v>
      </c>
    </row>
    <row r="23" spans="1:12" ht="18.75">
      <c r="B23" s="1" t="s">
        <v>21</v>
      </c>
      <c r="F23" s="3">
        <v>9.49</v>
      </c>
    </row>
    <row r="30" spans="1:12" ht="26.25">
      <c r="A30" s="10" t="s">
        <v>10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mergeCells count="2">
    <mergeCell ref="B2:F2"/>
    <mergeCell ref="B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FE2C-EBF7-4904-96F3-32C2DBBD1224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8AD0-DE4C-4672-9A22-8868783AA889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62E4-75DA-4EA5-83E7-67066B6ECAD7}">
  <dimension ref="A1"/>
  <sheetViews>
    <sheetView workbookViewId="0">
      <selection activeCell="G28" sqref="G2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963F-949C-42D6-BD20-48D5882A8771}">
  <dimension ref="A2:K31"/>
  <sheetViews>
    <sheetView workbookViewId="0">
      <selection activeCell="K30" sqref="K30"/>
    </sheetView>
  </sheetViews>
  <sheetFormatPr defaultRowHeight="15"/>
  <cols>
    <col min="1" max="9" width="9.140625" style="14"/>
    <col min="10" max="10" width="13.42578125" style="14" customWidth="1"/>
    <col min="11" max="16384" width="9.140625" style="14"/>
  </cols>
  <sheetData>
    <row r="2" spans="2:10" ht="24">
      <c r="B2" s="21" t="s">
        <v>58</v>
      </c>
      <c r="C2" s="21"/>
      <c r="D2" s="21"/>
      <c r="E2" s="21"/>
      <c r="I2" s="11" t="s">
        <v>11</v>
      </c>
      <c r="J2" s="14" t="s">
        <v>71</v>
      </c>
    </row>
    <row r="3" spans="2:10" ht="24">
      <c r="I3" s="11" t="s">
        <v>12</v>
      </c>
      <c r="J3" s="14" t="s">
        <v>72</v>
      </c>
    </row>
    <row r="4" spans="2:10" ht="19.5">
      <c r="B4" s="14" t="s">
        <v>59</v>
      </c>
      <c r="C4" s="14">
        <v>1000</v>
      </c>
    </row>
    <row r="5" spans="2:10" ht="19.5">
      <c r="B5" s="14" t="s">
        <v>60</v>
      </c>
      <c r="C5" s="14">
        <v>53</v>
      </c>
      <c r="I5" s="14" t="s">
        <v>77</v>
      </c>
      <c r="J5" s="24">
        <v>0</v>
      </c>
    </row>
    <row r="6" spans="2:10" ht="19.5">
      <c r="B6" s="14" t="s">
        <v>61</v>
      </c>
      <c r="C6" s="14">
        <v>0.53</v>
      </c>
      <c r="J6"/>
    </row>
    <row r="8" spans="2:10">
      <c r="B8" s="21" t="s">
        <v>62</v>
      </c>
      <c r="C8" s="21"/>
      <c r="D8" s="21"/>
      <c r="E8" s="21"/>
    </row>
    <row r="10" spans="2:10" ht="19.5">
      <c r="B10" s="14" t="s">
        <v>63</v>
      </c>
      <c r="C10" s="14">
        <v>100</v>
      </c>
    </row>
    <row r="11" spans="2:10" ht="19.5">
      <c r="B11" s="14" t="s">
        <v>64</v>
      </c>
      <c r="C11" s="14">
        <v>43</v>
      </c>
    </row>
    <row r="12" spans="2:10" ht="19.5">
      <c r="B12" s="14" t="s">
        <v>65</v>
      </c>
      <c r="C12" s="14">
        <v>0.53</v>
      </c>
    </row>
    <row r="16" spans="2:10">
      <c r="B16" s="14" t="s">
        <v>73</v>
      </c>
    </row>
    <row r="19" spans="1:11" ht="15.75">
      <c r="F19"/>
    </row>
    <row r="20" spans="1:11">
      <c r="B20" s="14" t="s">
        <v>74</v>
      </c>
      <c r="D20" s="14">
        <f>ROUND(SQRT((C6*(1-C6)/C4) + (C12*(1-C12)/C10)),2)</f>
        <v>0.05</v>
      </c>
    </row>
    <row r="22" spans="1:11" ht="21">
      <c r="B22" s="14" t="s">
        <v>75</v>
      </c>
      <c r="K22" s="22" t="s">
        <v>69</v>
      </c>
    </row>
    <row r="23" spans="1:11" ht="21">
      <c r="K23" s="22" t="s">
        <v>70</v>
      </c>
    </row>
    <row r="26" spans="1:11">
      <c r="B26" s="14" t="s">
        <v>76</v>
      </c>
      <c r="C26" s="25">
        <f>(C6-C12)/D20</f>
        <v>0</v>
      </c>
    </row>
    <row r="29" spans="1:11">
      <c r="B29" s="14" t="s">
        <v>78</v>
      </c>
      <c r="F29" s="25">
        <v>1.65</v>
      </c>
    </row>
    <row r="31" spans="1:11" ht="26.25">
      <c r="A31" s="9" t="s">
        <v>79</v>
      </c>
      <c r="B31" s="9"/>
      <c r="C31" s="9"/>
      <c r="D31" s="9"/>
      <c r="E31" s="9"/>
      <c r="F31" s="9"/>
      <c r="G31" s="9"/>
      <c r="H31" s="9"/>
      <c r="I31" s="9"/>
    </row>
  </sheetData>
  <mergeCells count="3">
    <mergeCell ref="B2:E2"/>
    <mergeCell ref="B8:E8"/>
    <mergeCell ref="A31:I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403E-8102-43FD-9EA0-143339B3DADB}">
  <dimension ref="A2:M31"/>
  <sheetViews>
    <sheetView workbookViewId="0">
      <selection sqref="A1:XFD1048576"/>
    </sheetView>
  </sheetViews>
  <sheetFormatPr defaultRowHeight="15"/>
  <cols>
    <col min="1" max="9" width="9.140625" style="14"/>
    <col min="10" max="10" width="13.42578125" style="14" customWidth="1"/>
    <col min="11" max="16384" width="9.140625" style="14"/>
  </cols>
  <sheetData>
    <row r="2" spans="2:10" ht="24">
      <c r="B2" s="21" t="s">
        <v>58</v>
      </c>
      <c r="C2" s="21"/>
      <c r="D2" s="21"/>
      <c r="E2" s="21"/>
      <c r="I2" s="11" t="s">
        <v>11</v>
      </c>
      <c r="J2" s="14" t="s">
        <v>71</v>
      </c>
    </row>
    <row r="3" spans="2:10" ht="24">
      <c r="I3" s="11" t="s">
        <v>12</v>
      </c>
      <c r="J3" s="14" t="s">
        <v>72</v>
      </c>
    </row>
    <row r="4" spans="2:10" ht="19.5">
      <c r="B4" s="14" t="s">
        <v>59</v>
      </c>
      <c r="C4" s="14">
        <v>300</v>
      </c>
    </row>
    <row r="5" spans="2:10" ht="19.5">
      <c r="B5" s="14" t="s">
        <v>60</v>
      </c>
      <c r="C5" s="14">
        <v>120</v>
      </c>
      <c r="I5" s="14" t="s">
        <v>77</v>
      </c>
      <c r="J5" s="24">
        <v>0.1</v>
      </c>
    </row>
    <row r="6" spans="2:10" ht="19.5">
      <c r="B6" s="14" t="s">
        <v>61</v>
      </c>
      <c r="C6" s="14">
        <v>0.4</v>
      </c>
      <c r="J6"/>
    </row>
    <row r="8" spans="2:10">
      <c r="B8" s="21" t="s">
        <v>62</v>
      </c>
      <c r="C8" s="21"/>
      <c r="D8" s="21"/>
      <c r="E8" s="21"/>
    </row>
    <row r="10" spans="2:10" ht="19.5">
      <c r="B10" s="14" t="s">
        <v>63</v>
      </c>
      <c r="C10" s="14">
        <v>700</v>
      </c>
    </row>
    <row r="11" spans="2:10" ht="19.5">
      <c r="B11" s="14" t="s">
        <v>64</v>
      </c>
      <c r="C11" s="14">
        <v>140</v>
      </c>
    </row>
    <row r="12" spans="2:10" ht="19.5">
      <c r="B12" s="14" t="s">
        <v>65</v>
      </c>
      <c r="C12" s="14">
        <v>0.2</v>
      </c>
    </row>
    <row r="16" spans="2:10">
      <c r="B16" s="14" t="s">
        <v>73</v>
      </c>
    </row>
    <row r="19" spans="1:13" ht="15.75">
      <c r="F19"/>
    </row>
    <row r="20" spans="1:13">
      <c r="B20" s="14" t="s">
        <v>74</v>
      </c>
      <c r="D20" s="14">
        <f>ROUND(SQRT((C6*(1-C6)/C4) + (C12*(1-C12)/C10)),2)</f>
        <v>0.03</v>
      </c>
    </row>
    <row r="22" spans="1:13" ht="21">
      <c r="B22" s="14" t="s">
        <v>75</v>
      </c>
      <c r="K22" s="22" t="s">
        <v>69</v>
      </c>
    </row>
    <row r="23" spans="1:13" ht="21">
      <c r="K23" s="22" t="s">
        <v>70</v>
      </c>
    </row>
    <row r="26" spans="1:13">
      <c r="B26" s="14" t="s">
        <v>76</v>
      </c>
      <c r="C26" s="25">
        <f>(C6-C12-0.1)/D20</f>
        <v>3.3333333333333335</v>
      </c>
    </row>
    <row r="29" spans="1:13">
      <c r="B29" s="14" t="s">
        <v>78</v>
      </c>
      <c r="F29" s="25">
        <v>1.65</v>
      </c>
    </row>
    <row r="31" spans="1:13" ht="26.25">
      <c r="A31" s="18" t="s">
        <v>10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</sheetData>
  <mergeCells count="3">
    <mergeCell ref="B2:E2"/>
    <mergeCell ref="B8:E8"/>
    <mergeCell ref="A31:M3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7254-FED8-4177-9195-4F1D38E46BAB}">
  <dimension ref="A3:L24"/>
  <sheetViews>
    <sheetView workbookViewId="0">
      <selection activeCell="A23" sqref="A23:L23"/>
    </sheetView>
  </sheetViews>
  <sheetFormatPr defaultRowHeight="15"/>
  <cols>
    <col min="2" max="2" width="17.140625" customWidth="1"/>
    <col min="3" max="3" width="14.7109375" customWidth="1"/>
    <col min="4" max="4" width="12.140625" customWidth="1"/>
    <col min="5" max="5" width="13.140625" customWidth="1"/>
  </cols>
  <sheetData>
    <row r="3" spans="1:10" ht="24">
      <c r="A3" s="14" t="s">
        <v>54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I3" s="11" t="s">
        <v>11</v>
      </c>
      <c r="J3" s="8" t="s">
        <v>56</v>
      </c>
    </row>
    <row r="4" spans="1:10" ht="24">
      <c r="B4" s="14">
        <v>16</v>
      </c>
      <c r="C4" s="14">
        <v>20</v>
      </c>
      <c r="D4" s="14">
        <v>25</v>
      </c>
      <c r="E4" s="14">
        <v>14</v>
      </c>
      <c r="F4" s="14">
        <v>29</v>
      </c>
      <c r="G4" s="14">
        <v>28</v>
      </c>
      <c r="I4" s="11" t="s">
        <v>12</v>
      </c>
      <c r="J4" s="8" t="s">
        <v>57</v>
      </c>
    </row>
    <row r="7" spans="1:10" ht="18">
      <c r="B7" s="22" t="s">
        <v>67</v>
      </c>
      <c r="C7" s="14">
        <f>SUM(B4:G4)</f>
        <v>132</v>
      </c>
    </row>
    <row r="8" spans="1:10" ht="18">
      <c r="B8" s="22" t="s">
        <v>66</v>
      </c>
      <c r="C8" s="14">
        <f>AVERAGE(B4:G4)</f>
        <v>22</v>
      </c>
    </row>
    <row r="9" spans="1:10" ht="18">
      <c r="B9" s="23" t="s">
        <v>68</v>
      </c>
      <c r="C9" s="14">
        <f>ROUND(STDEV(B4:G4),2)</f>
        <v>6.29</v>
      </c>
    </row>
    <row r="12" spans="1:10" ht="15.75">
      <c r="B12" s="14" t="s">
        <v>53</v>
      </c>
      <c r="C12" s="15">
        <f>ROUND(((B4-C8)^2)/C8 + ((C4-C8)^2)/C8 + ((D4-C8)^2)/C8 + ((E4-C8)^2)/C8 + ((F4-C8)^2)/C8 + ((G4-C8)^2)/C8, 2)</f>
        <v>9</v>
      </c>
    </row>
    <row r="13" spans="1:10" ht="15.75">
      <c r="B13" s="14" t="s">
        <v>51</v>
      </c>
      <c r="C13" s="14">
        <f>COUNT(B4:G4) -1</f>
        <v>5</v>
      </c>
    </row>
    <row r="15" spans="1:10" ht="18.75">
      <c r="C15" s="1"/>
      <c r="D15" s="14"/>
      <c r="F15" s="1"/>
      <c r="G15" s="14"/>
    </row>
    <row r="16" spans="1:10" ht="15.75">
      <c r="B16" s="17" t="s">
        <v>52</v>
      </c>
      <c r="C16" s="17"/>
      <c r="D16" s="17"/>
      <c r="E16" s="16">
        <v>11.07</v>
      </c>
    </row>
    <row r="23" spans="1:12" ht="26.25">
      <c r="A23" s="18" t="s">
        <v>55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15.75">
      <c r="G24" s="14"/>
    </row>
  </sheetData>
  <mergeCells count="2">
    <mergeCell ref="B16:D16"/>
    <mergeCell ref="A23:L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2F3E-312E-43E3-9BAD-EFB632F034F3}">
  <dimension ref="A2:M30"/>
  <sheetViews>
    <sheetView workbookViewId="0">
      <selection activeCell="A30" sqref="A30"/>
    </sheetView>
  </sheetViews>
  <sheetFormatPr defaultRowHeight="15"/>
  <cols>
    <col min="1" max="1" width="11.140625" customWidth="1"/>
    <col min="2" max="2" width="14" customWidth="1"/>
    <col min="3" max="3" width="12.5703125" customWidth="1"/>
    <col min="4" max="4" width="11.28515625" customWidth="1"/>
  </cols>
  <sheetData>
    <row r="2" spans="2:13" ht="24">
      <c r="B2" s="4" t="s">
        <v>6</v>
      </c>
      <c r="C2" s="4"/>
      <c r="D2" s="4"/>
      <c r="E2" s="4"/>
      <c r="F2" s="4"/>
      <c r="I2" s="11" t="s">
        <v>11</v>
      </c>
      <c r="J2" s="8" t="s">
        <v>13</v>
      </c>
      <c r="K2" s="8"/>
      <c r="L2" s="8"/>
      <c r="M2" s="8"/>
    </row>
    <row r="3" spans="2:13" ht="24">
      <c r="B3" s="5"/>
      <c r="C3" s="6" t="s">
        <v>2</v>
      </c>
      <c r="D3" s="6" t="s">
        <v>3</v>
      </c>
      <c r="E3" s="5"/>
      <c r="F3" s="7" t="s">
        <v>4</v>
      </c>
      <c r="I3" s="11" t="s">
        <v>12</v>
      </c>
      <c r="J3" s="8" t="s">
        <v>14</v>
      </c>
      <c r="K3" s="8"/>
      <c r="L3" s="8"/>
      <c r="M3" s="8"/>
    </row>
    <row r="4" spans="2:13" ht="15.75">
      <c r="B4" s="6" t="s">
        <v>0</v>
      </c>
      <c r="C4" s="5">
        <v>2792</v>
      </c>
      <c r="D4" s="5">
        <v>3591</v>
      </c>
      <c r="E4" s="5"/>
      <c r="F4" s="5">
        <f>C4+D4</f>
        <v>6383</v>
      </c>
    </row>
    <row r="5" spans="2:13" ht="15.75">
      <c r="B5" s="6" t="s">
        <v>1</v>
      </c>
      <c r="C5" s="5">
        <v>1486</v>
      </c>
      <c r="D5" s="5">
        <v>2131</v>
      </c>
      <c r="E5" s="5"/>
      <c r="F5" s="5">
        <f>C5+D5</f>
        <v>3617</v>
      </c>
    </row>
    <row r="6" spans="2:13" ht="15.75">
      <c r="B6" s="5"/>
      <c r="C6" s="5"/>
      <c r="D6" s="5"/>
      <c r="E6" s="5"/>
      <c r="F6" s="5"/>
    </row>
    <row r="7" spans="2:13" ht="15.75">
      <c r="B7" s="7" t="s">
        <v>4</v>
      </c>
      <c r="C7" s="5">
        <f>C4+C5</f>
        <v>4278</v>
      </c>
      <c r="D7" s="5">
        <f>D4+D5</f>
        <v>5722</v>
      </c>
      <c r="E7" s="5"/>
      <c r="F7" s="5">
        <f>F4+F5</f>
        <v>10000</v>
      </c>
    </row>
    <row r="8" spans="2:13" ht="15.75">
      <c r="B8" s="5"/>
      <c r="C8" s="5"/>
      <c r="D8" s="5"/>
      <c r="E8" s="5"/>
      <c r="F8" s="5"/>
    </row>
    <row r="9" spans="2:13" ht="15.75">
      <c r="B9" s="5"/>
      <c r="C9" s="5"/>
      <c r="D9" s="5"/>
      <c r="E9" s="5"/>
      <c r="F9" s="5"/>
    </row>
    <row r="10" spans="2:13" ht="15.75">
      <c r="B10" s="4" t="s">
        <v>5</v>
      </c>
      <c r="C10" s="4"/>
      <c r="D10" s="4"/>
      <c r="E10" s="4"/>
      <c r="F10" s="4"/>
    </row>
    <row r="11" spans="2:13" ht="15.75">
      <c r="B11" s="6" t="s">
        <v>0</v>
      </c>
      <c r="C11" s="5">
        <f>ROUND(F4*C7/F7,0)</f>
        <v>2731</v>
      </c>
      <c r="D11" s="5">
        <f>ROUND(F4*D7/F7,0)</f>
        <v>3652</v>
      </c>
      <c r="E11" s="5"/>
      <c r="F11" s="5">
        <f>C11+D11</f>
        <v>6383</v>
      </c>
    </row>
    <row r="12" spans="2:13" ht="15.75">
      <c r="B12" s="6" t="s">
        <v>1</v>
      </c>
      <c r="C12" s="5">
        <f>ROUND(F5*C7/F7,0)</f>
        <v>1547</v>
      </c>
      <c r="D12" s="5">
        <f>ROUND(F5*D7/F7,0)</f>
        <v>2070</v>
      </c>
      <c r="E12" s="5"/>
      <c r="F12" s="5">
        <f>C12+D12</f>
        <v>3617</v>
      </c>
    </row>
    <row r="13" spans="2:13" ht="15.75">
      <c r="B13" s="5"/>
      <c r="C13" s="5"/>
      <c r="D13" s="5"/>
      <c r="E13" s="5"/>
      <c r="F13" s="5"/>
    </row>
    <row r="14" spans="2:13" ht="15.75">
      <c r="B14" s="7" t="s">
        <v>4</v>
      </c>
      <c r="C14" s="5">
        <f>C11+C12</f>
        <v>4278</v>
      </c>
      <c r="D14" s="5">
        <f>D11+D12</f>
        <v>5722</v>
      </c>
      <c r="E14" s="5"/>
      <c r="F14" s="5">
        <f>C14+D14</f>
        <v>10000</v>
      </c>
    </row>
    <row r="19" spans="1:12" ht="18.75">
      <c r="B19" s="1" t="s">
        <v>8</v>
      </c>
      <c r="C19" s="2">
        <f>ROUND(((C4-C11)^2)/C11+((D4-D11)^2)/D11+((C5-C12)^2)/C12+((D5-D12)^2)/D12, 1)</f>
        <v>6.6</v>
      </c>
      <c r="E19" s="1" t="s">
        <v>7</v>
      </c>
      <c r="F19" s="2">
        <f>(COUNT(C4:C5)-1)*(COUNT(C5:D5)-1)</f>
        <v>1</v>
      </c>
    </row>
    <row r="23" spans="1:12" ht="18.75">
      <c r="B23" s="1" t="s">
        <v>9</v>
      </c>
      <c r="G23" s="3">
        <v>3.84</v>
      </c>
    </row>
    <row r="30" spans="1:12" ht="26.25">
      <c r="A30" s="10" t="s">
        <v>10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mergeCells count="2">
    <mergeCell ref="B2:F2"/>
    <mergeCell ref="B10:F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0D4B-E15E-4CDF-A136-699F24143C25}">
  <dimension ref="A3:K24"/>
  <sheetViews>
    <sheetView workbookViewId="0">
      <selection activeCell="E12" sqref="E12"/>
    </sheetView>
  </sheetViews>
  <sheetFormatPr defaultRowHeight="15"/>
  <cols>
    <col min="2" max="2" width="17.140625" customWidth="1"/>
    <col min="3" max="3" width="14.7109375" customWidth="1"/>
    <col min="4" max="4" width="12.140625" customWidth="1"/>
    <col min="5" max="5" width="13.140625" customWidth="1"/>
  </cols>
  <sheetData>
    <row r="3" spans="2:9" ht="24">
      <c r="B3" s="20" t="s">
        <v>45</v>
      </c>
      <c r="C3" s="20" t="s">
        <v>46</v>
      </c>
      <c r="D3" s="20" t="s">
        <v>47</v>
      </c>
      <c r="E3" s="20" t="s">
        <v>48</v>
      </c>
      <c r="G3" s="14"/>
      <c r="H3" s="11" t="s">
        <v>11</v>
      </c>
      <c r="I3" s="8" t="s">
        <v>49</v>
      </c>
    </row>
    <row r="4" spans="2:9" ht="24">
      <c r="B4" s="14">
        <v>41</v>
      </c>
      <c r="C4" s="14">
        <v>19</v>
      </c>
      <c r="D4" s="14">
        <v>24</v>
      </c>
      <c r="E4" s="14">
        <v>16</v>
      </c>
      <c r="F4" s="14"/>
      <c r="G4" s="14"/>
      <c r="H4" s="11" t="s">
        <v>12</v>
      </c>
      <c r="I4" s="8" t="s">
        <v>50</v>
      </c>
    </row>
    <row r="7" spans="2:9" ht="18">
      <c r="B7" s="22" t="s">
        <v>67</v>
      </c>
      <c r="C7" s="14">
        <f>SUM(B4:E4)</f>
        <v>100</v>
      </c>
    </row>
    <row r="8" spans="2:9" ht="18">
      <c r="B8" s="22" t="s">
        <v>66</v>
      </c>
      <c r="C8" s="14">
        <f>AVERAGE(B4:E4)</f>
        <v>25</v>
      </c>
    </row>
    <row r="9" spans="2:9" ht="18">
      <c r="B9" s="23" t="s">
        <v>68</v>
      </c>
      <c r="C9" s="14">
        <f>ROUND(STDEV(B4:E4),2)</f>
        <v>11.17</v>
      </c>
    </row>
    <row r="12" spans="2:9" ht="15.75">
      <c r="B12" s="14" t="s">
        <v>53</v>
      </c>
      <c r="C12" s="15">
        <f>ROUND(((B4-C8)^2)/C8 + ((C4-C8)^2)/C8 + ((D4-C8)^2)/C8 + ((E4-C8)^2)/C8, 2)</f>
        <v>14.96</v>
      </c>
    </row>
    <row r="13" spans="2:9" ht="15.75">
      <c r="B13" s="14" t="s">
        <v>51</v>
      </c>
      <c r="C13" s="14">
        <f>COUNT(B4:E4) -1</f>
        <v>3</v>
      </c>
    </row>
    <row r="15" spans="2:9" ht="18.75">
      <c r="B15" s="17" t="s">
        <v>52</v>
      </c>
      <c r="C15" s="17"/>
      <c r="D15" s="17"/>
      <c r="E15" s="16">
        <v>7.81</v>
      </c>
      <c r="F15" s="1"/>
      <c r="G15" s="14"/>
    </row>
    <row r="19" spans="1:11" ht="15.75">
      <c r="C19" s="14"/>
    </row>
    <row r="23" spans="1:11" ht="26.25">
      <c r="A23" s="18" t="s">
        <v>10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5.75">
      <c r="G24" s="14"/>
    </row>
  </sheetData>
  <mergeCells count="2">
    <mergeCell ref="A23:K23"/>
    <mergeCell ref="B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Prob1</vt:lpstr>
      <vt:lpstr>Prob2</vt:lpstr>
      <vt:lpstr>Prob3</vt:lpstr>
      <vt:lpstr>Prob4</vt:lpstr>
      <vt:lpstr>Prob5</vt:lpstr>
      <vt:lpstr>Prob6</vt:lpstr>
      <vt:lpstr>Prob7</vt:lpstr>
      <vt:lpstr>Prob8</vt:lpstr>
      <vt:lpstr>Prob9</vt:lpstr>
      <vt:lpstr>Prob10</vt:lpstr>
      <vt:lpstr>Prob11</vt:lpstr>
      <vt:lpstr>Prob12</vt:lpstr>
      <vt:lpstr>Prob13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keywords>CTPClassification=CTP_NT</cp:keywords>
  <cp:lastModifiedBy>Abhishek</cp:lastModifiedBy>
  <dcterms:created xsi:type="dcterms:W3CDTF">2018-10-17T20:43:44Z</dcterms:created>
  <dcterms:modified xsi:type="dcterms:W3CDTF">2018-10-19T08:34:53Z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dd958f28-0888-4a2d-b871-1c4cfb92c84e</vt:lpwstr>
  </property>
  <property fmtid="{D5CDD505-2E9C-101B-9397-08002B2CF9AE}" pid="3" name="CTP_TimeStamp">
    <vt:lpwstr>2018-10-19 08:34:52Z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