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grawa\Desktop\Training\Data Science\Acad\BootCamp\Sessions\Session17\"/>
    </mc:Choice>
  </mc:AlternateContent>
  <xr:revisionPtr revIDLastSave="0" documentId="8_{6FEF2D85-1EB4-4C64-8DBD-F5D61CC95A96}" xr6:coauthVersionLast="31" xr6:coauthVersionMax="31" xr10:uidLastSave="{00000000-0000-0000-0000-000000000000}"/>
  <bookViews>
    <workbookView xWindow="0" yWindow="0" windowWidth="28800" windowHeight="12225" xr2:uid="{B375D97B-709A-4E50-BEB1-115B5481D9A4}"/>
  </bookViews>
  <sheets>
    <sheet name="Sheet1" sheetId="1" r:id="rId1"/>
  </sheets>
  <definedNames>
    <definedName name="_xlchart.v1.0" hidden="1">Sheet1!$B$2:$B$16</definedName>
    <definedName name="_xlchart.v1.1" hidden="1">Sheet1!$E$1</definedName>
    <definedName name="_xlchart.v1.2" hidden="1">Sheet1!$E$2:$E$16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N30" i="1"/>
  <c r="M30" i="1"/>
  <c r="O28" i="1"/>
  <c r="N28" i="1"/>
  <c r="M28" i="1"/>
  <c r="M27" i="1"/>
  <c r="O27" i="1"/>
  <c r="N27" i="1"/>
  <c r="O26" i="1"/>
  <c r="N26" i="1"/>
  <c r="M26" i="1"/>
  <c r="E17" i="1"/>
  <c r="D17" i="1"/>
  <c r="C17" i="1"/>
  <c r="B17" i="1"/>
  <c r="O25" i="1"/>
  <c r="O29" i="1" s="1"/>
  <c r="N25" i="1"/>
  <c r="N29" i="1" s="1"/>
  <c r="M25" i="1"/>
  <c r="M29" i="1" s="1"/>
  <c r="M22" i="1"/>
  <c r="S17" i="1"/>
  <c r="R17" i="1"/>
  <c r="Q17" i="1"/>
  <c r="P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8" i="1"/>
  <c r="L16" i="1"/>
  <c r="L2" i="1"/>
  <c r="J7" i="1"/>
  <c r="J11" i="1"/>
  <c r="E18" i="1"/>
  <c r="D18" i="1"/>
  <c r="L6" i="1" s="1"/>
  <c r="C18" i="1"/>
  <c r="K4" i="1" s="1"/>
  <c r="B18" i="1"/>
  <c r="J4" i="1" s="1"/>
  <c r="M31" i="1" l="1"/>
  <c r="N32" i="1"/>
  <c r="O32" i="1"/>
  <c r="K10" i="1"/>
  <c r="O17" i="1"/>
  <c r="K7" i="1"/>
  <c r="L5" i="1"/>
  <c r="I10" i="1"/>
  <c r="J3" i="1"/>
  <c r="K14" i="1"/>
  <c r="K6" i="1"/>
  <c r="L12" i="1"/>
  <c r="L4" i="1"/>
  <c r="N17" i="1"/>
  <c r="K15" i="1"/>
  <c r="L13" i="1"/>
  <c r="J15" i="1"/>
  <c r="K2" i="1"/>
  <c r="K11" i="1"/>
  <c r="K3" i="1"/>
  <c r="L9" i="1"/>
  <c r="M17" i="1"/>
  <c r="G10" i="1"/>
  <c r="H13" i="1"/>
  <c r="H5" i="1"/>
  <c r="I12" i="1"/>
  <c r="I8" i="1"/>
  <c r="I4" i="1"/>
  <c r="G13" i="1"/>
  <c r="G5" i="1"/>
  <c r="H8" i="1"/>
  <c r="I3" i="1"/>
  <c r="J10" i="1"/>
  <c r="G14" i="1"/>
  <c r="G6" i="1"/>
  <c r="I16" i="1"/>
  <c r="G2" i="1"/>
  <c r="H16" i="1"/>
  <c r="I15" i="1"/>
  <c r="I7" i="1"/>
  <c r="G16" i="1"/>
  <c r="G4" i="1"/>
  <c r="H11" i="1"/>
  <c r="H3" i="1"/>
  <c r="I6" i="1"/>
  <c r="K13" i="1"/>
  <c r="K9" i="1"/>
  <c r="K5" i="1"/>
  <c r="L15" i="1"/>
  <c r="L11" i="1"/>
  <c r="L7" i="1"/>
  <c r="L3" i="1"/>
  <c r="H2" i="1"/>
  <c r="H9" i="1"/>
  <c r="G9" i="1"/>
  <c r="H12" i="1"/>
  <c r="H4" i="1"/>
  <c r="I11" i="1"/>
  <c r="J14" i="1"/>
  <c r="J6" i="1"/>
  <c r="G12" i="1"/>
  <c r="G8" i="1"/>
  <c r="H15" i="1"/>
  <c r="H7" i="1"/>
  <c r="I14" i="1"/>
  <c r="J2" i="1"/>
  <c r="J13" i="1"/>
  <c r="J9" i="1"/>
  <c r="J5" i="1"/>
  <c r="G15" i="1"/>
  <c r="G11" i="1"/>
  <c r="G7" i="1"/>
  <c r="G3" i="1"/>
  <c r="H14" i="1"/>
  <c r="H10" i="1"/>
  <c r="H6" i="1"/>
  <c r="I2" i="1"/>
  <c r="I13" i="1"/>
  <c r="I9" i="1"/>
  <c r="I5" i="1"/>
  <c r="J16" i="1"/>
  <c r="J12" i="1"/>
  <c r="J8" i="1"/>
  <c r="K16" i="1"/>
  <c r="K12" i="1"/>
  <c r="K8" i="1"/>
  <c r="L14" i="1"/>
  <c r="L10" i="1"/>
  <c r="N31" i="1" l="1"/>
  <c r="M32" i="1"/>
  <c r="O31" i="1"/>
  <c r="I17" i="1"/>
  <c r="O24" i="1" s="1"/>
  <c r="L17" i="1"/>
  <c r="K17" i="1"/>
  <c r="H17" i="1"/>
  <c r="G17" i="1"/>
  <c r="M24" i="1" s="1"/>
  <c r="J17" i="1"/>
  <c r="H21" i="1" l="1"/>
  <c r="H20" i="1"/>
  <c r="E27" i="1" s="1"/>
  <c r="N24" i="1"/>
  <c r="J21" i="1"/>
  <c r="G24" i="1" s="1"/>
  <c r="H19" i="1"/>
  <c r="J20" i="1"/>
  <c r="E37" i="1" s="1"/>
  <c r="E30" i="1" l="1"/>
  <c r="E32" i="1"/>
  <c r="E36" i="1"/>
  <c r="E24" i="1"/>
  <c r="E29" i="1"/>
  <c r="E31" i="1"/>
  <c r="E26" i="1"/>
  <c r="E25" i="1"/>
  <c r="E28" i="1"/>
  <c r="E23" i="1"/>
  <c r="E33" i="1"/>
  <c r="G30" i="1"/>
  <c r="G33" i="1"/>
  <c r="G36" i="1"/>
  <c r="G27" i="1"/>
  <c r="G26" i="1"/>
  <c r="G29" i="1"/>
  <c r="G32" i="1"/>
  <c r="G23" i="1"/>
  <c r="G31" i="1"/>
  <c r="G28" i="1"/>
  <c r="G25" i="1"/>
  <c r="E35" i="1"/>
  <c r="E34" i="1"/>
  <c r="J19" i="1"/>
  <c r="C23" i="1" s="1"/>
  <c r="G34" i="1"/>
  <c r="G37" i="1"/>
  <c r="G35" i="1"/>
  <c r="C28" i="1" l="1"/>
  <c r="C27" i="1"/>
  <c r="C26" i="1"/>
  <c r="C37" i="1"/>
  <c r="C24" i="1"/>
  <c r="C33" i="1"/>
  <c r="C34" i="1"/>
  <c r="C25" i="1"/>
  <c r="C29" i="1"/>
  <c r="C36" i="1"/>
  <c r="C31" i="1"/>
  <c r="C30" i="1"/>
  <c r="C32" i="1"/>
  <c r="C35" i="1"/>
</calcChain>
</file>

<file path=xl/sharedStrings.xml><?xml version="1.0" encoding="utf-8"?>
<sst xmlns="http://schemas.openxmlformats.org/spreadsheetml/2006/main" count="50" uniqueCount="43">
  <si>
    <t>S.No.</t>
  </si>
  <si>
    <t>X1</t>
  </si>
  <si>
    <t>X2</t>
  </si>
  <si>
    <t>X3</t>
  </si>
  <si>
    <r>
      <rPr>
        <b/>
        <sz val="12"/>
        <color theme="1"/>
        <rFont val="Calibri"/>
        <family val="2"/>
      </rPr>
      <t>μ</t>
    </r>
    <r>
      <rPr>
        <b/>
        <sz val="12"/>
        <color theme="1"/>
        <rFont val="Calibri"/>
        <family val="2"/>
        <scheme val="minor"/>
      </rPr>
      <t xml:space="preserve"> =</t>
    </r>
  </si>
  <si>
    <t>X1^2</t>
  </si>
  <si>
    <t>X2^2</t>
  </si>
  <si>
    <t>X3^2</t>
  </si>
  <si>
    <t>Σ =</t>
  </si>
  <si>
    <r>
      <t>(X1-</t>
    </r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>)*(Y-μ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)</t>
    </r>
  </si>
  <si>
    <r>
      <t>(X2-</t>
    </r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>)*(Y-μ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)</t>
    </r>
  </si>
  <si>
    <r>
      <t>(X3-</t>
    </r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>)*(Y-μ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)</t>
    </r>
  </si>
  <si>
    <r>
      <t>(x1-</t>
    </r>
    <r>
      <rPr>
        <b/>
        <sz val="11"/>
        <color theme="1"/>
        <rFont val="Calibri"/>
        <family val="2"/>
      </rPr>
      <t>μ1</t>
    </r>
    <r>
      <rPr>
        <b/>
        <sz val="11"/>
        <color theme="1"/>
        <rFont val="Calibri"/>
        <family val="2"/>
        <scheme val="minor"/>
      </rPr>
      <t>)^2</t>
    </r>
  </si>
  <si>
    <r>
      <t>(x2-</t>
    </r>
    <r>
      <rPr>
        <b/>
        <sz val="11"/>
        <color theme="1"/>
        <rFont val="Calibri"/>
        <family val="2"/>
      </rPr>
      <t>μ2</t>
    </r>
    <r>
      <rPr>
        <b/>
        <sz val="11"/>
        <color theme="1"/>
        <rFont val="Calibri"/>
        <family val="2"/>
        <scheme val="minor"/>
      </rPr>
      <t>)^2</t>
    </r>
  </si>
  <si>
    <r>
      <t>(x3-</t>
    </r>
    <r>
      <rPr>
        <b/>
        <sz val="11"/>
        <color theme="1"/>
        <rFont val="Calibri"/>
        <family val="2"/>
      </rPr>
      <t>μ3</t>
    </r>
    <r>
      <rPr>
        <b/>
        <sz val="11"/>
        <color theme="1"/>
        <rFont val="Calibri"/>
        <family val="2"/>
        <scheme val="minor"/>
      </rPr>
      <t>)^2</t>
    </r>
  </si>
  <si>
    <t>Sales</t>
  </si>
  <si>
    <t>m1=</t>
  </si>
  <si>
    <t>m2=</t>
  </si>
  <si>
    <t>m3=</t>
  </si>
  <si>
    <t>c1 =</t>
  </si>
  <si>
    <t>c2 =</t>
  </si>
  <si>
    <t>c3 =</t>
  </si>
  <si>
    <t>y1=m1x1+c1</t>
  </si>
  <si>
    <t>y2=m2x2+c2</t>
  </si>
  <si>
    <t>y3=m3x3+c3</t>
  </si>
  <si>
    <t>Y̅ =mX̅ + c</t>
  </si>
  <si>
    <t>X1*Y</t>
  </si>
  <si>
    <t>X2*Y</t>
  </si>
  <si>
    <t>X3*Y</t>
  </si>
  <si>
    <t>Y^2</t>
  </si>
  <si>
    <t>Cov(X,Y) =</t>
  </si>
  <si>
    <r>
      <t>n(</t>
    </r>
    <r>
      <rPr>
        <sz val="11"/>
        <color theme="1"/>
        <rFont val="Calibri"/>
        <family val="2"/>
      </rPr>
      <t>Σxy) =</t>
    </r>
  </si>
  <si>
    <r>
      <t>(</t>
    </r>
    <r>
      <rPr>
        <sz val="11"/>
        <color theme="1"/>
        <rFont val="Calibri"/>
        <family val="2"/>
      </rPr>
      <t>Σx)(Σy) =</t>
    </r>
  </si>
  <si>
    <r>
      <t>n</t>
    </r>
    <r>
      <rPr>
        <sz val="11"/>
        <color theme="1"/>
        <rFont val="Calibri"/>
        <family val="2"/>
      </rPr>
      <t>Σx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</si>
  <si>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t>n</t>
    </r>
    <r>
      <rPr>
        <sz val="11"/>
        <color theme="1"/>
        <rFont val="Calibri"/>
        <family val="2"/>
      </rPr>
      <t>Σy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-(Σy)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</si>
  <si>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Correlation coefficient, r=</t>
  </si>
  <si>
    <t>In-built formula =</t>
  </si>
  <si>
    <r>
      <t>Coefficient of Determination,r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</si>
  <si>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% of the points should fall within the regression line =</t>
  </si>
  <si>
    <t>no of records n=</t>
  </si>
  <si>
    <t>y = 0.05x + 6.90</t>
  </si>
  <si>
    <t>y = 0.09x + 9.99</t>
  </si>
  <si>
    <t>y = 0.04x + 10.77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</si>
</sst>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6" fillId="3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38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25919054585316"/>
                  <c:y val="0.118031751947125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0.0492x + 6.9814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0.6863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4-4F6B-9B55-7153C0CE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8896"/>
        <c:axId val="758108240"/>
      </c:scatterChart>
      <c:valAx>
        <c:axId val="7581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8240"/>
        <c:crosses val="autoZero"/>
        <c:crossBetween val="midCat"/>
      </c:valAx>
      <c:valAx>
        <c:axId val="7581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</a:t>
            </a:r>
            <a:r>
              <a:rPr lang="en-US" baseline="0"/>
              <a:t> 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38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05851305864795"/>
                  <c:y val="-6.41586198466884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0.0897x + 10.001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0.0912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C-4EFB-B32A-35CB44E7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02056"/>
        <c:axId val="574002712"/>
      </c:scatterChart>
      <c:valAx>
        <c:axId val="57400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2712"/>
        <c:crosses val="autoZero"/>
        <c:crossBetween val="midCat"/>
      </c:valAx>
      <c:valAx>
        <c:axId val="5740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38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57663982271507"/>
                  <c:y val="-7.7312790956526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0.0367x + 10.894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0.0398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447-BA6B-66FE146C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31920"/>
        <c:axId val="759634544"/>
      </c:scatterChart>
      <c:valAx>
        <c:axId val="7596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4544"/>
        <c:crosses val="autoZero"/>
        <c:crossBetween val="midCat"/>
      </c:valAx>
      <c:valAx>
        <c:axId val="759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</xdr:colOff>
      <xdr:row>31</xdr:row>
      <xdr:rowOff>62666</xdr:rowOff>
    </xdr:from>
    <xdr:ext cx="2838450" cy="1084502"/>
    <xdr:pic>
      <xdr:nvPicPr>
        <xdr:cNvPr id="2" name="Picture 1">
          <a:extLst>
            <a:ext uri="{FF2B5EF4-FFF2-40B4-BE49-F238E27FC236}">
              <a16:creationId xmlns:a16="http://schemas.microsoft.com/office/drawing/2014/main" id="{A03889D8-AEF1-4F7F-8833-9AFAB3A08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3726" y="6139616"/>
          <a:ext cx="2838450" cy="1084502"/>
        </a:xfrm>
        <a:prstGeom prst="rect">
          <a:avLst/>
        </a:prstGeom>
      </xdr:spPr>
    </xdr:pic>
    <xdr:clientData/>
  </xdr:oneCellAnchor>
  <xdr:twoCellAnchor>
    <xdr:from>
      <xdr:col>19</xdr:col>
      <xdr:colOff>219075</xdr:colOff>
      <xdr:row>0</xdr:row>
      <xdr:rowOff>38099</xdr:rowOff>
    </xdr:from>
    <xdr:to>
      <xdr:col>25</xdr:col>
      <xdr:colOff>295273</xdr:colOff>
      <xdr:row>11</xdr:row>
      <xdr:rowOff>61910</xdr:rowOff>
    </xdr:to>
    <xdr:graphicFrame macro="">
      <xdr:nvGraphicFramePr>
        <xdr:cNvPr id="4" name="Chart 3" title="Sales Vs X1">
          <a:extLst>
            <a:ext uri="{FF2B5EF4-FFF2-40B4-BE49-F238E27FC236}">
              <a16:creationId xmlns:a16="http://schemas.microsoft.com/office/drawing/2014/main" id="{E97168A6-DF78-4AB6-9500-26D237C4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228601</xdr:colOff>
      <xdr:row>11</xdr:row>
      <xdr:rowOff>142876</xdr:rowOff>
    </xdr:from>
    <xdr:to>
      <xdr:col>25</xdr:col>
      <xdr:colOff>295273</xdr:colOff>
      <xdr:row>23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29542-1F24-44F9-A528-EB83C921E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219074</xdr:colOff>
      <xdr:row>24</xdr:row>
      <xdr:rowOff>0</xdr:rowOff>
    </xdr:from>
    <xdr:to>
      <xdr:col>25</xdr:col>
      <xdr:colOff>295273</xdr:colOff>
      <xdr:row>36</xdr:row>
      <xdr:rowOff>80961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0E52ED-03D4-406F-BD35-5958D92A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0D59-25B5-47AA-BD78-62859B27D5D5}">
  <dimension ref="A1:S37"/>
  <sheetViews>
    <sheetView tabSelected="1" workbookViewId="0">
      <selection activeCell="S29" sqref="S29"/>
    </sheetView>
  </sheetViews>
  <sheetFormatPr defaultRowHeight="15" x14ac:dyDescent="0.25"/>
  <cols>
    <col min="1" max="1" width="5.7109375" bestFit="1" customWidth="1"/>
    <col min="2" max="2" width="9.7109375" customWidth="1"/>
    <col min="3" max="3" width="11.85546875" customWidth="1"/>
    <col min="4" max="4" width="9.85546875" customWidth="1"/>
    <col min="5" max="5" width="12.5703125" customWidth="1"/>
    <col min="7" max="7" width="15.140625" style="7" customWidth="1"/>
    <col min="8" max="8" width="13.85546875" style="7" customWidth="1"/>
    <col min="9" max="9" width="13.5703125" style="7" customWidth="1"/>
    <col min="10" max="10" width="10" style="7" customWidth="1"/>
    <col min="11" max="11" width="10.42578125" style="7" customWidth="1"/>
    <col min="12" max="12" width="10.7109375" style="7" customWidth="1"/>
    <col min="13" max="13" width="10.42578125" style="7" customWidth="1"/>
    <col min="14" max="14" width="10.28515625" style="7" customWidth="1"/>
    <col min="15" max="15" width="9.28515625" style="7" customWidth="1"/>
    <col min="16" max="16" width="9.5703125" bestFit="1" customWidth="1"/>
    <col min="18" max="18" width="9.28515625" customWidth="1"/>
    <col min="20" max="20" width="11.5703125" bestFit="1" customWidth="1"/>
    <col min="22" max="22" width="11.5703125" bestFit="1" customWidth="1"/>
  </cols>
  <sheetData>
    <row r="1" spans="1:19" ht="1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15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5</v>
      </c>
      <c r="N1" s="8" t="s">
        <v>6</v>
      </c>
      <c r="O1" s="8" t="s">
        <v>7</v>
      </c>
      <c r="P1" s="8" t="s">
        <v>26</v>
      </c>
      <c r="Q1" s="8" t="s">
        <v>27</v>
      </c>
      <c r="R1" s="8" t="s">
        <v>28</v>
      </c>
      <c r="S1" s="8" t="s">
        <v>29</v>
      </c>
    </row>
    <row r="2" spans="1:19" x14ac:dyDescent="0.25">
      <c r="A2" s="1">
        <v>1</v>
      </c>
      <c r="B2" s="10">
        <v>230.1</v>
      </c>
      <c r="C2" s="10">
        <v>37.799999999999997</v>
      </c>
      <c r="D2" s="10">
        <v>69.2</v>
      </c>
      <c r="E2" s="10">
        <v>22.1</v>
      </c>
      <c r="G2" s="10">
        <f>ROUND((B2-$B$18)*(E2-$E$18),2)</f>
        <v>1191.6199999999999</v>
      </c>
      <c r="H2" s="10">
        <f>ROUND((C2-$C$18)*(E2-$E$18),2)</f>
        <v>117.77</v>
      </c>
      <c r="I2" s="10">
        <f>ROUND((D2-$D$18)*(E2-$E$18),2)</f>
        <v>298.75</v>
      </c>
      <c r="J2" s="10">
        <f>ROUND((B2-B$18)^2,2)</f>
        <v>14825.5</v>
      </c>
      <c r="K2" s="10">
        <f>ROUND((C2-C$18)^2,2)</f>
        <v>144.80000000000001</v>
      </c>
      <c r="L2" s="10">
        <f>ROUND((D2-D$18)^2,2)</f>
        <v>931.88</v>
      </c>
      <c r="M2" s="10">
        <f>ROUND(B2^2,2)</f>
        <v>52946.01</v>
      </c>
      <c r="N2" s="10">
        <f>ROUND(C2^2,2)</f>
        <v>1428.84</v>
      </c>
      <c r="O2" s="10">
        <f>ROUND(D2^2,2)</f>
        <v>4788.6400000000003</v>
      </c>
      <c r="P2" s="5">
        <f>ROUND(B2*E2,2)</f>
        <v>5085.21</v>
      </c>
      <c r="Q2" s="5">
        <f>ROUND(C2*E2,2)</f>
        <v>835.38</v>
      </c>
      <c r="R2" s="5">
        <f>ROUND(D2*E2,2)</f>
        <v>1529.32</v>
      </c>
      <c r="S2" s="5">
        <f>ROUND(E2^2,2)</f>
        <v>488.41</v>
      </c>
    </row>
    <row r="3" spans="1:19" x14ac:dyDescent="0.25">
      <c r="A3" s="1">
        <v>2</v>
      </c>
      <c r="B3" s="10">
        <v>44.5</v>
      </c>
      <c r="C3" s="10">
        <v>39.299999999999997</v>
      </c>
      <c r="D3" s="10">
        <v>45.1</v>
      </c>
      <c r="E3" s="10">
        <v>10.4</v>
      </c>
      <c r="G3" s="10">
        <f>ROUND((B3-$B$18)*(E3-$E$18),2)</f>
        <v>122.15</v>
      </c>
      <c r="H3" s="10">
        <f>ROUND((C3-$C$18)*(E3-$E$18),2)</f>
        <v>-25.89</v>
      </c>
      <c r="I3" s="10">
        <f>ROUND((D3-$D$18)*(E3-$E$18),2)</f>
        <v>-12.3</v>
      </c>
      <c r="J3" s="10">
        <f>ROUND((B3-B$18)^2,2)</f>
        <v>4075.55</v>
      </c>
      <c r="K3" s="10">
        <f>ROUND((C3-C$18)^2,2)</f>
        <v>183.15</v>
      </c>
      <c r="L3" s="10">
        <f>ROUND((D3-D$18)^2,2)</f>
        <v>41.3</v>
      </c>
      <c r="M3" s="10">
        <f t="shared" ref="M3:M16" si="0">ROUND(B3^2,2)</f>
        <v>1980.25</v>
      </c>
      <c r="N3" s="10">
        <f t="shared" ref="N3:N16" si="1">ROUND(C3^2,2)</f>
        <v>1544.49</v>
      </c>
      <c r="O3" s="10">
        <f t="shared" ref="O3:O16" si="2">ROUND(D3^2,2)</f>
        <v>2034.01</v>
      </c>
      <c r="P3" s="5">
        <f t="shared" ref="P3:P16" si="3">ROUND(B3*E3,2)</f>
        <v>462.8</v>
      </c>
      <c r="Q3" s="5">
        <f t="shared" ref="Q3:Q16" si="4">ROUND(C3*E3,2)</f>
        <v>408.72</v>
      </c>
      <c r="R3" s="5">
        <f t="shared" ref="R3:R16" si="5">ROUND(D3*E3,2)</f>
        <v>469.04</v>
      </c>
      <c r="S3" s="5">
        <f t="shared" ref="S3:S16" si="6">ROUND(E3^2,2)</f>
        <v>108.16</v>
      </c>
    </row>
    <row r="4" spans="1:19" x14ac:dyDescent="0.25">
      <c r="A4" s="1">
        <v>3</v>
      </c>
      <c r="B4" s="10">
        <v>17.2</v>
      </c>
      <c r="C4" s="10">
        <v>45.9</v>
      </c>
      <c r="D4" s="10">
        <v>69.3</v>
      </c>
      <c r="E4" s="10">
        <v>9.3000000000000007</v>
      </c>
      <c r="G4" s="10">
        <f>ROUND((B4-$B$18)*(E4-$E$18),2)</f>
        <v>274.64</v>
      </c>
      <c r="H4" s="10">
        <f>ROUND((C4-$C$18)*(E4-$E$18),2)</f>
        <v>-60.67</v>
      </c>
      <c r="I4" s="10">
        <f>ROUND((D4-$D$18)*(E4-$E$18),2)</f>
        <v>-92.29</v>
      </c>
      <c r="J4" s="10">
        <f>ROUND((B4-B$18)^2,2)</f>
        <v>8306.5</v>
      </c>
      <c r="K4" s="10">
        <f>ROUND((C4-C$18)^2,2)</f>
        <v>405.35</v>
      </c>
      <c r="L4" s="10">
        <f>ROUND((D4-D$18)^2,2)</f>
        <v>937.99</v>
      </c>
      <c r="M4" s="10">
        <f t="shared" si="0"/>
        <v>295.83999999999997</v>
      </c>
      <c r="N4" s="10">
        <f t="shared" si="1"/>
        <v>2106.81</v>
      </c>
      <c r="O4" s="10">
        <f t="shared" si="2"/>
        <v>4802.49</v>
      </c>
      <c r="P4" s="5">
        <f t="shared" si="3"/>
        <v>159.96</v>
      </c>
      <c r="Q4" s="5">
        <f t="shared" si="4"/>
        <v>426.87</v>
      </c>
      <c r="R4" s="5">
        <f t="shared" si="5"/>
        <v>644.49</v>
      </c>
      <c r="S4" s="5">
        <f t="shared" si="6"/>
        <v>86.49</v>
      </c>
    </row>
    <row r="5" spans="1:19" x14ac:dyDescent="0.25">
      <c r="A5" s="1">
        <v>4</v>
      </c>
      <c r="B5" s="10">
        <v>151.5</v>
      </c>
      <c r="C5" s="10">
        <v>41.3</v>
      </c>
      <c r="D5" s="10">
        <v>58.5</v>
      </c>
      <c r="E5" s="10">
        <v>18.5</v>
      </c>
      <c r="G5" s="10">
        <f>ROUND((B5-$B$18)*(E5-$E$18),2)</f>
        <v>267.02</v>
      </c>
      <c r="H5" s="10">
        <f>ROUND((C5-$C$18)*(E5-$E$18),2)</f>
        <v>96.1</v>
      </c>
      <c r="I5" s="10">
        <f>ROUND((D5-$D$18)*(E5-$E$18),2)</f>
        <v>122.66</v>
      </c>
      <c r="J5" s="10">
        <f>ROUND((B5-B$18)^2,2)</f>
        <v>1862.79</v>
      </c>
      <c r="K5" s="10">
        <f>ROUND((C5-C$18)^2,2)</f>
        <v>241.28</v>
      </c>
      <c r="L5" s="10">
        <f>ROUND((D5-D$18)^2,2)</f>
        <v>393.1</v>
      </c>
      <c r="M5" s="10">
        <f t="shared" si="0"/>
        <v>22952.25</v>
      </c>
      <c r="N5" s="10">
        <f t="shared" si="1"/>
        <v>1705.69</v>
      </c>
      <c r="O5" s="10">
        <f t="shared" si="2"/>
        <v>3422.25</v>
      </c>
      <c r="P5" s="5">
        <f t="shared" si="3"/>
        <v>2802.75</v>
      </c>
      <c r="Q5" s="5">
        <f t="shared" si="4"/>
        <v>764.05</v>
      </c>
      <c r="R5" s="5">
        <f t="shared" si="5"/>
        <v>1082.25</v>
      </c>
      <c r="S5" s="5">
        <f t="shared" si="6"/>
        <v>342.25</v>
      </c>
    </row>
    <row r="6" spans="1:19" x14ac:dyDescent="0.25">
      <c r="A6" s="1">
        <v>5</v>
      </c>
      <c r="B6" s="10">
        <v>180.8</v>
      </c>
      <c r="C6" s="10">
        <v>10.8</v>
      </c>
      <c r="D6" s="10">
        <v>58.4</v>
      </c>
      <c r="E6" s="10">
        <v>12.9</v>
      </c>
      <c r="G6" s="10">
        <f>ROUND((B6-$B$18)*(E6-$E$18),2)</f>
        <v>42.51</v>
      </c>
      <c r="H6" s="10">
        <f>ROUND((C6-$C$18)*(E6-$E$18),2)</f>
        <v>-8.7799999999999994</v>
      </c>
      <c r="I6" s="10">
        <f>ROUND((D6-$D$18)*(E6-$E$18),2)</f>
        <v>11.57</v>
      </c>
      <c r="J6" s="10">
        <f>ROUND((B6-B$18)^2,2)</f>
        <v>5250.45</v>
      </c>
      <c r="K6" s="10">
        <f>ROUND((C6-C$18)^2,2)</f>
        <v>224</v>
      </c>
      <c r="L6" s="10">
        <f>ROUND((D6-D$18)^2,2)</f>
        <v>389.14</v>
      </c>
      <c r="M6" s="10">
        <f t="shared" si="0"/>
        <v>32688.639999999999</v>
      </c>
      <c r="N6" s="10">
        <f t="shared" si="1"/>
        <v>116.64</v>
      </c>
      <c r="O6" s="10">
        <f t="shared" si="2"/>
        <v>3410.56</v>
      </c>
      <c r="P6" s="5">
        <f t="shared" si="3"/>
        <v>2332.3200000000002</v>
      </c>
      <c r="Q6" s="5">
        <f t="shared" si="4"/>
        <v>139.32</v>
      </c>
      <c r="R6" s="5">
        <f t="shared" si="5"/>
        <v>753.36</v>
      </c>
      <c r="S6" s="5">
        <f t="shared" si="6"/>
        <v>166.41</v>
      </c>
    </row>
    <row r="7" spans="1:19" x14ac:dyDescent="0.25">
      <c r="A7" s="1">
        <v>6</v>
      </c>
      <c r="B7" s="10">
        <v>8.6999999999999993</v>
      </c>
      <c r="C7" s="10">
        <v>48.9</v>
      </c>
      <c r="D7" s="10">
        <v>75</v>
      </c>
      <c r="E7" s="10">
        <v>7.2</v>
      </c>
      <c r="G7" s="10">
        <f>ROUND((B7-$B$18)*(E7-$E$18),2)</f>
        <v>509.49</v>
      </c>
      <c r="H7" s="10">
        <f>ROUND((C7-$C$18)*(E7-$E$18),2)</f>
        <v>-118.29</v>
      </c>
      <c r="I7" s="10">
        <f>ROUND((D7-$D$18)*(E7-$E$18),2)</f>
        <v>-185.75</v>
      </c>
      <c r="J7" s="10">
        <f>ROUND((B7-B$18)^2,2)</f>
        <v>9928.1299999999992</v>
      </c>
      <c r="K7" s="10">
        <f>ROUND((C7-C$18)^2,2)</f>
        <v>535.15</v>
      </c>
      <c r="L7" s="10">
        <f>ROUND((D7-D$18)^2,2)</f>
        <v>1319.63</v>
      </c>
      <c r="M7" s="10">
        <f t="shared" si="0"/>
        <v>75.69</v>
      </c>
      <c r="N7" s="10">
        <f t="shared" si="1"/>
        <v>2391.21</v>
      </c>
      <c r="O7" s="10">
        <f t="shared" si="2"/>
        <v>5625</v>
      </c>
      <c r="P7" s="5">
        <f t="shared" si="3"/>
        <v>62.64</v>
      </c>
      <c r="Q7" s="5">
        <f t="shared" si="4"/>
        <v>352.08</v>
      </c>
      <c r="R7" s="5">
        <f t="shared" si="5"/>
        <v>540</v>
      </c>
      <c r="S7" s="5">
        <f t="shared" si="6"/>
        <v>51.84</v>
      </c>
    </row>
    <row r="8" spans="1:19" x14ac:dyDescent="0.25">
      <c r="A8" s="1">
        <v>7</v>
      </c>
      <c r="B8" s="10">
        <v>57.5</v>
      </c>
      <c r="C8" s="10">
        <v>32.799999999999997</v>
      </c>
      <c r="D8" s="10">
        <v>23.5</v>
      </c>
      <c r="E8" s="10">
        <v>11.8</v>
      </c>
      <c r="G8" s="10">
        <f>ROUND((B8-$B$18)*(E8-$E$18),2)</f>
        <v>26.1</v>
      </c>
      <c r="H8" s="10">
        <f>ROUND((C8-$C$18)*(E8-$E$18),2)</f>
        <v>-3.61</v>
      </c>
      <c r="I8" s="10">
        <f>ROUND((D8-$D$18)*(E8-$E$18),2)</f>
        <v>7.79</v>
      </c>
      <c r="J8" s="10">
        <f>ROUND((B8-B$18)^2,2)</f>
        <v>2584.71</v>
      </c>
      <c r="K8" s="10">
        <f>ROUND((C8-C$18)^2,2)</f>
        <v>49.47</v>
      </c>
      <c r="L8" s="10">
        <f>ROUND((D8-D$18)^2,2)</f>
        <v>230.23</v>
      </c>
      <c r="M8" s="10">
        <f t="shared" si="0"/>
        <v>3306.25</v>
      </c>
      <c r="N8" s="10">
        <f t="shared" si="1"/>
        <v>1075.8399999999999</v>
      </c>
      <c r="O8" s="10">
        <f t="shared" si="2"/>
        <v>552.25</v>
      </c>
      <c r="P8" s="5">
        <f t="shared" si="3"/>
        <v>678.5</v>
      </c>
      <c r="Q8" s="5">
        <f t="shared" si="4"/>
        <v>387.04</v>
      </c>
      <c r="R8" s="5">
        <f t="shared" si="5"/>
        <v>277.3</v>
      </c>
      <c r="S8" s="5">
        <f t="shared" si="6"/>
        <v>139.24</v>
      </c>
    </row>
    <row r="9" spans="1:19" x14ac:dyDescent="0.25">
      <c r="A9" s="1">
        <v>8</v>
      </c>
      <c r="B9" s="10">
        <v>120.2</v>
      </c>
      <c r="C9" s="10">
        <v>19.600000000000001</v>
      </c>
      <c r="D9" s="10">
        <v>11.6</v>
      </c>
      <c r="E9" s="10">
        <v>13.2</v>
      </c>
      <c r="G9" s="10">
        <f>ROUND((B9-$B$18)*(E9-$E$18),2)</f>
        <v>10.52</v>
      </c>
      <c r="H9" s="10">
        <f>ROUND((C9-$C$18)*(E9-$E$18),2)</f>
        <v>-5.47</v>
      </c>
      <c r="I9" s="10">
        <f>ROUND((D9-$D$18)*(E9-$E$18),2)</f>
        <v>-24.01</v>
      </c>
      <c r="J9" s="10">
        <f>ROUND((B9-B$18)^2,2)</f>
        <v>140.66</v>
      </c>
      <c r="K9" s="10">
        <f>ROUND((C9-C$18)^2,2)</f>
        <v>38.03</v>
      </c>
      <c r="L9" s="10">
        <f>ROUND((D9-D$18)^2,2)</f>
        <v>732.97</v>
      </c>
      <c r="M9" s="10">
        <f t="shared" si="0"/>
        <v>14448.04</v>
      </c>
      <c r="N9" s="10">
        <f t="shared" si="1"/>
        <v>384.16</v>
      </c>
      <c r="O9" s="10">
        <f t="shared" si="2"/>
        <v>134.56</v>
      </c>
      <c r="P9" s="5">
        <f t="shared" si="3"/>
        <v>1586.64</v>
      </c>
      <c r="Q9" s="5">
        <f t="shared" si="4"/>
        <v>258.72000000000003</v>
      </c>
      <c r="R9" s="5">
        <f t="shared" si="5"/>
        <v>153.12</v>
      </c>
      <c r="S9" s="5">
        <f t="shared" si="6"/>
        <v>174.24</v>
      </c>
    </row>
    <row r="10" spans="1:19" x14ac:dyDescent="0.25">
      <c r="A10" s="1">
        <v>9</v>
      </c>
      <c r="B10" s="10">
        <v>8.6</v>
      </c>
      <c r="C10" s="10">
        <v>2.1</v>
      </c>
      <c r="D10" s="10">
        <v>1</v>
      </c>
      <c r="E10" s="10">
        <v>4.8</v>
      </c>
      <c r="G10" s="10">
        <f>ROUND((B10-$B$18)*(E10-$E$18),2)</f>
        <v>749.38</v>
      </c>
      <c r="H10" s="10">
        <f>ROUND((C10-$C$18)*(E10-$E$18),2)</f>
        <v>177.82</v>
      </c>
      <c r="I10" s="10">
        <f>ROUND((D10-$D$18)*(E10-$E$18),2)</f>
        <v>283.05</v>
      </c>
      <c r="J10" s="10">
        <f>ROUND((B10-B$18)^2,2)</f>
        <v>9948.07</v>
      </c>
      <c r="K10" s="10">
        <f>ROUND((C10-C$18)^2,2)</f>
        <v>560.11</v>
      </c>
      <c r="L10" s="10">
        <f>ROUND((D10-D$18)^2,2)</f>
        <v>1419.28</v>
      </c>
      <c r="M10" s="10">
        <f t="shared" si="0"/>
        <v>73.959999999999994</v>
      </c>
      <c r="N10" s="10">
        <f t="shared" si="1"/>
        <v>4.41</v>
      </c>
      <c r="O10" s="10">
        <f t="shared" si="2"/>
        <v>1</v>
      </c>
      <c r="P10" s="5">
        <f t="shared" si="3"/>
        <v>41.28</v>
      </c>
      <c r="Q10" s="5">
        <f t="shared" si="4"/>
        <v>10.08</v>
      </c>
      <c r="R10" s="5">
        <f t="shared" si="5"/>
        <v>4.8</v>
      </c>
      <c r="S10" s="5">
        <f t="shared" si="6"/>
        <v>23.04</v>
      </c>
    </row>
    <row r="11" spans="1:19" x14ac:dyDescent="0.25">
      <c r="A11" s="1">
        <v>10</v>
      </c>
      <c r="B11" s="10">
        <v>199.8</v>
      </c>
      <c r="C11" s="10">
        <v>2.6</v>
      </c>
      <c r="D11" s="10">
        <v>21.2</v>
      </c>
      <c r="E11" s="10">
        <v>10.6</v>
      </c>
      <c r="G11" s="10">
        <f>ROUND((B11-$B$18)*(E11-$E$18),2)</f>
        <v>-156.69999999999999</v>
      </c>
      <c r="H11" s="10">
        <f>ROUND((C11-$C$18)*(E11-$E$18),2)</f>
        <v>39.69</v>
      </c>
      <c r="I11" s="10">
        <f>ROUND((D11-$D$18)*(E11-$E$18),2)</f>
        <v>29.94</v>
      </c>
      <c r="J11" s="10">
        <f>ROUND((B11-B$18)^2,2)</f>
        <v>8364.93</v>
      </c>
      <c r="K11" s="10">
        <f>ROUND((C11-C$18)^2,2)</f>
        <v>536.69000000000005</v>
      </c>
      <c r="L11" s="10">
        <f>ROUND((D11-D$18)^2,2)</f>
        <v>305.32</v>
      </c>
      <c r="M11" s="10">
        <f t="shared" si="0"/>
        <v>39920.04</v>
      </c>
      <c r="N11" s="10">
        <f t="shared" si="1"/>
        <v>6.76</v>
      </c>
      <c r="O11" s="10">
        <f t="shared" si="2"/>
        <v>449.44</v>
      </c>
      <c r="P11" s="5">
        <f t="shared" si="3"/>
        <v>2117.88</v>
      </c>
      <c r="Q11" s="5">
        <f t="shared" si="4"/>
        <v>27.56</v>
      </c>
      <c r="R11" s="5">
        <f t="shared" si="5"/>
        <v>224.72</v>
      </c>
      <c r="S11" s="5">
        <f t="shared" si="6"/>
        <v>112.36</v>
      </c>
    </row>
    <row r="12" spans="1:19" x14ac:dyDescent="0.25">
      <c r="A12" s="1">
        <v>11</v>
      </c>
      <c r="B12" s="10">
        <v>66.099999999999994</v>
      </c>
      <c r="C12" s="10">
        <v>5.8</v>
      </c>
      <c r="D12" s="10">
        <v>24.2</v>
      </c>
      <c r="E12" s="10">
        <v>8.6</v>
      </c>
      <c r="G12" s="10">
        <f>ROUND((B12-$B$18)*(E12-$E$18),2)</f>
        <v>156.85</v>
      </c>
      <c r="H12" s="10">
        <f>ROUND((C12-$C$18)*(E12-$E$18),2)</f>
        <v>74.14</v>
      </c>
      <c r="I12" s="10">
        <f>ROUND((D12-$D$18)*(E12-$E$18),2)</f>
        <v>53.74</v>
      </c>
      <c r="J12" s="10">
        <f>ROUND((B12-B$18)^2,2)</f>
        <v>1784.22</v>
      </c>
      <c r="K12" s="10">
        <f>ROUND((C12-C$18)^2,2)</f>
        <v>398.67</v>
      </c>
      <c r="L12" s="10">
        <f>ROUND((D12-D$18)^2,2)</f>
        <v>209.48</v>
      </c>
      <c r="M12" s="10">
        <f t="shared" si="0"/>
        <v>4369.21</v>
      </c>
      <c r="N12" s="10">
        <f t="shared" si="1"/>
        <v>33.64</v>
      </c>
      <c r="O12" s="10">
        <f t="shared" si="2"/>
        <v>585.64</v>
      </c>
      <c r="P12" s="5">
        <f t="shared" si="3"/>
        <v>568.46</v>
      </c>
      <c r="Q12" s="5">
        <f t="shared" si="4"/>
        <v>49.88</v>
      </c>
      <c r="R12" s="5">
        <f t="shared" si="5"/>
        <v>208.12</v>
      </c>
      <c r="S12" s="5">
        <f t="shared" si="6"/>
        <v>73.959999999999994</v>
      </c>
    </row>
    <row r="13" spans="1:19" x14ac:dyDescent="0.25">
      <c r="A13" s="1">
        <v>12</v>
      </c>
      <c r="B13" s="10">
        <v>214.7</v>
      </c>
      <c r="C13" s="10">
        <v>24</v>
      </c>
      <c r="D13" s="10">
        <v>4</v>
      </c>
      <c r="E13" s="10">
        <v>17.399999999999999</v>
      </c>
      <c r="G13" s="10">
        <f>ROUND((B13-$B$18)*(E13-$E$18),2)</f>
        <v>541.02</v>
      </c>
      <c r="H13" s="10">
        <f>ROUND((C13-$C$18)*(E13-$E$18),2)</f>
        <v>-8.99</v>
      </c>
      <c r="I13" s="10">
        <f>ROUND((D13-$D$18)*(E13-$E$18),2)</f>
        <v>-176.37</v>
      </c>
      <c r="J13" s="10">
        <f>ROUND((B13-B$18)^2,2)</f>
        <v>11312.45</v>
      </c>
      <c r="K13" s="10">
        <f>ROUND((C13-C$18)^2,2)</f>
        <v>3.12</v>
      </c>
      <c r="L13" s="10">
        <f>ROUND((D13-D$18)^2,2)</f>
        <v>1202.24</v>
      </c>
      <c r="M13" s="10">
        <f t="shared" si="0"/>
        <v>46096.09</v>
      </c>
      <c r="N13" s="10">
        <f t="shared" si="1"/>
        <v>576</v>
      </c>
      <c r="O13" s="10">
        <f t="shared" si="2"/>
        <v>16</v>
      </c>
      <c r="P13" s="5">
        <f t="shared" si="3"/>
        <v>3735.78</v>
      </c>
      <c r="Q13" s="5">
        <f t="shared" si="4"/>
        <v>417.6</v>
      </c>
      <c r="R13" s="5">
        <f t="shared" si="5"/>
        <v>69.599999999999994</v>
      </c>
      <c r="S13" s="5">
        <f t="shared" si="6"/>
        <v>302.76</v>
      </c>
    </row>
    <row r="14" spans="1:19" x14ac:dyDescent="0.25">
      <c r="A14" s="1">
        <v>13</v>
      </c>
      <c r="B14" s="10">
        <v>23.8</v>
      </c>
      <c r="C14" s="10">
        <v>35.1</v>
      </c>
      <c r="D14" s="10">
        <v>65.900000000000006</v>
      </c>
      <c r="E14" s="10">
        <v>9.1999999999999993</v>
      </c>
      <c r="G14" s="10">
        <f>ROUND((B14-$B$18)*(E14-$E$18),2)</f>
        <v>263.2</v>
      </c>
      <c r="H14" s="10">
        <f>ROUND((C14-$C$18)*(E14-$E$18),2)</f>
        <v>-29.06</v>
      </c>
      <c r="I14" s="10">
        <f>ROUND((D14-$D$18)*(E14-$E$18),2)</f>
        <v>-84.77</v>
      </c>
      <c r="J14" s="10">
        <f>ROUND((B14-B$18)^2,2)</f>
        <v>7147.01</v>
      </c>
      <c r="K14" s="10">
        <f>ROUND((C14-C$18)^2,2)</f>
        <v>87.11</v>
      </c>
      <c r="L14" s="10">
        <f>ROUND((D14-D$18)^2,2)</f>
        <v>741.29</v>
      </c>
      <c r="M14" s="10">
        <f t="shared" si="0"/>
        <v>566.44000000000005</v>
      </c>
      <c r="N14" s="10">
        <f t="shared" si="1"/>
        <v>1232.01</v>
      </c>
      <c r="O14" s="10">
        <f t="shared" si="2"/>
        <v>4342.8100000000004</v>
      </c>
      <c r="P14" s="5">
        <f t="shared" si="3"/>
        <v>218.96</v>
      </c>
      <c r="Q14" s="5">
        <f t="shared" si="4"/>
        <v>322.92</v>
      </c>
      <c r="R14" s="5">
        <f t="shared" si="5"/>
        <v>606.28</v>
      </c>
      <c r="S14" s="5">
        <f t="shared" si="6"/>
        <v>84.64</v>
      </c>
    </row>
    <row r="15" spans="1:19" x14ac:dyDescent="0.25">
      <c r="A15" s="1">
        <v>14</v>
      </c>
      <c r="B15" s="10">
        <v>97.5</v>
      </c>
      <c r="C15" s="10">
        <v>7.6</v>
      </c>
      <c r="D15" s="10">
        <v>7.2</v>
      </c>
      <c r="E15" s="10">
        <v>9.6999999999999993</v>
      </c>
      <c r="G15" s="10">
        <f>ROUND((B15-$B$18)*(E15-$E$18),2)</f>
        <v>28.33</v>
      </c>
      <c r="H15" s="10">
        <f>ROUND((C15-$C$18)*(E15-$E$18),2)</f>
        <v>47.48</v>
      </c>
      <c r="I15" s="10">
        <f>ROUND((D15-$D$18)*(E15-$E$18),2)</f>
        <v>82.25</v>
      </c>
      <c r="J15" s="10">
        <f>ROUND((B15-B$18)^2,2)</f>
        <v>117.51</v>
      </c>
      <c r="K15" s="10">
        <f>ROUND((C15-C$18)^2,2)</f>
        <v>330.03</v>
      </c>
      <c r="L15" s="10">
        <f>ROUND((D15-D$18)^2,2)</f>
        <v>990.57</v>
      </c>
      <c r="M15" s="10">
        <f t="shared" si="0"/>
        <v>9506.25</v>
      </c>
      <c r="N15" s="10">
        <f t="shared" si="1"/>
        <v>57.76</v>
      </c>
      <c r="O15" s="10">
        <f t="shared" si="2"/>
        <v>51.84</v>
      </c>
      <c r="P15" s="5">
        <f t="shared" si="3"/>
        <v>945.75</v>
      </c>
      <c r="Q15" s="5">
        <f t="shared" si="4"/>
        <v>73.72</v>
      </c>
      <c r="R15" s="5">
        <f t="shared" si="5"/>
        <v>69.84</v>
      </c>
      <c r="S15" s="5">
        <f t="shared" si="6"/>
        <v>94.09</v>
      </c>
    </row>
    <row r="16" spans="1:19" x14ac:dyDescent="0.25">
      <c r="A16" s="1">
        <v>15</v>
      </c>
      <c r="B16" s="10">
        <v>204.1</v>
      </c>
      <c r="C16" s="10">
        <v>32.9</v>
      </c>
      <c r="D16" s="10">
        <v>46</v>
      </c>
      <c r="E16" s="10">
        <v>19</v>
      </c>
      <c r="G16" s="10">
        <f>ROUND((B16-$B$18)*(E16-$E$18),2)</f>
        <v>640.32000000000005</v>
      </c>
      <c r="H16" s="10">
        <f>ROUND((C16-$C$18)*(E16-$E$18),2)</f>
        <v>47.7</v>
      </c>
      <c r="I16" s="10">
        <f>ROUND((D16-$D$18)*(E16-$E$18),2)</f>
        <v>48.99</v>
      </c>
      <c r="J16" s="10">
        <f>ROUND((B16-B$18)^2,2)</f>
        <v>9169.98</v>
      </c>
      <c r="K16" s="10">
        <f>ROUND((C16-C$18)^2,2)</f>
        <v>50.88</v>
      </c>
      <c r="L16" s="10">
        <f>ROUND((D16-D$18)^2,2)</f>
        <v>53.68</v>
      </c>
      <c r="M16" s="10">
        <f t="shared" si="0"/>
        <v>41656.81</v>
      </c>
      <c r="N16" s="10">
        <f t="shared" si="1"/>
        <v>1082.4100000000001</v>
      </c>
      <c r="O16" s="10">
        <f t="shared" si="2"/>
        <v>2116</v>
      </c>
      <c r="P16" s="5">
        <f t="shared" si="3"/>
        <v>3877.9</v>
      </c>
      <c r="Q16" s="5">
        <f t="shared" si="4"/>
        <v>625.1</v>
      </c>
      <c r="R16" s="5">
        <f t="shared" si="5"/>
        <v>874</v>
      </c>
      <c r="S16" s="5">
        <f t="shared" si="6"/>
        <v>361</v>
      </c>
    </row>
    <row r="17" spans="1:19" ht="15.75" x14ac:dyDescent="0.25">
      <c r="A17" s="9" t="s">
        <v>8</v>
      </c>
      <c r="B17" s="11">
        <f>SUM(B2:B16)</f>
        <v>1625.1</v>
      </c>
      <c r="C17" s="11">
        <f>SUM(C2:C16)</f>
        <v>386.50000000000011</v>
      </c>
      <c r="D17" s="11">
        <f>SUM(D2:D16)</f>
        <v>580.1</v>
      </c>
      <c r="E17" s="11">
        <f>SUM(E2:E16)</f>
        <v>184.7</v>
      </c>
      <c r="F17" s="9" t="s">
        <v>8</v>
      </c>
      <c r="G17" s="11">
        <f>SUM(G2:G16)</f>
        <v>4666.45</v>
      </c>
      <c r="H17" s="11">
        <f>SUM(H2:H16)</f>
        <v>339.93999999999994</v>
      </c>
      <c r="I17" s="11">
        <f>SUM(I2:I16)</f>
        <v>363.24999999999994</v>
      </c>
      <c r="J17" s="11">
        <f>SUM(J2:J16)</f>
        <v>94818.459999999977</v>
      </c>
      <c r="K17" s="11">
        <f>SUM(K2:K16)</f>
        <v>3787.84</v>
      </c>
      <c r="L17" s="11">
        <f>SUM(L2:L16)</f>
        <v>9898.0999999999985</v>
      </c>
      <c r="M17" s="11">
        <f>SUM(M2:M16)</f>
        <v>270881.77</v>
      </c>
      <c r="N17" s="11">
        <f>SUM(N2:N16)</f>
        <v>13746.67</v>
      </c>
      <c r="O17" s="11">
        <f>SUM(O2:O16)</f>
        <v>32332.49</v>
      </c>
      <c r="P17" s="11">
        <f>SUM(P2:P16)</f>
        <v>24676.829999999998</v>
      </c>
      <c r="Q17" s="11">
        <f>SUM(Q2:Q16)</f>
        <v>5099.04</v>
      </c>
      <c r="R17" s="11">
        <f>SUM(R2:R16)</f>
        <v>7506.2400000000007</v>
      </c>
      <c r="S17" s="11">
        <f>SUM(S2:S16)</f>
        <v>2608.89</v>
      </c>
    </row>
    <row r="18" spans="1:19" ht="15.75" x14ac:dyDescent="0.25">
      <c r="A18" s="2" t="s">
        <v>4</v>
      </c>
      <c r="B18" s="11">
        <f>AVERAGE(B2:B16)</f>
        <v>108.33999999999999</v>
      </c>
      <c r="C18" s="11">
        <f>AVERAGE(C2:C16)</f>
        <v>25.766666666666673</v>
      </c>
      <c r="D18" s="11">
        <f>AVERAGE(D2:D16)</f>
        <v>38.673333333333332</v>
      </c>
      <c r="E18" s="11">
        <f>AVERAGE(E2:E16)</f>
        <v>12.313333333333333</v>
      </c>
      <c r="G18" s="14" t="s">
        <v>25</v>
      </c>
      <c r="H18" s="14"/>
      <c r="I18" s="14"/>
      <c r="J18" s="14"/>
    </row>
    <row r="19" spans="1:19" ht="15.75" x14ac:dyDescent="0.25">
      <c r="G19" s="9" t="s">
        <v>16</v>
      </c>
      <c r="H19" s="11">
        <f>ROUND(G17/J17,2)</f>
        <v>0.05</v>
      </c>
      <c r="I19" s="9" t="s">
        <v>19</v>
      </c>
      <c r="J19" s="11">
        <f>ROUND(E18-H19*B18,2)</f>
        <v>6.9</v>
      </c>
      <c r="P19" s="19" t="s">
        <v>40</v>
      </c>
      <c r="Q19" s="19"/>
      <c r="R19" s="19"/>
    </row>
    <row r="20" spans="1:19" ht="15.75" x14ac:dyDescent="0.25">
      <c r="G20" s="9" t="s">
        <v>17</v>
      </c>
      <c r="H20" s="11">
        <f>ROUND(H17/K17,2)</f>
        <v>0.09</v>
      </c>
      <c r="I20" s="9" t="s">
        <v>20</v>
      </c>
      <c r="J20" s="11">
        <f>ROUND(E18-H20*C18,2)</f>
        <v>9.99</v>
      </c>
      <c r="P20" s="19" t="s">
        <v>41</v>
      </c>
      <c r="Q20" s="19"/>
      <c r="R20" s="19"/>
    </row>
    <row r="21" spans="1:19" ht="15.75" x14ac:dyDescent="0.25">
      <c r="G21" s="9" t="s">
        <v>18</v>
      </c>
      <c r="H21" s="11">
        <f>ROUND(I17/L17,2)</f>
        <v>0.04</v>
      </c>
      <c r="I21" s="9" t="s">
        <v>21</v>
      </c>
      <c r="J21" s="11">
        <f>ROUND(E18-H21*D18,2)</f>
        <v>10.77</v>
      </c>
      <c r="P21" s="19" t="s">
        <v>42</v>
      </c>
      <c r="Q21" s="19"/>
      <c r="R21" s="19"/>
    </row>
    <row r="22" spans="1:19" x14ac:dyDescent="0.25">
      <c r="B22" s="8" t="s">
        <v>1</v>
      </c>
      <c r="C22" s="8" t="s">
        <v>22</v>
      </c>
      <c r="D22" s="8" t="s">
        <v>2</v>
      </c>
      <c r="E22" s="8" t="s">
        <v>23</v>
      </c>
      <c r="F22" s="8" t="s">
        <v>3</v>
      </c>
      <c r="G22" s="8" t="s">
        <v>24</v>
      </c>
      <c r="K22" s="15" t="s">
        <v>39</v>
      </c>
      <c r="L22" s="13"/>
      <c r="M22" s="7">
        <f>COUNT(A2:A16)</f>
        <v>15</v>
      </c>
    </row>
    <row r="23" spans="1:19" x14ac:dyDescent="0.25">
      <c r="B23" s="10">
        <v>230.1</v>
      </c>
      <c r="C23" s="12">
        <f>ROUND($H$19*B23+$J$19,2)</f>
        <v>18.41</v>
      </c>
      <c r="D23" s="10">
        <v>37.799999999999997</v>
      </c>
      <c r="E23" s="12">
        <f>ROUND($H$20*D23+$J$20,2)</f>
        <v>13.39</v>
      </c>
      <c r="F23" s="10">
        <v>69.2</v>
      </c>
      <c r="G23" s="12">
        <f>ROUND($H$21*F23+$J$21,2)</f>
        <v>13.54</v>
      </c>
      <c r="L23" s="3"/>
      <c r="M23" s="6" t="s">
        <v>1</v>
      </c>
      <c r="N23" s="6" t="s">
        <v>2</v>
      </c>
      <c r="O23" s="6" t="s">
        <v>3</v>
      </c>
    </row>
    <row r="24" spans="1:19" x14ac:dyDescent="0.25">
      <c r="B24" s="10">
        <v>44.5</v>
      </c>
      <c r="C24" s="12">
        <f t="shared" ref="C24:C37" si="7">ROUND($H$19*B24+$J$19,2)</f>
        <v>9.1300000000000008</v>
      </c>
      <c r="D24" s="10">
        <v>39.299999999999997</v>
      </c>
      <c r="E24" s="12">
        <f t="shared" ref="E24:E37" si="8">ROUND($H$20*D24+$J$20,2)</f>
        <v>13.53</v>
      </c>
      <c r="F24" s="10">
        <v>45.1</v>
      </c>
      <c r="G24" s="12">
        <f t="shared" ref="G24:G37" si="9">ROUND($H$21*F24+$J$21,2)</f>
        <v>12.57</v>
      </c>
      <c r="L24" s="4" t="s">
        <v>30</v>
      </c>
      <c r="M24" s="16">
        <f>ROUND(G17/(M22-1),2)</f>
        <v>333.32</v>
      </c>
      <c r="N24" s="16">
        <f>ROUND(H17/(M22-1),2)</f>
        <v>24.28</v>
      </c>
      <c r="O24" s="16">
        <f>ROUND(I17/(M22-1),2)</f>
        <v>25.95</v>
      </c>
    </row>
    <row r="25" spans="1:19" x14ac:dyDescent="0.25">
      <c r="B25" s="10">
        <v>17.2</v>
      </c>
      <c r="C25" s="12">
        <f t="shared" si="7"/>
        <v>7.76</v>
      </c>
      <c r="D25" s="10">
        <v>45.9</v>
      </c>
      <c r="E25" s="12">
        <f t="shared" si="8"/>
        <v>14.12</v>
      </c>
      <c r="F25" s="10">
        <v>69.3</v>
      </c>
      <c r="G25" s="12">
        <f t="shared" si="9"/>
        <v>13.54</v>
      </c>
      <c r="L25" s="4" t="s">
        <v>31</v>
      </c>
      <c r="M25" s="16">
        <f>ROUND(M22*P17,2)</f>
        <v>370152.45</v>
      </c>
      <c r="N25" s="16">
        <f>ROUND(M22*Q17,2)</f>
        <v>76485.600000000006</v>
      </c>
      <c r="O25" s="16">
        <f>ROUND(M22*R17,2)</f>
        <v>112593.60000000001</v>
      </c>
    </row>
    <row r="26" spans="1:19" x14ac:dyDescent="0.25">
      <c r="B26" s="10">
        <v>151.5</v>
      </c>
      <c r="C26" s="12">
        <f t="shared" si="7"/>
        <v>14.48</v>
      </c>
      <c r="D26" s="10">
        <v>41.3</v>
      </c>
      <c r="E26" s="12">
        <f t="shared" si="8"/>
        <v>13.71</v>
      </c>
      <c r="F26" s="10">
        <v>58.5</v>
      </c>
      <c r="G26" s="12">
        <f t="shared" si="9"/>
        <v>13.11</v>
      </c>
      <c r="L26" s="4" t="s">
        <v>32</v>
      </c>
      <c r="M26" s="16">
        <f>ROUND(B17*$E$17,2)</f>
        <v>300155.96999999997</v>
      </c>
      <c r="N26" s="16">
        <f>ROUND(C17*$E$17,2)</f>
        <v>71386.55</v>
      </c>
      <c r="O26" s="16">
        <f>ROUND(D17*$E$17,2)</f>
        <v>107144.47</v>
      </c>
    </row>
    <row r="27" spans="1:19" ht="17.25" x14ac:dyDescent="0.25">
      <c r="B27" s="10">
        <v>180.8</v>
      </c>
      <c r="C27" s="12">
        <f t="shared" si="7"/>
        <v>15.94</v>
      </c>
      <c r="D27" s="10">
        <v>10.8</v>
      </c>
      <c r="E27" s="12">
        <f t="shared" si="8"/>
        <v>10.96</v>
      </c>
      <c r="F27" s="10">
        <v>58.4</v>
      </c>
      <c r="G27" s="12">
        <f t="shared" si="9"/>
        <v>13.11</v>
      </c>
      <c r="L27" s="4" t="s">
        <v>33</v>
      </c>
      <c r="M27" s="16">
        <f>ROUND($M$22*M17-B17^2,2)</f>
        <v>1422276.54</v>
      </c>
      <c r="N27" s="16">
        <f>ROUND($M$22*N17-C17^2,2)</f>
        <v>56817.8</v>
      </c>
      <c r="O27" s="16">
        <f>ROUND($M$22*O17-D17^2,2)</f>
        <v>148471.34</v>
      </c>
    </row>
    <row r="28" spans="1:19" ht="17.25" x14ac:dyDescent="0.25">
      <c r="B28" s="10">
        <v>8.6999999999999993</v>
      </c>
      <c r="C28" s="12">
        <f t="shared" si="7"/>
        <v>7.34</v>
      </c>
      <c r="D28" s="10">
        <v>48.9</v>
      </c>
      <c r="E28" s="12">
        <f t="shared" si="8"/>
        <v>14.39</v>
      </c>
      <c r="F28" s="10">
        <v>75</v>
      </c>
      <c r="G28" s="12">
        <f t="shared" si="9"/>
        <v>13.77</v>
      </c>
      <c r="L28" s="4" t="s">
        <v>34</v>
      </c>
      <c r="M28" s="16">
        <f>ROUND($M$22*S17-E17^2,2)</f>
        <v>5019.26</v>
      </c>
      <c r="N28" s="16">
        <f>ROUND($M$22*S17-E17^2,2)</f>
        <v>5019.26</v>
      </c>
      <c r="O28" s="16">
        <f>ROUND($M$22*S17-E17^2,2)</f>
        <v>5019.26</v>
      </c>
    </row>
    <row r="29" spans="1:19" x14ac:dyDescent="0.25">
      <c r="B29" s="10">
        <v>57.5</v>
      </c>
      <c r="C29" s="12">
        <f t="shared" si="7"/>
        <v>9.7799999999999994</v>
      </c>
      <c r="D29" s="10">
        <v>32.799999999999997</v>
      </c>
      <c r="E29" s="12">
        <f t="shared" si="8"/>
        <v>12.94</v>
      </c>
      <c r="F29" s="10">
        <v>23.5</v>
      </c>
      <c r="G29" s="12">
        <f t="shared" si="9"/>
        <v>11.71</v>
      </c>
      <c r="L29" s="4" t="s">
        <v>35</v>
      </c>
      <c r="M29" s="17">
        <f>ROUND((M25-M26)/SQRT(M27*M28),2)</f>
        <v>0.83</v>
      </c>
      <c r="N29" s="17">
        <f>ROUND((N25-N26)/SQRT(N27*N28),2)</f>
        <v>0.3</v>
      </c>
      <c r="O29" s="17">
        <f>ROUND((O25-O26)/SQRT(O27*O28),2)</f>
        <v>0.2</v>
      </c>
    </row>
    <row r="30" spans="1:19" x14ac:dyDescent="0.25">
      <c r="B30" s="10">
        <v>120.2</v>
      </c>
      <c r="C30" s="12">
        <f t="shared" si="7"/>
        <v>12.91</v>
      </c>
      <c r="D30" s="10">
        <v>19.600000000000001</v>
      </c>
      <c r="E30" s="12">
        <f t="shared" si="8"/>
        <v>11.75</v>
      </c>
      <c r="F30" s="10">
        <v>11.6</v>
      </c>
      <c r="G30" s="12">
        <f t="shared" si="9"/>
        <v>11.23</v>
      </c>
      <c r="L30" s="4" t="s">
        <v>36</v>
      </c>
      <c r="M30" s="17">
        <f>CORREL(B2:B16,E2:E16)</f>
        <v>0.82844623949433005</v>
      </c>
      <c r="N30" s="17">
        <f>CORREL(C2:C16,E2:E16)</f>
        <v>0.30194456537169162</v>
      </c>
      <c r="O30" s="17">
        <f>CORREL(D2:D16,E2:E16)</f>
        <v>0.19961170693887118</v>
      </c>
    </row>
    <row r="31" spans="1:19" ht="17.25" x14ac:dyDescent="0.25">
      <c r="B31" s="10">
        <v>8.6</v>
      </c>
      <c r="C31" s="12">
        <f t="shared" si="7"/>
        <v>7.33</v>
      </c>
      <c r="D31" s="10">
        <v>2.1</v>
      </c>
      <c r="E31" s="12">
        <f t="shared" si="8"/>
        <v>10.18</v>
      </c>
      <c r="F31" s="10">
        <v>1</v>
      </c>
      <c r="G31" s="12">
        <f t="shared" si="9"/>
        <v>10.81</v>
      </c>
      <c r="L31" s="4" t="s">
        <v>37</v>
      </c>
      <c r="M31" s="17">
        <f>M29^2</f>
        <v>0.68889999999999996</v>
      </c>
      <c r="N31" s="17">
        <f>N29^2</f>
        <v>0.09</v>
      </c>
      <c r="O31" s="17">
        <f>O29^2</f>
        <v>4.0000000000000008E-2</v>
      </c>
    </row>
    <row r="32" spans="1:19" x14ac:dyDescent="0.25">
      <c r="B32" s="10">
        <v>199.8</v>
      </c>
      <c r="C32" s="12">
        <f t="shared" si="7"/>
        <v>16.89</v>
      </c>
      <c r="D32" s="10">
        <v>2.6</v>
      </c>
      <c r="E32" s="12">
        <f t="shared" si="8"/>
        <v>10.220000000000001</v>
      </c>
      <c r="F32" s="10">
        <v>21.2</v>
      </c>
      <c r="G32" s="12">
        <f t="shared" si="9"/>
        <v>11.62</v>
      </c>
      <c r="L32" s="4" t="s">
        <v>38</v>
      </c>
      <c r="M32" s="18">
        <f>M29^2</f>
        <v>0.68889999999999996</v>
      </c>
      <c r="N32" s="18">
        <f>N29^2</f>
        <v>0.09</v>
      </c>
      <c r="O32" s="18">
        <f>O29^2</f>
        <v>4.0000000000000008E-2</v>
      </c>
    </row>
    <row r="33" spans="2:7" x14ac:dyDescent="0.25">
      <c r="B33" s="10">
        <v>66.099999999999994</v>
      </c>
      <c r="C33" s="12">
        <f t="shared" si="7"/>
        <v>10.210000000000001</v>
      </c>
      <c r="D33" s="10">
        <v>5.8</v>
      </c>
      <c r="E33" s="12">
        <f t="shared" si="8"/>
        <v>10.51</v>
      </c>
      <c r="F33" s="10">
        <v>24.2</v>
      </c>
      <c r="G33" s="12">
        <f t="shared" si="9"/>
        <v>11.74</v>
      </c>
    </row>
    <row r="34" spans="2:7" x14ac:dyDescent="0.25">
      <c r="B34" s="10">
        <v>214.7</v>
      </c>
      <c r="C34" s="12">
        <f t="shared" si="7"/>
        <v>17.64</v>
      </c>
      <c r="D34" s="10">
        <v>24</v>
      </c>
      <c r="E34" s="12">
        <f t="shared" si="8"/>
        <v>12.15</v>
      </c>
      <c r="F34" s="10">
        <v>4</v>
      </c>
      <c r="G34" s="12">
        <f t="shared" si="9"/>
        <v>10.93</v>
      </c>
    </row>
    <row r="35" spans="2:7" x14ac:dyDescent="0.25">
      <c r="B35" s="10">
        <v>23.8</v>
      </c>
      <c r="C35" s="12">
        <f t="shared" si="7"/>
        <v>8.09</v>
      </c>
      <c r="D35" s="10">
        <v>35.1</v>
      </c>
      <c r="E35" s="12">
        <f t="shared" si="8"/>
        <v>13.15</v>
      </c>
      <c r="F35" s="10">
        <v>65.900000000000006</v>
      </c>
      <c r="G35" s="12">
        <f t="shared" si="9"/>
        <v>13.41</v>
      </c>
    </row>
    <row r="36" spans="2:7" x14ac:dyDescent="0.25">
      <c r="B36" s="10">
        <v>97.5</v>
      </c>
      <c r="C36" s="12">
        <f t="shared" si="7"/>
        <v>11.78</v>
      </c>
      <c r="D36" s="10">
        <v>7.6</v>
      </c>
      <c r="E36" s="12">
        <f t="shared" si="8"/>
        <v>10.67</v>
      </c>
      <c r="F36" s="10">
        <v>7.2</v>
      </c>
      <c r="G36" s="12">
        <f t="shared" si="9"/>
        <v>11.06</v>
      </c>
    </row>
    <row r="37" spans="2:7" x14ac:dyDescent="0.25">
      <c r="B37" s="10">
        <v>204.1</v>
      </c>
      <c r="C37" s="12">
        <f t="shared" si="7"/>
        <v>17.11</v>
      </c>
      <c r="D37" s="10">
        <v>32.9</v>
      </c>
      <c r="E37" s="12">
        <f t="shared" si="8"/>
        <v>12.95</v>
      </c>
      <c r="F37" s="10">
        <v>46</v>
      </c>
      <c r="G37" s="12">
        <f t="shared" si="9"/>
        <v>12.61</v>
      </c>
    </row>
  </sheetData>
  <mergeCells count="5">
    <mergeCell ref="G18:J18"/>
    <mergeCell ref="K22:L22"/>
    <mergeCell ref="P19:R19"/>
    <mergeCell ref="P20:R20"/>
    <mergeCell ref="P21:R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keywords>CTPClassification=CTP_NT</cp:keywords>
  <cp:lastModifiedBy>Abhishek</cp:lastModifiedBy>
  <dcterms:created xsi:type="dcterms:W3CDTF">2018-10-08T10:30:59Z</dcterms:created>
  <dcterms:modified xsi:type="dcterms:W3CDTF">2018-10-08T12:14:02Z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59522fc8-2ad2-4d4f-b731-99db5b652754</vt:lpwstr>
  </property>
  <property fmtid="{D5CDD505-2E9C-101B-9397-08002B2CF9AE}" pid="3" name="CTP_TimeStamp">
    <vt:lpwstr>2018-10-08 12:13:38Z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