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ADN360916/Shared Documents/Scrum Masters/Metricas/Control Backlog/"/>
    </mc:Choice>
  </mc:AlternateContent>
  <xr:revisionPtr revIDLastSave="2256" documentId="121_{ACBB1E21-8EF9-4913-890B-A08E07B1F259}" xr6:coauthVersionLast="47" xr6:coauthVersionMax="47" xr10:uidLastSave="{89A32272-56B7-452B-95C0-8A75F12F05A8}"/>
  <bookViews>
    <workbookView xWindow="-120" yWindow="-120" windowWidth="38640" windowHeight="21840" activeTab="6" xr2:uid="{96F1F812-04CC-44DA-A90C-5F5265C42A43}"/>
  </bookViews>
  <sheets>
    <sheet name="Team1" sheetId="1" r:id="rId1"/>
    <sheet name="Team1 Graficas" sheetId="4" r:id="rId2"/>
    <sheet name="Team2" sheetId="19" r:id="rId3"/>
    <sheet name="Team2 Graficas" sheetId="20" r:id="rId4"/>
    <sheet name="Team3" sheetId="18" state="hidden" r:id="rId5"/>
    <sheet name="Team3 Graficas" sheetId="21" state="hidden" r:id="rId6"/>
    <sheet name="Evolución Funcional" sheetId="14" r:id="rId7"/>
    <sheet name="Config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1" i="1" l="1"/>
  <c r="X42" i="1"/>
  <c r="X43" i="1"/>
  <c r="Q41" i="1"/>
  <c r="Q42" i="1"/>
  <c r="Q43" i="1"/>
  <c r="M41" i="1"/>
  <c r="M42" i="1"/>
  <c r="M43" i="1"/>
  <c r="I41" i="1"/>
  <c r="I42" i="1"/>
  <c r="I43" i="1"/>
  <c r="G41" i="14"/>
  <c r="G42" i="14"/>
  <c r="G43" i="14"/>
  <c r="F41" i="14"/>
  <c r="F42" i="14"/>
  <c r="F43" i="14"/>
  <c r="V41" i="1"/>
  <c r="V42" i="1"/>
  <c r="V43" i="1"/>
  <c r="AE40" i="1"/>
  <c r="E43" i="14"/>
  <c r="C43" i="14"/>
  <c r="B43" i="14"/>
  <c r="H43" i="14" s="1"/>
  <c r="AO43" i="19"/>
  <c r="AM43" i="19"/>
  <c r="AL43" i="19"/>
  <c r="AI43" i="19"/>
  <c r="AH43" i="19"/>
  <c r="AE43" i="19"/>
  <c r="AD43" i="19"/>
  <c r="AP43" i="19" s="1"/>
  <c r="X43" i="19"/>
  <c r="T43" i="19"/>
  <c r="W43" i="19" s="1"/>
  <c r="Q43" i="19"/>
  <c r="M43" i="19"/>
  <c r="I43" i="19"/>
  <c r="AO42" i="19"/>
  <c r="AM42" i="19"/>
  <c r="AL42" i="19"/>
  <c r="AI42" i="19"/>
  <c r="AH42" i="19"/>
  <c r="AE42" i="19"/>
  <c r="AD42" i="19"/>
  <c r="X42" i="19"/>
  <c r="T42" i="19"/>
  <c r="Q42" i="19"/>
  <c r="M42" i="19"/>
  <c r="I42" i="19"/>
  <c r="AO41" i="19"/>
  <c r="AM41" i="19"/>
  <c r="AL41" i="19"/>
  <c r="AI41" i="19"/>
  <c r="AH41" i="19"/>
  <c r="AE41" i="19"/>
  <c r="AD41" i="19"/>
  <c r="X41" i="19"/>
  <c r="T41" i="19"/>
  <c r="Q41" i="19"/>
  <c r="M41" i="19"/>
  <c r="I41" i="19"/>
  <c r="AO43" i="1"/>
  <c r="AM43" i="1"/>
  <c r="AL43" i="1"/>
  <c r="AI43" i="1"/>
  <c r="AH43" i="1"/>
  <c r="AE43" i="1"/>
  <c r="AD43" i="1"/>
  <c r="AP43" i="1" s="1"/>
  <c r="T43" i="1"/>
  <c r="W43" i="1" s="1"/>
  <c r="AO42" i="1"/>
  <c r="AM42" i="1"/>
  <c r="AL42" i="1"/>
  <c r="AI42" i="1"/>
  <c r="AH42" i="1"/>
  <c r="AE42" i="1"/>
  <c r="AD42" i="1"/>
  <c r="T42" i="1"/>
  <c r="W42" i="1" s="1"/>
  <c r="AO41" i="1"/>
  <c r="AM41" i="1"/>
  <c r="AL41" i="1"/>
  <c r="AI41" i="1"/>
  <c r="AH41" i="1"/>
  <c r="AE41" i="1"/>
  <c r="AD41" i="1"/>
  <c r="T41" i="1"/>
  <c r="W41" i="1" s="1"/>
  <c r="C42" i="14"/>
  <c r="C41" i="14"/>
  <c r="V39" i="19"/>
  <c r="G40" i="14"/>
  <c r="F40" i="14"/>
  <c r="C40" i="14"/>
  <c r="AO40" i="19"/>
  <c r="AM40" i="19"/>
  <c r="AL40" i="19"/>
  <c r="AI40" i="19"/>
  <c r="AH40" i="19"/>
  <c r="AE40" i="19"/>
  <c r="AD40" i="19"/>
  <c r="X40" i="19"/>
  <c r="T40" i="19"/>
  <c r="V40" i="19" s="1"/>
  <c r="Q40" i="19"/>
  <c r="M40" i="19"/>
  <c r="I40" i="19"/>
  <c r="AO40" i="1"/>
  <c r="AM40" i="1"/>
  <c r="AL40" i="1"/>
  <c r="AI40" i="1"/>
  <c r="AH40" i="1"/>
  <c r="AD40" i="1"/>
  <c r="X40" i="1"/>
  <c r="T40" i="1"/>
  <c r="Y40" i="1" s="1"/>
  <c r="Q40" i="1"/>
  <c r="M40" i="1"/>
  <c r="I40" i="1"/>
  <c r="AO39" i="19"/>
  <c r="AM39" i="19"/>
  <c r="AL39" i="19"/>
  <c r="AI39" i="19"/>
  <c r="AH39" i="19"/>
  <c r="AE39" i="19"/>
  <c r="AD39" i="19"/>
  <c r="X39" i="19"/>
  <c r="T39" i="19"/>
  <c r="Q39" i="19"/>
  <c r="M39" i="19"/>
  <c r="I39" i="19"/>
  <c r="AO39" i="1"/>
  <c r="AM39" i="1"/>
  <c r="AL39" i="1"/>
  <c r="AI39" i="1"/>
  <c r="AH39" i="1"/>
  <c r="AE39" i="1"/>
  <c r="AD39" i="1"/>
  <c r="X39" i="1"/>
  <c r="T39" i="1"/>
  <c r="Q39" i="1"/>
  <c r="M39" i="1"/>
  <c r="I39" i="1"/>
  <c r="G39" i="14"/>
  <c r="F39" i="14"/>
  <c r="C39" i="14"/>
  <c r="T38" i="1"/>
  <c r="G38" i="14"/>
  <c r="F38" i="14"/>
  <c r="C38" i="14"/>
  <c r="G37" i="14"/>
  <c r="F37" i="14"/>
  <c r="C37" i="14"/>
  <c r="B37" i="14"/>
  <c r="H37" i="14" s="1"/>
  <c r="AO38" i="19"/>
  <c r="AM38" i="19"/>
  <c r="AL38" i="19"/>
  <c r="AI38" i="19"/>
  <c r="AH38" i="19"/>
  <c r="AE38" i="19"/>
  <c r="AD38" i="19"/>
  <c r="X38" i="19"/>
  <c r="T38" i="19"/>
  <c r="Q38" i="19"/>
  <c r="M38" i="19"/>
  <c r="I38" i="19"/>
  <c r="AO38" i="1"/>
  <c r="AM38" i="1"/>
  <c r="AL38" i="1"/>
  <c r="AI38" i="1"/>
  <c r="AH38" i="1"/>
  <c r="AE38" i="1"/>
  <c r="AD38" i="1"/>
  <c r="X38" i="1"/>
  <c r="Q38" i="1"/>
  <c r="M38" i="1"/>
  <c r="I38" i="1"/>
  <c r="AO37" i="1"/>
  <c r="AO37" i="19"/>
  <c r="AM37" i="19"/>
  <c r="AL37" i="19"/>
  <c r="AI37" i="19"/>
  <c r="AH37" i="19"/>
  <c r="AE37" i="19"/>
  <c r="AD37" i="19"/>
  <c r="X37" i="19"/>
  <c r="T37" i="19"/>
  <c r="V37" i="19" s="1"/>
  <c r="Q37" i="19"/>
  <c r="M37" i="19"/>
  <c r="I37" i="19"/>
  <c r="AM37" i="1"/>
  <c r="AL37" i="1"/>
  <c r="AI37" i="1"/>
  <c r="AH37" i="1"/>
  <c r="AE37" i="1"/>
  <c r="AD37" i="1"/>
  <c r="X37" i="1"/>
  <c r="T37" i="1"/>
  <c r="Q37" i="1"/>
  <c r="M37" i="1"/>
  <c r="I37" i="1"/>
  <c r="T36" i="1"/>
  <c r="AP42" i="19" l="1"/>
  <c r="AQ42" i="19" s="1"/>
  <c r="B42" i="14"/>
  <c r="H42" i="14" s="1"/>
  <c r="B41" i="14"/>
  <c r="H41" i="14" s="1"/>
  <c r="AP40" i="19"/>
  <c r="AQ40" i="19" s="1"/>
  <c r="AP40" i="1"/>
  <c r="AQ40" i="1" s="1"/>
  <c r="B40" i="14"/>
  <c r="H40" i="14" s="1"/>
  <c r="D43" i="14"/>
  <c r="AP42" i="1"/>
  <c r="AQ42" i="1" s="1"/>
  <c r="AP41" i="19"/>
  <c r="AQ41" i="19" s="1"/>
  <c r="AP41" i="1"/>
  <c r="AQ41" i="1" s="1"/>
  <c r="AQ43" i="19"/>
  <c r="Y42" i="19"/>
  <c r="Y43" i="19"/>
  <c r="V41" i="19"/>
  <c r="E41" i="14" s="1"/>
  <c r="V43" i="19"/>
  <c r="W41" i="19"/>
  <c r="W42" i="19"/>
  <c r="Y41" i="19"/>
  <c r="V42" i="19"/>
  <c r="AQ43" i="1"/>
  <c r="Y43" i="1"/>
  <c r="Y42" i="1"/>
  <c r="Y41" i="1"/>
  <c r="D41" i="14"/>
  <c r="AP39" i="19"/>
  <c r="B39" i="14"/>
  <c r="H39" i="14" s="1"/>
  <c r="Y40" i="19"/>
  <c r="W40" i="19"/>
  <c r="V40" i="1"/>
  <c r="E40" i="14" s="1"/>
  <c r="W40" i="1"/>
  <c r="AQ39" i="19"/>
  <c r="Y39" i="19"/>
  <c r="AP39" i="1"/>
  <c r="AQ39" i="1" s="1"/>
  <c r="V39" i="1"/>
  <c r="E39" i="14" s="1"/>
  <c r="Y39" i="1"/>
  <c r="AP38" i="19"/>
  <c r="AQ38" i="19" s="1"/>
  <c r="B38" i="14"/>
  <c r="H38" i="14" s="1"/>
  <c r="D37" i="14"/>
  <c r="Y38" i="19"/>
  <c r="V38" i="19"/>
  <c r="AP38" i="1"/>
  <c r="AQ38" i="1" s="1"/>
  <c r="V38" i="1"/>
  <c r="Y38" i="1"/>
  <c r="AP37" i="19"/>
  <c r="AQ37" i="19" s="1"/>
  <c r="Y37" i="19"/>
  <c r="AP37" i="1"/>
  <c r="AQ37" i="1" s="1"/>
  <c r="Y37" i="1"/>
  <c r="V37" i="1"/>
  <c r="E37" i="14" s="1"/>
  <c r="D42" i="14" l="1"/>
  <c r="D40" i="14"/>
  <c r="E42" i="14"/>
  <c r="D39" i="14"/>
  <c r="E38" i="14"/>
  <c r="D38" i="14"/>
  <c r="V34" i="19"/>
  <c r="G36" i="14"/>
  <c r="F36" i="14"/>
  <c r="C36" i="14"/>
  <c r="AO36" i="19"/>
  <c r="AM36" i="19"/>
  <c r="AL36" i="19"/>
  <c r="AI36" i="19"/>
  <c r="AH36" i="19"/>
  <c r="AE36" i="19"/>
  <c r="AD36" i="19"/>
  <c r="X36" i="19"/>
  <c r="T36" i="19"/>
  <c r="Q36" i="19"/>
  <c r="M36" i="19"/>
  <c r="I36" i="19"/>
  <c r="AO36" i="1"/>
  <c r="AM36" i="1"/>
  <c r="AL36" i="1"/>
  <c r="AI36" i="1"/>
  <c r="AH36" i="1"/>
  <c r="AE36" i="1"/>
  <c r="AD36" i="1"/>
  <c r="X36" i="1"/>
  <c r="Q36" i="1"/>
  <c r="M36" i="1"/>
  <c r="I36" i="1"/>
  <c r="G35" i="14"/>
  <c r="F35" i="14"/>
  <c r="C35" i="14"/>
  <c r="T34" i="1"/>
  <c r="Y34" i="1" s="1"/>
  <c r="Q9" i="1"/>
  <c r="AO35" i="1"/>
  <c r="AM35" i="1"/>
  <c r="AL35" i="1"/>
  <c r="AI35" i="1"/>
  <c r="AH35" i="1"/>
  <c r="AE35" i="1"/>
  <c r="AD35" i="1"/>
  <c r="X35" i="1"/>
  <c r="T35" i="1"/>
  <c r="Q35" i="1"/>
  <c r="M35" i="1"/>
  <c r="I35" i="1"/>
  <c r="AO35" i="19"/>
  <c r="AM35" i="19"/>
  <c r="AL35" i="19"/>
  <c r="AI35" i="19"/>
  <c r="AH35" i="19"/>
  <c r="AE35" i="19"/>
  <c r="AD35" i="19"/>
  <c r="X35" i="19"/>
  <c r="T35" i="19"/>
  <c r="Q35" i="19"/>
  <c r="M35" i="19"/>
  <c r="I35" i="19"/>
  <c r="G34" i="14"/>
  <c r="F34" i="14"/>
  <c r="C34" i="14"/>
  <c r="AO34" i="19"/>
  <c r="AM34" i="19"/>
  <c r="AL34" i="19"/>
  <c r="AI34" i="19"/>
  <c r="AH34" i="19"/>
  <c r="AE34" i="19"/>
  <c r="AD34" i="19"/>
  <c r="X34" i="19"/>
  <c r="T34" i="19"/>
  <c r="Q34" i="19"/>
  <c r="M34" i="19"/>
  <c r="I34" i="19"/>
  <c r="AO34" i="1"/>
  <c r="AM34" i="1"/>
  <c r="AL34" i="1"/>
  <c r="AI34" i="1"/>
  <c r="AH34" i="1"/>
  <c r="AE34" i="1"/>
  <c r="AD34" i="1"/>
  <c r="X34" i="1"/>
  <c r="Q34" i="1"/>
  <c r="M34" i="1"/>
  <c r="I34" i="1"/>
  <c r="T31" i="1"/>
  <c r="T32" i="1"/>
  <c r="AO33" i="19"/>
  <c r="AM33" i="19"/>
  <c r="AL33" i="19"/>
  <c r="AI33" i="19"/>
  <c r="AH33" i="19"/>
  <c r="AE33" i="19"/>
  <c r="AD33" i="19"/>
  <c r="X33" i="19"/>
  <c r="T33" i="19"/>
  <c r="V33" i="19" s="1"/>
  <c r="Q33" i="19"/>
  <c r="M33" i="19"/>
  <c r="I33" i="19"/>
  <c r="AO33" i="1"/>
  <c r="AM33" i="1"/>
  <c r="AL33" i="1"/>
  <c r="AI33" i="1"/>
  <c r="AH33" i="1"/>
  <c r="AE33" i="1"/>
  <c r="AD33" i="1"/>
  <c r="X33" i="1"/>
  <c r="T33" i="1"/>
  <c r="Q33" i="1"/>
  <c r="M33" i="1"/>
  <c r="I33" i="1"/>
  <c r="G33" i="14"/>
  <c r="F33" i="14"/>
  <c r="C33" i="14"/>
  <c r="G32" i="14"/>
  <c r="F32" i="14"/>
  <c r="C32" i="14"/>
  <c r="AO32" i="19"/>
  <c r="AM32" i="19"/>
  <c r="AL32" i="19"/>
  <c r="AI32" i="19"/>
  <c r="AH32" i="19"/>
  <c r="AE32" i="19"/>
  <c r="AD32" i="19"/>
  <c r="X32" i="19"/>
  <c r="T32" i="19"/>
  <c r="Q32" i="19"/>
  <c r="M32" i="19"/>
  <c r="I32" i="19"/>
  <c r="AO32" i="1"/>
  <c r="AM32" i="1"/>
  <c r="AL32" i="1"/>
  <c r="AI32" i="1"/>
  <c r="AH32" i="1"/>
  <c r="AE32" i="1"/>
  <c r="AD32" i="1"/>
  <c r="X32" i="1"/>
  <c r="Q32" i="1"/>
  <c r="M32" i="1"/>
  <c r="I32" i="1"/>
  <c r="AO31" i="19"/>
  <c r="AM31" i="19"/>
  <c r="AL31" i="19"/>
  <c r="AI31" i="19"/>
  <c r="AH31" i="19"/>
  <c r="AE31" i="19"/>
  <c r="AD31" i="19"/>
  <c r="X31" i="19"/>
  <c r="T31" i="19"/>
  <c r="Q31" i="19"/>
  <c r="M31" i="19"/>
  <c r="I31" i="19"/>
  <c r="AO31" i="1"/>
  <c r="AM31" i="1"/>
  <c r="AL31" i="1"/>
  <c r="AI31" i="1"/>
  <c r="AH31" i="1"/>
  <c r="AE31" i="1"/>
  <c r="AD31" i="1"/>
  <c r="X31" i="1"/>
  <c r="Q31" i="1"/>
  <c r="M31" i="1"/>
  <c r="I31" i="1"/>
  <c r="G31" i="14"/>
  <c r="F31" i="14"/>
  <c r="C31" i="14"/>
  <c r="G28" i="14"/>
  <c r="G29" i="14"/>
  <c r="G30" i="14"/>
  <c r="F28" i="14"/>
  <c r="F29" i="14"/>
  <c r="F30" i="14"/>
  <c r="C28" i="14"/>
  <c r="C29" i="14"/>
  <c r="C30" i="14"/>
  <c r="AO30" i="19"/>
  <c r="AM30" i="19"/>
  <c r="AL30" i="19"/>
  <c r="AI30" i="19"/>
  <c r="AH30" i="19"/>
  <c r="AE30" i="19"/>
  <c r="AD30" i="19"/>
  <c r="X30" i="19"/>
  <c r="T30" i="19"/>
  <c r="Q30" i="19"/>
  <c r="M30" i="19"/>
  <c r="I30" i="19"/>
  <c r="AO29" i="19"/>
  <c r="AM29" i="19"/>
  <c r="AL29" i="19"/>
  <c r="AI29" i="19"/>
  <c r="AH29" i="19"/>
  <c r="AE29" i="19"/>
  <c r="AD29" i="19"/>
  <c r="X29" i="19"/>
  <c r="T29" i="19"/>
  <c r="V29" i="19" s="1"/>
  <c r="Q29" i="19"/>
  <c r="M29" i="19"/>
  <c r="I29" i="19"/>
  <c r="AO28" i="19"/>
  <c r="AM28" i="19"/>
  <c r="AL28" i="19"/>
  <c r="AI28" i="19"/>
  <c r="AH28" i="19"/>
  <c r="AE28" i="19"/>
  <c r="AD28" i="19"/>
  <c r="X28" i="19"/>
  <c r="T28" i="19"/>
  <c r="Y28" i="19" s="1"/>
  <c r="Q28" i="19"/>
  <c r="M28" i="19"/>
  <c r="I28" i="19"/>
  <c r="B32" i="14" l="1"/>
  <c r="H32" i="14" s="1"/>
  <c r="AP36" i="19"/>
  <c r="AQ36" i="19" s="1"/>
  <c r="V36" i="19"/>
  <c r="B36" i="14"/>
  <c r="H36" i="14" s="1"/>
  <c r="AP35" i="19"/>
  <c r="AQ35" i="19" s="1"/>
  <c r="AP35" i="1"/>
  <c r="AQ35" i="1" s="1"/>
  <c r="B35" i="14"/>
  <c r="Y36" i="19"/>
  <c r="AP36" i="1"/>
  <c r="AQ36" i="1" s="1"/>
  <c r="Y36" i="1"/>
  <c r="V36" i="1"/>
  <c r="AP34" i="19"/>
  <c r="AQ34" i="19" s="1"/>
  <c r="Y35" i="1"/>
  <c r="V35" i="1"/>
  <c r="Y35" i="19"/>
  <c r="V35" i="19"/>
  <c r="B34" i="14"/>
  <c r="H34" i="14" s="1"/>
  <c r="AP33" i="19"/>
  <c r="Y34" i="19"/>
  <c r="AP34" i="1"/>
  <c r="AQ34" i="1" s="1"/>
  <c r="V34" i="1"/>
  <c r="AQ33" i="19"/>
  <c r="Y33" i="19"/>
  <c r="B33" i="14"/>
  <c r="H33" i="14" s="1"/>
  <c r="AP33" i="1"/>
  <c r="AQ33" i="1" s="1"/>
  <c r="V33" i="1"/>
  <c r="Y33" i="1"/>
  <c r="D32" i="14"/>
  <c r="AP32" i="19"/>
  <c r="AQ32" i="19" s="1"/>
  <c r="Y32" i="19"/>
  <c r="V32" i="19"/>
  <c r="Y32" i="1"/>
  <c r="AP32" i="1"/>
  <c r="AQ32" i="1" s="1"/>
  <c r="V32" i="1"/>
  <c r="E32" i="14" s="1"/>
  <c r="AP31" i="19"/>
  <c r="V31" i="19"/>
  <c r="AP31" i="1"/>
  <c r="AQ31" i="1" s="1"/>
  <c r="B31" i="14"/>
  <c r="H31" i="14" s="1"/>
  <c r="V31" i="1"/>
  <c r="E31" i="14" s="1"/>
  <c r="AP30" i="19"/>
  <c r="AQ30" i="19" s="1"/>
  <c r="AP28" i="19"/>
  <c r="AQ28" i="19" s="1"/>
  <c r="AP29" i="19"/>
  <c r="AQ31" i="19"/>
  <c r="Y31" i="19"/>
  <c r="Y31" i="1"/>
  <c r="AQ29" i="19"/>
  <c r="Y30" i="19"/>
  <c r="V28" i="19"/>
  <c r="V30" i="19"/>
  <c r="Y29" i="19"/>
  <c r="AO30" i="1"/>
  <c r="AM30" i="1"/>
  <c r="AL30" i="1"/>
  <c r="AI30" i="1"/>
  <c r="AH30" i="1"/>
  <c r="AE30" i="1"/>
  <c r="AD30" i="1"/>
  <c r="X30" i="1"/>
  <c r="T30" i="1"/>
  <c r="B30" i="14" s="1"/>
  <c r="H30" i="14" s="1"/>
  <c r="Q30" i="1"/>
  <c r="M30" i="1"/>
  <c r="I30" i="1"/>
  <c r="AO29" i="1"/>
  <c r="AM29" i="1"/>
  <c r="AL29" i="1"/>
  <c r="AI29" i="1"/>
  <c r="AH29" i="1"/>
  <c r="AE29" i="1"/>
  <c r="AD29" i="1"/>
  <c r="X29" i="1"/>
  <c r="T29" i="1"/>
  <c r="Q29" i="1"/>
  <c r="M29" i="1"/>
  <c r="I29" i="1"/>
  <c r="AO28" i="1"/>
  <c r="AM28" i="1"/>
  <c r="AL28" i="1"/>
  <c r="AI28" i="1"/>
  <c r="AH28" i="1"/>
  <c r="AE28" i="1"/>
  <c r="AD28" i="1"/>
  <c r="X28" i="1"/>
  <c r="T28" i="1"/>
  <c r="Q28" i="1"/>
  <c r="M28" i="1"/>
  <c r="I28" i="1"/>
  <c r="G27" i="14"/>
  <c r="F27" i="14"/>
  <c r="C27" i="14"/>
  <c r="AM27" i="1"/>
  <c r="AO27" i="19"/>
  <c r="AM27" i="19"/>
  <c r="AL27" i="19"/>
  <c r="AI27" i="19"/>
  <c r="AH27" i="19"/>
  <c r="AE27" i="19"/>
  <c r="AD27" i="19"/>
  <c r="X27" i="19"/>
  <c r="T27" i="19"/>
  <c r="Q27" i="19"/>
  <c r="M27" i="19"/>
  <c r="I27" i="19"/>
  <c r="AO27" i="1"/>
  <c r="AL27" i="1"/>
  <c r="AI27" i="1"/>
  <c r="AH27" i="1"/>
  <c r="AE27" i="1"/>
  <c r="AD27" i="1"/>
  <c r="X27" i="1"/>
  <c r="T27" i="1"/>
  <c r="Q27" i="1"/>
  <c r="M27" i="1"/>
  <c r="I27" i="1"/>
  <c r="G26" i="14"/>
  <c r="F26" i="14"/>
  <c r="C26" i="14"/>
  <c r="I26" i="1"/>
  <c r="I3" i="1"/>
  <c r="I15" i="1"/>
  <c r="I4" i="1"/>
  <c r="I26" i="19"/>
  <c r="AO26" i="19"/>
  <c r="AM26" i="19"/>
  <c r="AL26" i="19"/>
  <c r="AI26" i="19"/>
  <c r="AH26" i="19"/>
  <c r="AE26" i="19"/>
  <c r="AD26" i="19"/>
  <c r="X26" i="19"/>
  <c r="T26" i="19"/>
  <c r="Q26" i="19"/>
  <c r="M26" i="19"/>
  <c r="AO26" i="1"/>
  <c r="AM26" i="1"/>
  <c r="AL26" i="1"/>
  <c r="AI26" i="1"/>
  <c r="AH26" i="1"/>
  <c r="AE26" i="1"/>
  <c r="AD26" i="1"/>
  <c r="X26" i="1"/>
  <c r="T26" i="1"/>
  <c r="Q26" i="1"/>
  <c r="M26" i="1"/>
  <c r="B27" i="14" l="1"/>
  <c r="D27" i="14" s="1"/>
  <c r="Y27" i="1"/>
  <c r="B29" i="14"/>
  <c r="H29" i="14" s="1"/>
  <c r="E36" i="14"/>
  <c r="D36" i="14"/>
  <c r="E35" i="14"/>
  <c r="H35" i="14"/>
  <c r="D35" i="14"/>
  <c r="E34" i="14"/>
  <c r="D34" i="14"/>
  <c r="E33" i="14"/>
  <c r="D33" i="14"/>
  <c r="D31" i="14"/>
  <c r="AP30" i="1"/>
  <c r="AQ30" i="1" s="1"/>
  <c r="D30" i="14"/>
  <c r="AP29" i="1"/>
  <c r="V28" i="1"/>
  <c r="E28" i="14" s="1"/>
  <c r="B28" i="14"/>
  <c r="B26" i="14"/>
  <c r="V27" i="1"/>
  <c r="Y30" i="1"/>
  <c r="V30" i="1"/>
  <c r="E30" i="14" s="1"/>
  <c r="AQ29" i="1"/>
  <c r="Y29" i="1"/>
  <c r="V29" i="1"/>
  <c r="E29" i="14" s="1"/>
  <c r="AP28" i="1"/>
  <c r="AQ28" i="1" s="1"/>
  <c r="Y28" i="1"/>
  <c r="AP27" i="19"/>
  <c r="AQ27" i="19"/>
  <c r="Y27" i="19"/>
  <c r="V27" i="19"/>
  <c r="AP27" i="1"/>
  <c r="AQ27" i="1" s="1"/>
  <c r="AP26" i="19"/>
  <c r="AQ26" i="19" s="1"/>
  <c r="V26" i="19"/>
  <c r="Y26" i="19"/>
  <c r="AP26" i="1"/>
  <c r="AQ26" i="1" s="1"/>
  <c r="V26" i="1"/>
  <c r="E26" i="14" s="1"/>
  <c r="Y26" i="1"/>
  <c r="D29" i="14" l="1"/>
  <c r="H27" i="14"/>
  <c r="H28" i="14"/>
  <c r="D28" i="14"/>
  <c r="H26" i="14"/>
  <c r="D26" i="14"/>
  <c r="E27" i="14"/>
  <c r="T25" i="19"/>
  <c r="AO25" i="19"/>
  <c r="AM25" i="19"/>
  <c r="AL25" i="19"/>
  <c r="AI25" i="19"/>
  <c r="AH25" i="19"/>
  <c r="AE25" i="19"/>
  <c r="AD25" i="19"/>
  <c r="X25" i="19"/>
  <c r="Q25" i="19"/>
  <c r="M25" i="19"/>
  <c r="I25" i="19"/>
  <c r="AO25" i="1"/>
  <c r="AM25" i="1"/>
  <c r="AL25" i="1"/>
  <c r="AI25" i="1"/>
  <c r="AH25" i="1"/>
  <c r="AE25" i="1"/>
  <c r="AD25" i="1"/>
  <c r="X25" i="1"/>
  <c r="T25" i="1"/>
  <c r="Q25" i="1"/>
  <c r="M25" i="1"/>
  <c r="I25" i="1"/>
  <c r="G25" i="14"/>
  <c r="F25" i="14"/>
  <c r="C25" i="14"/>
  <c r="G24" i="14"/>
  <c r="F24" i="14"/>
  <c r="C24" i="14"/>
  <c r="AO24" i="19"/>
  <c r="AM24" i="19"/>
  <c r="AL24" i="19"/>
  <c r="AI24" i="19"/>
  <c r="AH24" i="19"/>
  <c r="AE24" i="19"/>
  <c r="AD24" i="19"/>
  <c r="X24" i="19"/>
  <c r="T24" i="19"/>
  <c r="Q24" i="19"/>
  <c r="M24" i="19"/>
  <c r="I24" i="19"/>
  <c r="AO24" i="1"/>
  <c r="AM24" i="1"/>
  <c r="AL24" i="1"/>
  <c r="AI24" i="1"/>
  <c r="AH24" i="1"/>
  <c r="AE24" i="1"/>
  <c r="AD24" i="1"/>
  <c r="X24" i="1"/>
  <c r="T24" i="1"/>
  <c r="B24" i="14" s="1"/>
  <c r="Q24" i="1"/>
  <c r="M24" i="1"/>
  <c r="I24" i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3" i="14"/>
  <c r="AO23" i="19"/>
  <c r="AM23" i="19"/>
  <c r="AL23" i="19"/>
  <c r="AI23" i="19"/>
  <c r="AH23" i="19"/>
  <c r="AE23" i="19"/>
  <c r="AD23" i="19"/>
  <c r="X23" i="19"/>
  <c r="T23" i="19"/>
  <c r="Q23" i="19"/>
  <c r="M23" i="19"/>
  <c r="I23" i="19"/>
  <c r="AO23" i="1"/>
  <c r="AM23" i="1"/>
  <c r="AL23" i="1"/>
  <c r="AI23" i="1"/>
  <c r="AH23" i="1"/>
  <c r="AE23" i="1"/>
  <c r="AD23" i="1"/>
  <c r="X23" i="1"/>
  <c r="T23" i="1"/>
  <c r="B23" i="14" s="1"/>
  <c r="H23" i="14" s="1"/>
  <c r="Q23" i="1"/>
  <c r="M23" i="1"/>
  <c r="I23" i="1"/>
  <c r="AO22" i="19"/>
  <c r="AM22" i="19"/>
  <c r="AL22" i="19"/>
  <c r="AI22" i="19"/>
  <c r="AH22" i="19"/>
  <c r="AE22" i="19"/>
  <c r="AD22" i="19"/>
  <c r="X22" i="19"/>
  <c r="T22" i="19"/>
  <c r="Q22" i="19"/>
  <c r="M22" i="19"/>
  <c r="I22" i="19"/>
  <c r="I22" i="1"/>
  <c r="AO22" i="1"/>
  <c r="AM22" i="1"/>
  <c r="AL22" i="1"/>
  <c r="AI22" i="1"/>
  <c r="AH22" i="1"/>
  <c r="AE22" i="1"/>
  <c r="AD22" i="1"/>
  <c r="AP22" i="1" s="1"/>
  <c r="X22" i="1"/>
  <c r="T22" i="1"/>
  <c r="Q22" i="1"/>
  <c r="M22" i="1"/>
  <c r="Y22" i="19" l="1"/>
  <c r="B22" i="14"/>
  <c r="H22" i="14" s="1"/>
  <c r="V24" i="19"/>
  <c r="AP24" i="19"/>
  <c r="AQ24" i="19" s="1"/>
  <c r="H24" i="14"/>
  <c r="D24" i="14"/>
  <c r="Y25" i="19"/>
  <c r="AP25" i="19"/>
  <c r="AQ25" i="19" s="1"/>
  <c r="V25" i="19"/>
  <c r="AP25" i="1"/>
  <c r="AQ25" i="1" s="1"/>
  <c r="Y25" i="1"/>
  <c r="V25" i="1"/>
  <c r="E25" i="14" s="1"/>
  <c r="B25" i="14"/>
  <c r="V24" i="1"/>
  <c r="E24" i="14" s="1"/>
  <c r="Y24" i="19"/>
  <c r="AP24" i="1"/>
  <c r="AQ24" i="1" s="1"/>
  <c r="Y24" i="1"/>
  <c r="D23" i="14"/>
  <c r="AP23" i="19"/>
  <c r="AQ23" i="19" s="1"/>
  <c r="V23" i="19"/>
  <c r="Y23" i="19"/>
  <c r="AP23" i="1"/>
  <c r="AQ23" i="1" s="1"/>
  <c r="Y23" i="1"/>
  <c r="V23" i="1"/>
  <c r="E23" i="14" s="1"/>
  <c r="AP22" i="19"/>
  <c r="AQ22" i="19"/>
  <c r="V22" i="19"/>
  <c r="AQ22" i="1"/>
  <c r="V22" i="1"/>
  <c r="Y22" i="1"/>
  <c r="E22" i="14" l="1"/>
  <c r="D22" i="14"/>
  <c r="H25" i="14"/>
  <c r="D25" i="14"/>
  <c r="M17" i="19"/>
  <c r="AE20" i="1"/>
  <c r="AO19" i="1"/>
  <c r="AO21" i="1"/>
  <c r="AM21" i="1"/>
  <c r="AL21" i="1"/>
  <c r="AI21" i="1"/>
  <c r="AH21" i="1"/>
  <c r="AE21" i="1"/>
  <c r="AD21" i="1"/>
  <c r="X21" i="1"/>
  <c r="T21" i="1"/>
  <c r="Q21" i="1"/>
  <c r="M21" i="1"/>
  <c r="I21" i="1"/>
  <c r="V21" i="1" l="1"/>
  <c r="AP21" i="1"/>
  <c r="AQ21" i="1"/>
  <c r="Y21" i="1"/>
  <c r="X4" i="19" l="1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Y19" i="19" s="1"/>
  <c r="X20" i="19"/>
  <c r="X21" i="19"/>
  <c r="X3" i="19"/>
  <c r="X19" i="1"/>
  <c r="X2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3" i="1"/>
  <c r="AO21" i="19"/>
  <c r="AM21" i="19"/>
  <c r="AL21" i="19"/>
  <c r="AI21" i="19"/>
  <c r="AH21" i="19"/>
  <c r="AE21" i="19"/>
  <c r="AD21" i="19"/>
  <c r="T21" i="19"/>
  <c r="Q21" i="19"/>
  <c r="M21" i="19"/>
  <c r="I21" i="19"/>
  <c r="AO20" i="19"/>
  <c r="AM20" i="19"/>
  <c r="AL20" i="19"/>
  <c r="AI20" i="19"/>
  <c r="AH20" i="19"/>
  <c r="AE20" i="19"/>
  <c r="AD20" i="19"/>
  <c r="T20" i="19"/>
  <c r="Q20" i="19"/>
  <c r="M20" i="19"/>
  <c r="I20" i="19"/>
  <c r="AO19" i="19"/>
  <c r="AM19" i="19"/>
  <c r="AL19" i="19"/>
  <c r="AI19" i="19"/>
  <c r="AH19" i="19"/>
  <c r="AE19" i="19"/>
  <c r="AD19" i="19"/>
  <c r="T19" i="19"/>
  <c r="Q19" i="19"/>
  <c r="M19" i="19"/>
  <c r="I19" i="19"/>
  <c r="AO18" i="19"/>
  <c r="AM18" i="19"/>
  <c r="AL18" i="19"/>
  <c r="AI18" i="19"/>
  <c r="AH18" i="19"/>
  <c r="AE18" i="19"/>
  <c r="AD18" i="19"/>
  <c r="T18" i="19"/>
  <c r="Q18" i="19"/>
  <c r="M18" i="19"/>
  <c r="I18" i="19"/>
  <c r="AO17" i="19"/>
  <c r="AM17" i="19"/>
  <c r="AL17" i="19"/>
  <c r="AI17" i="19"/>
  <c r="AH17" i="19"/>
  <c r="AE17" i="19"/>
  <c r="AD17" i="19"/>
  <c r="T17" i="19"/>
  <c r="Q17" i="19"/>
  <c r="I17" i="19"/>
  <c r="AO16" i="19"/>
  <c r="AM16" i="19"/>
  <c r="AL16" i="19"/>
  <c r="AI16" i="19"/>
  <c r="AH16" i="19"/>
  <c r="AE16" i="19"/>
  <c r="AD16" i="19"/>
  <c r="T16" i="19"/>
  <c r="Q16" i="19"/>
  <c r="M16" i="19"/>
  <c r="I16" i="19"/>
  <c r="AO20" i="1"/>
  <c r="AM20" i="1"/>
  <c r="AL20" i="1"/>
  <c r="AI20" i="1"/>
  <c r="AH20" i="1"/>
  <c r="AD20" i="1"/>
  <c r="T20" i="1"/>
  <c r="Q20" i="1"/>
  <c r="M20" i="1"/>
  <c r="I20" i="1"/>
  <c r="AM19" i="1"/>
  <c r="AL19" i="1"/>
  <c r="AI19" i="1"/>
  <c r="AH19" i="1"/>
  <c r="AE19" i="1"/>
  <c r="AD19" i="1"/>
  <c r="T19" i="1"/>
  <c r="Q19" i="1"/>
  <c r="M19" i="1"/>
  <c r="I19" i="1"/>
  <c r="AO18" i="1"/>
  <c r="AM18" i="1"/>
  <c r="AL18" i="1"/>
  <c r="AI18" i="1"/>
  <c r="AH18" i="1"/>
  <c r="AE18" i="1"/>
  <c r="AD18" i="1"/>
  <c r="T18" i="1"/>
  <c r="Q18" i="1"/>
  <c r="M18" i="1"/>
  <c r="I18" i="1"/>
  <c r="AM4" i="19"/>
  <c r="AM5" i="19"/>
  <c r="AM6" i="19"/>
  <c r="AM7" i="19"/>
  <c r="AM8" i="19"/>
  <c r="AM9" i="19"/>
  <c r="AM10" i="19"/>
  <c r="AM11" i="19"/>
  <c r="AM12" i="19"/>
  <c r="AM13" i="19"/>
  <c r="AM14" i="19"/>
  <c r="AM15" i="19"/>
  <c r="AM3" i="19"/>
  <c r="AI15" i="19"/>
  <c r="AI4" i="19"/>
  <c r="AI5" i="19"/>
  <c r="AI6" i="19"/>
  <c r="AI7" i="19"/>
  <c r="AI8" i="19"/>
  <c r="AI9" i="19"/>
  <c r="AI10" i="19"/>
  <c r="AI11" i="19"/>
  <c r="AI12" i="19"/>
  <c r="AI13" i="19"/>
  <c r="AI14" i="19"/>
  <c r="AI3" i="19"/>
  <c r="AM14" i="1"/>
  <c r="AE4" i="19"/>
  <c r="AE5" i="19"/>
  <c r="AE6" i="19"/>
  <c r="AE7" i="19"/>
  <c r="AE8" i="19"/>
  <c r="AE9" i="19"/>
  <c r="AE10" i="19"/>
  <c r="AE11" i="19"/>
  <c r="AE12" i="19"/>
  <c r="AE13" i="19"/>
  <c r="AE14" i="19"/>
  <c r="AE15" i="19"/>
  <c r="AE3" i="19"/>
  <c r="AE14" i="1"/>
  <c r="AO15" i="19"/>
  <c r="AM17" i="1"/>
  <c r="AM4" i="1"/>
  <c r="AM5" i="1"/>
  <c r="AM6" i="1"/>
  <c r="AM7" i="1"/>
  <c r="AM8" i="1"/>
  <c r="AM9" i="1"/>
  <c r="AM10" i="1"/>
  <c r="AM11" i="1"/>
  <c r="AM12" i="1"/>
  <c r="AM13" i="1"/>
  <c r="AM15" i="1"/>
  <c r="AM16" i="1"/>
  <c r="AM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3" i="1"/>
  <c r="AE3" i="1"/>
  <c r="V21" i="19" l="1"/>
  <c r="E21" i="14" s="1"/>
  <c r="B21" i="14"/>
  <c r="V20" i="19"/>
  <c r="V19" i="19"/>
  <c r="B20" i="14"/>
  <c r="B18" i="14"/>
  <c r="B19" i="14"/>
  <c r="AP20" i="19"/>
  <c r="AQ20" i="19" s="1"/>
  <c r="AP19" i="19"/>
  <c r="AQ19" i="19" s="1"/>
  <c r="Y18" i="19"/>
  <c r="Y17" i="19"/>
  <c r="AP16" i="19"/>
  <c r="AQ16" i="19" s="1"/>
  <c r="AP20" i="1"/>
  <c r="AP21" i="19"/>
  <c r="Y21" i="19"/>
  <c r="V16" i="19"/>
  <c r="V17" i="19"/>
  <c r="AP17" i="19"/>
  <c r="AQ17" i="19" s="1"/>
  <c r="AP18" i="19"/>
  <c r="AQ18" i="19" s="1"/>
  <c r="AQ21" i="19"/>
  <c r="Y16" i="19"/>
  <c r="V18" i="19"/>
  <c r="Y20" i="19"/>
  <c r="AQ20" i="1"/>
  <c r="Y20" i="1"/>
  <c r="V20" i="1"/>
  <c r="E20" i="14" s="1"/>
  <c r="AP19" i="1"/>
  <c r="AQ19" i="1" s="1"/>
  <c r="Y19" i="1"/>
  <c r="V19" i="1"/>
  <c r="E19" i="14" s="1"/>
  <c r="V18" i="1"/>
  <c r="E18" i="14" s="1"/>
  <c r="AP18" i="1"/>
  <c r="AQ18" i="1" s="1"/>
  <c r="Y18" i="1"/>
  <c r="AE4" i="1"/>
  <c r="AE5" i="1"/>
  <c r="AE6" i="1"/>
  <c r="AE7" i="1"/>
  <c r="AE8" i="1"/>
  <c r="AE9" i="1"/>
  <c r="AE10" i="1"/>
  <c r="AE11" i="1"/>
  <c r="AE12" i="1"/>
  <c r="AE13" i="1"/>
  <c r="AE15" i="1"/>
  <c r="AE16" i="1"/>
  <c r="AE17" i="1"/>
  <c r="AO17" i="1"/>
  <c r="AL17" i="1"/>
  <c r="AH17" i="1"/>
  <c r="AD17" i="1"/>
  <c r="T17" i="1"/>
  <c r="Q17" i="1"/>
  <c r="M17" i="1"/>
  <c r="I17" i="1"/>
  <c r="AO16" i="18"/>
  <c r="AM16" i="18"/>
  <c r="AL16" i="18"/>
  <c r="AH16" i="18"/>
  <c r="AP16" i="18" s="1"/>
  <c r="AE16" i="18"/>
  <c r="AD16" i="18"/>
  <c r="Y16" i="18"/>
  <c r="T16" i="18"/>
  <c r="W16" i="18" s="1"/>
  <c r="Q16" i="18"/>
  <c r="M16" i="18"/>
  <c r="I16" i="18"/>
  <c r="C16" i="18"/>
  <c r="AO15" i="18"/>
  <c r="AI15" i="18" s="1"/>
  <c r="AM15" i="18"/>
  <c r="AL15" i="18"/>
  <c r="AH15" i="18"/>
  <c r="AE15" i="18"/>
  <c r="AD15" i="18"/>
  <c r="AP15" i="18" s="1"/>
  <c r="AQ15" i="18" s="1"/>
  <c r="Z15" i="18"/>
  <c r="AA15" i="18" s="1"/>
  <c r="Y15" i="18"/>
  <c r="W15" i="18"/>
  <c r="T15" i="18"/>
  <c r="V15" i="18" s="1"/>
  <c r="Q15" i="18"/>
  <c r="M15" i="18"/>
  <c r="I15" i="18"/>
  <c r="C15" i="18"/>
  <c r="AL15" i="19"/>
  <c r="AH15" i="19"/>
  <c r="AD15" i="19"/>
  <c r="T15" i="19"/>
  <c r="Q15" i="19"/>
  <c r="M15" i="19"/>
  <c r="I15" i="19"/>
  <c r="AO16" i="1"/>
  <c r="AL16" i="1"/>
  <c r="AH16" i="1"/>
  <c r="AD16" i="1"/>
  <c r="T16" i="1"/>
  <c r="Q16" i="1"/>
  <c r="M16" i="1"/>
  <c r="I16" i="1"/>
  <c r="AO15" i="1"/>
  <c r="AL15" i="1"/>
  <c r="AH15" i="1"/>
  <c r="AD15" i="1"/>
  <c r="T15" i="1"/>
  <c r="Q15" i="1"/>
  <c r="M15" i="1"/>
  <c r="H21" i="14" l="1"/>
  <c r="D21" i="14"/>
  <c r="V15" i="19"/>
  <c r="B17" i="14"/>
  <c r="H19" i="14"/>
  <c r="D19" i="14"/>
  <c r="B15" i="14"/>
  <c r="B16" i="14"/>
  <c r="H16" i="14" s="1"/>
  <c r="H20" i="14"/>
  <c r="D20" i="14"/>
  <c r="H18" i="14"/>
  <c r="D18" i="14"/>
  <c r="AP15" i="19"/>
  <c r="Y15" i="19"/>
  <c r="AP17" i="1"/>
  <c r="AP16" i="1"/>
  <c r="Y16" i="1"/>
  <c r="AQ17" i="1"/>
  <c r="V17" i="1"/>
  <c r="E17" i="14" s="1"/>
  <c r="Y17" i="1"/>
  <c r="AQ16" i="18"/>
  <c r="Z16" i="18"/>
  <c r="AA16" i="18" s="1"/>
  <c r="V16" i="18"/>
  <c r="AI16" i="18"/>
  <c r="AQ15" i="19"/>
  <c r="AQ16" i="1"/>
  <c r="V16" i="1"/>
  <c r="E16" i="14" s="1"/>
  <c r="AP15" i="1"/>
  <c r="AQ15" i="1" s="1"/>
  <c r="Y15" i="1"/>
  <c r="V15" i="1"/>
  <c r="T3" i="1"/>
  <c r="Y3" i="1" l="1"/>
  <c r="E15" i="14"/>
  <c r="H17" i="14"/>
  <c r="D17" i="14"/>
  <c r="V3" i="1"/>
  <c r="W3" i="1"/>
  <c r="D16" i="14"/>
  <c r="H15" i="14"/>
  <c r="D15" i="14"/>
  <c r="AP4" i="18"/>
  <c r="AP5" i="18"/>
  <c r="AP6" i="18"/>
  <c r="AP7" i="18"/>
  <c r="AP8" i="18"/>
  <c r="AP9" i="18"/>
  <c r="AP10" i="18"/>
  <c r="AP11" i="18"/>
  <c r="AP12" i="18"/>
  <c r="AP13" i="18"/>
  <c r="AP14" i="18"/>
  <c r="AP3" i="18"/>
  <c r="AO4" i="19"/>
  <c r="AO5" i="19"/>
  <c r="AO6" i="19"/>
  <c r="AO7" i="19"/>
  <c r="AO8" i="19"/>
  <c r="AO9" i="19"/>
  <c r="AO10" i="19"/>
  <c r="AO11" i="19"/>
  <c r="AO12" i="19"/>
  <c r="AO13" i="19"/>
  <c r="AO14" i="19"/>
  <c r="AO3" i="19"/>
  <c r="AO3" i="1"/>
  <c r="AO5" i="1"/>
  <c r="AC29" i="21"/>
  <c r="AC29" i="20"/>
  <c r="T3" i="19"/>
  <c r="B3" i="14" s="1"/>
  <c r="D3" i="14" s="1"/>
  <c r="F40" i="21"/>
  <c r="F39" i="21"/>
  <c r="F38" i="21"/>
  <c r="Z38" i="20"/>
  <c r="Z37" i="20"/>
  <c r="Z36" i="20"/>
  <c r="AL14" i="19"/>
  <c r="AH14" i="19"/>
  <c r="AD14" i="19"/>
  <c r="AP14" i="19" s="1"/>
  <c r="T14" i="19"/>
  <c r="Q14" i="19"/>
  <c r="M14" i="19"/>
  <c r="I14" i="19"/>
  <c r="AL13" i="19"/>
  <c r="AH13" i="19"/>
  <c r="AD13" i="19"/>
  <c r="AP13" i="19" s="1"/>
  <c r="T13" i="19"/>
  <c r="Q13" i="19"/>
  <c r="M13" i="19"/>
  <c r="I13" i="19"/>
  <c r="AL12" i="19"/>
  <c r="AH12" i="19"/>
  <c r="AD12" i="19"/>
  <c r="AP12" i="19" s="1"/>
  <c r="T12" i="19"/>
  <c r="Q12" i="19"/>
  <c r="M12" i="19"/>
  <c r="I12" i="19"/>
  <c r="AL11" i="19"/>
  <c r="AH11" i="19"/>
  <c r="AD11" i="19"/>
  <c r="AP11" i="19" s="1"/>
  <c r="T11" i="19"/>
  <c r="Q11" i="19"/>
  <c r="M11" i="19"/>
  <c r="I11" i="19"/>
  <c r="AL10" i="19"/>
  <c r="AH10" i="19"/>
  <c r="AD10" i="19"/>
  <c r="AP10" i="19" s="1"/>
  <c r="T10" i="19"/>
  <c r="Q10" i="19"/>
  <c r="M10" i="19"/>
  <c r="I10" i="19"/>
  <c r="AL9" i="19"/>
  <c r="AH9" i="19"/>
  <c r="AD9" i="19"/>
  <c r="AP9" i="19" s="1"/>
  <c r="T9" i="19"/>
  <c r="Q9" i="19"/>
  <c r="M9" i="19"/>
  <c r="I9" i="19"/>
  <c r="AL8" i="19"/>
  <c r="AH8" i="19"/>
  <c r="AD8" i="19"/>
  <c r="AP8" i="19" s="1"/>
  <c r="T8" i="19"/>
  <c r="Q8" i="19"/>
  <c r="M8" i="19"/>
  <c r="I8" i="19"/>
  <c r="AL7" i="19"/>
  <c r="AH7" i="19"/>
  <c r="AD7" i="19"/>
  <c r="AP7" i="19" s="1"/>
  <c r="T7" i="19"/>
  <c r="Q7" i="19"/>
  <c r="M7" i="19"/>
  <c r="I7" i="19"/>
  <c r="AL6" i="19"/>
  <c r="AH6" i="19"/>
  <c r="AD6" i="19"/>
  <c r="AP6" i="19" s="1"/>
  <c r="T6" i="19"/>
  <c r="Q6" i="19"/>
  <c r="M6" i="19"/>
  <c r="I6" i="19"/>
  <c r="AL5" i="19"/>
  <c r="AH5" i="19"/>
  <c r="AD5" i="19"/>
  <c r="AP5" i="19" s="1"/>
  <c r="T5" i="19"/>
  <c r="Q5" i="19"/>
  <c r="M5" i="19"/>
  <c r="I5" i="19"/>
  <c r="AL4" i="19"/>
  <c r="AH4" i="19"/>
  <c r="AD4" i="19"/>
  <c r="AP4" i="19" s="1"/>
  <c r="T4" i="19"/>
  <c r="Q4" i="19"/>
  <c r="M4" i="19"/>
  <c r="I4" i="19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AL3" i="19"/>
  <c r="AH3" i="19"/>
  <c r="AD3" i="19"/>
  <c r="AP3" i="19" s="1"/>
  <c r="Y3" i="19"/>
  <c r="Q3" i="19"/>
  <c r="M3" i="19"/>
  <c r="I3" i="19"/>
  <c r="AO14" i="18"/>
  <c r="AI14" i="18" s="1"/>
  <c r="AL14" i="18"/>
  <c r="AH14" i="18"/>
  <c r="AD14" i="18"/>
  <c r="T14" i="18"/>
  <c r="Y14" i="18" s="1"/>
  <c r="Q14" i="18"/>
  <c r="M14" i="18"/>
  <c r="I14" i="18"/>
  <c r="AO13" i="18"/>
  <c r="AI13" i="18" s="1"/>
  <c r="AL13" i="18"/>
  <c r="AH13" i="18"/>
  <c r="AD13" i="18"/>
  <c r="T13" i="18"/>
  <c r="Y13" i="18" s="1"/>
  <c r="Q13" i="18"/>
  <c r="M13" i="18"/>
  <c r="I13" i="18"/>
  <c r="AO12" i="18"/>
  <c r="AL12" i="18"/>
  <c r="AH12" i="18"/>
  <c r="AD12" i="18"/>
  <c r="T12" i="18"/>
  <c r="Y12" i="18" s="1"/>
  <c r="Q12" i="18"/>
  <c r="M12" i="18"/>
  <c r="I12" i="18"/>
  <c r="AO11" i="18"/>
  <c r="AI11" i="18" s="1"/>
  <c r="AL11" i="18"/>
  <c r="AH11" i="18"/>
  <c r="AD11" i="18"/>
  <c r="T11" i="18"/>
  <c r="Y11" i="18" s="1"/>
  <c r="Q11" i="18"/>
  <c r="M11" i="18"/>
  <c r="I11" i="18"/>
  <c r="AO10" i="18"/>
  <c r="AI10" i="18" s="1"/>
  <c r="AL10" i="18"/>
  <c r="AH10" i="18"/>
  <c r="AD10" i="18"/>
  <c r="T10" i="18"/>
  <c r="Y10" i="18" s="1"/>
  <c r="Q10" i="18"/>
  <c r="M10" i="18"/>
  <c r="I10" i="18"/>
  <c r="AO9" i="18"/>
  <c r="AI9" i="18" s="1"/>
  <c r="AL9" i="18"/>
  <c r="AH9" i="18"/>
  <c r="AD9" i="18"/>
  <c r="T9" i="18"/>
  <c r="Y9" i="18" s="1"/>
  <c r="Q9" i="18"/>
  <c r="M9" i="18"/>
  <c r="I9" i="18"/>
  <c r="AO8" i="18"/>
  <c r="AI8" i="18" s="1"/>
  <c r="AL8" i="18"/>
  <c r="AH8" i="18"/>
  <c r="AD8" i="18"/>
  <c r="T8" i="18"/>
  <c r="Y8" i="18" s="1"/>
  <c r="Q8" i="18"/>
  <c r="M8" i="18"/>
  <c r="I8" i="18"/>
  <c r="AO7" i="18"/>
  <c r="AI7" i="18" s="1"/>
  <c r="AL7" i="18"/>
  <c r="AH7" i="18"/>
  <c r="AD7" i="18"/>
  <c r="T7" i="18"/>
  <c r="Y7" i="18" s="1"/>
  <c r="Q7" i="18"/>
  <c r="M7" i="18"/>
  <c r="I7" i="18"/>
  <c r="AO6" i="18"/>
  <c r="AL6" i="18"/>
  <c r="AI6" i="18"/>
  <c r="AH6" i="18"/>
  <c r="AD6" i="18"/>
  <c r="T6" i="18"/>
  <c r="Y6" i="18" s="1"/>
  <c r="Q6" i="18"/>
  <c r="M6" i="18"/>
  <c r="I6" i="18"/>
  <c r="AO5" i="18"/>
  <c r="AI5" i="18" s="1"/>
  <c r="AL5" i="18"/>
  <c r="AH5" i="18"/>
  <c r="AD5" i="18"/>
  <c r="T5" i="18"/>
  <c r="Q5" i="18"/>
  <c r="M5" i="18"/>
  <c r="I5" i="18"/>
  <c r="AO4" i="18"/>
  <c r="AI4" i="18" s="1"/>
  <c r="AL4" i="18"/>
  <c r="AH4" i="18"/>
  <c r="AD4" i="18"/>
  <c r="T4" i="18"/>
  <c r="Q4" i="18"/>
  <c r="M4" i="18"/>
  <c r="I4" i="18"/>
  <c r="C4" i="18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AO3" i="18"/>
  <c r="AI3" i="18" s="1"/>
  <c r="AL3" i="18"/>
  <c r="AH3" i="18"/>
  <c r="AD3" i="18"/>
  <c r="T3" i="18"/>
  <c r="Z3" i="18" s="1"/>
  <c r="AA3" i="18" s="1"/>
  <c r="Q3" i="18"/>
  <c r="M3" i="18"/>
  <c r="I3" i="18"/>
  <c r="K82" i="14"/>
  <c r="K81" i="14"/>
  <c r="K80" i="14"/>
  <c r="Y8" i="19" l="1"/>
  <c r="W8" i="19"/>
  <c r="Y12" i="19"/>
  <c r="W12" i="19"/>
  <c r="Y7" i="19"/>
  <c r="W7" i="19"/>
  <c r="Y11" i="19"/>
  <c r="W11" i="19"/>
  <c r="Y14" i="19"/>
  <c r="W14" i="19"/>
  <c r="Y4" i="19"/>
  <c r="W4" i="19"/>
  <c r="W39" i="19"/>
  <c r="W37" i="19"/>
  <c r="W38" i="19"/>
  <c r="W32" i="19"/>
  <c r="W31" i="19"/>
  <c r="W34" i="19"/>
  <c r="W35" i="19"/>
  <c r="W33" i="19"/>
  <c r="W30" i="19"/>
  <c r="W36" i="19"/>
  <c r="W26" i="19"/>
  <c r="W29" i="19"/>
  <c r="W27" i="19"/>
  <c r="W28" i="19"/>
  <c r="W22" i="19"/>
  <c r="W23" i="19"/>
  <c r="W25" i="19"/>
  <c r="W24" i="19"/>
  <c r="W17" i="19"/>
  <c r="W16" i="19"/>
  <c r="W18" i="19"/>
  <c r="W21" i="19"/>
  <c r="W20" i="19"/>
  <c r="W19" i="19"/>
  <c r="W15" i="19"/>
  <c r="V3" i="19"/>
  <c r="E3" i="14" s="1"/>
  <c r="Y6" i="19"/>
  <c r="W6" i="19"/>
  <c r="Y10" i="19"/>
  <c r="W10" i="19"/>
  <c r="Y5" i="19"/>
  <c r="W5" i="19"/>
  <c r="Y9" i="19"/>
  <c r="W9" i="19"/>
  <c r="Y13" i="19"/>
  <c r="W13" i="19"/>
  <c r="AQ7" i="18"/>
  <c r="AQ6" i="18"/>
  <c r="AQ4" i="18"/>
  <c r="AQ9" i="18"/>
  <c r="AQ12" i="18"/>
  <c r="AQ13" i="18"/>
  <c r="AQ8" i="18"/>
  <c r="AQ10" i="18"/>
  <c r="AQ10" i="19"/>
  <c r="AQ12" i="19"/>
  <c r="AQ8" i="19"/>
  <c r="AQ11" i="19"/>
  <c r="AQ6" i="19"/>
  <c r="AQ13" i="19"/>
  <c r="AQ4" i="19"/>
  <c r="AQ9" i="19"/>
  <c r="AQ5" i="19"/>
  <c r="AQ7" i="19"/>
  <c r="AQ3" i="19"/>
  <c r="AQ14" i="19"/>
  <c r="V4" i="19"/>
  <c r="V5" i="19"/>
  <c r="V6" i="19"/>
  <c r="V7" i="19"/>
  <c r="V8" i="19"/>
  <c r="V9" i="19"/>
  <c r="V10" i="19"/>
  <c r="V11" i="19"/>
  <c r="V12" i="19"/>
  <c r="V13" i="19"/>
  <c r="V14" i="19"/>
  <c r="Z3" i="19"/>
  <c r="AA3" i="19" s="1"/>
  <c r="W3" i="19"/>
  <c r="Z4" i="18"/>
  <c r="AQ3" i="18"/>
  <c r="AQ5" i="18"/>
  <c r="AQ11" i="18"/>
  <c r="Y3" i="18"/>
  <c r="V3" i="18"/>
  <c r="W3" i="18"/>
  <c r="Y4" i="18"/>
  <c r="V4" i="18"/>
  <c r="W4" i="18"/>
  <c r="Y5" i="18"/>
  <c r="V5" i="18"/>
  <c r="W5" i="18"/>
  <c r="AQ14" i="18"/>
  <c r="AI12" i="18"/>
  <c r="V13" i="18"/>
  <c r="V14" i="18"/>
  <c r="W6" i="18"/>
  <c r="W7" i="18"/>
  <c r="W8" i="18"/>
  <c r="W9" i="18"/>
  <c r="W10" i="18"/>
  <c r="W11" i="18"/>
  <c r="W12" i="18"/>
  <c r="W13" i="18"/>
  <c r="W14" i="18"/>
  <c r="V6" i="18"/>
  <c r="V7" i="18"/>
  <c r="V8" i="18"/>
  <c r="V9" i="18"/>
  <c r="V10" i="18"/>
  <c r="V11" i="18"/>
  <c r="V12" i="18"/>
  <c r="AE3" i="18"/>
  <c r="AM3" i="18"/>
  <c r="AE4" i="18"/>
  <c r="AM4" i="18"/>
  <c r="AE5" i="18"/>
  <c r="AM5" i="18"/>
  <c r="AE6" i="18"/>
  <c r="AM6" i="18"/>
  <c r="AE7" i="18"/>
  <c r="AM7" i="18"/>
  <c r="AE8" i="18"/>
  <c r="AM8" i="18"/>
  <c r="AE9" i="18"/>
  <c r="AM9" i="18"/>
  <c r="AE10" i="18"/>
  <c r="AM10" i="18"/>
  <c r="AE11" i="18"/>
  <c r="AM11" i="18"/>
  <c r="AE12" i="18"/>
  <c r="AM12" i="18"/>
  <c r="AE13" i="18"/>
  <c r="AM13" i="18"/>
  <c r="AE14" i="18"/>
  <c r="AM14" i="18"/>
  <c r="AC30" i="20" l="1"/>
  <c r="AC28" i="20" s="1"/>
  <c r="AC32" i="20" s="1"/>
  <c r="AC30" i="21"/>
  <c r="AC28" i="21" s="1"/>
  <c r="AC32" i="21" s="1"/>
  <c r="Z4" i="19"/>
  <c r="AA4" i="18"/>
  <c r="Z5" i="18"/>
  <c r="AA4" i="19" l="1"/>
  <c r="Z5" i="19"/>
  <c r="AA5" i="18"/>
  <c r="Z6" i="18"/>
  <c r="AA5" i="19" l="1"/>
  <c r="Z6" i="19"/>
  <c r="AA6" i="18"/>
  <c r="Z7" i="18"/>
  <c r="AA6" i="19" l="1"/>
  <c r="Z7" i="19"/>
  <c r="AA7" i="18"/>
  <c r="Z8" i="18"/>
  <c r="AA7" i="19" l="1"/>
  <c r="Z8" i="19"/>
  <c r="AA8" i="18"/>
  <c r="Z9" i="18"/>
  <c r="AA8" i="19" l="1"/>
  <c r="Z9" i="19"/>
  <c r="AA9" i="18"/>
  <c r="Z10" i="18"/>
  <c r="AA9" i="19" l="1"/>
  <c r="Z10" i="19"/>
  <c r="AA10" i="18"/>
  <c r="Z11" i="18"/>
  <c r="AA10" i="19" l="1"/>
  <c r="Z11" i="19"/>
  <c r="AA11" i="18"/>
  <c r="Z12" i="18"/>
  <c r="AA42" i="4"/>
  <c r="AA41" i="4"/>
  <c r="AA40" i="4"/>
  <c r="AA11" i="19" l="1"/>
  <c r="Z12" i="19"/>
  <c r="AA12" i="18"/>
  <c r="Z13" i="18"/>
  <c r="AA12" i="19" l="1"/>
  <c r="Z13" i="19"/>
  <c r="AA13" i="18"/>
  <c r="Z14" i="18"/>
  <c r="AA14" i="18" s="1"/>
  <c r="AA13" i="19" l="1"/>
  <c r="Z14" i="19"/>
  <c r="AA14" i="19" l="1"/>
  <c r="Z15" i="19"/>
  <c r="AC29" i="4"/>
  <c r="AA15" i="19" l="1"/>
  <c r="Z16" i="19"/>
  <c r="Q11" i="1"/>
  <c r="Q12" i="1"/>
  <c r="Q13" i="1"/>
  <c r="Q14" i="1"/>
  <c r="M11" i="1"/>
  <c r="M12" i="1"/>
  <c r="M13" i="1"/>
  <c r="M14" i="1"/>
  <c r="I11" i="1"/>
  <c r="I12" i="1"/>
  <c r="I13" i="1"/>
  <c r="I14" i="1"/>
  <c r="AA16" i="19" l="1"/>
  <c r="Z17" i="19"/>
  <c r="AL14" i="1"/>
  <c r="AL13" i="1"/>
  <c r="AL12" i="1"/>
  <c r="AL11" i="1"/>
  <c r="AL10" i="1"/>
  <c r="AH14" i="1"/>
  <c r="AH13" i="1"/>
  <c r="AH12" i="1"/>
  <c r="AH11" i="1"/>
  <c r="AH10" i="1"/>
  <c r="AD14" i="1"/>
  <c r="AD13" i="1"/>
  <c r="AD12" i="1"/>
  <c r="AD11" i="1"/>
  <c r="AD10" i="1"/>
  <c r="AO10" i="1"/>
  <c r="AO11" i="1"/>
  <c r="AO12" i="1"/>
  <c r="AO13" i="1"/>
  <c r="AO14" i="1"/>
  <c r="AP13" i="1" l="1"/>
  <c r="AA17" i="19"/>
  <c r="Z18" i="19"/>
  <c r="AP10" i="1"/>
  <c r="AP11" i="1"/>
  <c r="AP12" i="1"/>
  <c r="AQ12" i="1" s="1"/>
  <c r="AP14" i="1"/>
  <c r="AQ14" i="1" s="1"/>
  <c r="M3" i="1"/>
  <c r="Q3" i="1"/>
  <c r="AL4" i="1"/>
  <c r="Q4" i="1"/>
  <c r="Q5" i="1"/>
  <c r="M4" i="1"/>
  <c r="I5" i="1"/>
  <c r="M5" i="1"/>
  <c r="I8" i="1"/>
  <c r="M8" i="1"/>
  <c r="Q8" i="1"/>
  <c r="M7" i="1"/>
  <c r="Q7" i="1"/>
  <c r="AL7" i="1"/>
  <c r="AL3" i="1"/>
  <c r="AL8" i="1"/>
  <c r="AL5" i="1"/>
  <c r="AQ11" i="1"/>
  <c r="AQ13" i="1"/>
  <c r="AH3" i="1"/>
  <c r="AH4" i="1"/>
  <c r="AH5" i="1"/>
  <c r="AH8" i="1"/>
  <c r="AH7" i="1"/>
  <c r="AD3" i="1"/>
  <c r="AD4" i="1"/>
  <c r="AD5" i="1"/>
  <c r="AD8" i="1"/>
  <c r="AP8" i="1" s="1"/>
  <c r="AD7" i="1"/>
  <c r="AA18" i="19" l="1"/>
  <c r="Z19" i="19"/>
  <c r="AP5" i="1"/>
  <c r="AP4" i="1"/>
  <c r="AP7" i="1"/>
  <c r="AP3" i="1"/>
  <c r="AO7" i="1"/>
  <c r="AO4" i="1"/>
  <c r="AO8" i="1"/>
  <c r="AO6" i="1"/>
  <c r="Z20" i="19" l="1"/>
  <c r="AA19" i="19"/>
  <c r="C4" i="1"/>
  <c r="T10" i="1"/>
  <c r="T11" i="1"/>
  <c r="T12" i="1"/>
  <c r="T13" i="1"/>
  <c r="T14" i="1"/>
  <c r="AA20" i="19" l="1"/>
  <c r="Z21" i="19"/>
  <c r="B12" i="14"/>
  <c r="D12" i="14" s="1"/>
  <c r="B11" i="14"/>
  <c r="D11" i="14" s="1"/>
  <c r="B14" i="14"/>
  <c r="D14" i="14" s="1"/>
  <c r="B10" i="14"/>
  <c r="D10" i="14" s="1"/>
  <c r="B13" i="14"/>
  <c r="D13" i="14" s="1"/>
  <c r="V14" i="1"/>
  <c r="E14" i="14" s="1"/>
  <c r="V13" i="1"/>
  <c r="E13" i="14" s="1"/>
  <c r="H10" i="14"/>
  <c r="V12" i="1"/>
  <c r="E12" i="14" s="1"/>
  <c r="V11" i="1"/>
  <c r="E11" i="14" s="1"/>
  <c r="Y13" i="1"/>
  <c r="Y12" i="1"/>
  <c r="Y11" i="1"/>
  <c r="Y14" i="1"/>
  <c r="Y10" i="1"/>
  <c r="T8" i="1"/>
  <c r="T6" i="1"/>
  <c r="H3" i="14"/>
  <c r="T4" i="1"/>
  <c r="T5" i="1"/>
  <c r="T7" i="1"/>
  <c r="AA21" i="19" l="1"/>
  <c r="Z22" i="19"/>
  <c r="H11" i="14"/>
  <c r="B7" i="14"/>
  <c r="D7" i="14" s="1"/>
  <c r="H14" i="14"/>
  <c r="H13" i="14"/>
  <c r="B6" i="14"/>
  <c r="D6" i="14" s="1"/>
  <c r="B8" i="14"/>
  <c r="D8" i="14" s="1"/>
  <c r="B5" i="14"/>
  <c r="W4" i="1"/>
  <c r="B4" i="14"/>
  <c r="D4" i="14" s="1"/>
  <c r="Y4" i="1"/>
  <c r="H12" i="14"/>
  <c r="V4" i="1"/>
  <c r="E4" i="14" s="1"/>
  <c r="V5" i="1"/>
  <c r="E5" i="14" s="1"/>
  <c r="V7" i="1"/>
  <c r="E7" i="14" s="1"/>
  <c r="V6" i="1"/>
  <c r="E6" i="14" s="1"/>
  <c r="V8" i="1"/>
  <c r="E8" i="14" s="1"/>
  <c r="Y7" i="1"/>
  <c r="Y6" i="1"/>
  <c r="Y5" i="1"/>
  <c r="Y8" i="1"/>
  <c r="Z3" i="1"/>
  <c r="Z4" i="1" s="1"/>
  <c r="AA22" i="19" l="1"/>
  <c r="Z23" i="19"/>
  <c r="H8" i="14"/>
  <c r="H5" i="14"/>
  <c r="D5" i="14"/>
  <c r="H7" i="14"/>
  <c r="H4" i="14"/>
  <c r="H6" i="14"/>
  <c r="AA4" i="1"/>
  <c r="Z5" i="1"/>
  <c r="AA23" i="19" l="1"/>
  <c r="Z24" i="19"/>
  <c r="Z6" i="1"/>
  <c r="AA24" i="19" l="1"/>
  <c r="Z25" i="19"/>
  <c r="Z7" i="1"/>
  <c r="AA25" i="19" l="1"/>
  <c r="Z26" i="19"/>
  <c r="Z8" i="1"/>
  <c r="AL6" i="1"/>
  <c r="AH6" i="1"/>
  <c r="Q6" i="1"/>
  <c r="I6" i="1"/>
  <c r="AA26" i="19" l="1"/>
  <c r="Z27" i="19"/>
  <c r="M6" i="1"/>
  <c r="AD6" i="1"/>
  <c r="AP6" i="1" s="1"/>
  <c r="I7" i="1"/>
  <c r="Z28" i="19" l="1"/>
  <c r="AA27" i="19"/>
  <c r="AQ6" i="1"/>
  <c r="AQ5" i="1"/>
  <c r="AQ10" i="1"/>
  <c r="AQ3" i="1"/>
  <c r="C5" i="1"/>
  <c r="W5" i="1" s="1"/>
  <c r="Z29" i="19" l="1"/>
  <c r="AA28" i="19"/>
  <c r="AA5" i="1"/>
  <c r="AQ4" i="1"/>
  <c r="AQ8" i="1"/>
  <c r="AQ7" i="1"/>
  <c r="C6" i="1"/>
  <c r="Z30" i="19" l="1"/>
  <c r="AA29" i="19"/>
  <c r="AA6" i="1"/>
  <c r="W6" i="1"/>
  <c r="C7" i="1"/>
  <c r="Z31" i="19" l="1"/>
  <c r="AA30" i="19"/>
  <c r="AA7" i="1"/>
  <c r="W7" i="1"/>
  <c r="C8" i="1"/>
  <c r="W8" i="1" s="1"/>
  <c r="Z32" i="19" l="1"/>
  <c r="AA31" i="19"/>
  <c r="AA8" i="1"/>
  <c r="AA3" i="1"/>
  <c r="C9" i="1"/>
  <c r="AA32" i="19" l="1"/>
  <c r="Z33" i="19"/>
  <c r="C10" i="1"/>
  <c r="AA33" i="19" l="1"/>
  <c r="Z34" i="19"/>
  <c r="C11" i="1"/>
  <c r="AA34" i="19" l="1"/>
  <c r="Z35" i="19"/>
  <c r="C12" i="1"/>
  <c r="AA35" i="19" l="1"/>
  <c r="Z36" i="19"/>
  <c r="C13" i="1"/>
  <c r="AA36" i="19" l="1"/>
  <c r="Z37" i="19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AA37" i="19" l="1"/>
  <c r="Z38" i="19"/>
  <c r="T9" i="1"/>
  <c r="AL9" i="1"/>
  <c r="AH9" i="1"/>
  <c r="AD9" i="1"/>
  <c r="AO9" i="1"/>
  <c r="AA38" i="19" l="1"/>
  <c r="Z39" i="19"/>
  <c r="W32" i="1"/>
  <c r="W35" i="1"/>
  <c r="W31" i="1"/>
  <c r="W39" i="1"/>
  <c r="W34" i="1"/>
  <c r="W38" i="1"/>
  <c r="W37" i="1"/>
  <c r="W33" i="1"/>
  <c r="W36" i="1"/>
  <c r="AP9" i="1"/>
  <c r="AQ9" i="1" s="1"/>
  <c r="W9" i="1"/>
  <c r="B9" i="14"/>
  <c r="V9" i="1"/>
  <c r="E9" i="14" s="1"/>
  <c r="W12" i="1"/>
  <c r="W16" i="1"/>
  <c r="W17" i="1"/>
  <c r="W18" i="1"/>
  <c r="W27" i="1"/>
  <c r="W10" i="1"/>
  <c r="W28" i="1"/>
  <c r="W30" i="1"/>
  <c r="W26" i="1"/>
  <c r="W22" i="1"/>
  <c r="W11" i="1"/>
  <c r="W25" i="1"/>
  <c r="W15" i="1"/>
  <c r="W13" i="1"/>
  <c r="W14" i="1"/>
  <c r="W24" i="1"/>
  <c r="W29" i="1"/>
  <c r="W23" i="1"/>
  <c r="W21" i="1"/>
  <c r="W20" i="1"/>
  <c r="W19" i="1"/>
  <c r="M9" i="1"/>
  <c r="I10" i="1"/>
  <c r="M10" i="1"/>
  <c r="Q10" i="1"/>
  <c r="V10" i="1"/>
  <c r="E10" i="14" s="1"/>
  <c r="I9" i="1"/>
  <c r="Z9" i="1"/>
  <c r="Y9" i="1"/>
  <c r="AC30" i="4" l="1"/>
  <c r="AC28" i="4" s="1"/>
  <c r="AC32" i="4" s="1"/>
  <c r="AA39" i="19"/>
  <c r="Z40" i="19"/>
  <c r="H9" i="14"/>
  <c r="D9" i="14"/>
  <c r="Z10" i="1"/>
  <c r="AA9" i="1"/>
  <c r="AA40" i="19" l="1"/>
  <c r="Z41" i="19"/>
  <c r="Z11" i="1"/>
  <c r="AA10" i="1"/>
  <c r="AA41" i="19" l="1"/>
  <c r="Z42" i="19"/>
  <c r="Z12" i="1"/>
  <c r="AA11" i="1"/>
  <c r="AA42" i="19" l="1"/>
  <c r="Z43" i="19"/>
  <c r="AA43" i="19" s="1"/>
  <c r="Z13" i="1"/>
  <c r="AA12" i="1"/>
  <c r="Z14" i="1" l="1"/>
  <c r="AA13" i="1"/>
  <c r="AA14" i="1" l="1"/>
  <c r="Z15" i="1"/>
  <c r="AA15" i="1" l="1"/>
  <c r="Z16" i="1"/>
  <c r="AA16" i="1" l="1"/>
  <c r="Z17" i="1"/>
  <c r="AA17" i="1" l="1"/>
  <c r="Z18" i="1"/>
  <c r="AA18" i="1" l="1"/>
  <c r="Z19" i="1"/>
  <c r="AA19" i="1" l="1"/>
  <c r="Z20" i="1"/>
  <c r="AA20" i="1" l="1"/>
  <c r="Z21" i="1"/>
  <c r="AA21" i="1" l="1"/>
  <c r="Z22" i="1"/>
  <c r="AA22" i="1" l="1"/>
  <c r="Z23" i="1"/>
  <c r="AA23" i="1" l="1"/>
  <c r="Z24" i="1"/>
  <c r="AA24" i="1" l="1"/>
  <c r="Z25" i="1"/>
  <c r="AA25" i="1" l="1"/>
  <c r="Z26" i="1"/>
  <c r="AA26" i="1" l="1"/>
  <c r="Z27" i="1"/>
  <c r="Z28" i="1" s="1"/>
  <c r="Z29" i="1" s="1"/>
  <c r="Z30" i="1" l="1"/>
  <c r="AA29" i="1"/>
  <c r="AA27" i="1"/>
  <c r="AA28" i="1"/>
  <c r="Z31" i="1" l="1"/>
  <c r="AA30" i="1"/>
  <c r="Z32" i="1" l="1"/>
  <c r="AA31" i="1"/>
  <c r="Z33" i="1" l="1"/>
  <c r="AA32" i="1"/>
  <c r="AA33" i="1" l="1"/>
  <c r="Z34" i="1"/>
  <c r="AA34" i="1" l="1"/>
  <c r="Z35" i="1"/>
  <c r="AA35" i="1" l="1"/>
  <c r="Z36" i="1"/>
  <c r="AA36" i="1" l="1"/>
  <c r="Z37" i="1"/>
  <c r="AA37" i="1" l="1"/>
  <c r="Z38" i="1"/>
  <c r="AA38" i="1" l="1"/>
  <c r="Z39" i="1"/>
  <c r="AA39" i="1" l="1"/>
  <c r="Z40" i="1"/>
  <c r="AA40" i="1" l="1"/>
  <c r="Z41" i="1"/>
  <c r="AA41" i="1" l="1"/>
  <c r="Z42" i="1"/>
  <c r="AA42" i="1" l="1"/>
  <c r="Z43" i="1"/>
  <c r="AA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tc={E9DBA1B3-4249-4F6B-9EFB-12029A8DEF51}</author>
    <author>tc={72B82CE9-370B-4802-9A71-E112623A6DB6}</author>
    <author>tc={BFA4975C-8DD4-415A-85D9-FDF244B1E025}</author>
    <author>tc={5324FB1A-D4BE-411C-AF22-54B35475246D}</author>
    <author>tc={F04BDAD3-1B6B-404D-A7AA-9DE3A772BED5}</author>
    <author>tc={023B5121-6BAC-4626-B3F4-131C2B368B39}</author>
    <author>tc={24E33009-129E-4DA0-B6B2-186B13F8F424}</author>
    <author>tc={3BD0A822-E70C-45BE-B7EA-E4D4E5F12D29}</author>
  </authors>
  <commentList>
    <comment ref="J2" authorId="0" shapeId="0" xr:uid="{E9DBA1B3-4249-4F6B-9EFB-12029A8DEF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K2" authorId="1" shapeId="0" xr:uid="{72B82CE9-370B-4802-9A71-E112623A6D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L2" authorId="2" shapeId="0" xr:uid="{BFA4975C-8DD4-415A-85D9-FDF244B1E0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M2" authorId="3" shapeId="0" xr:uid="{5324FB1A-D4BE-411C-AF22-54B3547524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F2" authorId="4" shapeId="0" xr:uid="{F04BDAD3-1B6B-404D-A7AA-9DE3A772BE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G2" authorId="5" shapeId="0" xr:uid="{023B5121-6BAC-4626-B3F4-131C2B368B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H2" authorId="6" shapeId="0" xr:uid="{24E33009-129E-4DA0-B6B2-186B13F8F4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I2" authorId="7" shapeId="0" xr:uid="{3BD0A822-E70C-45BE-B7EA-E4D4E5F12D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tc={958B117D-5751-43A3-99B2-F9E1B677A5CF}</author>
    <author>tc={878E9348-899F-44C0-8146-5361834E7D73}</author>
    <author>tc={58380889-3B1A-4F59-99E3-4DAC87AFE43E}</author>
    <author>tc={754C4E04-904F-4FED-A06B-73DC9B433302}</author>
    <author>tc={DCEEF30A-5FEB-4840-90B1-C490AD844552}</author>
    <author>tc={82041ACD-1B27-4A34-9B91-D1C627D7A290}</author>
    <author>tc={213A0D50-FA56-42E4-B2ED-4B0DE2958187}</author>
    <author>tc={7C1D4BC3-117F-4773-9F34-A96C78D542F8}</author>
  </authors>
  <commentList>
    <comment ref="J2" authorId="0" shapeId="0" xr:uid="{958B117D-5751-43A3-99B2-F9E1B677A5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K2" authorId="1" shapeId="0" xr:uid="{878E9348-899F-44C0-8146-5361834E7D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L2" authorId="2" shapeId="0" xr:uid="{58380889-3B1A-4F59-99E3-4DAC87AFE4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M2" authorId="3" shapeId="0" xr:uid="{754C4E04-904F-4FED-A06B-73DC9B4333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F2" authorId="4" shapeId="0" xr:uid="{DCEEF30A-5FEB-4840-90B1-C490AD8445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G2" authorId="5" shapeId="0" xr:uid="{82041ACD-1B27-4A34-9B91-D1C627D7A2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H2" authorId="6" shapeId="0" xr:uid="{213A0D50-FA56-42E4-B2ED-4B0DE29581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I2" authorId="7" shapeId="0" xr:uid="{7C1D4BC3-117F-4773-9F34-A96C78D542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tc={BF890A7B-7233-4C79-B15B-9DE13957EFE9}</author>
    <author>tc={1F636BA8-96A3-4841-B81F-E835458A7E51}</author>
    <author>tc={65D5855A-8202-4767-B9F8-4D6CF8AD8498}</author>
    <author>tc={F05D8732-3D1A-40C4-AE2A-26EFF23B08BB}</author>
    <author>tc={7A026FE2-6513-4030-A603-D0E822FDE496}</author>
    <author>tc={F28A9AD8-04D4-4FFC-B82E-BF24F54C9562}</author>
    <author>tc={0E57D550-FCB9-44F3-9C12-09CE58BF2F9B}</author>
    <author>tc={402F0234-11E2-48A7-99DC-5C363E78F681}</author>
  </authors>
  <commentList>
    <comment ref="J2" authorId="0" shapeId="0" xr:uid="{BF890A7B-7233-4C79-B15B-9DE13957E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K2" authorId="1" shapeId="0" xr:uid="{1F636BA8-96A3-4841-B81F-E835458A7E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L2" authorId="2" shapeId="0" xr:uid="{65D5855A-8202-4767-B9F8-4D6CF8AD84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M2" authorId="3" shapeId="0" xr:uid="{F05D8732-3D1A-40C4-AE2A-26EFF23B08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F2" authorId="4" shapeId="0" xr:uid="{7A026FE2-6513-4030-A603-D0E822FDE4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G2" authorId="5" shapeId="0" xr:uid="{F28A9AD8-04D4-4FFC-B82E-BF24F54C95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H2" authorId="6" shapeId="0" xr:uid="{0E57D550-FCB9-44F3-9C12-09CE58BF2F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  <comment ref="AI2" authorId="7" shapeId="0" xr:uid="{402F0234-11E2-48A7-99DC-5C363E78F6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Enabler, Technical Debt, Spike</t>
      </text>
    </comment>
  </commentList>
</comments>
</file>

<file path=xl/sharedStrings.xml><?xml version="1.0" encoding="utf-8"?>
<sst xmlns="http://schemas.openxmlformats.org/spreadsheetml/2006/main" count="554" uniqueCount="206">
  <si>
    <t>Puntos Historia</t>
  </si>
  <si>
    <t>PBIs</t>
  </si>
  <si>
    <t>Sprint</t>
  </si>
  <si>
    <t>Estado Sprint</t>
  </si>
  <si>
    <t>Num.</t>
  </si>
  <si>
    <t>Inicio</t>
  </si>
  <si>
    <t>Fin</t>
  </si>
  <si>
    <t>P. US</t>
  </si>
  <si>
    <t>P. US cerrados</t>
  </si>
  <si>
    <t>P. US sin cerrar</t>
  </si>
  <si>
    <t>% US (Hus)</t>
  </si>
  <si>
    <t>P. Enabler</t>
  </si>
  <si>
    <t>P. Enabler cerrados</t>
  </si>
  <si>
    <t>P. Enabler sin cerrar</t>
  </si>
  <si>
    <t>% Enabler (Hus)</t>
  </si>
  <si>
    <t>P. Bug</t>
  </si>
  <si>
    <t>P. Bug cerrados</t>
  </si>
  <si>
    <t>P. Bug sin cerrar</t>
  </si>
  <si>
    <t>%Bug (Hus)</t>
  </si>
  <si>
    <t>Puntos capacidad</t>
  </si>
  <si>
    <t>Puntos planificados</t>
  </si>
  <si>
    <t xml:space="preserve">Puntos cerrados </t>
  </si>
  <si>
    <t>Puntos sin cerrar</t>
  </si>
  <si>
    <t>%puntos finalizados</t>
  </si>
  <si>
    <t>Velocidad equipo</t>
  </si>
  <si>
    <t>Capacidad estimada</t>
  </si>
  <si>
    <t>Puntos hechos en base a capacidad</t>
  </si>
  <si>
    <t>Acumulado</t>
  </si>
  <si>
    <t>Media puntos sprint</t>
  </si>
  <si>
    <t>US</t>
  </si>
  <si>
    <t>US cerradas</t>
  </si>
  <si>
    <t>US sin cerrar</t>
  </si>
  <si>
    <t>% US (PBIs)</t>
  </si>
  <si>
    <t>Enabler</t>
  </si>
  <si>
    <t>Enabler cerrados</t>
  </si>
  <si>
    <t>Enabler sin cerrar</t>
  </si>
  <si>
    <t>% Enabler (PBIs)</t>
  </si>
  <si>
    <t>Bugs</t>
  </si>
  <si>
    <t>Bugs cerrados</t>
  </si>
  <si>
    <t>Bugs sin cerrar</t>
  </si>
  <si>
    <t>%Bug (PBIs)</t>
  </si>
  <si>
    <t>PBIs totales</t>
  </si>
  <si>
    <t>PBIs cerrados</t>
  </si>
  <si>
    <t>PBIs sin cerrar</t>
  </si>
  <si>
    <t>%PBIs finalizados</t>
  </si>
  <si>
    <t>C360_Sprint Analítico 4</t>
  </si>
  <si>
    <t>Cerrado</t>
  </si>
  <si>
    <t>C360_Sprint Analítico 5</t>
  </si>
  <si>
    <t>C360_Sprint Analítico 6</t>
  </si>
  <si>
    <t>C360_Sprint Analítico 7</t>
  </si>
  <si>
    <t>C360_Sprint Analítico 8</t>
  </si>
  <si>
    <t>C360_Sprint Analítico 9</t>
  </si>
  <si>
    <t>C360_Sprint Analítico 10</t>
  </si>
  <si>
    <t>C360_Sprint Analítico 11</t>
  </si>
  <si>
    <t>C360_Sprint Analítico 12</t>
  </si>
  <si>
    <t>C360_Sprint Analítico 13</t>
  </si>
  <si>
    <t>C360_Sprint Analítico 14</t>
  </si>
  <si>
    <t>C360_Sprint Analítico 15</t>
  </si>
  <si>
    <t>C360_Sprint Analítico 16</t>
  </si>
  <si>
    <t>C360_Sprint Analítico 17</t>
  </si>
  <si>
    <t>C360_Sprint Analítico 18</t>
  </si>
  <si>
    <t>C360_Sprint Analítico 19</t>
  </si>
  <si>
    <t>C360_Sprint Analítico 20</t>
  </si>
  <si>
    <t>C360_Sprint Analítico 21</t>
  </si>
  <si>
    <t>C360_Sprint Analítico 22</t>
  </si>
  <si>
    <t>C360_Sprint Analítico 23</t>
  </si>
  <si>
    <t>C360_Sprint Analítico 24</t>
  </si>
  <si>
    <t>C360_Sprint Analítico 25</t>
  </si>
  <si>
    <t>C360_Sprint Analítico 26</t>
  </si>
  <si>
    <t>C360_Sprint Analítico 27</t>
  </si>
  <si>
    <t>C360_Sprint Analítico 28</t>
  </si>
  <si>
    <t>C360_Sprint Analítico 29</t>
  </si>
  <si>
    <t>C360_Sprint Analítico 30</t>
  </si>
  <si>
    <t>C360_Sprint Analítico 31</t>
  </si>
  <si>
    <t>C360_Sprint Analítico 32</t>
  </si>
  <si>
    <t>C360_Sprint Analítico 33</t>
  </si>
  <si>
    <t>C360_Sprint Analítico 34</t>
  </si>
  <si>
    <t>C360_Sprint Analítico 35</t>
  </si>
  <si>
    <t>C360_Sprint Analítico 36</t>
  </si>
  <si>
    <t>C360_Sprint Analítico 37</t>
  </si>
  <si>
    <t>C360_Sprint Analítico 38</t>
  </si>
  <si>
    <t>C360_Sprint Analítico 39</t>
  </si>
  <si>
    <t>C360_Sprint Analítico 40</t>
  </si>
  <si>
    <t>C360_Sprint Analítico 41</t>
  </si>
  <si>
    <t>C360_Sprint Analítico 42</t>
  </si>
  <si>
    <t>C360_Sprint Analítico 43</t>
  </si>
  <si>
    <t>C360_Sprint Analítico 44</t>
  </si>
  <si>
    <t>V media (PHs/Sprint)</t>
  </si>
  <si>
    <t>Nº Sprints cerrados</t>
  </si>
  <si>
    <t>PHs cerrados</t>
  </si>
  <si>
    <t>Nº personas equipo</t>
  </si>
  <si>
    <t>PHs por persona</t>
  </si>
  <si>
    <t>Sustituir la grafica Velocidad y añadir Comparativa por Sprint de PHs Estimados (Capacidad) frente a PHs Comprometidos (planificado) y PHs Finalizados (quemado) en sprint</t>
  </si>
  <si>
    <t>&gt;=100%</t>
  </si>
  <si>
    <t>%Puntos finalizados</t>
  </si>
  <si>
    <t>%puntos finalizados a final con punto de corte</t>
  </si>
  <si>
    <t>En curso</t>
  </si>
  <si>
    <t>Pendiente</t>
  </si>
  <si>
    <t>C360_Sprint Analítico 45</t>
  </si>
  <si>
    <t>C360_Sprint Analítico 46</t>
  </si>
  <si>
    <t>C360_Sprint Analítico 47</t>
  </si>
  <si>
    <t>C360_Sprint Analítico 48</t>
  </si>
  <si>
    <t>C360_Sprint Analítico 49</t>
  </si>
  <si>
    <t>C360_Sprint Analítico 50</t>
  </si>
  <si>
    <t>C360_Sprint Analítico 51</t>
  </si>
  <si>
    <t>C360_Sprint Analítico 52</t>
  </si>
  <si>
    <t>C360_Sprint Analítico 53</t>
  </si>
  <si>
    <t>C360_Sprint Analítico 54</t>
  </si>
  <si>
    <t>C360_Sprint Analítico 55</t>
  </si>
  <si>
    <t>C360_Sprint Analítico 56</t>
  </si>
  <si>
    <t>C360_Sprint Analítico 57</t>
  </si>
  <si>
    <t>C360_Sprint Analítico 58</t>
  </si>
  <si>
    <t>C360_Sprint Analítico 59</t>
  </si>
  <si>
    <t>C360_Sprint Analítico 60</t>
  </si>
  <si>
    <t>C360_Sprint Analítico 61</t>
  </si>
  <si>
    <t>C360_Sprint Analítico 62</t>
  </si>
  <si>
    <t>C360_Sprint Analítico 63</t>
  </si>
  <si>
    <t>C360_Sprint Analítico 64</t>
  </si>
  <si>
    <t>C360_Sprint Analítico 65</t>
  </si>
  <si>
    <t>C360_Sprint Analítico 66</t>
  </si>
  <si>
    <t>C360_Sprint Analítico 67</t>
  </si>
  <si>
    <t>C360_Sprint Analítico 68</t>
  </si>
  <si>
    <t>C360_Sprint Analítico 69</t>
  </si>
  <si>
    <t>C360_Sprint Analítico 70</t>
  </si>
  <si>
    <t>C360_Sprint Analítico 71</t>
  </si>
  <si>
    <t>C360_Sprint Analítico 72</t>
  </si>
  <si>
    <t>C360_Sprint Analítico 73</t>
  </si>
  <si>
    <t>C360_Sprint Analítico 74</t>
  </si>
  <si>
    <t>C360_Sprint Analítico 75</t>
  </si>
  <si>
    <t>C360_Sprint Analítico 76</t>
  </si>
  <si>
    <t>C360_Sprint Analítico 77</t>
  </si>
  <si>
    <t>C360_Sprint Analítico 78</t>
  </si>
  <si>
    <t>C360_Sprint Analítico 79</t>
  </si>
  <si>
    <t>C360_Sprint Analítico 80</t>
  </si>
  <si>
    <t>C360_Sprint Analítico 81</t>
  </si>
  <si>
    <t>C360_Sprint Analítico 82</t>
  </si>
  <si>
    <t>C360_Sprint Analítico 83</t>
  </si>
  <si>
    <t>C360_Sprint Analítico 84</t>
  </si>
  <si>
    <t>C360_Sprint Analítico 85</t>
  </si>
  <si>
    <t>C360_Sprint Analítico 86</t>
  </si>
  <si>
    <t>C360_Sprint Analítico 87</t>
  </si>
  <si>
    <t>C360_Sprint Analítico 88</t>
  </si>
  <si>
    <t>C360_Sprint Analítico 89</t>
  </si>
  <si>
    <t>C360_Sprint Analítico 90</t>
  </si>
  <si>
    <t>C360_Sprint Analítico 91</t>
  </si>
  <si>
    <t>C360_Sprint Analítico 92</t>
  </si>
  <si>
    <t>C360_Sprint Analítico 93</t>
  </si>
  <si>
    <t>C360_Sprint Analítico 94</t>
  </si>
  <si>
    <t>C360_Sprint Analítico 95</t>
  </si>
  <si>
    <t>C360_Sprint Analítico 96</t>
  </si>
  <si>
    <t>C360_Sprint Analítico 97</t>
  </si>
  <si>
    <t>C360_Sprint Analítico 98</t>
  </si>
  <si>
    <t>C360_Sprint Analítico 99</t>
  </si>
  <si>
    <t>C360_Sprint Analítico 100</t>
  </si>
  <si>
    <t>C360_Sprint Analítico 101</t>
  </si>
  <si>
    <t>C360_Sprint Analítico 102</t>
  </si>
  <si>
    <t>C360_Sprint Analítico 103</t>
  </si>
  <si>
    <t>C360_Sprint Analítico 104</t>
  </si>
  <si>
    <t>C360_Sprint Analítico 105</t>
  </si>
  <si>
    <t>C360_Sprint Analítico 106</t>
  </si>
  <si>
    <t>C360_Sprint Analítico 107</t>
  </si>
  <si>
    <t>C360_Sprint Analítico 108</t>
  </si>
  <si>
    <t>C360_Sprint Analítico 109</t>
  </si>
  <si>
    <t>C360_Sprint Analítico 110</t>
  </si>
  <si>
    <t>C360_Sprint Analítico 111</t>
  </si>
  <si>
    <t>C360_Sprint Analítico 112</t>
  </si>
  <si>
    <t>C360_Sprint Analítico 113</t>
  </si>
  <si>
    <t>C360_Sprint Analítico 114</t>
  </si>
  <si>
    <t>C360_Sprint Analítico 115</t>
  </si>
  <si>
    <t>C360_Sprint Analítico 116</t>
  </si>
  <si>
    <t>C360_Sprint Analítico 117</t>
  </si>
  <si>
    <t>C360_Sprint Analítico 118</t>
  </si>
  <si>
    <t>C360_Sprint Analítico 119</t>
  </si>
  <si>
    <t>C360_Sprint Analítico 120</t>
  </si>
  <si>
    <t>C360_Sprint Analítico 121</t>
  </si>
  <si>
    <t>C360_Sprint Analítico 122</t>
  </si>
  <si>
    <t>C360_Sprint Analítico 123</t>
  </si>
  <si>
    <t>C360_Sprint Analítico 124</t>
  </si>
  <si>
    <t>C360_Sprint Analítico 125</t>
  </si>
  <si>
    <t>C360_Sprint Analítico 126</t>
  </si>
  <si>
    <t>C360_Sprint Analítico 127</t>
  </si>
  <si>
    <t>C360_Sprint Analítico 128</t>
  </si>
  <si>
    <t>C360_Sprint Analítico 129</t>
  </si>
  <si>
    <t>C360_Sprint Analítico 130</t>
  </si>
  <si>
    <t>C360_Sprint Analítico 131</t>
  </si>
  <si>
    <t>C360_Sprint Analítico 132</t>
  </si>
  <si>
    <t>C360_Sprint Analítico 133</t>
  </si>
  <si>
    <t>C360_Sprint Analítico 134</t>
  </si>
  <si>
    <t>C360_Sprint Analítico 135</t>
  </si>
  <si>
    <t>C360_Sprint Analítico 136</t>
  </si>
  <si>
    <t>C360_Sprint Analítico 137</t>
  </si>
  <si>
    <t>C360_Sprint Analítico 138</t>
  </si>
  <si>
    <t>C360_Sprint Analítico 139</t>
  </si>
  <si>
    <t>C360_Sprint Analítico 140</t>
  </si>
  <si>
    <t>C360_Sprint Analítico 141</t>
  </si>
  <si>
    <t>C360_Sprint Analítico 142</t>
  </si>
  <si>
    <t>C360_Sprint Analítico 143</t>
  </si>
  <si>
    <t>C360_Sprint Analítico 144</t>
  </si>
  <si>
    <t>C360_Sprint Analítico 145</t>
  </si>
  <si>
    <t>C360_Sprint Analítico 146</t>
  </si>
  <si>
    <t>C360_Sprint Analítico 147</t>
  </si>
  <si>
    <t>C360_Sprint Analítico 148</t>
  </si>
  <si>
    <t>C360_Sprint Analítico 149</t>
  </si>
  <si>
    <t>C360_Sprint Analítico 150</t>
  </si>
  <si>
    <t>C360_Sprint Analítico 151</t>
  </si>
  <si>
    <t>C360_Sprint Analítico 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</si>
</sst>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5D8A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6" fillId="4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</cellStyleXfs>
  <cellXfs count="48">
    <xf numFmtId="0" fontId="0" fillId="0" borderId="0" xfId="0"/>
    <xf numFmtId="0" fontId="1" fillId="6" borderId="0" xfId="0" applyFont="1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165" fontId="13" fillId="0" borderId="5" xfId="0" applyNumberFormat="1" applyFont="1" applyBorder="1"/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right"/>
    </xf>
    <xf numFmtId="9" fontId="1" fillId="14" borderId="0" xfId="0" applyNumberFormat="1" applyFont="1" applyFill="1" applyAlignment="1">
      <alignment horizontal="right"/>
    </xf>
    <xf numFmtId="9" fontId="1" fillId="13" borderId="0" xfId="0" applyNumberFormat="1" applyFont="1" applyFill="1" applyAlignment="1">
      <alignment horizontal="left"/>
    </xf>
    <xf numFmtId="9" fontId="1" fillId="14" borderId="0" xfId="0" applyNumberFormat="1" applyFont="1" applyFill="1" applyAlignment="1">
      <alignment horizontal="left"/>
    </xf>
    <xf numFmtId="9" fontId="12" fillId="11" borderId="0" xfId="0" applyNumberFormat="1" applyFont="1" applyFill="1" applyAlignment="1">
      <alignment horizontal="right"/>
    </xf>
    <xf numFmtId="0" fontId="1" fillId="11" borderId="0" xfId="0" applyFont="1" applyFill="1" applyAlignment="1">
      <alignment horizontal="center" vertical="center"/>
    </xf>
    <xf numFmtId="9" fontId="12" fillId="11" borderId="0" xfId="0" applyNumberFormat="1" applyFont="1" applyFill="1" applyAlignment="1">
      <alignment horizontal="left"/>
    </xf>
    <xf numFmtId="0" fontId="8" fillId="7" borderId="0" xfId="3" applyAlignment="1">
      <alignment vertical="center"/>
    </xf>
    <xf numFmtId="0" fontId="6" fillId="4" borderId="0" xfId="2" applyAlignment="1">
      <alignment vertical="center"/>
    </xf>
    <xf numFmtId="0" fontId="9" fillId="8" borderId="0" xfId="4" applyAlignment="1">
      <alignment vertical="center"/>
    </xf>
    <xf numFmtId="0" fontId="10" fillId="0" borderId="0" xfId="0" applyFont="1"/>
    <xf numFmtId="0" fontId="2" fillId="5" borderId="0" xfId="0" quotePrefix="1" applyFont="1" applyFill="1" applyAlignment="1">
      <alignment horizontal="center" vertical="center"/>
    </xf>
    <xf numFmtId="0" fontId="2" fillId="15" borderId="0" xfId="0" applyFont="1" applyFill="1" applyAlignment="1">
      <alignment horizontal="center"/>
    </xf>
    <xf numFmtId="14" fontId="2" fillId="15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5">
    <cellStyle name="Bueno" xfId="3" builtinId="26"/>
    <cellStyle name="Incorrecto" xfId="4" builtinId="27"/>
    <cellStyle name="Neutral" xfId="2" builtinId="28"/>
    <cellStyle name="Normal" xfId="0" builtinId="0"/>
    <cellStyle name="Porcentaje" xfId="1" builtinId="5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Team1 - Evolución quemado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1"/>
          <c:order val="0"/>
          <c:tx>
            <c:v>Puntos cerrados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Team1!$A$17:$A$42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Team1!$T$17:$T$42</c:f>
              <c:numCache>
                <c:formatCode>General</c:formatCode>
                <c:ptCount val="26"/>
                <c:pt idx="0">
                  <c:v>109</c:v>
                </c:pt>
                <c:pt idx="1">
                  <c:v>86</c:v>
                </c:pt>
                <c:pt idx="2">
                  <c:v>92</c:v>
                </c:pt>
                <c:pt idx="3">
                  <c:v>46</c:v>
                </c:pt>
                <c:pt idx="4">
                  <c:v>29</c:v>
                </c:pt>
                <c:pt idx="5">
                  <c:v>87</c:v>
                </c:pt>
                <c:pt idx="6">
                  <c:v>70</c:v>
                </c:pt>
                <c:pt idx="7">
                  <c:v>41</c:v>
                </c:pt>
                <c:pt idx="8">
                  <c:v>50</c:v>
                </c:pt>
                <c:pt idx="9">
                  <c:v>36</c:v>
                </c:pt>
                <c:pt idx="10">
                  <c:v>79</c:v>
                </c:pt>
                <c:pt idx="11">
                  <c:v>69</c:v>
                </c:pt>
                <c:pt idx="12">
                  <c:v>54</c:v>
                </c:pt>
                <c:pt idx="13">
                  <c:v>52</c:v>
                </c:pt>
                <c:pt idx="14">
                  <c:v>42</c:v>
                </c:pt>
                <c:pt idx="15">
                  <c:v>19</c:v>
                </c:pt>
                <c:pt idx="16">
                  <c:v>64</c:v>
                </c:pt>
                <c:pt idx="17">
                  <c:v>52</c:v>
                </c:pt>
                <c:pt idx="18">
                  <c:v>86</c:v>
                </c:pt>
                <c:pt idx="19">
                  <c:v>65</c:v>
                </c:pt>
                <c:pt idx="20">
                  <c:v>61</c:v>
                </c:pt>
                <c:pt idx="21">
                  <c:v>71</c:v>
                </c:pt>
                <c:pt idx="22">
                  <c:v>63</c:v>
                </c:pt>
                <c:pt idx="23">
                  <c:v>65</c:v>
                </c:pt>
                <c:pt idx="24">
                  <c:v>58</c:v>
                </c:pt>
                <c:pt idx="2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E-4353-BFC3-D7A6DF05A726}"/>
            </c:ext>
          </c:extLst>
        </c:ser>
        <c:ser>
          <c:idx val="0"/>
          <c:order val="1"/>
          <c:tx>
            <c:v>Puntos sin cerrar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Team1!$A$17:$A$42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Team1!$U$17:$U$42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31</c:v>
                </c:pt>
                <c:pt idx="4">
                  <c:v>66</c:v>
                </c:pt>
                <c:pt idx="5">
                  <c:v>0</c:v>
                </c:pt>
                <c:pt idx="6">
                  <c:v>5</c:v>
                </c:pt>
                <c:pt idx="7">
                  <c:v>30</c:v>
                </c:pt>
                <c:pt idx="8">
                  <c:v>40</c:v>
                </c:pt>
                <c:pt idx="9">
                  <c:v>57</c:v>
                </c:pt>
                <c:pt idx="10">
                  <c:v>20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21</c:v>
                </c:pt>
                <c:pt idx="21">
                  <c:v>18</c:v>
                </c:pt>
                <c:pt idx="22">
                  <c:v>8</c:v>
                </c:pt>
                <c:pt idx="23">
                  <c:v>8</c:v>
                </c:pt>
                <c:pt idx="24">
                  <c:v>3</c:v>
                </c:pt>
                <c:pt idx="2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E-4353-BFC3-D7A6DF05A7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52467279"/>
        <c:axId val="1002907503"/>
      </c:barChart>
      <c:catAx>
        <c:axId val="115246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907503"/>
        <c:crosses val="autoZero"/>
        <c:auto val="1"/>
        <c:lblAlgn val="ctr"/>
        <c:lblOffset val="100"/>
        <c:noMultiLvlLbl val="0"/>
      </c:catAx>
      <c:valAx>
        <c:axId val="10029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Team3 - Velocidad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Team1!$W$2</c:f>
              <c:strCache>
                <c:ptCount val="1"/>
                <c:pt idx="0">
                  <c:v>Velocidad equipo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Team1!$A$3:$A$14</c:f>
              <c:strCache>
                <c:ptCount val="12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</c:strCache>
            </c:strRef>
          </c:cat>
          <c:val>
            <c:numRef>
              <c:f>Team1!$W$3:$W$14</c:f>
              <c:numCache>
                <c:formatCode>0</c:formatCode>
                <c:ptCount val="12"/>
                <c:pt idx="0">
                  <c:v>82</c:v>
                </c:pt>
                <c:pt idx="1">
                  <c:v>59</c:v>
                </c:pt>
                <c:pt idx="2">
                  <c:v>41.666666666666664</c:v>
                </c:pt>
                <c:pt idx="3">
                  <c:v>41.75</c:v>
                </c:pt>
                <c:pt idx="4">
                  <c:v>39.200000000000003</c:v>
                </c:pt>
                <c:pt idx="5">
                  <c:v>43.833333333333336</c:v>
                </c:pt>
                <c:pt idx="6">
                  <c:v>41.857142857142854</c:v>
                </c:pt>
                <c:pt idx="7">
                  <c:v>42.875</c:v>
                </c:pt>
                <c:pt idx="8">
                  <c:v>44.666666666666664</c:v>
                </c:pt>
                <c:pt idx="9">
                  <c:v>42.3</c:v>
                </c:pt>
                <c:pt idx="10">
                  <c:v>45.363636363636367</c:v>
                </c:pt>
                <c:pt idx="11">
                  <c:v>44.166666666666664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D-481B-ADF5-E1418E5502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7700575"/>
        <c:axId val="1002103071"/>
      </c:barChart>
      <c:catAx>
        <c:axId val="1957700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103071"/>
        <c:crosses val="autoZero"/>
        <c:auto val="1"/>
        <c:lblAlgn val="ctr"/>
        <c:lblOffset val="100"/>
        <c:noMultiLvlLbl val="0"/>
      </c:catAx>
      <c:valAx>
        <c:axId val="10021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70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Team3 - %</a:t>
            </a:r>
            <a:r>
              <a:rPr lang="en-US" baseline="0"/>
              <a:t> P</a:t>
            </a:r>
            <a:r>
              <a:rPr lang="en-US"/>
              <a:t>untos finalizados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Team3!$V$2</c:f>
              <c:strCache>
                <c:ptCount val="1"/>
                <c:pt idx="0">
                  <c:v>%puntos finalizados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E-4E5D-A4F3-B3C0CC2D6B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E-4E5D-A4F3-B3C0CC2D6B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E-4E5D-A4F3-B3C0CC2D6B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E-4E5D-A4F3-B3C0CC2D6B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EE-4E5D-A4F3-B3C0CC2D6B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EE-4E5D-A4F3-B3C0CC2D6B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Team3!$A$3:$A$14</c:f>
              <c:strCache>
                <c:ptCount val="12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</c:strCache>
            </c:strRef>
          </c:cat>
          <c:val>
            <c:numRef>
              <c:f>Team3!$V$3:$V$14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0.56521739130434778</c:v>
                </c:pt>
                <c:pt idx="3">
                  <c:v>0.87301587301587302</c:v>
                </c:pt>
                <c:pt idx="4">
                  <c:v>1.0877192982456141</c:v>
                </c:pt>
                <c:pt idx="5">
                  <c:v>1</c:v>
                </c:pt>
                <c:pt idx="6">
                  <c:v>1</c:v>
                </c:pt>
                <c:pt idx="7">
                  <c:v>1.1063829787234043</c:v>
                </c:pt>
                <c:pt idx="8">
                  <c:v>1.0545454545454545</c:v>
                </c:pt>
                <c:pt idx="9">
                  <c:v>1</c:v>
                </c:pt>
                <c:pt idx="10">
                  <c:v>1</c:v>
                </c:pt>
                <c:pt idx="1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EE-4E5D-A4F3-B3C0CC2D6B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7782703"/>
        <c:axId val="563930863"/>
      </c:barChart>
      <c:catAx>
        <c:axId val="19577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30863"/>
        <c:crosses val="autoZero"/>
        <c:auto val="1"/>
        <c:lblAlgn val="ctr"/>
        <c:lblOffset val="100"/>
        <c:noMultiLvlLbl val="0"/>
      </c:catAx>
      <c:valAx>
        <c:axId val="5639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7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Team3 - Comparativa Capacidad/Planificado/Cerrado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Team3!$R$2</c:f>
              <c:strCache>
                <c:ptCount val="1"/>
                <c:pt idx="0">
                  <c:v>Puntos capacidad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Team3!$A$3:$A$14</c:f>
              <c:strCache>
                <c:ptCount val="12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</c:strCache>
            </c:strRef>
          </c:cat>
          <c:val>
            <c:numRef>
              <c:f>Team3!$R$3:$R$14</c:f>
              <c:numCache>
                <c:formatCode>General</c:formatCode>
                <c:ptCount val="12"/>
                <c:pt idx="0">
                  <c:v>36</c:v>
                </c:pt>
                <c:pt idx="1">
                  <c:v>40</c:v>
                </c:pt>
                <c:pt idx="2">
                  <c:v>52</c:v>
                </c:pt>
                <c:pt idx="3">
                  <c:v>55</c:v>
                </c:pt>
                <c:pt idx="4">
                  <c:v>61</c:v>
                </c:pt>
                <c:pt idx="5">
                  <c:v>47</c:v>
                </c:pt>
                <c:pt idx="6">
                  <c:v>76</c:v>
                </c:pt>
                <c:pt idx="7">
                  <c:v>45</c:v>
                </c:pt>
                <c:pt idx="8">
                  <c:v>50</c:v>
                </c:pt>
                <c:pt idx="9">
                  <c:v>45</c:v>
                </c:pt>
                <c:pt idx="10">
                  <c:v>43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A-4BE9-AA6D-BEA881885C3F}"/>
            </c:ext>
          </c:extLst>
        </c:ser>
        <c:ser>
          <c:idx val="1"/>
          <c:order val="1"/>
          <c:tx>
            <c:strRef>
              <c:f>Team3!$S$2</c:f>
              <c:strCache>
                <c:ptCount val="1"/>
                <c:pt idx="0">
                  <c:v>Puntos planificados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Team3!$A$3:$A$14</c:f>
              <c:strCache>
                <c:ptCount val="12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</c:strCache>
            </c:strRef>
          </c:cat>
          <c:val>
            <c:numRef>
              <c:f>Team3!$S$3:$S$14</c:f>
              <c:numCache>
                <c:formatCode>General</c:formatCode>
                <c:ptCount val="12"/>
                <c:pt idx="0">
                  <c:v>40</c:v>
                </c:pt>
                <c:pt idx="1">
                  <c:v>62</c:v>
                </c:pt>
                <c:pt idx="2">
                  <c:v>46</c:v>
                </c:pt>
                <c:pt idx="3">
                  <c:v>63</c:v>
                </c:pt>
                <c:pt idx="4">
                  <c:v>57</c:v>
                </c:pt>
                <c:pt idx="5">
                  <c:v>38</c:v>
                </c:pt>
                <c:pt idx="6">
                  <c:v>53</c:v>
                </c:pt>
                <c:pt idx="7">
                  <c:v>47</c:v>
                </c:pt>
                <c:pt idx="8">
                  <c:v>55</c:v>
                </c:pt>
                <c:pt idx="9">
                  <c:v>32</c:v>
                </c:pt>
                <c:pt idx="10">
                  <c:v>49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A-4BE9-AA6D-BEA881885C3F}"/>
            </c:ext>
          </c:extLst>
        </c:ser>
        <c:ser>
          <c:idx val="2"/>
          <c:order val="2"/>
          <c:tx>
            <c:strRef>
              <c:f>Team3!$T$2</c:f>
              <c:strCache>
                <c:ptCount val="1"/>
                <c:pt idx="0">
                  <c:v>Puntos cerrados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Team3!$A$3:$A$14</c:f>
              <c:strCache>
                <c:ptCount val="12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</c:strCache>
            </c:strRef>
          </c:cat>
          <c:val>
            <c:numRef>
              <c:f>Team3!$T$3:$T$14</c:f>
              <c:numCache>
                <c:formatCode>General</c:formatCode>
                <c:ptCount val="12"/>
                <c:pt idx="0">
                  <c:v>40</c:v>
                </c:pt>
                <c:pt idx="1">
                  <c:v>62</c:v>
                </c:pt>
                <c:pt idx="2">
                  <c:v>26</c:v>
                </c:pt>
                <c:pt idx="3">
                  <c:v>55</c:v>
                </c:pt>
                <c:pt idx="4">
                  <c:v>62</c:v>
                </c:pt>
                <c:pt idx="5">
                  <c:v>38</c:v>
                </c:pt>
                <c:pt idx="6">
                  <c:v>53</c:v>
                </c:pt>
                <c:pt idx="7">
                  <c:v>52</c:v>
                </c:pt>
                <c:pt idx="8">
                  <c:v>58</c:v>
                </c:pt>
                <c:pt idx="9">
                  <c:v>32</c:v>
                </c:pt>
                <c:pt idx="10">
                  <c:v>49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A-4BE9-AA6D-BEA881885C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965455"/>
        <c:axId val="1010493759"/>
      </c:barChart>
      <c:catAx>
        <c:axId val="17759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493759"/>
        <c:crosses val="autoZero"/>
        <c:auto val="1"/>
        <c:lblAlgn val="ctr"/>
        <c:lblOffset val="100"/>
        <c:noMultiLvlLbl val="0"/>
      </c:catAx>
      <c:valAx>
        <c:axId val="10104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9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C360 - Evolución quemado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1"/>
          <c:order val="0"/>
          <c:tx>
            <c:strRef>
              <c:f>'Evolución Funcional'!$B$2</c:f>
              <c:strCache>
                <c:ptCount val="1"/>
                <c:pt idx="0">
                  <c:v>Puntos cerrados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'Evolución Funcional'!$B$17:$B$42</c:f>
              <c:numCache>
                <c:formatCode>General</c:formatCode>
                <c:ptCount val="26"/>
                <c:pt idx="0">
                  <c:v>161</c:v>
                </c:pt>
                <c:pt idx="1">
                  <c:v>161</c:v>
                </c:pt>
                <c:pt idx="2">
                  <c:v>135</c:v>
                </c:pt>
                <c:pt idx="3">
                  <c:v>83</c:v>
                </c:pt>
                <c:pt idx="4">
                  <c:v>74</c:v>
                </c:pt>
                <c:pt idx="5">
                  <c:v>119</c:v>
                </c:pt>
                <c:pt idx="6">
                  <c:v>101</c:v>
                </c:pt>
                <c:pt idx="7">
                  <c:v>95</c:v>
                </c:pt>
                <c:pt idx="8">
                  <c:v>95</c:v>
                </c:pt>
                <c:pt idx="9">
                  <c:v>124</c:v>
                </c:pt>
                <c:pt idx="10">
                  <c:v>121</c:v>
                </c:pt>
                <c:pt idx="11">
                  <c:v>107</c:v>
                </c:pt>
                <c:pt idx="12">
                  <c:v>91</c:v>
                </c:pt>
                <c:pt idx="13">
                  <c:v>82</c:v>
                </c:pt>
                <c:pt idx="14">
                  <c:v>79</c:v>
                </c:pt>
                <c:pt idx="15">
                  <c:v>38</c:v>
                </c:pt>
                <c:pt idx="16">
                  <c:v>105</c:v>
                </c:pt>
                <c:pt idx="17">
                  <c:v>97</c:v>
                </c:pt>
                <c:pt idx="18">
                  <c:v>126</c:v>
                </c:pt>
                <c:pt idx="19">
                  <c:v>107</c:v>
                </c:pt>
                <c:pt idx="20">
                  <c:v>132</c:v>
                </c:pt>
                <c:pt idx="21">
                  <c:v>138</c:v>
                </c:pt>
                <c:pt idx="22">
                  <c:v>98</c:v>
                </c:pt>
                <c:pt idx="23">
                  <c:v>139</c:v>
                </c:pt>
                <c:pt idx="24">
                  <c:v>119</c:v>
                </c:pt>
                <c:pt idx="2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49EE-8FE1-A42E85C55C75}"/>
            </c:ext>
          </c:extLst>
        </c:ser>
        <c:ser>
          <c:idx val="0"/>
          <c:order val="1"/>
          <c:tx>
            <c:strRef>
              <c:f>'Evolución Funcional'!$C$2</c:f>
              <c:strCache>
                <c:ptCount val="1"/>
                <c:pt idx="0">
                  <c:v>Puntos sin cerrar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'Evolución Funcional'!$C$17:$C$42</c:f>
              <c:numCache>
                <c:formatCode>General</c:formatCode>
                <c:ptCount val="26"/>
                <c:pt idx="0">
                  <c:v>13</c:v>
                </c:pt>
                <c:pt idx="1">
                  <c:v>5</c:v>
                </c:pt>
                <c:pt idx="2">
                  <c:v>18</c:v>
                </c:pt>
                <c:pt idx="3">
                  <c:v>60</c:v>
                </c:pt>
                <c:pt idx="4">
                  <c:v>93</c:v>
                </c:pt>
                <c:pt idx="5">
                  <c:v>5</c:v>
                </c:pt>
                <c:pt idx="6">
                  <c:v>54</c:v>
                </c:pt>
                <c:pt idx="7">
                  <c:v>63</c:v>
                </c:pt>
                <c:pt idx="8">
                  <c:v>73</c:v>
                </c:pt>
                <c:pt idx="9">
                  <c:v>60</c:v>
                </c:pt>
                <c:pt idx="10">
                  <c:v>20</c:v>
                </c:pt>
                <c:pt idx="11">
                  <c:v>23</c:v>
                </c:pt>
                <c:pt idx="12">
                  <c:v>8</c:v>
                </c:pt>
                <c:pt idx="13">
                  <c:v>20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8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21</c:v>
                </c:pt>
                <c:pt idx="23">
                  <c:v>28</c:v>
                </c:pt>
                <c:pt idx="24">
                  <c:v>5</c:v>
                </c:pt>
                <c:pt idx="2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8-49EE-8FE1-A42E85C55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152467279"/>
        <c:axId val="1002907503"/>
      </c:barChart>
      <c:catAx>
        <c:axId val="115246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907503"/>
        <c:crosses val="autoZero"/>
        <c:auto val="1"/>
        <c:lblAlgn val="ctr"/>
        <c:lblOffset val="100"/>
        <c:noMultiLvlLbl val="0"/>
      </c:catAx>
      <c:valAx>
        <c:axId val="10029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>
                <a:effectLst/>
              </a:rPr>
              <a:t>C360</a:t>
            </a:r>
            <a:r>
              <a:rPr lang="en-US" b="1"/>
              <a:t> - %</a:t>
            </a:r>
            <a:r>
              <a:rPr lang="en-US" b="1" baseline="0"/>
              <a:t> P</a:t>
            </a:r>
            <a:r>
              <a:rPr lang="en-US" b="1"/>
              <a:t>untos finalizados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'Evolución Funcional'!$D$2</c:f>
              <c:strCache>
                <c:ptCount val="1"/>
                <c:pt idx="0">
                  <c:v>%Puntos finalizados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93-412F-BBC5-F7F6206AFE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93-412F-BBC5-F7F6206AFE7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93-412F-BBC5-F7F6206AFE7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93-412F-BBC5-F7F6206AFE7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93-412F-BBC5-F7F6206AFE7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93-412F-BBC5-F7F6206AFE7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093-412F-BBC5-F7F6206AFE7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773-4C1A-ADDE-CC29174111F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773-4C1A-ADDE-CC29174111F6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773-4C1A-ADDE-CC29174111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773-4C1A-ADDE-CC29174111F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773-4C1A-ADDE-CC29174111F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A12-43E5-BCF6-8E0FDA67F9A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B99-4263-85B1-273A867DFA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B99-4263-85B1-273A867DFA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A16-448E-8CC5-1F228220EF4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B42-468E-A7F7-875DF64A8C2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B42-468E-A7F7-875DF64A8C2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B42-468E-A7F7-875DF64A8C2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8F8-45CC-8AAF-81789187DAC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8F8-45CC-8AAF-81789187DAC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9F8-4DCE-898B-1B4925A2458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34E-4A22-8AE0-58130116F61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74A9-4C81-8266-DBD511FA387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4A9-4C81-8266-DBD511FA387E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74A9-4C81-8266-DBD511FA3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'Evolución Funcional'!$D$17:$D$42</c:f>
              <c:numCache>
                <c:formatCode>0%</c:formatCode>
                <c:ptCount val="26"/>
                <c:pt idx="0">
                  <c:v>0.92528735632183912</c:v>
                </c:pt>
                <c:pt idx="1">
                  <c:v>0.96987951807228912</c:v>
                </c:pt>
                <c:pt idx="2">
                  <c:v>0.88235294117647056</c:v>
                </c:pt>
                <c:pt idx="3">
                  <c:v>0.58041958041958042</c:v>
                </c:pt>
                <c:pt idx="4">
                  <c:v>0.44311377245508982</c:v>
                </c:pt>
                <c:pt idx="5">
                  <c:v>0.95967741935483875</c:v>
                </c:pt>
                <c:pt idx="6">
                  <c:v>0.65161290322580645</c:v>
                </c:pt>
                <c:pt idx="7">
                  <c:v>0.60126582278481011</c:v>
                </c:pt>
                <c:pt idx="8">
                  <c:v>0.56547619047619047</c:v>
                </c:pt>
                <c:pt idx="9">
                  <c:v>0.67391304347826086</c:v>
                </c:pt>
                <c:pt idx="10">
                  <c:v>0.85815602836879434</c:v>
                </c:pt>
                <c:pt idx="11">
                  <c:v>0.82307692307692304</c:v>
                </c:pt>
                <c:pt idx="12">
                  <c:v>0.91919191919191923</c:v>
                </c:pt>
                <c:pt idx="13">
                  <c:v>0.80392156862745101</c:v>
                </c:pt>
                <c:pt idx="14">
                  <c:v>0.83157894736842108</c:v>
                </c:pt>
                <c:pt idx="15">
                  <c:v>1</c:v>
                </c:pt>
                <c:pt idx="16">
                  <c:v>1</c:v>
                </c:pt>
                <c:pt idx="17">
                  <c:v>0.8584070796460177</c:v>
                </c:pt>
                <c:pt idx="18">
                  <c:v>0.94029850746268662</c:v>
                </c:pt>
                <c:pt idx="19">
                  <c:v>0.82307692307692304</c:v>
                </c:pt>
                <c:pt idx="20">
                  <c:v>0.84615384615384615</c:v>
                </c:pt>
                <c:pt idx="21">
                  <c:v>0.8571428571428571</c:v>
                </c:pt>
                <c:pt idx="22">
                  <c:v>0.82352941176470584</c:v>
                </c:pt>
                <c:pt idx="23">
                  <c:v>0.83233532934131738</c:v>
                </c:pt>
                <c:pt idx="24">
                  <c:v>0.95967741935483875</c:v>
                </c:pt>
                <c:pt idx="25">
                  <c:v>0.50862068965517238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93-412F-BBC5-F7F6206AF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57782703"/>
        <c:axId val="563930863"/>
      </c:barChart>
      <c:catAx>
        <c:axId val="19577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30863"/>
        <c:crosses val="autoZero"/>
        <c:auto val="1"/>
        <c:lblAlgn val="ctr"/>
        <c:lblOffset val="100"/>
        <c:noMultiLvlLbl val="0"/>
      </c:catAx>
      <c:valAx>
        <c:axId val="5639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7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>
                <a:effectLst/>
              </a:rPr>
              <a:t>C360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es-ES" b="1"/>
              <a:t>- Comparativa Capacidad/Planificado/Cerrado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'Evolución Funcional'!$F$2</c:f>
              <c:strCache>
                <c:ptCount val="1"/>
                <c:pt idx="0">
                  <c:v>Puntos capacidad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'Evolución Funcional'!$F$17:$F$42</c:f>
              <c:numCache>
                <c:formatCode>General</c:formatCode>
                <c:ptCount val="26"/>
                <c:pt idx="0">
                  <c:v>122</c:v>
                </c:pt>
                <c:pt idx="1">
                  <c:v>143</c:v>
                </c:pt>
                <c:pt idx="2">
                  <c:v>131</c:v>
                </c:pt>
                <c:pt idx="3">
                  <c:v>131</c:v>
                </c:pt>
                <c:pt idx="4">
                  <c:v>138</c:v>
                </c:pt>
                <c:pt idx="5">
                  <c:v>71</c:v>
                </c:pt>
                <c:pt idx="6">
                  <c:v>150</c:v>
                </c:pt>
                <c:pt idx="7">
                  <c:v>116</c:v>
                </c:pt>
                <c:pt idx="8">
                  <c:v>119</c:v>
                </c:pt>
                <c:pt idx="9">
                  <c:v>140</c:v>
                </c:pt>
                <c:pt idx="10">
                  <c:v>134</c:v>
                </c:pt>
                <c:pt idx="11">
                  <c:v>130</c:v>
                </c:pt>
                <c:pt idx="12">
                  <c:v>111</c:v>
                </c:pt>
                <c:pt idx="13">
                  <c:v>101</c:v>
                </c:pt>
                <c:pt idx="14">
                  <c:v>80</c:v>
                </c:pt>
                <c:pt idx="15">
                  <c:v>38</c:v>
                </c:pt>
                <c:pt idx="16">
                  <c:v>94</c:v>
                </c:pt>
                <c:pt idx="17">
                  <c:v>98</c:v>
                </c:pt>
                <c:pt idx="18">
                  <c:v>122</c:v>
                </c:pt>
                <c:pt idx="19">
                  <c:v>125</c:v>
                </c:pt>
                <c:pt idx="20">
                  <c:v>145</c:v>
                </c:pt>
                <c:pt idx="21">
                  <c:v>142</c:v>
                </c:pt>
                <c:pt idx="22">
                  <c:v>159</c:v>
                </c:pt>
                <c:pt idx="23">
                  <c:v>143</c:v>
                </c:pt>
                <c:pt idx="24">
                  <c:v>113</c:v>
                </c:pt>
                <c:pt idx="2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A-4ABA-8CE6-F505711916B3}"/>
            </c:ext>
          </c:extLst>
        </c:ser>
        <c:ser>
          <c:idx val="1"/>
          <c:order val="1"/>
          <c:tx>
            <c:strRef>
              <c:f>'Evolución Funcional'!$G$2</c:f>
              <c:strCache>
                <c:ptCount val="1"/>
                <c:pt idx="0">
                  <c:v>Puntos planificados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'Evolución Funcional'!$G$17:$G$42</c:f>
              <c:numCache>
                <c:formatCode>General</c:formatCode>
                <c:ptCount val="26"/>
                <c:pt idx="0">
                  <c:v>122</c:v>
                </c:pt>
                <c:pt idx="1">
                  <c:v>144</c:v>
                </c:pt>
                <c:pt idx="2">
                  <c:v>132</c:v>
                </c:pt>
                <c:pt idx="3">
                  <c:v>125</c:v>
                </c:pt>
                <c:pt idx="4">
                  <c:v>146</c:v>
                </c:pt>
                <c:pt idx="5">
                  <c:v>74</c:v>
                </c:pt>
                <c:pt idx="6">
                  <c:v>148</c:v>
                </c:pt>
                <c:pt idx="7">
                  <c:v>123</c:v>
                </c:pt>
                <c:pt idx="8">
                  <c:v>119</c:v>
                </c:pt>
                <c:pt idx="9">
                  <c:v>133</c:v>
                </c:pt>
                <c:pt idx="10">
                  <c:v>118</c:v>
                </c:pt>
                <c:pt idx="11">
                  <c:v>128</c:v>
                </c:pt>
                <c:pt idx="12">
                  <c:v>111</c:v>
                </c:pt>
                <c:pt idx="13">
                  <c:v>99</c:v>
                </c:pt>
                <c:pt idx="14">
                  <c:v>85</c:v>
                </c:pt>
                <c:pt idx="15">
                  <c:v>38</c:v>
                </c:pt>
                <c:pt idx="16">
                  <c:v>97</c:v>
                </c:pt>
                <c:pt idx="17">
                  <c:v>100</c:v>
                </c:pt>
                <c:pt idx="18">
                  <c:v>119</c:v>
                </c:pt>
                <c:pt idx="19">
                  <c:v>132</c:v>
                </c:pt>
                <c:pt idx="20">
                  <c:v>149</c:v>
                </c:pt>
                <c:pt idx="21">
                  <c:v>144</c:v>
                </c:pt>
                <c:pt idx="22">
                  <c:v>123</c:v>
                </c:pt>
                <c:pt idx="23">
                  <c:v>142</c:v>
                </c:pt>
                <c:pt idx="24">
                  <c:v>109</c:v>
                </c:pt>
                <c:pt idx="25">
                  <c:v>124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13A-4ABA-8CE6-F505711916B3}"/>
            </c:ext>
          </c:extLst>
        </c:ser>
        <c:ser>
          <c:idx val="2"/>
          <c:order val="2"/>
          <c:tx>
            <c:strRef>
              <c:f>'Evolución Funcional'!$H$2</c:f>
              <c:strCache>
                <c:ptCount val="1"/>
                <c:pt idx="0">
                  <c:v>Puntos cerrados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'Evolución Funcional'!$H$17:$H$42</c:f>
              <c:numCache>
                <c:formatCode>General</c:formatCode>
                <c:ptCount val="26"/>
                <c:pt idx="0">
                  <c:v>161</c:v>
                </c:pt>
                <c:pt idx="1">
                  <c:v>161</c:v>
                </c:pt>
                <c:pt idx="2">
                  <c:v>135</c:v>
                </c:pt>
                <c:pt idx="3">
                  <c:v>83</c:v>
                </c:pt>
                <c:pt idx="4">
                  <c:v>74</c:v>
                </c:pt>
                <c:pt idx="5">
                  <c:v>119</c:v>
                </c:pt>
                <c:pt idx="6">
                  <c:v>101</c:v>
                </c:pt>
                <c:pt idx="7">
                  <c:v>95</c:v>
                </c:pt>
                <c:pt idx="8">
                  <c:v>95</c:v>
                </c:pt>
                <c:pt idx="9">
                  <c:v>124</c:v>
                </c:pt>
                <c:pt idx="10">
                  <c:v>121</c:v>
                </c:pt>
                <c:pt idx="11">
                  <c:v>107</c:v>
                </c:pt>
                <c:pt idx="12">
                  <c:v>91</c:v>
                </c:pt>
                <c:pt idx="13">
                  <c:v>82</c:v>
                </c:pt>
                <c:pt idx="14">
                  <c:v>79</c:v>
                </c:pt>
                <c:pt idx="15">
                  <c:v>38</c:v>
                </c:pt>
                <c:pt idx="16">
                  <c:v>105</c:v>
                </c:pt>
                <c:pt idx="17">
                  <c:v>97</c:v>
                </c:pt>
                <c:pt idx="18">
                  <c:v>126</c:v>
                </c:pt>
                <c:pt idx="19">
                  <c:v>107</c:v>
                </c:pt>
                <c:pt idx="20">
                  <c:v>132</c:v>
                </c:pt>
                <c:pt idx="21">
                  <c:v>138</c:v>
                </c:pt>
                <c:pt idx="22">
                  <c:v>98</c:v>
                </c:pt>
                <c:pt idx="23">
                  <c:v>139</c:v>
                </c:pt>
                <c:pt idx="24">
                  <c:v>119</c:v>
                </c:pt>
                <c:pt idx="2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A-4ABA-8CE6-F505711916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965455"/>
        <c:axId val="1010493759"/>
        <c:extLst/>
      </c:barChart>
      <c:catAx>
        <c:axId val="17759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493759"/>
        <c:crosses val="autoZero"/>
        <c:auto val="1"/>
        <c:lblAlgn val="ctr"/>
        <c:lblOffset val="100"/>
        <c:noMultiLvlLbl val="0"/>
      </c:catAx>
      <c:valAx>
        <c:axId val="10104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9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C360 - Evolución quemado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1"/>
          <c:order val="0"/>
          <c:tx>
            <c:strRef>
              <c:f>'Evolución Funcional'!$B$2</c:f>
              <c:strCache>
                <c:ptCount val="1"/>
                <c:pt idx="0">
                  <c:v>Puntos cerrados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Funcional'!$A$3:$A$16</c:f>
              <c:strCache>
                <c:ptCount val="14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  <c:pt idx="12">
                  <c:v>C360_Sprint Analítico 16</c:v>
                </c:pt>
                <c:pt idx="13">
                  <c:v>C360_Sprint Analítico 17</c:v>
                </c:pt>
              </c:strCache>
            </c:strRef>
          </c:cat>
          <c:val>
            <c:numRef>
              <c:f>'Evolución Funcional'!$B$3:$B$16</c:f>
              <c:numCache>
                <c:formatCode>General</c:formatCode>
                <c:ptCount val="14"/>
                <c:pt idx="0">
                  <c:v>127</c:v>
                </c:pt>
                <c:pt idx="1">
                  <c:v>74</c:v>
                </c:pt>
                <c:pt idx="2">
                  <c:v>50</c:v>
                </c:pt>
                <c:pt idx="3">
                  <c:v>70</c:v>
                </c:pt>
                <c:pt idx="4">
                  <c:v>88</c:v>
                </c:pt>
                <c:pt idx="5">
                  <c:v>138</c:v>
                </c:pt>
                <c:pt idx="6">
                  <c:v>67</c:v>
                </c:pt>
                <c:pt idx="7">
                  <c:v>115</c:v>
                </c:pt>
                <c:pt idx="8">
                  <c:v>98</c:v>
                </c:pt>
                <c:pt idx="9">
                  <c:v>56</c:v>
                </c:pt>
                <c:pt idx="10">
                  <c:v>128</c:v>
                </c:pt>
                <c:pt idx="11">
                  <c:v>75</c:v>
                </c:pt>
                <c:pt idx="12">
                  <c:v>64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CA2-861C-BBA414B75497}"/>
            </c:ext>
          </c:extLst>
        </c:ser>
        <c:ser>
          <c:idx val="0"/>
          <c:order val="1"/>
          <c:tx>
            <c:strRef>
              <c:f>'Evolución Funcional'!$C$2</c:f>
              <c:strCache>
                <c:ptCount val="1"/>
                <c:pt idx="0">
                  <c:v>Puntos sin cerrar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Funcional'!$A$3:$A$16</c:f>
              <c:strCache>
                <c:ptCount val="14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  <c:pt idx="12">
                  <c:v>C360_Sprint Analítico 16</c:v>
                </c:pt>
                <c:pt idx="13">
                  <c:v>C360_Sprint Analítico 17</c:v>
                </c:pt>
              </c:strCache>
            </c:strRef>
          </c:cat>
          <c:val>
            <c:numRef>
              <c:f>'Evolución Funcional'!$C$3:$C$16</c:f>
              <c:numCache>
                <c:formatCode>General</c:formatCode>
                <c:ptCount val="14"/>
                <c:pt idx="0">
                  <c:v>13</c:v>
                </c:pt>
                <c:pt idx="1">
                  <c:v>28</c:v>
                </c:pt>
                <c:pt idx="2">
                  <c:v>88</c:v>
                </c:pt>
                <c:pt idx="3">
                  <c:v>87</c:v>
                </c:pt>
                <c:pt idx="4">
                  <c:v>35</c:v>
                </c:pt>
                <c:pt idx="5">
                  <c:v>33</c:v>
                </c:pt>
                <c:pt idx="6">
                  <c:v>46</c:v>
                </c:pt>
                <c:pt idx="7">
                  <c:v>25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23</c:v>
                </c:pt>
                <c:pt idx="12">
                  <c:v>53</c:v>
                </c:pt>
                <c:pt idx="1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CA2-861C-BBA414B75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152467279"/>
        <c:axId val="1002907503"/>
      </c:barChart>
      <c:catAx>
        <c:axId val="115246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907503"/>
        <c:crosses val="autoZero"/>
        <c:auto val="1"/>
        <c:lblAlgn val="ctr"/>
        <c:lblOffset val="100"/>
        <c:noMultiLvlLbl val="0"/>
      </c:catAx>
      <c:valAx>
        <c:axId val="10029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>
                <a:effectLst/>
              </a:rPr>
              <a:t>C360</a:t>
            </a:r>
            <a:r>
              <a:rPr lang="en-US" b="1"/>
              <a:t> - %</a:t>
            </a:r>
            <a:r>
              <a:rPr lang="en-US" b="1" baseline="0"/>
              <a:t> P</a:t>
            </a:r>
            <a:r>
              <a:rPr lang="en-US" b="1"/>
              <a:t>untos finalizados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'Evolución Funcional'!$D$2</c:f>
              <c:strCache>
                <c:ptCount val="1"/>
                <c:pt idx="0">
                  <c:v>%Puntos finalizados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9-4BAF-A12F-1922B65D17C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E9-4BAF-A12F-1922B65D17CF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E9-4BAF-A12F-1922B65D17C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E9-4BAF-A12F-1922B65D17C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E9-4BAF-A12F-1922B65D17C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E9-4BAF-A12F-1922B65D17C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E9-4BAF-A12F-1922B65D17C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E9-4BAF-A12F-1922B65D17C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E9-4BAF-A12F-1922B65D17C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E9-4BAF-A12F-1922B65D17C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E9-4BAF-A12F-1922B65D17C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E9-4BAF-A12F-1922B65D17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0E9-4BAF-A12F-1922B65D17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0E9-4BAF-A12F-1922B65D17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Funcional'!$A$3:$A$16</c:f>
              <c:strCache>
                <c:ptCount val="14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  <c:pt idx="12">
                  <c:v>C360_Sprint Analítico 16</c:v>
                </c:pt>
                <c:pt idx="13">
                  <c:v>C360_Sprint Analítico 17</c:v>
                </c:pt>
              </c:strCache>
            </c:strRef>
          </c:cat>
          <c:val>
            <c:numRef>
              <c:f>'Evolución Funcional'!$D$3:$D$16</c:f>
              <c:numCache>
                <c:formatCode>0%</c:formatCode>
                <c:ptCount val="14"/>
                <c:pt idx="0">
                  <c:v>0.90714285714285714</c:v>
                </c:pt>
                <c:pt idx="1">
                  <c:v>0.72549019607843135</c:v>
                </c:pt>
                <c:pt idx="2">
                  <c:v>0.36231884057971014</c:v>
                </c:pt>
                <c:pt idx="3">
                  <c:v>0.44585987261146498</c:v>
                </c:pt>
                <c:pt idx="4">
                  <c:v>0.71544715447154472</c:v>
                </c:pt>
                <c:pt idx="5">
                  <c:v>0.80701754385964908</c:v>
                </c:pt>
                <c:pt idx="6">
                  <c:v>0.59292035398230092</c:v>
                </c:pt>
                <c:pt idx="7">
                  <c:v>0.8214285714285714</c:v>
                </c:pt>
                <c:pt idx="8">
                  <c:v>1</c:v>
                </c:pt>
                <c:pt idx="9">
                  <c:v>0.69135802469135799</c:v>
                </c:pt>
                <c:pt idx="10">
                  <c:v>1</c:v>
                </c:pt>
                <c:pt idx="11">
                  <c:v>0.76530612244897955</c:v>
                </c:pt>
                <c:pt idx="12">
                  <c:v>0.54700854700854706</c:v>
                </c:pt>
                <c:pt idx="13">
                  <c:v>0.37254901960784315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0E9-4BAF-A12F-1922B65D1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57782703"/>
        <c:axId val="563930863"/>
      </c:barChart>
      <c:catAx>
        <c:axId val="19577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30863"/>
        <c:crosses val="autoZero"/>
        <c:auto val="1"/>
        <c:lblAlgn val="ctr"/>
        <c:lblOffset val="100"/>
        <c:noMultiLvlLbl val="0"/>
      </c:catAx>
      <c:valAx>
        <c:axId val="5639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7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>
                <a:effectLst/>
              </a:rPr>
              <a:t>C360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es-ES" b="1"/>
              <a:t>- Comparativa Capacidad/Planificado/Cerrado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'Evolución Funcional'!$F$2</c:f>
              <c:strCache>
                <c:ptCount val="1"/>
                <c:pt idx="0">
                  <c:v>Puntos capacidad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Funcional'!$A$3:$A$16</c:f>
              <c:strCache>
                <c:ptCount val="14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  <c:pt idx="12">
                  <c:v>C360_Sprint Analítico 16</c:v>
                </c:pt>
                <c:pt idx="13">
                  <c:v>C360_Sprint Analítico 17</c:v>
                </c:pt>
              </c:strCache>
            </c:strRef>
          </c:cat>
          <c:val>
            <c:numRef>
              <c:f>'Evolución Funcional'!$F$3:$F$16</c:f>
              <c:numCache>
                <c:formatCode>General</c:formatCode>
                <c:ptCount val="14"/>
                <c:pt idx="0">
                  <c:v>83</c:v>
                </c:pt>
                <c:pt idx="1">
                  <c:v>81</c:v>
                </c:pt>
                <c:pt idx="2">
                  <c:v>93</c:v>
                </c:pt>
                <c:pt idx="3">
                  <c:v>74</c:v>
                </c:pt>
                <c:pt idx="4">
                  <c:v>89</c:v>
                </c:pt>
                <c:pt idx="5">
                  <c:v>114</c:v>
                </c:pt>
                <c:pt idx="6">
                  <c:v>119</c:v>
                </c:pt>
                <c:pt idx="7">
                  <c:v>123</c:v>
                </c:pt>
                <c:pt idx="8">
                  <c:v>86</c:v>
                </c:pt>
                <c:pt idx="9">
                  <c:v>91</c:v>
                </c:pt>
                <c:pt idx="10">
                  <c:v>99</c:v>
                </c:pt>
                <c:pt idx="11">
                  <c:v>99</c:v>
                </c:pt>
                <c:pt idx="12">
                  <c:v>89</c:v>
                </c:pt>
                <c:pt idx="1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A-4D5B-A5CA-39EDA748A9D6}"/>
            </c:ext>
          </c:extLst>
        </c:ser>
        <c:ser>
          <c:idx val="1"/>
          <c:order val="1"/>
          <c:tx>
            <c:strRef>
              <c:f>'Evolución Funcional'!$G$2</c:f>
              <c:strCache>
                <c:ptCount val="1"/>
                <c:pt idx="0">
                  <c:v>Puntos planificados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Funcional'!$A$3:$A$16</c:f>
              <c:strCache>
                <c:ptCount val="14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  <c:pt idx="12">
                  <c:v>C360_Sprint Analítico 16</c:v>
                </c:pt>
                <c:pt idx="13">
                  <c:v>C360_Sprint Analítico 17</c:v>
                </c:pt>
              </c:strCache>
            </c:strRef>
          </c:cat>
          <c:val>
            <c:numRef>
              <c:f>'Evolución Funcional'!$G$3:$G$16</c:f>
              <c:numCache>
                <c:formatCode>General</c:formatCode>
                <c:ptCount val="14"/>
                <c:pt idx="0">
                  <c:v>89</c:v>
                </c:pt>
                <c:pt idx="1">
                  <c:v>81</c:v>
                </c:pt>
                <c:pt idx="2">
                  <c:v>87</c:v>
                </c:pt>
                <c:pt idx="3">
                  <c:v>96</c:v>
                </c:pt>
                <c:pt idx="4">
                  <c:v>96</c:v>
                </c:pt>
                <c:pt idx="5">
                  <c:v>111</c:v>
                </c:pt>
                <c:pt idx="6">
                  <c:v>65</c:v>
                </c:pt>
                <c:pt idx="7">
                  <c:v>127</c:v>
                </c:pt>
                <c:pt idx="8">
                  <c:v>76</c:v>
                </c:pt>
                <c:pt idx="9">
                  <c:v>76</c:v>
                </c:pt>
                <c:pt idx="10">
                  <c:v>103</c:v>
                </c:pt>
                <c:pt idx="11">
                  <c:v>95</c:v>
                </c:pt>
                <c:pt idx="12">
                  <c:v>95</c:v>
                </c:pt>
                <c:pt idx="13">
                  <c:v>90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62A-4D5B-A5CA-39EDA748A9D6}"/>
            </c:ext>
          </c:extLst>
        </c:ser>
        <c:ser>
          <c:idx val="2"/>
          <c:order val="2"/>
          <c:tx>
            <c:strRef>
              <c:f>'Evolución Funcional'!$H$2</c:f>
              <c:strCache>
                <c:ptCount val="1"/>
                <c:pt idx="0">
                  <c:v>Puntos cerrados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'Evolución Funcional'!$A$3:$A$16</c:f>
              <c:strCache>
                <c:ptCount val="14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  <c:pt idx="12">
                  <c:v>C360_Sprint Analítico 16</c:v>
                </c:pt>
                <c:pt idx="13">
                  <c:v>C360_Sprint Analítico 17</c:v>
                </c:pt>
              </c:strCache>
            </c:strRef>
          </c:cat>
          <c:val>
            <c:numRef>
              <c:f>'Evolución Funcional'!$H$3:$H$16</c:f>
              <c:numCache>
                <c:formatCode>General</c:formatCode>
                <c:ptCount val="14"/>
                <c:pt idx="0">
                  <c:v>127</c:v>
                </c:pt>
                <c:pt idx="1">
                  <c:v>74</c:v>
                </c:pt>
                <c:pt idx="2">
                  <c:v>50</c:v>
                </c:pt>
                <c:pt idx="3">
                  <c:v>70</c:v>
                </c:pt>
                <c:pt idx="4">
                  <c:v>88</c:v>
                </c:pt>
                <c:pt idx="5">
                  <c:v>138</c:v>
                </c:pt>
                <c:pt idx="6">
                  <c:v>67</c:v>
                </c:pt>
                <c:pt idx="7">
                  <c:v>115</c:v>
                </c:pt>
                <c:pt idx="8">
                  <c:v>98</c:v>
                </c:pt>
                <c:pt idx="9">
                  <c:v>56</c:v>
                </c:pt>
                <c:pt idx="10">
                  <c:v>128</c:v>
                </c:pt>
                <c:pt idx="11">
                  <c:v>75</c:v>
                </c:pt>
                <c:pt idx="12">
                  <c:v>64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A-4D5B-A5CA-39EDA748A9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965455"/>
        <c:axId val="1010493759"/>
        <c:extLst/>
      </c:barChart>
      <c:catAx>
        <c:axId val="17759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493759"/>
        <c:crosses val="autoZero"/>
        <c:auto val="1"/>
        <c:lblAlgn val="ctr"/>
        <c:lblOffset val="100"/>
        <c:noMultiLvlLbl val="0"/>
      </c:catAx>
      <c:valAx>
        <c:axId val="10104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9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Team1 - Velocidad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Team1!$W$2</c:f>
              <c:strCache>
                <c:ptCount val="1"/>
                <c:pt idx="0">
                  <c:v>Velocidad equipo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Team1!$A$17:$A$42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Team1!$W$17:$W$42</c:f>
              <c:numCache>
                <c:formatCode>0</c:formatCode>
                <c:ptCount val="26"/>
                <c:pt idx="0">
                  <c:v>44.93333333333333</c:v>
                </c:pt>
                <c:pt idx="1">
                  <c:v>47.5</c:v>
                </c:pt>
                <c:pt idx="2">
                  <c:v>50.117647058823529</c:v>
                </c:pt>
                <c:pt idx="3">
                  <c:v>49.888888888888886</c:v>
                </c:pt>
                <c:pt idx="4">
                  <c:v>48.789473684210527</c:v>
                </c:pt>
                <c:pt idx="5">
                  <c:v>50.7</c:v>
                </c:pt>
                <c:pt idx="6">
                  <c:v>51.61904761904762</c:v>
                </c:pt>
                <c:pt idx="7">
                  <c:v>51.136363636363633</c:v>
                </c:pt>
                <c:pt idx="8">
                  <c:v>51.086956521739133</c:v>
                </c:pt>
                <c:pt idx="9">
                  <c:v>50.458333333333336</c:v>
                </c:pt>
                <c:pt idx="10">
                  <c:v>51.6</c:v>
                </c:pt>
                <c:pt idx="11">
                  <c:v>52.269230769230766</c:v>
                </c:pt>
                <c:pt idx="12">
                  <c:v>52.333333333333336</c:v>
                </c:pt>
                <c:pt idx="13">
                  <c:v>52.321428571428569</c:v>
                </c:pt>
                <c:pt idx="14">
                  <c:v>51.96551724137931</c:v>
                </c:pt>
                <c:pt idx="15">
                  <c:v>50.866666666666667</c:v>
                </c:pt>
                <c:pt idx="16">
                  <c:v>51.29032258064516</c:v>
                </c:pt>
                <c:pt idx="17">
                  <c:v>51.3125</c:v>
                </c:pt>
                <c:pt idx="18">
                  <c:v>52.363636363636367</c:v>
                </c:pt>
                <c:pt idx="19">
                  <c:v>52.735294117647058</c:v>
                </c:pt>
                <c:pt idx="20">
                  <c:v>52.971428571428568</c:v>
                </c:pt>
                <c:pt idx="21">
                  <c:v>53.472222222222221</c:v>
                </c:pt>
                <c:pt idx="22">
                  <c:v>53.729729729729726</c:v>
                </c:pt>
                <c:pt idx="23">
                  <c:v>54.026315789473685</c:v>
                </c:pt>
                <c:pt idx="24">
                  <c:v>54.128205128205131</c:v>
                </c:pt>
                <c:pt idx="25">
                  <c:v>53.65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C-4C76-9836-1A6EA392A7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7700575"/>
        <c:axId val="1002103071"/>
      </c:barChart>
      <c:catAx>
        <c:axId val="1957700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103071"/>
        <c:crosses val="autoZero"/>
        <c:auto val="1"/>
        <c:lblAlgn val="ctr"/>
        <c:lblOffset val="100"/>
        <c:noMultiLvlLbl val="0"/>
      </c:catAx>
      <c:valAx>
        <c:axId val="10021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70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Team1 - %</a:t>
            </a:r>
            <a:r>
              <a:rPr lang="en-US" baseline="0"/>
              <a:t> P</a:t>
            </a:r>
            <a:r>
              <a:rPr lang="en-US"/>
              <a:t>untos finalizados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Team1!$V$2</c:f>
              <c:strCache>
                <c:ptCount val="1"/>
                <c:pt idx="0">
                  <c:v>%puntos finalizados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4A-4ADB-A3FB-E8C71718F6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A-4ADB-A3FB-E8C71718F6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4A-4ADB-A3FB-E8C71718F6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4A-4ADB-A3FB-E8C71718F62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4A-4ADB-A3FB-E8C71718F6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4A-4ADB-A3FB-E8C71718F6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34F-4DEA-A23E-77C82E5C933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F-4DEA-A23E-77C82E5C933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34F-4DEA-A23E-77C82E5C933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F-4DEA-A23E-77C82E5C933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F-4DEA-A23E-77C82E5C933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34F-4DEA-A23E-77C82E5C933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F-4DEA-A23E-77C82E5C933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F-4DEA-A23E-77C82E5C933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34F-4DEA-A23E-77C82E5C933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712-4AEA-9B3C-4DD772824D3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D7F-401C-BE61-4424F54D634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D7F-401C-BE61-4424F54D634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B4D-4C26-B69C-9A4A7BD37B1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0B8-49F6-B337-36435FD8894B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0B8-49F6-B337-36435FD8894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213-4FD4-A2C9-8B489826FE1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A66-4CC8-9ABB-A74AE49F9FE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239-44D9-BCC9-7ED22C22C7D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239-44D9-BCC9-7ED22C22C7DC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239-44D9-BCC9-7ED22C22C7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Team1!$A$17:$A$42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Team1!$V$17:$V$42</c:f>
              <c:numCache>
                <c:formatCode>0%</c:formatCode>
                <c:ptCount val="26"/>
                <c:pt idx="0">
                  <c:v>1.3292682926829269</c:v>
                </c:pt>
                <c:pt idx="1">
                  <c:v>1.1168831168831168</c:v>
                </c:pt>
                <c:pt idx="2">
                  <c:v>1.1645569620253164</c:v>
                </c:pt>
                <c:pt idx="3">
                  <c:v>0.63888888888888884</c:v>
                </c:pt>
                <c:pt idx="4">
                  <c:v>0.34523809523809523</c:v>
                </c:pt>
                <c:pt idx="5">
                  <c:v>3.1071428571428572</c:v>
                </c:pt>
                <c:pt idx="6">
                  <c:v>0.84337349397590367</c:v>
                </c:pt>
                <c:pt idx="7">
                  <c:v>0.55405405405405406</c:v>
                </c:pt>
                <c:pt idx="8">
                  <c:v>0.79365079365079361</c:v>
                </c:pt>
                <c:pt idx="9">
                  <c:v>0.50704225352112675</c:v>
                </c:pt>
                <c:pt idx="10">
                  <c:v>1.144927536231884</c:v>
                </c:pt>
                <c:pt idx="11">
                  <c:v>1.0147058823529411</c:v>
                </c:pt>
                <c:pt idx="12">
                  <c:v>0.93103448275862066</c:v>
                </c:pt>
                <c:pt idx="13">
                  <c:v>0.91228070175438591</c:v>
                </c:pt>
                <c:pt idx="14">
                  <c:v>1</c:v>
                </c:pt>
                <c:pt idx="15">
                  <c:v>1</c:v>
                </c:pt>
                <c:pt idx="16">
                  <c:v>1.1428571428571428</c:v>
                </c:pt>
                <c:pt idx="17">
                  <c:v>0.85245901639344257</c:v>
                </c:pt>
                <c:pt idx="18">
                  <c:v>1.2647058823529411</c:v>
                </c:pt>
                <c:pt idx="19">
                  <c:v>1</c:v>
                </c:pt>
                <c:pt idx="20">
                  <c:v>0.74390243902439024</c:v>
                </c:pt>
                <c:pt idx="21">
                  <c:v>0.93421052631578949</c:v>
                </c:pt>
                <c:pt idx="22">
                  <c:v>0.94029850746268662</c:v>
                </c:pt>
                <c:pt idx="23">
                  <c:v>0.8666666666666667</c:v>
                </c:pt>
                <c:pt idx="24">
                  <c:v>1</c:v>
                </c:pt>
                <c:pt idx="25">
                  <c:v>0.59322033898305082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4A-4ADB-A3FB-E8C71718F6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7782703"/>
        <c:axId val="563930863"/>
      </c:barChart>
      <c:catAx>
        <c:axId val="19577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30863"/>
        <c:crosses val="autoZero"/>
        <c:auto val="1"/>
        <c:lblAlgn val="ctr"/>
        <c:lblOffset val="100"/>
        <c:noMultiLvlLbl val="0"/>
      </c:catAx>
      <c:valAx>
        <c:axId val="5639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7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Team1 - Comparativa Capacidad/Planificado/Cerrado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Team1!$R$2</c:f>
              <c:strCache>
                <c:ptCount val="1"/>
                <c:pt idx="0">
                  <c:v>Puntos capacidad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Team1!$A$17:$A$42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Team1!$R$17:$R$42</c:f>
              <c:numCache>
                <c:formatCode>General</c:formatCode>
                <c:ptCount val="26"/>
                <c:pt idx="0">
                  <c:v>74</c:v>
                </c:pt>
                <c:pt idx="1">
                  <c:v>76</c:v>
                </c:pt>
                <c:pt idx="2">
                  <c:v>76</c:v>
                </c:pt>
                <c:pt idx="3">
                  <c:v>71</c:v>
                </c:pt>
                <c:pt idx="4">
                  <c:v>79</c:v>
                </c:pt>
                <c:pt idx="5">
                  <c:v>27</c:v>
                </c:pt>
                <c:pt idx="6">
                  <c:v>80</c:v>
                </c:pt>
                <c:pt idx="7">
                  <c:v>70</c:v>
                </c:pt>
                <c:pt idx="8">
                  <c:v>63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58</c:v>
                </c:pt>
                <c:pt idx="13">
                  <c:v>59</c:v>
                </c:pt>
                <c:pt idx="14">
                  <c:v>38</c:v>
                </c:pt>
                <c:pt idx="15">
                  <c:v>19</c:v>
                </c:pt>
                <c:pt idx="16">
                  <c:v>55</c:v>
                </c:pt>
                <c:pt idx="17">
                  <c:v>60</c:v>
                </c:pt>
                <c:pt idx="18">
                  <c:v>70</c:v>
                </c:pt>
                <c:pt idx="19">
                  <c:v>59</c:v>
                </c:pt>
                <c:pt idx="20">
                  <c:v>79</c:v>
                </c:pt>
                <c:pt idx="21">
                  <c:v>76</c:v>
                </c:pt>
                <c:pt idx="22">
                  <c:v>85</c:v>
                </c:pt>
                <c:pt idx="23">
                  <c:v>76</c:v>
                </c:pt>
                <c:pt idx="24">
                  <c:v>57</c:v>
                </c:pt>
                <c:pt idx="2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B-488A-88DC-8F62BAC0D41E}"/>
            </c:ext>
          </c:extLst>
        </c:ser>
        <c:ser>
          <c:idx val="1"/>
          <c:order val="1"/>
          <c:tx>
            <c:strRef>
              <c:f>Team1!$S$2</c:f>
              <c:strCache>
                <c:ptCount val="1"/>
                <c:pt idx="0">
                  <c:v>Puntos planificados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Team1!$A$17:$A$42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Team1!$S$17:$S$42</c:f>
              <c:numCache>
                <c:formatCode>General</c:formatCode>
                <c:ptCount val="26"/>
                <c:pt idx="0">
                  <c:v>82</c:v>
                </c:pt>
                <c:pt idx="1">
                  <c:v>77</c:v>
                </c:pt>
                <c:pt idx="2">
                  <c:v>79</c:v>
                </c:pt>
                <c:pt idx="3">
                  <c:v>72</c:v>
                </c:pt>
                <c:pt idx="4">
                  <c:v>84</c:v>
                </c:pt>
                <c:pt idx="5">
                  <c:v>28</c:v>
                </c:pt>
                <c:pt idx="6">
                  <c:v>83</c:v>
                </c:pt>
                <c:pt idx="7">
                  <c:v>74</c:v>
                </c:pt>
                <c:pt idx="8">
                  <c:v>63</c:v>
                </c:pt>
                <c:pt idx="9">
                  <c:v>71</c:v>
                </c:pt>
                <c:pt idx="10">
                  <c:v>69</c:v>
                </c:pt>
                <c:pt idx="11">
                  <c:v>68</c:v>
                </c:pt>
                <c:pt idx="12">
                  <c:v>58</c:v>
                </c:pt>
                <c:pt idx="13">
                  <c:v>57</c:v>
                </c:pt>
                <c:pt idx="14">
                  <c:v>42</c:v>
                </c:pt>
                <c:pt idx="15">
                  <c:v>19</c:v>
                </c:pt>
                <c:pt idx="16">
                  <c:v>56</c:v>
                </c:pt>
                <c:pt idx="17">
                  <c:v>61</c:v>
                </c:pt>
                <c:pt idx="18">
                  <c:v>68</c:v>
                </c:pt>
                <c:pt idx="19">
                  <c:v>65</c:v>
                </c:pt>
                <c:pt idx="20">
                  <c:v>82</c:v>
                </c:pt>
                <c:pt idx="21">
                  <c:v>76</c:v>
                </c:pt>
                <c:pt idx="22">
                  <c:v>67</c:v>
                </c:pt>
                <c:pt idx="23">
                  <c:v>75</c:v>
                </c:pt>
                <c:pt idx="24">
                  <c:v>58</c:v>
                </c:pt>
                <c:pt idx="2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B-488A-88DC-8F62BAC0D41E}"/>
            </c:ext>
          </c:extLst>
        </c:ser>
        <c:ser>
          <c:idx val="2"/>
          <c:order val="2"/>
          <c:tx>
            <c:strRef>
              <c:f>Team1!$T$2</c:f>
              <c:strCache>
                <c:ptCount val="1"/>
                <c:pt idx="0">
                  <c:v>Puntos cerrados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Team1!$A$17:$A$42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Team1!$T$17:$T$42</c:f>
              <c:numCache>
                <c:formatCode>General</c:formatCode>
                <c:ptCount val="26"/>
                <c:pt idx="0">
                  <c:v>109</c:v>
                </c:pt>
                <c:pt idx="1">
                  <c:v>86</c:v>
                </c:pt>
                <c:pt idx="2">
                  <c:v>92</c:v>
                </c:pt>
                <c:pt idx="3">
                  <c:v>46</c:v>
                </c:pt>
                <c:pt idx="4">
                  <c:v>29</c:v>
                </c:pt>
                <c:pt idx="5">
                  <c:v>87</c:v>
                </c:pt>
                <c:pt idx="6">
                  <c:v>70</c:v>
                </c:pt>
                <c:pt idx="7">
                  <c:v>41</c:v>
                </c:pt>
                <c:pt idx="8">
                  <c:v>50</c:v>
                </c:pt>
                <c:pt idx="9">
                  <c:v>36</c:v>
                </c:pt>
                <c:pt idx="10">
                  <c:v>79</c:v>
                </c:pt>
                <c:pt idx="11">
                  <c:v>69</c:v>
                </c:pt>
                <c:pt idx="12">
                  <c:v>54</c:v>
                </c:pt>
                <c:pt idx="13">
                  <c:v>52</c:v>
                </c:pt>
                <c:pt idx="14">
                  <c:v>42</c:v>
                </c:pt>
                <c:pt idx="15">
                  <c:v>19</c:v>
                </c:pt>
                <c:pt idx="16">
                  <c:v>64</c:v>
                </c:pt>
                <c:pt idx="17">
                  <c:v>52</c:v>
                </c:pt>
                <c:pt idx="18">
                  <c:v>86</c:v>
                </c:pt>
                <c:pt idx="19">
                  <c:v>65</c:v>
                </c:pt>
                <c:pt idx="20">
                  <c:v>61</c:v>
                </c:pt>
                <c:pt idx="21">
                  <c:v>71</c:v>
                </c:pt>
                <c:pt idx="22">
                  <c:v>63</c:v>
                </c:pt>
                <c:pt idx="23">
                  <c:v>65</c:v>
                </c:pt>
                <c:pt idx="24">
                  <c:v>58</c:v>
                </c:pt>
                <c:pt idx="2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B-488A-88DC-8F62BAC0D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965455"/>
        <c:axId val="1010493759"/>
      </c:barChart>
      <c:catAx>
        <c:axId val="17759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493759"/>
        <c:crosses val="autoZero"/>
        <c:auto val="1"/>
        <c:lblAlgn val="ctr"/>
        <c:lblOffset val="100"/>
        <c:noMultiLvlLbl val="0"/>
      </c:catAx>
      <c:valAx>
        <c:axId val="10104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9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Team2 - Evolución quemado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1"/>
          <c:order val="0"/>
          <c:tx>
            <c:strRef>
              <c:f>Team2!$T$2</c:f>
              <c:strCache>
                <c:ptCount val="1"/>
                <c:pt idx="0">
                  <c:v>Puntos cerrados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Team2!$A$17:$A$42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Team2!$T$17:$T$42</c:f>
              <c:numCache>
                <c:formatCode>General</c:formatCode>
                <c:ptCount val="26"/>
                <c:pt idx="0">
                  <c:v>52</c:v>
                </c:pt>
                <c:pt idx="1">
                  <c:v>75</c:v>
                </c:pt>
                <c:pt idx="2">
                  <c:v>43</c:v>
                </c:pt>
                <c:pt idx="3">
                  <c:v>37</c:v>
                </c:pt>
                <c:pt idx="4">
                  <c:v>45</c:v>
                </c:pt>
                <c:pt idx="5">
                  <c:v>32</c:v>
                </c:pt>
                <c:pt idx="6">
                  <c:v>31</c:v>
                </c:pt>
                <c:pt idx="7">
                  <c:v>54</c:v>
                </c:pt>
                <c:pt idx="8">
                  <c:v>45</c:v>
                </c:pt>
                <c:pt idx="9">
                  <c:v>88</c:v>
                </c:pt>
                <c:pt idx="10">
                  <c:v>42</c:v>
                </c:pt>
                <c:pt idx="11">
                  <c:v>38</c:v>
                </c:pt>
                <c:pt idx="12">
                  <c:v>37</c:v>
                </c:pt>
                <c:pt idx="13">
                  <c:v>30</c:v>
                </c:pt>
                <c:pt idx="14">
                  <c:v>37</c:v>
                </c:pt>
                <c:pt idx="15">
                  <c:v>19</c:v>
                </c:pt>
                <c:pt idx="16">
                  <c:v>41</c:v>
                </c:pt>
                <c:pt idx="17">
                  <c:v>45</c:v>
                </c:pt>
                <c:pt idx="18">
                  <c:v>40</c:v>
                </c:pt>
                <c:pt idx="19">
                  <c:v>42</c:v>
                </c:pt>
                <c:pt idx="20">
                  <c:v>71</c:v>
                </c:pt>
                <c:pt idx="21">
                  <c:v>67</c:v>
                </c:pt>
                <c:pt idx="22">
                  <c:v>35</c:v>
                </c:pt>
                <c:pt idx="23">
                  <c:v>74</c:v>
                </c:pt>
                <c:pt idx="24">
                  <c:v>61</c:v>
                </c:pt>
                <c:pt idx="2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4496-BA59-BC52B6981AE1}"/>
            </c:ext>
          </c:extLst>
        </c:ser>
        <c:ser>
          <c:idx val="0"/>
          <c:order val="1"/>
          <c:tx>
            <c:strRef>
              <c:f>Team2!$U$2</c:f>
              <c:strCache>
                <c:ptCount val="1"/>
                <c:pt idx="0">
                  <c:v>Puntos sin cerrar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Team2!$A$17:$A$42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Team2!$U$17:$U$42</c:f>
              <c:numCache>
                <c:formatCode>General</c:formatCode>
                <c:ptCount val="26"/>
                <c:pt idx="0">
                  <c:v>13</c:v>
                </c:pt>
                <c:pt idx="1">
                  <c:v>5</c:v>
                </c:pt>
                <c:pt idx="2">
                  <c:v>13</c:v>
                </c:pt>
                <c:pt idx="3">
                  <c:v>29</c:v>
                </c:pt>
                <c:pt idx="4">
                  <c:v>27</c:v>
                </c:pt>
                <c:pt idx="5">
                  <c:v>5</c:v>
                </c:pt>
                <c:pt idx="6">
                  <c:v>49</c:v>
                </c:pt>
                <c:pt idx="7">
                  <c:v>33</c:v>
                </c:pt>
                <c:pt idx="8">
                  <c:v>33</c:v>
                </c:pt>
                <c:pt idx="9">
                  <c:v>3</c:v>
                </c:pt>
                <c:pt idx="10">
                  <c:v>0</c:v>
                </c:pt>
                <c:pt idx="11">
                  <c:v>20</c:v>
                </c:pt>
                <c:pt idx="12">
                  <c:v>8</c:v>
                </c:pt>
                <c:pt idx="13">
                  <c:v>20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23</c:v>
                </c:pt>
                <c:pt idx="20">
                  <c:v>3</c:v>
                </c:pt>
                <c:pt idx="21">
                  <c:v>5</c:v>
                </c:pt>
                <c:pt idx="22">
                  <c:v>13</c:v>
                </c:pt>
                <c:pt idx="23">
                  <c:v>20</c:v>
                </c:pt>
                <c:pt idx="24">
                  <c:v>2</c:v>
                </c:pt>
                <c:pt idx="2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2-4496-BA59-BC52B6981A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52467279"/>
        <c:axId val="1002907503"/>
      </c:barChart>
      <c:catAx>
        <c:axId val="115246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907503"/>
        <c:crosses val="autoZero"/>
        <c:auto val="1"/>
        <c:lblAlgn val="ctr"/>
        <c:lblOffset val="100"/>
        <c:noMultiLvlLbl val="0"/>
      </c:catAx>
      <c:valAx>
        <c:axId val="10029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Team2 - Velocidad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Team2!$W$2</c:f>
              <c:strCache>
                <c:ptCount val="1"/>
                <c:pt idx="0">
                  <c:v>Velocidad equipo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Team2!$A$17:$A$40</c:f>
              <c:strCache>
                <c:ptCount val="24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</c:strCache>
            </c:strRef>
          </c:cat>
          <c:val>
            <c:numRef>
              <c:f>Team2!$W$17:$W$40</c:f>
              <c:numCache>
                <c:formatCode>0</c:formatCode>
                <c:ptCount val="24"/>
                <c:pt idx="0">
                  <c:v>45</c:v>
                </c:pt>
                <c:pt idx="1">
                  <c:v>46.875</c:v>
                </c:pt>
                <c:pt idx="2">
                  <c:v>46.647058823529413</c:v>
                </c:pt>
                <c:pt idx="3">
                  <c:v>46.111111111111114</c:v>
                </c:pt>
                <c:pt idx="4">
                  <c:v>46.05263157894737</c:v>
                </c:pt>
                <c:pt idx="5">
                  <c:v>45.35</c:v>
                </c:pt>
                <c:pt idx="6">
                  <c:v>44.666666666666664</c:v>
                </c:pt>
                <c:pt idx="7">
                  <c:v>45.090909090909093</c:v>
                </c:pt>
                <c:pt idx="8">
                  <c:v>45.086956521739133</c:v>
                </c:pt>
                <c:pt idx="9">
                  <c:v>46.875</c:v>
                </c:pt>
                <c:pt idx="10">
                  <c:v>46.68</c:v>
                </c:pt>
                <c:pt idx="11">
                  <c:v>46.346153846153847</c:v>
                </c:pt>
                <c:pt idx="12">
                  <c:v>46</c:v>
                </c:pt>
                <c:pt idx="13">
                  <c:v>45.428571428571431</c:v>
                </c:pt>
                <c:pt idx="14">
                  <c:v>45.137931034482762</c:v>
                </c:pt>
                <c:pt idx="15">
                  <c:v>44.266666666666666</c:v>
                </c:pt>
                <c:pt idx="16">
                  <c:v>44.161290322580648</c:v>
                </c:pt>
                <c:pt idx="17">
                  <c:v>44.1875</c:v>
                </c:pt>
                <c:pt idx="18">
                  <c:v>44.060606060606062</c:v>
                </c:pt>
                <c:pt idx="19">
                  <c:v>44</c:v>
                </c:pt>
                <c:pt idx="20">
                  <c:v>44.771428571428572</c:v>
                </c:pt>
                <c:pt idx="21">
                  <c:v>45.388888888888886</c:v>
                </c:pt>
                <c:pt idx="22">
                  <c:v>45.108108108108105</c:v>
                </c:pt>
                <c:pt idx="23">
                  <c:v>45.868421052631582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0-413B-9C61-A09BDD6D38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7700575"/>
        <c:axId val="1002103071"/>
      </c:barChart>
      <c:catAx>
        <c:axId val="1957700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103071"/>
        <c:crosses val="autoZero"/>
        <c:auto val="1"/>
        <c:lblAlgn val="ctr"/>
        <c:lblOffset val="100"/>
        <c:noMultiLvlLbl val="0"/>
      </c:catAx>
      <c:valAx>
        <c:axId val="10021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70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Team2 - %</a:t>
            </a:r>
            <a:r>
              <a:rPr lang="en-US" baseline="0"/>
              <a:t> P</a:t>
            </a:r>
            <a:r>
              <a:rPr lang="en-US"/>
              <a:t>untos finalizados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Team2!$V$2</c:f>
              <c:strCache>
                <c:ptCount val="1"/>
                <c:pt idx="0">
                  <c:v>%puntos finalizados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B-4E84-906F-7A8AC32A69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B-4E84-906F-7A8AC32A69F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8B-4E84-906F-7A8AC32A69F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8B-4E84-906F-7A8AC32A69F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8B-4E84-906F-7A8AC32A69F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B-4E84-906F-7A8AC32A69F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E6-4411-B77E-4B383C4CFC5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E6-4411-B77E-4B383C4CFC5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E6-4411-B77E-4B383C4CFC5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E6-4411-B77E-4B383C4CFC5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2E6-4411-B77E-4B383C4CFC54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E6-4411-B77E-4B383C4CFC54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2E6-4411-B77E-4B383C4CFC54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2E6-4411-B77E-4B383C4CFC5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2E6-4411-B77E-4B383C4CFC5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CDA-4B26-82E9-07344636D68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DC8-457A-9877-CB5A0C0E8EC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DC8-457A-9877-CB5A0C0E8EC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DC8-457A-9877-CB5A0C0E8EC6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FB6-46E6-A940-1C6AE0418DC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FB1-4DD4-8C06-DBDF8DF6AB6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7F4D-4556-87AC-F7F537F0AA72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02E-4B18-AAE2-310E18D4C2E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CFA2-49B0-BDDE-687E26D2C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CFA2-49B0-BDDE-687E26D2CDD4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CFA2-49B0-BDDE-687E26D2CD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Team2!$A$17:$A$42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Team2!$V$17:$V$42</c:f>
              <c:numCache>
                <c:formatCode>0%</c:formatCode>
                <c:ptCount val="26"/>
                <c:pt idx="0">
                  <c:v>1.3</c:v>
                </c:pt>
                <c:pt idx="1">
                  <c:v>1.1194029850746268</c:v>
                </c:pt>
                <c:pt idx="2">
                  <c:v>0.81132075471698117</c:v>
                </c:pt>
                <c:pt idx="3">
                  <c:v>0.69811320754716977</c:v>
                </c:pt>
                <c:pt idx="4">
                  <c:v>0.72580645161290325</c:v>
                </c:pt>
                <c:pt idx="5">
                  <c:v>0.69565217391304346</c:v>
                </c:pt>
                <c:pt idx="6">
                  <c:v>0.47692307692307695</c:v>
                </c:pt>
                <c:pt idx="7">
                  <c:v>1.1020408163265305</c:v>
                </c:pt>
                <c:pt idx="8">
                  <c:v>0.8035714285714286</c:v>
                </c:pt>
                <c:pt idx="9">
                  <c:v>1.4193548387096775</c:v>
                </c:pt>
                <c:pt idx="10">
                  <c:v>0.8571428571428571</c:v>
                </c:pt>
                <c:pt idx="11">
                  <c:v>0.6333333333333333</c:v>
                </c:pt>
                <c:pt idx="12">
                  <c:v>0.69811320754716977</c:v>
                </c:pt>
                <c:pt idx="13">
                  <c:v>0.7142857142857143</c:v>
                </c:pt>
                <c:pt idx="14">
                  <c:v>0.86046511627906974</c:v>
                </c:pt>
                <c:pt idx="15">
                  <c:v>1</c:v>
                </c:pt>
                <c:pt idx="16">
                  <c:v>1</c:v>
                </c:pt>
                <c:pt idx="17">
                  <c:v>1.1538461538461537</c:v>
                </c:pt>
                <c:pt idx="18">
                  <c:v>0.78431372549019607</c:v>
                </c:pt>
                <c:pt idx="19">
                  <c:v>0.62686567164179108</c:v>
                </c:pt>
                <c:pt idx="20">
                  <c:v>1.0597014925373134</c:v>
                </c:pt>
                <c:pt idx="21">
                  <c:v>0.98529411764705888</c:v>
                </c:pt>
                <c:pt idx="22">
                  <c:v>0.625</c:v>
                </c:pt>
                <c:pt idx="23">
                  <c:v>1.1044776119402986</c:v>
                </c:pt>
                <c:pt idx="24">
                  <c:v>1.0517241379310345</c:v>
                </c:pt>
                <c:pt idx="25">
                  <c:v>0.40677966101694918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8B-4E84-906F-7A8AC32A6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7782703"/>
        <c:axId val="563930863"/>
      </c:barChart>
      <c:catAx>
        <c:axId val="19577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30863"/>
        <c:crosses val="autoZero"/>
        <c:auto val="1"/>
        <c:lblAlgn val="ctr"/>
        <c:lblOffset val="100"/>
        <c:noMultiLvlLbl val="0"/>
      </c:catAx>
      <c:valAx>
        <c:axId val="5639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7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Team2 - Comparativa Capacidad/Planificado/Cerrado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Team2!$R$2</c:f>
              <c:strCache>
                <c:ptCount val="1"/>
                <c:pt idx="0">
                  <c:v>Puntos capacidad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Team2!$A$17:$A$42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Team2!$R$17:$R$42</c:f>
              <c:numCache>
                <c:formatCode>General</c:formatCode>
                <c:ptCount val="26"/>
                <c:pt idx="0">
                  <c:v>48</c:v>
                </c:pt>
                <c:pt idx="1">
                  <c:v>67</c:v>
                </c:pt>
                <c:pt idx="2">
                  <c:v>55</c:v>
                </c:pt>
                <c:pt idx="3">
                  <c:v>60</c:v>
                </c:pt>
                <c:pt idx="4">
                  <c:v>59</c:v>
                </c:pt>
                <c:pt idx="5">
                  <c:v>44</c:v>
                </c:pt>
                <c:pt idx="6">
                  <c:v>70</c:v>
                </c:pt>
                <c:pt idx="7">
                  <c:v>46</c:v>
                </c:pt>
                <c:pt idx="8">
                  <c:v>56</c:v>
                </c:pt>
                <c:pt idx="9">
                  <c:v>70</c:v>
                </c:pt>
                <c:pt idx="10">
                  <c:v>64</c:v>
                </c:pt>
                <c:pt idx="11">
                  <c:v>60</c:v>
                </c:pt>
                <c:pt idx="12">
                  <c:v>53</c:v>
                </c:pt>
                <c:pt idx="13">
                  <c:v>42</c:v>
                </c:pt>
                <c:pt idx="14">
                  <c:v>42</c:v>
                </c:pt>
                <c:pt idx="15">
                  <c:v>19</c:v>
                </c:pt>
                <c:pt idx="16">
                  <c:v>39</c:v>
                </c:pt>
                <c:pt idx="17">
                  <c:v>38</c:v>
                </c:pt>
                <c:pt idx="18">
                  <c:v>52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74</c:v>
                </c:pt>
                <c:pt idx="23">
                  <c:v>67</c:v>
                </c:pt>
                <c:pt idx="24">
                  <c:v>56</c:v>
                </c:pt>
                <c:pt idx="2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3-4671-A52A-CF88E9526469}"/>
            </c:ext>
          </c:extLst>
        </c:ser>
        <c:ser>
          <c:idx val="1"/>
          <c:order val="1"/>
          <c:tx>
            <c:strRef>
              <c:f>Team2!$S$2</c:f>
              <c:strCache>
                <c:ptCount val="1"/>
                <c:pt idx="0">
                  <c:v>Puntos planificados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Team2!$A$17:$A$42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Team2!$S$17:$S$42</c:f>
              <c:numCache>
                <c:formatCode>General</c:formatCode>
                <c:ptCount val="26"/>
                <c:pt idx="0">
                  <c:v>40</c:v>
                </c:pt>
                <c:pt idx="1">
                  <c:v>67</c:v>
                </c:pt>
                <c:pt idx="2">
                  <c:v>53</c:v>
                </c:pt>
                <c:pt idx="3">
                  <c:v>53</c:v>
                </c:pt>
                <c:pt idx="4">
                  <c:v>62</c:v>
                </c:pt>
                <c:pt idx="5">
                  <c:v>46</c:v>
                </c:pt>
                <c:pt idx="6">
                  <c:v>65</c:v>
                </c:pt>
                <c:pt idx="7">
                  <c:v>49</c:v>
                </c:pt>
                <c:pt idx="8">
                  <c:v>56</c:v>
                </c:pt>
                <c:pt idx="9">
                  <c:v>62</c:v>
                </c:pt>
                <c:pt idx="10">
                  <c:v>49</c:v>
                </c:pt>
                <c:pt idx="11">
                  <c:v>60</c:v>
                </c:pt>
                <c:pt idx="12">
                  <c:v>53</c:v>
                </c:pt>
                <c:pt idx="13">
                  <c:v>42</c:v>
                </c:pt>
                <c:pt idx="14">
                  <c:v>43</c:v>
                </c:pt>
                <c:pt idx="15">
                  <c:v>19</c:v>
                </c:pt>
                <c:pt idx="16">
                  <c:v>41</c:v>
                </c:pt>
                <c:pt idx="17">
                  <c:v>39</c:v>
                </c:pt>
                <c:pt idx="18">
                  <c:v>51</c:v>
                </c:pt>
                <c:pt idx="19">
                  <c:v>67</c:v>
                </c:pt>
                <c:pt idx="20">
                  <c:v>67</c:v>
                </c:pt>
                <c:pt idx="21">
                  <c:v>68</c:v>
                </c:pt>
                <c:pt idx="22">
                  <c:v>56</c:v>
                </c:pt>
                <c:pt idx="23">
                  <c:v>67</c:v>
                </c:pt>
                <c:pt idx="24">
                  <c:v>51</c:v>
                </c:pt>
                <c:pt idx="2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3-4671-A52A-CF88E9526469}"/>
            </c:ext>
          </c:extLst>
        </c:ser>
        <c:ser>
          <c:idx val="2"/>
          <c:order val="2"/>
          <c:tx>
            <c:strRef>
              <c:f>Team2!$T$2</c:f>
              <c:strCache>
                <c:ptCount val="1"/>
                <c:pt idx="0">
                  <c:v>Puntos cerrados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Team2!$A$17:$A$42</c:f>
              <c:strCache>
                <c:ptCount val="26"/>
                <c:pt idx="0">
                  <c:v>C360_Sprint Analítico 18</c:v>
                </c:pt>
                <c:pt idx="1">
                  <c:v>C360_Sprint Analítico 19</c:v>
                </c:pt>
                <c:pt idx="2">
                  <c:v>C360_Sprint Analítico 20</c:v>
                </c:pt>
                <c:pt idx="3">
                  <c:v>C360_Sprint Analítico 21</c:v>
                </c:pt>
                <c:pt idx="4">
                  <c:v>C360_Sprint Analítico 22</c:v>
                </c:pt>
                <c:pt idx="5">
                  <c:v>C360_Sprint Analítico 23</c:v>
                </c:pt>
                <c:pt idx="6">
                  <c:v>C360_Sprint Analítico 24</c:v>
                </c:pt>
                <c:pt idx="7">
                  <c:v>C360_Sprint Analítico 25</c:v>
                </c:pt>
                <c:pt idx="8">
                  <c:v>C360_Sprint Analítico 26</c:v>
                </c:pt>
                <c:pt idx="9">
                  <c:v>C360_Sprint Analítico 27</c:v>
                </c:pt>
                <c:pt idx="10">
                  <c:v>C360_Sprint Analítico 28</c:v>
                </c:pt>
                <c:pt idx="11">
                  <c:v>C360_Sprint Analítico 29</c:v>
                </c:pt>
                <c:pt idx="12">
                  <c:v>C360_Sprint Analítico 30</c:v>
                </c:pt>
                <c:pt idx="13">
                  <c:v>C360_Sprint Analítico 31</c:v>
                </c:pt>
                <c:pt idx="14">
                  <c:v>C360_Sprint Analítico 32</c:v>
                </c:pt>
                <c:pt idx="15">
                  <c:v>C360_Sprint Analítico 33</c:v>
                </c:pt>
                <c:pt idx="16">
                  <c:v>C360_Sprint Analítico 34</c:v>
                </c:pt>
                <c:pt idx="17">
                  <c:v>C360_Sprint Analítico 35</c:v>
                </c:pt>
                <c:pt idx="18">
                  <c:v>C360_Sprint Analítico 36</c:v>
                </c:pt>
                <c:pt idx="19">
                  <c:v>C360_Sprint Analítico 37</c:v>
                </c:pt>
                <c:pt idx="20">
                  <c:v>C360_Sprint Analítico 38</c:v>
                </c:pt>
                <c:pt idx="21">
                  <c:v>C360_Sprint Analítico 39</c:v>
                </c:pt>
                <c:pt idx="22">
                  <c:v>C360_Sprint Analítico 40</c:v>
                </c:pt>
                <c:pt idx="23">
                  <c:v>C360_Sprint Analítico 41</c:v>
                </c:pt>
                <c:pt idx="24">
                  <c:v>C360_Sprint Analítico 42</c:v>
                </c:pt>
                <c:pt idx="25">
                  <c:v>C360_Sprint Analítico 43</c:v>
                </c:pt>
              </c:strCache>
            </c:strRef>
          </c:cat>
          <c:val>
            <c:numRef>
              <c:f>Team2!$T$17:$T$42</c:f>
              <c:numCache>
                <c:formatCode>General</c:formatCode>
                <c:ptCount val="26"/>
                <c:pt idx="0">
                  <c:v>52</c:v>
                </c:pt>
                <c:pt idx="1">
                  <c:v>75</c:v>
                </c:pt>
                <c:pt idx="2">
                  <c:v>43</c:v>
                </c:pt>
                <c:pt idx="3">
                  <c:v>37</c:v>
                </c:pt>
                <c:pt idx="4">
                  <c:v>45</c:v>
                </c:pt>
                <c:pt idx="5">
                  <c:v>32</c:v>
                </c:pt>
                <c:pt idx="6">
                  <c:v>31</c:v>
                </c:pt>
                <c:pt idx="7">
                  <c:v>54</c:v>
                </c:pt>
                <c:pt idx="8">
                  <c:v>45</c:v>
                </c:pt>
                <c:pt idx="9">
                  <c:v>88</c:v>
                </c:pt>
                <c:pt idx="10">
                  <c:v>42</c:v>
                </c:pt>
                <c:pt idx="11">
                  <c:v>38</c:v>
                </c:pt>
                <c:pt idx="12">
                  <c:v>37</c:v>
                </c:pt>
                <c:pt idx="13">
                  <c:v>30</c:v>
                </c:pt>
                <c:pt idx="14">
                  <c:v>37</c:v>
                </c:pt>
                <c:pt idx="15">
                  <c:v>19</c:v>
                </c:pt>
                <c:pt idx="16">
                  <c:v>41</c:v>
                </c:pt>
                <c:pt idx="17">
                  <c:v>45</c:v>
                </c:pt>
                <c:pt idx="18">
                  <c:v>40</c:v>
                </c:pt>
                <c:pt idx="19">
                  <c:v>42</c:v>
                </c:pt>
                <c:pt idx="20">
                  <c:v>71</c:v>
                </c:pt>
                <c:pt idx="21">
                  <c:v>67</c:v>
                </c:pt>
                <c:pt idx="22">
                  <c:v>35</c:v>
                </c:pt>
                <c:pt idx="23">
                  <c:v>74</c:v>
                </c:pt>
                <c:pt idx="24">
                  <c:v>61</c:v>
                </c:pt>
                <c:pt idx="2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3-4671-A52A-CF88E9526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965455"/>
        <c:axId val="1010493759"/>
      </c:barChart>
      <c:catAx>
        <c:axId val="17759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493759"/>
        <c:crosses val="autoZero"/>
        <c:auto val="1"/>
        <c:lblAlgn val="ctr"/>
        <c:lblOffset val="100"/>
        <c:noMultiLvlLbl val="0"/>
      </c:catAx>
      <c:valAx>
        <c:axId val="10104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9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Team3 - Evolución quemado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1"/>
          <c:order val="0"/>
          <c:tx>
            <c:strRef>
              <c:f>Team3!$T$2</c:f>
              <c:strCache>
                <c:ptCount val="1"/>
                <c:pt idx="0">
                  <c:v>Puntos cerrados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Team3!$A$3:$A$14</c:f>
              <c:strCache>
                <c:ptCount val="12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</c:strCache>
            </c:strRef>
          </c:cat>
          <c:val>
            <c:numRef>
              <c:f>Team3!$T$3:$T$14</c:f>
              <c:numCache>
                <c:formatCode>General</c:formatCode>
                <c:ptCount val="12"/>
                <c:pt idx="0">
                  <c:v>40</c:v>
                </c:pt>
                <c:pt idx="1">
                  <c:v>62</c:v>
                </c:pt>
                <c:pt idx="2">
                  <c:v>26</c:v>
                </c:pt>
                <c:pt idx="3">
                  <c:v>55</c:v>
                </c:pt>
                <c:pt idx="4">
                  <c:v>62</c:v>
                </c:pt>
                <c:pt idx="5">
                  <c:v>38</c:v>
                </c:pt>
                <c:pt idx="6">
                  <c:v>53</c:v>
                </c:pt>
                <c:pt idx="7">
                  <c:v>52</c:v>
                </c:pt>
                <c:pt idx="8">
                  <c:v>58</c:v>
                </c:pt>
                <c:pt idx="9">
                  <c:v>32</c:v>
                </c:pt>
                <c:pt idx="10">
                  <c:v>49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4F3D-8EBB-D710C393C24E}"/>
            </c:ext>
          </c:extLst>
        </c:ser>
        <c:ser>
          <c:idx val="0"/>
          <c:order val="1"/>
          <c:tx>
            <c:strRef>
              <c:f>Team3!$U$2</c:f>
              <c:strCache>
                <c:ptCount val="1"/>
                <c:pt idx="0">
                  <c:v>Puntos sin cerrar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Team3!$A$3:$A$14</c:f>
              <c:strCache>
                <c:ptCount val="12"/>
                <c:pt idx="0">
                  <c:v>C360_Sprint Analítico 4</c:v>
                </c:pt>
                <c:pt idx="1">
                  <c:v>C360_Sprint Analítico 5</c:v>
                </c:pt>
                <c:pt idx="2">
                  <c:v>C360_Sprint Analítico 6</c:v>
                </c:pt>
                <c:pt idx="3">
                  <c:v>C360_Sprint Analítico 7</c:v>
                </c:pt>
                <c:pt idx="4">
                  <c:v>C360_Sprint Analítico 8</c:v>
                </c:pt>
                <c:pt idx="5">
                  <c:v>C360_Sprint Analítico 9</c:v>
                </c:pt>
                <c:pt idx="6">
                  <c:v>C360_Sprint Analítico 10</c:v>
                </c:pt>
                <c:pt idx="7">
                  <c:v>C360_Sprint Analítico 11</c:v>
                </c:pt>
                <c:pt idx="8">
                  <c:v>C360_Sprint Analítico 12</c:v>
                </c:pt>
                <c:pt idx="9">
                  <c:v>C360_Sprint Analítico 13</c:v>
                </c:pt>
                <c:pt idx="10">
                  <c:v>C360_Sprint Analítico 14</c:v>
                </c:pt>
                <c:pt idx="11">
                  <c:v>C360_Sprint Analítico 15</c:v>
                </c:pt>
              </c:strCache>
            </c:strRef>
          </c:cat>
          <c:val>
            <c:numRef>
              <c:f>Team3!$U$3:$U$14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E-4F3D-8EBB-D710C393C2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52467279"/>
        <c:axId val="1002907503"/>
      </c:barChart>
      <c:catAx>
        <c:axId val="115246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907503"/>
        <c:crosses val="autoZero"/>
        <c:auto val="1"/>
        <c:lblAlgn val="ctr"/>
        <c:lblOffset val="100"/>
        <c:noMultiLvlLbl val="0"/>
      </c:catAx>
      <c:valAx>
        <c:axId val="10029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11</xdr:col>
      <xdr:colOff>28575</xdr:colOff>
      <xdr:row>20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0D74EE-F6E3-45D4-A1EF-17AE60915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19050</xdr:colOff>
      <xdr:row>26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E305D6-D087-5919-3CB1-C99D48A3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342901</xdr:colOff>
      <xdr:row>22</xdr:row>
      <xdr:rowOff>85725</xdr:rowOff>
    </xdr:from>
    <xdr:to>
      <xdr:col>11</xdr:col>
      <xdr:colOff>9525</xdr:colOff>
      <xdr:row>38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19683A1-0479-4D46-9A23-03850F1E7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466725</xdr:colOff>
      <xdr:row>26</xdr:row>
      <xdr:rowOff>142875</xdr:rowOff>
    </xdr:from>
    <xdr:to>
      <xdr:col>30</xdr:col>
      <xdr:colOff>604725</xdr:colOff>
      <xdr:row>30</xdr:row>
      <xdr:rowOff>185625</xdr:rowOff>
    </xdr:to>
    <xdr:sp macro="" textlink="$AC$28">
      <xdr:nvSpPr>
        <xdr:cNvPr id="10" name="Elipse 9">
          <a:extLst>
            <a:ext uri="{FF2B5EF4-FFF2-40B4-BE49-F238E27FC236}">
              <a16:creationId xmlns:a16="http://schemas.microsoft.com/office/drawing/2014/main" id="{B3ED3A62-F9CE-9CB0-47E1-7338E43C497C}"/>
            </a:ext>
          </a:extLst>
        </xdr:cNvPr>
        <xdr:cNvSpPr/>
      </xdr:nvSpPr>
      <xdr:spPr>
        <a:xfrm>
          <a:off x="21421725" y="5095875"/>
          <a:ext cx="900000" cy="9000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B1FF7B-AA87-4E9F-BCCE-F86D99480C9E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48,5</a:t>
          </a:fld>
          <a:endParaRPr lang="es-ES" sz="110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342900</xdr:colOff>
      <xdr:row>39</xdr:row>
      <xdr:rowOff>85726</xdr:rowOff>
    </xdr:from>
    <xdr:to>
      <xdr:col>11</xdr:col>
      <xdr:colOff>9525</xdr:colOff>
      <xdr:row>58</xdr:row>
      <xdr:rowOff>85726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8A1FED4-DD6C-4376-BEAF-9161639F1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11</xdr:col>
      <xdr:colOff>28575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6B62EC-13CB-475D-82A0-C8526DD8F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19050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2307FC-A0FF-48B7-BB0A-1ED74835C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22</xdr:row>
      <xdr:rowOff>0</xdr:rowOff>
    </xdr:from>
    <xdr:to>
      <xdr:col>11</xdr:col>
      <xdr:colOff>28575</xdr:colOff>
      <xdr:row>36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E30B78-E9D6-4489-A7E6-8A4ACA6F1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295275</xdr:colOff>
      <xdr:row>27</xdr:row>
      <xdr:rowOff>142875</xdr:rowOff>
    </xdr:from>
    <xdr:to>
      <xdr:col>30</xdr:col>
      <xdr:colOff>433275</xdr:colOff>
      <xdr:row>32</xdr:row>
      <xdr:rowOff>4650</xdr:rowOff>
    </xdr:to>
    <xdr:sp macro="" textlink="$AC$28">
      <xdr:nvSpPr>
        <xdr:cNvPr id="5" name="Elipse 4">
          <a:extLst>
            <a:ext uri="{FF2B5EF4-FFF2-40B4-BE49-F238E27FC236}">
              <a16:creationId xmlns:a16="http://schemas.microsoft.com/office/drawing/2014/main" id="{A50D7FB0-DCB5-49CE-8DC8-9DFBB8AC5023}"/>
            </a:ext>
          </a:extLst>
        </xdr:cNvPr>
        <xdr:cNvSpPr/>
      </xdr:nvSpPr>
      <xdr:spPr>
        <a:xfrm>
          <a:off x="21250275" y="5295900"/>
          <a:ext cx="900000" cy="9000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1B40B04-2F06-41BF-B088-3DB2998806E5}" type="TxLink">
            <a:rPr lang="en-US" sz="16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44,1</a:t>
          </a:fld>
          <a:endParaRPr lang="es-ES" sz="110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352425</xdr:colOff>
      <xdr:row>37</xdr:row>
      <xdr:rowOff>57151</xdr:rowOff>
    </xdr:from>
    <xdr:to>
      <xdr:col>11</xdr:col>
      <xdr:colOff>19050</xdr:colOff>
      <xdr:row>54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6E1E65-B226-44F0-B688-C546AEEB4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11</xdr:col>
      <xdr:colOff>28575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659432-CDBB-4B38-BE2F-E78278752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19050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F4D38A-3249-4E17-844B-8139461D5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85726</xdr:colOff>
      <xdr:row>24</xdr:row>
      <xdr:rowOff>38100</xdr:rowOff>
    </xdr:from>
    <xdr:to>
      <xdr:col>19</xdr:col>
      <xdr:colOff>495300</xdr:colOff>
      <xdr:row>38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6CE170-7649-45A6-92BF-FD1396759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381000</xdr:colOff>
      <xdr:row>2</xdr:row>
      <xdr:rowOff>76200</xdr:rowOff>
    </xdr:from>
    <xdr:to>
      <xdr:col>31</xdr:col>
      <xdr:colOff>519000</xdr:colOff>
      <xdr:row>7</xdr:row>
      <xdr:rowOff>23700</xdr:rowOff>
    </xdr:to>
    <xdr:sp macro="" textlink="$AC$28">
      <xdr:nvSpPr>
        <xdr:cNvPr id="5" name="Elipse 4">
          <a:extLst>
            <a:ext uri="{FF2B5EF4-FFF2-40B4-BE49-F238E27FC236}">
              <a16:creationId xmlns:a16="http://schemas.microsoft.com/office/drawing/2014/main" id="{2DF1E407-2257-42D2-BD1C-3C0E08E2D84A}"/>
            </a:ext>
          </a:extLst>
        </xdr:cNvPr>
        <xdr:cNvSpPr/>
      </xdr:nvSpPr>
      <xdr:spPr>
        <a:xfrm>
          <a:off x="22098000" y="457200"/>
          <a:ext cx="900000" cy="9000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1B40B04-2F06-41BF-B088-3DB2998806E5}" type="TxLink">
            <a:rPr lang="en-US" sz="16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40,3</a:t>
          </a:fld>
          <a:endParaRPr lang="es-ES" sz="1100">
            <a:solidFill>
              <a:schemeClr val="tx2"/>
            </a:solidFill>
          </a:endParaRPr>
        </a:p>
      </xdr:txBody>
    </xdr:sp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752475</xdr:colOff>
      <xdr:row>20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169209-5DA4-4A2B-825B-8C931ED15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656337</xdr:colOff>
      <xdr:row>21</xdr:row>
      <xdr:rowOff>113039</xdr:rowOff>
    </xdr:from>
    <xdr:to>
      <xdr:col>32</xdr:col>
      <xdr:colOff>361810</xdr:colOff>
      <xdr:row>46</xdr:row>
      <xdr:rowOff>4154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A01874-D661-4321-A7DB-9CB41260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654141</xdr:colOff>
      <xdr:row>46</xdr:row>
      <xdr:rowOff>81243</xdr:rowOff>
    </xdr:from>
    <xdr:to>
      <xdr:col>32</xdr:col>
      <xdr:colOff>369093</xdr:colOff>
      <xdr:row>70</xdr:row>
      <xdr:rowOff>137271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4B2E97-BAF4-4565-A049-61AE9D2EA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645039</xdr:colOff>
      <xdr:row>1</xdr:row>
      <xdr:rowOff>9805</xdr:rowOff>
    </xdr:from>
    <xdr:to>
      <xdr:col>32</xdr:col>
      <xdr:colOff>331274</xdr:colOff>
      <xdr:row>21</xdr:row>
      <xdr:rowOff>54629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8B61AE-960D-42BA-A02A-B99170615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97446</xdr:colOff>
      <xdr:row>21</xdr:row>
      <xdr:rowOff>91327</xdr:rowOff>
    </xdr:from>
    <xdr:to>
      <xdr:col>20</xdr:col>
      <xdr:colOff>564919</xdr:colOff>
      <xdr:row>45</xdr:row>
      <xdr:rowOff>172942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7A3ADC-7FC7-4EC0-A931-E66301CA1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83344</xdr:colOff>
      <xdr:row>46</xdr:row>
      <xdr:rowOff>83344</xdr:rowOff>
    </xdr:from>
    <xdr:to>
      <xdr:col>20</xdr:col>
      <xdr:colOff>571499</xdr:colOff>
      <xdr:row>70</xdr:row>
      <xdr:rowOff>139372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6A0529-21AD-45D0-BD74-1181D8FCC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98054</xdr:colOff>
      <xdr:row>1</xdr:row>
      <xdr:rowOff>11906</xdr:rowOff>
    </xdr:from>
    <xdr:to>
      <xdr:col>20</xdr:col>
      <xdr:colOff>546289</xdr:colOff>
      <xdr:row>21</xdr:row>
      <xdr:rowOff>56730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549FE0-D5FF-4E75-87B7-CF23B6C46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ngibar Briongos Jose Maria" id="{A1580821-465F-404C-8A7B-08C7DB8FC8A2}" userId="S::x134018@santanderglobaltech.com::06918bfd-d3bd-4f37-8c98-9325ed684581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3-11-27T10:51:04.86" personId="{A1580821-465F-404C-8A7B-08C7DB8FC8A2}" id="{E9DBA1B3-4249-4F6B-9EFB-12029A8DEF51}">
    <text>Enabler, Technical Debt, Spike</text>
  </threadedComment>
  <threadedComment ref="K2" dT="2023-11-27T10:51:04.86" personId="{A1580821-465F-404C-8A7B-08C7DB8FC8A2}" id="{72B82CE9-370B-4802-9A71-E112623A6DB6}">
    <text>Enabler, Technical Debt, Spike</text>
  </threadedComment>
  <threadedComment ref="L2" dT="2023-11-27T10:51:04.86" personId="{A1580821-465F-404C-8A7B-08C7DB8FC8A2}" id="{BFA4975C-8DD4-415A-85D9-FDF244B1E025}">
    <text>Enabler, Technical Debt, Spike</text>
  </threadedComment>
  <threadedComment ref="M2" dT="2023-12-04T12:04:38.30" personId="{A1580821-465F-404C-8A7B-08C7DB8FC8A2}" id="{5324FB1A-D4BE-411C-AF22-54B35475246D}">
    <text>Enabler, Technical Debt, Spike</text>
  </threadedComment>
  <threadedComment ref="AF2" dT="2023-11-27T10:51:04.86" personId="{A1580821-465F-404C-8A7B-08C7DB8FC8A2}" id="{F04BDAD3-1B6B-404D-A7AA-9DE3A772BED5}">
    <text>Enabler, Technical Debt, Spike</text>
  </threadedComment>
  <threadedComment ref="AG2" dT="2023-11-27T10:51:04.86" personId="{A1580821-465F-404C-8A7B-08C7DB8FC8A2}" id="{023B5121-6BAC-4626-B3F4-131C2B368B39}">
    <text>Enabler, Technical Debt, Spike</text>
  </threadedComment>
  <threadedComment ref="AH2" dT="2023-11-27T10:51:04.86" personId="{A1580821-465F-404C-8A7B-08C7DB8FC8A2}" id="{24E33009-129E-4DA0-B6B2-186B13F8F424}">
    <text>Enabler, Technical Debt, Spike</text>
  </threadedComment>
  <threadedComment ref="AI2" dT="2023-12-04T12:04:45.94" personId="{A1580821-465F-404C-8A7B-08C7DB8FC8A2}" id="{3BD0A822-E70C-45BE-B7EA-E4D4E5F12D29}">
    <text>Enabler, Technical Debt, Spike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" dT="2023-11-27T10:51:04.86" personId="{A1580821-465F-404C-8A7B-08C7DB8FC8A2}" id="{958B117D-5751-43A3-99B2-F9E1B677A5CF}">
    <text>Enabler, Technical Debt, Spike</text>
  </threadedComment>
  <threadedComment ref="K2" dT="2023-11-27T10:51:04.86" personId="{A1580821-465F-404C-8A7B-08C7DB8FC8A2}" id="{878E9348-899F-44C0-8146-5361834E7D73}">
    <text>Enabler, Technical Debt, Spike</text>
  </threadedComment>
  <threadedComment ref="L2" dT="2023-11-27T10:51:04.86" personId="{A1580821-465F-404C-8A7B-08C7DB8FC8A2}" id="{58380889-3B1A-4F59-99E3-4DAC87AFE43E}">
    <text>Enabler, Technical Debt, Spike</text>
  </threadedComment>
  <threadedComment ref="M2" dT="2023-12-04T12:04:38.30" personId="{A1580821-465F-404C-8A7B-08C7DB8FC8A2}" id="{754C4E04-904F-4FED-A06B-73DC9B433302}">
    <text>Enabler, Technical Debt, Spike</text>
  </threadedComment>
  <threadedComment ref="AF2" dT="2023-11-27T10:51:04.86" personId="{A1580821-465F-404C-8A7B-08C7DB8FC8A2}" id="{DCEEF30A-5FEB-4840-90B1-C490AD844552}">
    <text>Enabler, Technical Debt, Spike</text>
  </threadedComment>
  <threadedComment ref="AG2" dT="2023-11-27T10:51:04.86" personId="{A1580821-465F-404C-8A7B-08C7DB8FC8A2}" id="{82041ACD-1B27-4A34-9B91-D1C627D7A290}">
    <text>Enabler, Technical Debt, Spike</text>
  </threadedComment>
  <threadedComment ref="AH2" dT="2023-11-27T10:51:04.86" personId="{A1580821-465F-404C-8A7B-08C7DB8FC8A2}" id="{213A0D50-FA56-42E4-B2ED-4B0DE2958187}">
    <text>Enabler, Technical Debt, Spike</text>
  </threadedComment>
  <threadedComment ref="AI2" dT="2023-12-04T12:04:45.94" personId="{A1580821-465F-404C-8A7B-08C7DB8FC8A2}" id="{7C1D4BC3-117F-4773-9F34-A96C78D542F8}">
    <text>Enabler, Technical Debt, Spike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2" dT="2023-11-27T10:51:04.86" personId="{A1580821-465F-404C-8A7B-08C7DB8FC8A2}" id="{BF890A7B-7233-4C79-B15B-9DE13957EFE9}">
    <text>Enabler, Technical Debt, Spike</text>
  </threadedComment>
  <threadedComment ref="K2" dT="2023-11-27T10:51:04.86" personId="{A1580821-465F-404C-8A7B-08C7DB8FC8A2}" id="{1F636BA8-96A3-4841-B81F-E835458A7E51}">
    <text>Enabler, Technical Debt, Spike</text>
  </threadedComment>
  <threadedComment ref="L2" dT="2023-11-27T10:51:04.86" personId="{A1580821-465F-404C-8A7B-08C7DB8FC8A2}" id="{65D5855A-8202-4767-B9F8-4D6CF8AD8498}">
    <text>Enabler, Technical Debt, Spike</text>
  </threadedComment>
  <threadedComment ref="M2" dT="2023-12-04T12:04:38.30" personId="{A1580821-465F-404C-8A7B-08C7DB8FC8A2}" id="{F05D8732-3D1A-40C4-AE2A-26EFF23B08BB}">
    <text>Enabler, Technical Debt, Spike</text>
  </threadedComment>
  <threadedComment ref="AF2" dT="2023-11-27T10:51:04.86" personId="{A1580821-465F-404C-8A7B-08C7DB8FC8A2}" id="{7A026FE2-6513-4030-A603-D0E822FDE496}">
    <text>Enabler, Technical Debt, Spike</text>
  </threadedComment>
  <threadedComment ref="AG2" dT="2023-11-27T10:51:04.86" personId="{A1580821-465F-404C-8A7B-08C7DB8FC8A2}" id="{F28A9AD8-04D4-4FFC-B82E-BF24F54C9562}">
    <text>Enabler, Technical Debt, Spike</text>
  </threadedComment>
  <threadedComment ref="AH2" dT="2023-11-27T10:51:04.86" personId="{A1580821-465F-404C-8A7B-08C7DB8FC8A2}" id="{0E57D550-FCB9-44F3-9C12-09CE58BF2F9B}">
    <text>Enabler, Technical Debt, Spike</text>
  </threadedComment>
  <threadedComment ref="AI2" dT="2023-12-04T12:04:45.94" personId="{A1580821-465F-404C-8A7B-08C7DB8FC8A2}" id="{402F0234-11E2-48A7-99DC-5C363E78F681}">
    <text>Enabler, Technical Debt, Spike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82F6-FC96-445A-8948-DD9B94D720A4}">
  <sheetPr>
    <tabColor theme="9"/>
  </sheetPr>
  <dimension ref="A1:AQ43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X40" sqref="X40:X43"/>
    </sheetView>
  </sheetViews>
  <sheetFormatPr baseColWidth="10" defaultColWidth="11.42578125" defaultRowHeight="15" x14ac:dyDescent="0.25"/>
  <cols>
    <col min="1" max="1" width="22.28515625" style="2" bestFit="1" customWidth="1"/>
    <col min="2" max="2" width="10.28515625" style="2" bestFit="1" customWidth="1"/>
    <col min="3" max="3" width="6.5703125" style="2" bestFit="1" customWidth="1"/>
    <col min="4" max="4" width="11.42578125" style="2"/>
    <col min="5" max="5" width="11.42578125" style="3"/>
    <col min="6" max="19" width="11.42578125" style="2"/>
    <col min="20" max="24" width="11.28515625" style="2" customWidth="1"/>
    <col min="25" max="25" width="12" style="2" bestFit="1" customWidth="1"/>
    <col min="26" max="26" width="11.42578125" style="2"/>
    <col min="27" max="27" width="11.42578125" style="3"/>
    <col min="28" max="42" width="11.42578125" style="2"/>
    <col min="43" max="43" width="11.28515625" style="2" customWidth="1"/>
    <col min="44" max="16384" width="11.42578125" style="2"/>
  </cols>
  <sheetData>
    <row r="1" spans="1:43" x14ac:dyDescent="0.25">
      <c r="F1" s="43" t="s">
        <v>0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5"/>
      <c r="AB1" s="46" t="s">
        <v>1</v>
      </c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</row>
    <row r="2" spans="1:43" ht="60" x14ac:dyDescent="0.25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4" t="s">
        <v>10</v>
      </c>
      <c r="J2" s="6" t="s">
        <v>11</v>
      </c>
      <c r="K2" s="7" t="s">
        <v>12</v>
      </c>
      <c r="L2" s="8" t="s">
        <v>13</v>
      </c>
      <c r="M2" s="4" t="s">
        <v>14</v>
      </c>
      <c r="N2" s="6" t="s">
        <v>15</v>
      </c>
      <c r="O2" s="7" t="s">
        <v>16</v>
      </c>
      <c r="P2" s="8" t="s">
        <v>17</v>
      </c>
      <c r="Q2" s="4" t="s">
        <v>18</v>
      </c>
      <c r="R2" s="6" t="s">
        <v>19</v>
      </c>
      <c r="S2" s="6" t="s">
        <v>20</v>
      </c>
      <c r="T2" s="7" t="s">
        <v>21</v>
      </c>
      <c r="U2" s="8" t="s">
        <v>22</v>
      </c>
      <c r="V2" s="6" t="s">
        <v>23</v>
      </c>
      <c r="W2" s="18" t="s">
        <v>24</v>
      </c>
      <c r="X2" s="6" t="s">
        <v>25</v>
      </c>
      <c r="Y2" s="6" t="s">
        <v>26</v>
      </c>
      <c r="Z2" s="17" t="s">
        <v>27</v>
      </c>
      <c r="AA2" s="9" t="s">
        <v>28</v>
      </c>
      <c r="AB2" s="6" t="s">
        <v>29</v>
      </c>
      <c r="AC2" s="7" t="s">
        <v>30</v>
      </c>
      <c r="AD2" s="8" t="s">
        <v>31</v>
      </c>
      <c r="AE2" s="4" t="s">
        <v>32</v>
      </c>
      <c r="AF2" s="6" t="s">
        <v>33</v>
      </c>
      <c r="AG2" s="7" t="s">
        <v>34</v>
      </c>
      <c r="AH2" s="8" t="s">
        <v>35</v>
      </c>
      <c r="AI2" s="4" t="s">
        <v>36</v>
      </c>
      <c r="AJ2" s="6" t="s">
        <v>37</v>
      </c>
      <c r="AK2" s="7" t="s">
        <v>38</v>
      </c>
      <c r="AL2" s="8" t="s">
        <v>39</v>
      </c>
      <c r="AM2" s="4" t="s">
        <v>40</v>
      </c>
      <c r="AN2" s="6" t="s">
        <v>41</v>
      </c>
      <c r="AO2" s="7" t="s">
        <v>42</v>
      </c>
      <c r="AP2" s="8" t="s">
        <v>43</v>
      </c>
      <c r="AQ2" s="6" t="s">
        <v>44</v>
      </c>
    </row>
    <row r="3" spans="1:43" x14ac:dyDescent="0.25">
      <c r="A3" s="39" t="s">
        <v>45</v>
      </c>
      <c r="B3" s="2" t="s">
        <v>46</v>
      </c>
      <c r="C3" s="10">
        <v>1</v>
      </c>
      <c r="D3" s="40">
        <v>45099</v>
      </c>
      <c r="E3" s="40">
        <v>45112</v>
      </c>
      <c r="F3" s="11"/>
      <c r="G3" s="39">
        <v>31</v>
      </c>
      <c r="I3" s="14">
        <f>F3/S3</f>
        <v>0</v>
      </c>
      <c r="J3" s="11"/>
      <c r="K3" s="39">
        <v>46</v>
      </c>
      <c r="L3" s="10"/>
      <c r="M3" s="14">
        <f>J3/S3</f>
        <v>0</v>
      </c>
      <c r="N3" s="11"/>
      <c r="O3" s="39">
        <v>5</v>
      </c>
      <c r="P3" s="10"/>
      <c r="Q3" s="14">
        <f>N3/S3</f>
        <v>0</v>
      </c>
      <c r="R3" s="39">
        <v>42</v>
      </c>
      <c r="S3" s="39">
        <v>44</v>
      </c>
      <c r="T3" s="10">
        <f>G3+K3+O3</f>
        <v>82</v>
      </c>
      <c r="U3" s="39">
        <v>13</v>
      </c>
      <c r="V3" s="13">
        <f xml:space="preserve"> T3/S3</f>
        <v>1.8636363636363635</v>
      </c>
      <c r="W3" s="12">
        <f>IF(T3=0,0,SUM(T3)/C3)</f>
        <v>82</v>
      </c>
      <c r="X3" s="42">
        <f>R3</f>
        <v>42</v>
      </c>
      <c r="Y3" s="13">
        <f>IFERROR(T3/X3,0)</f>
        <v>1.9523809523809523</v>
      </c>
      <c r="Z3" s="10">
        <f>T3</f>
        <v>82</v>
      </c>
      <c r="AA3" s="19">
        <f t="shared" ref="AA3:AA14" si="0">Z3/C3</f>
        <v>82</v>
      </c>
      <c r="AB3" s="39">
        <v>7</v>
      </c>
      <c r="AC3" s="39">
        <v>6</v>
      </c>
      <c r="AD3" s="10">
        <f>AB3-AC3</f>
        <v>1</v>
      </c>
      <c r="AE3" s="14">
        <f>AB3/AN3</f>
        <v>0.46666666666666667</v>
      </c>
      <c r="AF3" s="39">
        <v>4</v>
      </c>
      <c r="AG3" s="39">
        <v>4</v>
      </c>
      <c r="AH3" s="10">
        <f>AF3-AG3</f>
        <v>0</v>
      </c>
      <c r="AI3" s="14">
        <f>AF3/AN3</f>
        <v>0.26666666666666666</v>
      </c>
      <c r="AJ3" s="39">
        <v>4</v>
      </c>
      <c r="AK3" s="39">
        <v>2</v>
      </c>
      <c r="AL3" s="10">
        <f>AJ3-AK3</f>
        <v>2</v>
      </c>
      <c r="AM3" s="15">
        <f>AJ3/AN3</f>
        <v>0.26666666666666666</v>
      </c>
      <c r="AN3" s="39">
        <v>15</v>
      </c>
      <c r="AO3" s="10">
        <f>AC3+AG3+AK3</f>
        <v>12</v>
      </c>
      <c r="AP3" s="10">
        <f>AD3+AH3+AL3</f>
        <v>3</v>
      </c>
      <c r="AQ3" s="13">
        <f xml:space="preserve"> AO3/(AO3+AP3)</f>
        <v>0.8</v>
      </c>
    </row>
    <row r="4" spans="1:43" x14ac:dyDescent="0.25">
      <c r="A4" s="39" t="s">
        <v>47</v>
      </c>
      <c r="B4" s="2" t="s">
        <v>46</v>
      </c>
      <c r="C4" s="10">
        <f>C3+1</f>
        <v>2</v>
      </c>
      <c r="D4" s="40">
        <v>45113</v>
      </c>
      <c r="E4" s="40">
        <v>45126</v>
      </c>
      <c r="F4" s="11"/>
      <c r="G4" s="39">
        <v>30</v>
      </c>
      <c r="H4" s="10"/>
      <c r="I4" s="14">
        <f>F4/S4</f>
        <v>0</v>
      </c>
      <c r="J4" s="11"/>
      <c r="K4" s="39">
        <v>0</v>
      </c>
      <c r="L4" s="10"/>
      <c r="M4" s="14">
        <f t="shared" ref="M4:M14" si="1">J4/S4</f>
        <v>0</v>
      </c>
      <c r="N4" s="11"/>
      <c r="O4" s="39">
        <v>6</v>
      </c>
      <c r="P4" s="10"/>
      <c r="Q4" s="14">
        <f t="shared" ref="Q4:Q14" si="2">N4/S4</f>
        <v>0</v>
      </c>
      <c r="R4" s="39">
        <v>44</v>
      </c>
      <c r="S4" s="39">
        <v>43</v>
      </c>
      <c r="T4" s="10">
        <f t="shared" ref="T4:T14" si="3">G4+K4+O4</f>
        <v>36</v>
      </c>
      <c r="U4" s="39">
        <v>21</v>
      </c>
      <c r="V4" s="13">
        <f t="shared" ref="V4:V8" si="4" xml:space="preserve"> T4/S4</f>
        <v>0.83720930232558144</v>
      </c>
      <c r="W4" s="12">
        <f>IF(T4=0,0,SUM($T$3:T4)/C4)</f>
        <v>59</v>
      </c>
      <c r="X4" s="42">
        <f t="shared" ref="X4:X21" si="5">R4</f>
        <v>44</v>
      </c>
      <c r="Y4" s="13">
        <f>IFERROR(T4/X4,0)</f>
        <v>0.81818181818181823</v>
      </c>
      <c r="Z4" s="10">
        <f t="shared" ref="Z4:Z14" si="6">T4 + Z3</f>
        <v>118</v>
      </c>
      <c r="AA4" s="19">
        <f t="shared" si="0"/>
        <v>59</v>
      </c>
      <c r="AB4" s="39">
        <v>7</v>
      </c>
      <c r="AC4" s="39">
        <v>5</v>
      </c>
      <c r="AD4" s="10">
        <f t="shared" ref="AD4:AD14" si="7">AB4-AC4</f>
        <v>2</v>
      </c>
      <c r="AE4" s="14">
        <f t="shared" ref="AE4:AE17" si="8">AB4/AN4</f>
        <v>0.77777777777777779</v>
      </c>
      <c r="AF4" s="39">
        <v>0</v>
      </c>
      <c r="AG4" s="39">
        <v>0</v>
      </c>
      <c r="AH4" s="10">
        <f t="shared" ref="AH4:AH14" si="9">AF4-AG4</f>
        <v>0</v>
      </c>
      <c r="AI4" s="14">
        <f t="shared" ref="AI4:AI17" si="10">AF4/AN4</f>
        <v>0</v>
      </c>
      <c r="AJ4" s="39">
        <v>2</v>
      </c>
      <c r="AK4" s="39">
        <v>2</v>
      </c>
      <c r="AL4" s="10">
        <f t="shared" ref="AL4:AL14" si="11">AJ4-AK4</f>
        <v>0</v>
      </c>
      <c r="AM4" s="15">
        <f t="shared" ref="AM4:AM16" si="12">AJ4/AN4</f>
        <v>0.22222222222222221</v>
      </c>
      <c r="AN4" s="39">
        <v>9</v>
      </c>
      <c r="AO4" s="10">
        <f t="shared" ref="AO4:AO14" si="13">AC4+AG4+AK4</f>
        <v>7</v>
      </c>
      <c r="AP4" s="10">
        <f t="shared" ref="AP4:AP14" si="14">AD4+AH4+AL4</f>
        <v>2</v>
      </c>
      <c r="AQ4" s="13">
        <f t="shared" ref="AQ4:AQ14" si="15" xml:space="preserve"> AO4/(AO4+AP4)</f>
        <v>0.77777777777777779</v>
      </c>
    </row>
    <row r="5" spans="1:43" x14ac:dyDescent="0.25">
      <c r="A5" s="39" t="s">
        <v>48</v>
      </c>
      <c r="B5" s="2" t="s">
        <v>46</v>
      </c>
      <c r="C5" s="10">
        <f t="shared" ref="C5:C10" si="16">C4+1</f>
        <v>3</v>
      </c>
      <c r="D5" s="40">
        <v>45127</v>
      </c>
      <c r="E5" s="40">
        <v>45140</v>
      </c>
      <c r="F5" s="11"/>
      <c r="G5" s="39">
        <v>7</v>
      </c>
      <c r="H5" s="10"/>
      <c r="I5" s="14">
        <f t="shared" ref="I5:I14" si="17">F5/S5</f>
        <v>0</v>
      </c>
      <c r="J5" s="11"/>
      <c r="K5" s="39">
        <v>0</v>
      </c>
      <c r="L5" s="10"/>
      <c r="M5" s="14">
        <f t="shared" si="1"/>
        <v>0</v>
      </c>
      <c r="N5" s="11"/>
      <c r="O5" s="39">
        <v>0</v>
      </c>
      <c r="P5" s="10"/>
      <c r="Q5" s="14">
        <f t="shared" si="2"/>
        <v>0</v>
      </c>
      <c r="R5" s="39">
        <v>35</v>
      </c>
      <c r="S5" s="39">
        <v>40</v>
      </c>
      <c r="T5" s="10">
        <f t="shared" si="3"/>
        <v>7</v>
      </c>
      <c r="U5" s="39">
        <v>63</v>
      </c>
      <c r="V5" s="13">
        <f t="shared" si="4"/>
        <v>0.17499999999999999</v>
      </c>
      <c r="W5" s="12">
        <f>IF(T5=0,0,SUM($T$3:T5)/C5)</f>
        <v>41.666666666666664</v>
      </c>
      <c r="X5" s="42">
        <f t="shared" si="5"/>
        <v>35</v>
      </c>
      <c r="Y5" s="13">
        <f t="shared" ref="Y5:Y14" si="18">IFERROR(T5/X5,0)</f>
        <v>0.2</v>
      </c>
      <c r="Z5" s="10">
        <f t="shared" si="6"/>
        <v>125</v>
      </c>
      <c r="AA5" s="19">
        <f t="shared" si="0"/>
        <v>41.666666666666664</v>
      </c>
      <c r="AB5" s="39">
        <v>10</v>
      </c>
      <c r="AC5" s="39">
        <v>2</v>
      </c>
      <c r="AD5" s="10">
        <f t="shared" si="7"/>
        <v>8</v>
      </c>
      <c r="AE5" s="14">
        <f t="shared" si="8"/>
        <v>1</v>
      </c>
      <c r="AF5" s="39">
        <v>0</v>
      </c>
      <c r="AG5" s="39">
        <v>0</v>
      </c>
      <c r="AH5" s="10">
        <f t="shared" si="9"/>
        <v>0</v>
      </c>
      <c r="AI5" s="14">
        <f t="shared" si="10"/>
        <v>0</v>
      </c>
      <c r="AJ5" s="39">
        <v>0</v>
      </c>
      <c r="AK5" s="39">
        <v>0</v>
      </c>
      <c r="AL5" s="10">
        <f t="shared" si="11"/>
        <v>0</v>
      </c>
      <c r="AM5" s="15">
        <f t="shared" si="12"/>
        <v>0</v>
      </c>
      <c r="AN5" s="39">
        <v>10</v>
      </c>
      <c r="AO5" s="10">
        <f t="shared" si="13"/>
        <v>2</v>
      </c>
      <c r="AP5" s="10">
        <f t="shared" si="14"/>
        <v>8</v>
      </c>
      <c r="AQ5" s="13">
        <f t="shared" si="15"/>
        <v>0.2</v>
      </c>
    </row>
    <row r="6" spans="1:43" x14ac:dyDescent="0.25">
      <c r="A6" s="39" t="s">
        <v>49</v>
      </c>
      <c r="B6" s="2" t="s">
        <v>46</v>
      </c>
      <c r="C6" s="10">
        <f t="shared" si="16"/>
        <v>4</v>
      </c>
      <c r="D6" s="40">
        <v>45141</v>
      </c>
      <c r="E6" s="40">
        <v>45155</v>
      </c>
      <c r="F6" s="11"/>
      <c r="G6" s="39">
        <v>32</v>
      </c>
      <c r="H6" s="10"/>
      <c r="I6" s="14">
        <f t="shared" si="17"/>
        <v>0</v>
      </c>
      <c r="J6" s="11"/>
      <c r="K6" s="39">
        <v>0</v>
      </c>
      <c r="L6" s="10"/>
      <c r="M6" s="14">
        <f t="shared" si="1"/>
        <v>0</v>
      </c>
      <c r="N6" s="11"/>
      <c r="O6" s="39">
        <v>10</v>
      </c>
      <c r="P6" s="10"/>
      <c r="Q6" s="14">
        <f t="shared" si="2"/>
        <v>0</v>
      </c>
      <c r="R6" s="39">
        <v>32</v>
      </c>
      <c r="S6" s="39">
        <v>34</v>
      </c>
      <c r="T6" s="10">
        <f t="shared" si="3"/>
        <v>42</v>
      </c>
      <c r="U6" s="39">
        <v>50</v>
      </c>
      <c r="V6" s="13">
        <f t="shared" si="4"/>
        <v>1.2352941176470589</v>
      </c>
      <c r="W6" s="12">
        <f>IF(T6=0,0,SUM($T$3:T6)/C6)</f>
        <v>41.75</v>
      </c>
      <c r="X6" s="42">
        <f t="shared" si="5"/>
        <v>32</v>
      </c>
      <c r="Y6" s="13">
        <f t="shared" si="18"/>
        <v>1.3125</v>
      </c>
      <c r="Z6" s="10">
        <f t="shared" si="6"/>
        <v>167</v>
      </c>
      <c r="AA6" s="19">
        <f t="shared" si="0"/>
        <v>41.75</v>
      </c>
      <c r="AB6" s="39">
        <v>12</v>
      </c>
      <c r="AC6" s="39">
        <v>6</v>
      </c>
      <c r="AD6" s="10">
        <f t="shared" si="7"/>
        <v>6</v>
      </c>
      <c r="AE6" s="14">
        <f t="shared" si="8"/>
        <v>0.8</v>
      </c>
      <c r="AF6" s="39">
        <v>0</v>
      </c>
      <c r="AG6" s="39">
        <v>0</v>
      </c>
      <c r="AH6" s="10">
        <f t="shared" si="9"/>
        <v>0</v>
      </c>
      <c r="AI6" s="14">
        <f t="shared" si="10"/>
        <v>0</v>
      </c>
      <c r="AJ6" s="39">
        <v>3</v>
      </c>
      <c r="AK6" s="39">
        <v>2</v>
      </c>
      <c r="AL6" s="10">
        <f t="shared" si="11"/>
        <v>1</v>
      </c>
      <c r="AM6" s="15">
        <f t="shared" si="12"/>
        <v>0.2</v>
      </c>
      <c r="AN6" s="39">
        <v>15</v>
      </c>
      <c r="AO6" s="10">
        <f t="shared" si="13"/>
        <v>8</v>
      </c>
      <c r="AP6" s="10">
        <f t="shared" si="14"/>
        <v>7</v>
      </c>
      <c r="AQ6" s="13">
        <f t="shared" si="15"/>
        <v>0.53333333333333333</v>
      </c>
    </row>
    <row r="7" spans="1:43" x14ac:dyDescent="0.25">
      <c r="A7" s="39" t="s">
        <v>50</v>
      </c>
      <c r="B7" s="2" t="s">
        <v>46</v>
      </c>
      <c r="C7" s="10">
        <f t="shared" si="16"/>
        <v>5</v>
      </c>
      <c r="D7" s="40">
        <v>45156</v>
      </c>
      <c r="E7" s="40">
        <v>45168</v>
      </c>
      <c r="F7" s="11"/>
      <c r="G7" s="39">
        <v>21</v>
      </c>
      <c r="H7" s="10"/>
      <c r="I7" s="14">
        <f t="shared" si="17"/>
        <v>0</v>
      </c>
      <c r="J7" s="11"/>
      <c r="K7" s="39">
        <v>8</v>
      </c>
      <c r="L7" s="10"/>
      <c r="M7" s="14">
        <f t="shared" si="1"/>
        <v>0</v>
      </c>
      <c r="N7" s="11"/>
      <c r="O7" s="39">
        <v>0</v>
      </c>
      <c r="P7" s="10"/>
      <c r="Q7" s="14">
        <f t="shared" si="2"/>
        <v>0</v>
      </c>
      <c r="R7" s="39">
        <v>44</v>
      </c>
      <c r="S7" s="39">
        <v>46</v>
      </c>
      <c r="T7" s="10">
        <f t="shared" si="3"/>
        <v>29</v>
      </c>
      <c r="U7" s="39">
        <v>35</v>
      </c>
      <c r="V7" s="13">
        <f t="shared" si="4"/>
        <v>0.63043478260869568</v>
      </c>
      <c r="W7" s="12">
        <f>IF(T7=0,0,SUM($T$3:T7)/C7)</f>
        <v>39.200000000000003</v>
      </c>
      <c r="X7" s="42">
        <f t="shared" si="5"/>
        <v>44</v>
      </c>
      <c r="Y7" s="13">
        <f t="shared" si="18"/>
        <v>0.65909090909090906</v>
      </c>
      <c r="Z7" s="10">
        <f t="shared" si="6"/>
        <v>196</v>
      </c>
      <c r="AA7" s="19">
        <f t="shared" si="0"/>
        <v>39.200000000000003</v>
      </c>
      <c r="AB7" s="39">
        <v>6</v>
      </c>
      <c r="AC7" s="39">
        <v>4</v>
      </c>
      <c r="AD7" s="10">
        <f t="shared" si="7"/>
        <v>2</v>
      </c>
      <c r="AE7" s="14">
        <f t="shared" si="8"/>
        <v>0.66666666666666663</v>
      </c>
      <c r="AF7" s="39">
        <v>2</v>
      </c>
      <c r="AG7" s="39">
        <v>1</v>
      </c>
      <c r="AH7" s="10">
        <f t="shared" si="9"/>
        <v>1</v>
      </c>
      <c r="AI7" s="14">
        <f t="shared" si="10"/>
        <v>0.22222222222222221</v>
      </c>
      <c r="AJ7" s="39">
        <v>1</v>
      </c>
      <c r="AK7" s="39">
        <v>0</v>
      </c>
      <c r="AL7" s="10">
        <f t="shared" si="11"/>
        <v>1</v>
      </c>
      <c r="AM7" s="15">
        <f t="shared" si="12"/>
        <v>0.1111111111111111</v>
      </c>
      <c r="AN7" s="39">
        <v>9</v>
      </c>
      <c r="AO7" s="10">
        <f t="shared" si="13"/>
        <v>5</v>
      </c>
      <c r="AP7" s="10">
        <f t="shared" si="14"/>
        <v>4</v>
      </c>
      <c r="AQ7" s="13">
        <f t="shared" si="15"/>
        <v>0.55555555555555558</v>
      </c>
    </row>
    <row r="8" spans="1:43" x14ac:dyDescent="0.25">
      <c r="A8" s="39" t="s">
        <v>51</v>
      </c>
      <c r="B8" s="2" t="s">
        <v>46</v>
      </c>
      <c r="C8" s="10">
        <f t="shared" si="16"/>
        <v>6</v>
      </c>
      <c r="D8" s="40">
        <v>45169</v>
      </c>
      <c r="E8" s="40">
        <v>45182</v>
      </c>
      <c r="F8" s="11"/>
      <c r="G8" s="39">
        <v>51</v>
      </c>
      <c r="H8" s="10"/>
      <c r="I8" s="14">
        <f t="shared" si="17"/>
        <v>0</v>
      </c>
      <c r="J8" s="11"/>
      <c r="K8" s="39">
        <v>8</v>
      </c>
      <c r="L8" s="10"/>
      <c r="M8" s="14">
        <f t="shared" si="1"/>
        <v>0</v>
      </c>
      <c r="N8" s="11"/>
      <c r="O8" s="39">
        <v>8</v>
      </c>
      <c r="P8" s="10"/>
      <c r="Q8" s="14">
        <f t="shared" si="2"/>
        <v>0</v>
      </c>
      <c r="R8" s="39">
        <v>59</v>
      </c>
      <c r="S8" s="39">
        <v>56</v>
      </c>
      <c r="T8" s="10">
        <f t="shared" si="3"/>
        <v>67</v>
      </c>
      <c r="U8" s="39">
        <v>33</v>
      </c>
      <c r="V8" s="13">
        <f t="shared" si="4"/>
        <v>1.1964285714285714</v>
      </c>
      <c r="W8" s="12">
        <f>IF(T8=0,0,SUM($T$3:T8)/C8)</f>
        <v>43.833333333333336</v>
      </c>
      <c r="X8" s="42">
        <f t="shared" si="5"/>
        <v>59</v>
      </c>
      <c r="Y8" s="13">
        <f t="shared" si="18"/>
        <v>1.1355932203389831</v>
      </c>
      <c r="Z8" s="10">
        <f t="shared" si="6"/>
        <v>263</v>
      </c>
      <c r="AA8" s="19">
        <f t="shared" si="0"/>
        <v>43.833333333333336</v>
      </c>
      <c r="AB8" s="39">
        <v>12</v>
      </c>
      <c r="AC8" s="39">
        <v>9</v>
      </c>
      <c r="AD8" s="10">
        <f t="shared" si="7"/>
        <v>3</v>
      </c>
      <c r="AE8" s="14">
        <f t="shared" si="8"/>
        <v>0.70588235294117652</v>
      </c>
      <c r="AF8" s="39">
        <v>3</v>
      </c>
      <c r="AG8" s="39">
        <v>2</v>
      </c>
      <c r="AH8" s="10">
        <f t="shared" si="9"/>
        <v>1</v>
      </c>
      <c r="AI8" s="14">
        <f t="shared" si="10"/>
        <v>0.17647058823529413</v>
      </c>
      <c r="AJ8" s="39">
        <v>2</v>
      </c>
      <c r="AK8" s="39">
        <v>2</v>
      </c>
      <c r="AL8" s="10">
        <f t="shared" si="11"/>
        <v>0</v>
      </c>
      <c r="AM8" s="15">
        <f t="shared" si="12"/>
        <v>0.11764705882352941</v>
      </c>
      <c r="AN8" s="39">
        <v>17</v>
      </c>
      <c r="AO8" s="10">
        <f t="shared" si="13"/>
        <v>13</v>
      </c>
      <c r="AP8" s="10">
        <f t="shared" si="14"/>
        <v>4</v>
      </c>
      <c r="AQ8" s="13">
        <f t="shared" si="15"/>
        <v>0.76470588235294112</v>
      </c>
    </row>
    <row r="9" spans="1:43" x14ac:dyDescent="0.25">
      <c r="A9" s="39" t="s">
        <v>52</v>
      </c>
      <c r="B9" s="2" t="s">
        <v>46</v>
      </c>
      <c r="C9" s="10">
        <f t="shared" si="16"/>
        <v>7</v>
      </c>
      <c r="D9" s="40">
        <v>45183</v>
      </c>
      <c r="E9" s="40">
        <v>45196</v>
      </c>
      <c r="F9" s="11"/>
      <c r="G9" s="39">
        <v>15</v>
      </c>
      <c r="H9" s="10"/>
      <c r="I9" s="14">
        <f t="shared" si="17"/>
        <v>0</v>
      </c>
      <c r="J9" s="11"/>
      <c r="K9" s="39">
        <v>13</v>
      </c>
      <c r="L9" s="10"/>
      <c r="M9" s="14">
        <f t="shared" si="1"/>
        <v>0</v>
      </c>
      <c r="N9" s="11"/>
      <c r="O9" s="39">
        <v>2</v>
      </c>
      <c r="P9" s="10"/>
      <c r="Q9" s="14">
        <f>N9/S9</f>
        <v>0</v>
      </c>
      <c r="R9" s="39">
        <v>57</v>
      </c>
      <c r="S9" s="39">
        <v>32</v>
      </c>
      <c r="T9" s="10">
        <f>G9+K9+O9</f>
        <v>30</v>
      </c>
      <c r="U9" s="39">
        <v>33</v>
      </c>
      <c r="V9" s="13">
        <f xml:space="preserve"> T9/S9</f>
        <v>0.9375</v>
      </c>
      <c r="W9" s="12">
        <f>IF(T9=0,0,SUM($T$3:T9)/C9)</f>
        <v>41.857142857142854</v>
      </c>
      <c r="X9" s="42">
        <f t="shared" si="5"/>
        <v>57</v>
      </c>
      <c r="Y9" s="13">
        <f t="shared" si="18"/>
        <v>0.52631578947368418</v>
      </c>
      <c r="Z9" s="10">
        <f t="shared" si="6"/>
        <v>293</v>
      </c>
      <c r="AA9" s="19">
        <f t="shared" si="0"/>
        <v>41.857142857142854</v>
      </c>
      <c r="AB9" s="39">
        <v>5</v>
      </c>
      <c r="AC9" s="39">
        <v>3</v>
      </c>
      <c r="AD9" s="10">
        <f t="shared" si="7"/>
        <v>2</v>
      </c>
      <c r="AE9" s="14">
        <f t="shared" si="8"/>
        <v>0.55555555555555558</v>
      </c>
      <c r="AF9" s="39">
        <v>2</v>
      </c>
      <c r="AG9" s="39">
        <v>2</v>
      </c>
      <c r="AH9" s="10">
        <f t="shared" si="9"/>
        <v>0</v>
      </c>
      <c r="AI9" s="14">
        <f t="shared" si="10"/>
        <v>0.22222222222222221</v>
      </c>
      <c r="AJ9" s="39">
        <v>2</v>
      </c>
      <c r="AK9" s="39">
        <v>2</v>
      </c>
      <c r="AL9" s="10">
        <f t="shared" si="11"/>
        <v>0</v>
      </c>
      <c r="AM9" s="15">
        <f t="shared" si="12"/>
        <v>0.22222222222222221</v>
      </c>
      <c r="AN9" s="39">
        <v>9</v>
      </c>
      <c r="AO9" s="10">
        <f t="shared" si="13"/>
        <v>7</v>
      </c>
      <c r="AP9" s="10">
        <f t="shared" si="14"/>
        <v>2</v>
      </c>
      <c r="AQ9" s="13">
        <f t="shared" si="15"/>
        <v>0.77777777777777779</v>
      </c>
    </row>
    <row r="10" spans="1:43" x14ac:dyDescent="0.25">
      <c r="A10" s="39" t="s">
        <v>53</v>
      </c>
      <c r="B10" s="2" t="s">
        <v>46</v>
      </c>
      <c r="C10" s="10">
        <f t="shared" si="16"/>
        <v>8</v>
      </c>
      <c r="D10" s="40">
        <v>45197</v>
      </c>
      <c r="E10" s="40">
        <v>45210</v>
      </c>
      <c r="F10" s="16"/>
      <c r="G10" s="39">
        <v>26</v>
      </c>
      <c r="H10" s="10"/>
      <c r="I10" s="14">
        <f t="shared" si="17"/>
        <v>0</v>
      </c>
      <c r="J10" s="16"/>
      <c r="K10" s="39">
        <v>24</v>
      </c>
      <c r="L10" s="10"/>
      <c r="M10" s="14">
        <f t="shared" si="1"/>
        <v>0</v>
      </c>
      <c r="N10" s="16"/>
      <c r="O10" s="39">
        <v>0</v>
      </c>
      <c r="P10" s="10"/>
      <c r="Q10" s="14">
        <f t="shared" si="2"/>
        <v>0</v>
      </c>
      <c r="R10" s="39">
        <v>62</v>
      </c>
      <c r="S10" s="39">
        <v>62</v>
      </c>
      <c r="T10" s="10">
        <f t="shared" si="3"/>
        <v>50</v>
      </c>
      <c r="U10" s="39">
        <v>20</v>
      </c>
      <c r="V10" s="13">
        <f t="shared" ref="V10:V14" si="19" xml:space="preserve"> T10/S10</f>
        <v>0.80645161290322576</v>
      </c>
      <c r="W10" s="12">
        <f>IF(T10=0,0,SUM($T$3:T10)/C10)</f>
        <v>42.875</v>
      </c>
      <c r="X10" s="42">
        <f t="shared" si="5"/>
        <v>62</v>
      </c>
      <c r="Y10" s="13">
        <f t="shared" si="18"/>
        <v>0.80645161290322576</v>
      </c>
      <c r="Z10" s="10">
        <f t="shared" si="6"/>
        <v>343</v>
      </c>
      <c r="AA10" s="19">
        <f t="shared" si="0"/>
        <v>42.875</v>
      </c>
      <c r="AB10" s="39">
        <v>5</v>
      </c>
      <c r="AC10" s="39">
        <v>4</v>
      </c>
      <c r="AD10" s="10">
        <f>AB10-AC10</f>
        <v>1</v>
      </c>
      <c r="AE10" s="14">
        <f t="shared" si="8"/>
        <v>0.5</v>
      </c>
      <c r="AF10" s="39">
        <v>5</v>
      </c>
      <c r="AG10" s="39">
        <v>5</v>
      </c>
      <c r="AH10" s="10">
        <f>AF10-AG10</f>
        <v>0</v>
      </c>
      <c r="AI10" s="14">
        <f t="shared" si="10"/>
        <v>0.5</v>
      </c>
      <c r="AJ10" s="39">
        <v>0</v>
      </c>
      <c r="AK10" s="39">
        <v>0</v>
      </c>
      <c r="AL10" s="10">
        <f>AJ10-AK10</f>
        <v>0</v>
      </c>
      <c r="AM10" s="15">
        <f t="shared" si="12"/>
        <v>0</v>
      </c>
      <c r="AN10" s="39">
        <v>10</v>
      </c>
      <c r="AO10" s="10">
        <f t="shared" si="13"/>
        <v>9</v>
      </c>
      <c r="AP10" s="10">
        <f t="shared" si="14"/>
        <v>1</v>
      </c>
      <c r="AQ10" s="13">
        <f t="shared" si="15"/>
        <v>0.9</v>
      </c>
    </row>
    <row r="11" spans="1:43" x14ac:dyDescent="0.25">
      <c r="A11" s="39" t="s">
        <v>54</v>
      </c>
      <c r="B11" s="2" t="s">
        <v>46</v>
      </c>
      <c r="C11" s="10">
        <f t="shared" ref="C11:C27" si="20">C10+1</f>
        <v>9</v>
      </c>
      <c r="D11" s="40">
        <v>45211</v>
      </c>
      <c r="E11" s="40">
        <v>45224</v>
      </c>
      <c r="F11" s="38"/>
      <c r="G11" s="39">
        <v>46</v>
      </c>
      <c r="H11" s="10"/>
      <c r="I11" s="14">
        <f t="shared" si="17"/>
        <v>0</v>
      </c>
      <c r="J11" s="38"/>
      <c r="K11" s="39">
        <v>0</v>
      </c>
      <c r="L11" s="10"/>
      <c r="M11" s="14">
        <f t="shared" si="1"/>
        <v>0</v>
      </c>
      <c r="N11" s="38"/>
      <c r="O11" s="39">
        <v>13</v>
      </c>
      <c r="P11" s="10"/>
      <c r="Q11" s="14">
        <f t="shared" si="2"/>
        <v>0</v>
      </c>
      <c r="R11" s="39">
        <v>52</v>
      </c>
      <c r="S11" s="39">
        <v>39</v>
      </c>
      <c r="T11" s="10">
        <f t="shared" si="3"/>
        <v>59</v>
      </c>
      <c r="U11" s="39">
        <v>0</v>
      </c>
      <c r="V11" s="13">
        <f t="shared" si="19"/>
        <v>1.5128205128205128</v>
      </c>
      <c r="W11" s="12">
        <f>IF(T11=0,0,SUM($T$3:T11)/C11)</f>
        <v>44.666666666666664</v>
      </c>
      <c r="X11" s="42">
        <f t="shared" si="5"/>
        <v>52</v>
      </c>
      <c r="Y11" s="13">
        <f t="shared" si="18"/>
        <v>1.1346153846153846</v>
      </c>
      <c r="Z11" s="10">
        <f t="shared" si="6"/>
        <v>402</v>
      </c>
      <c r="AA11" s="19">
        <f t="shared" si="0"/>
        <v>44.666666666666664</v>
      </c>
      <c r="AB11" s="39">
        <v>6</v>
      </c>
      <c r="AC11" s="39">
        <v>6</v>
      </c>
      <c r="AD11" s="10">
        <f t="shared" si="7"/>
        <v>0</v>
      </c>
      <c r="AE11" s="14">
        <f t="shared" si="8"/>
        <v>0.75</v>
      </c>
      <c r="AF11" s="39">
        <v>0</v>
      </c>
      <c r="AG11" s="39">
        <v>0</v>
      </c>
      <c r="AH11" s="10">
        <f t="shared" si="9"/>
        <v>0</v>
      </c>
      <c r="AI11" s="14">
        <f t="shared" si="10"/>
        <v>0</v>
      </c>
      <c r="AJ11" s="39">
        <v>2</v>
      </c>
      <c r="AK11" s="39">
        <v>2</v>
      </c>
      <c r="AL11" s="10">
        <f t="shared" si="11"/>
        <v>0</v>
      </c>
      <c r="AM11" s="15">
        <f t="shared" si="12"/>
        <v>0.25</v>
      </c>
      <c r="AN11" s="39">
        <v>8</v>
      </c>
      <c r="AO11" s="10">
        <f t="shared" si="13"/>
        <v>8</v>
      </c>
      <c r="AP11" s="10">
        <f t="shared" si="14"/>
        <v>0</v>
      </c>
      <c r="AQ11" s="13">
        <f t="shared" si="15"/>
        <v>1</v>
      </c>
    </row>
    <row r="12" spans="1:43" x14ac:dyDescent="0.25">
      <c r="A12" s="39" t="s">
        <v>55</v>
      </c>
      <c r="B12" s="2" t="s">
        <v>46</v>
      </c>
      <c r="C12" s="10">
        <f t="shared" si="20"/>
        <v>10</v>
      </c>
      <c r="D12" s="40">
        <v>45225</v>
      </c>
      <c r="E12" s="40">
        <v>45238</v>
      </c>
      <c r="F12" s="38"/>
      <c r="G12" s="39">
        <v>21</v>
      </c>
      <c r="H12" s="10"/>
      <c r="I12" s="14">
        <f t="shared" si="17"/>
        <v>0</v>
      </c>
      <c r="J12" s="38"/>
      <c r="K12" s="39">
        <v>0</v>
      </c>
      <c r="L12" s="10"/>
      <c r="M12" s="14">
        <f t="shared" si="1"/>
        <v>0</v>
      </c>
      <c r="N12" s="38"/>
      <c r="O12" s="39">
        <v>0</v>
      </c>
      <c r="P12" s="10"/>
      <c r="Q12" s="14">
        <f t="shared" si="2"/>
        <v>0</v>
      </c>
      <c r="R12" s="39">
        <v>50</v>
      </c>
      <c r="S12" s="39">
        <v>41</v>
      </c>
      <c r="T12" s="10">
        <f t="shared" si="3"/>
        <v>21</v>
      </c>
      <c r="U12" s="39">
        <v>25</v>
      </c>
      <c r="V12" s="13">
        <f t="shared" si="19"/>
        <v>0.51219512195121952</v>
      </c>
      <c r="W12" s="12">
        <f>IF(T12=0,0,SUM($T$3:T12)/C12)</f>
        <v>42.3</v>
      </c>
      <c r="X12" s="42">
        <f t="shared" si="5"/>
        <v>50</v>
      </c>
      <c r="Y12" s="13">
        <f t="shared" si="18"/>
        <v>0.42</v>
      </c>
      <c r="Z12" s="10">
        <f t="shared" si="6"/>
        <v>423</v>
      </c>
      <c r="AA12" s="19">
        <f t="shared" si="0"/>
        <v>42.3</v>
      </c>
      <c r="AB12" s="39">
        <v>7</v>
      </c>
      <c r="AC12" s="39">
        <v>5</v>
      </c>
      <c r="AD12" s="10">
        <f t="shared" si="7"/>
        <v>2</v>
      </c>
      <c r="AE12" s="14">
        <f t="shared" si="8"/>
        <v>1</v>
      </c>
      <c r="AF12" s="39">
        <v>0</v>
      </c>
      <c r="AG12" s="39">
        <v>0</v>
      </c>
      <c r="AH12" s="10">
        <f t="shared" si="9"/>
        <v>0</v>
      </c>
      <c r="AI12" s="14">
        <f t="shared" si="10"/>
        <v>0</v>
      </c>
      <c r="AJ12" s="39">
        <v>0</v>
      </c>
      <c r="AK12" s="39">
        <v>0</v>
      </c>
      <c r="AL12" s="10">
        <f t="shared" si="11"/>
        <v>0</v>
      </c>
      <c r="AM12" s="15">
        <f t="shared" si="12"/>
        <v>0</v>
      </c>
      <c r="AN12" s="39">
        <v>7</v>
      </c>
      <c r="AO12" s="10">
        <f t="shared" si="13"/>
        <v>5</v>
      </c>
      <c r="AP12" s="10">
        <f t="shared" si="14"/>
        <v>2</v>
      </c>
      <c r="AQ12" s="13">
        <f t="shared" si="15"/>
        <v>0.7142857142857143</v>
      </c>
    </row>
    <row r="13" spans="1:43" x14ac:dyDescent="0.25">
      <c r="A13" s="39" t="s">
        <v>56</v>
      </c>
      <c r="B13" s="2" t="s">
        <v>46</v>
      </c>
      <c r="C13" s="10">
        <f t="shared" si="20"/>
        <v>11</v>
      </c>
      <c r="D13" s="40">
        <v>45239</v>
      </c>
      <c r="E13" s="40">
        <v>45252</v>
      </c>
      <c r="F13" s="38"/>
      <c r="G13" s="39">
        <v>60</v>
      </c>
      <c r="H13" s="10"/>
      <c r="I13" s="14">
        <f t="shared" si="17"/>
        <v>0</v>
      </c>
      <c r="J13" s="38"/>
      <c r="K13" s="39">
        <v>13</v>
      </c>
      <c r="L13" s="10"/>
      <c r="M13" s="14">
        <f t="shared" si="1"/>
        <v>0</v>
      </c>
      <c r="N13" s="38"/>
      <c r="O13" s="39">
        <v>3</v>
      </c>
      <c r="P13" s="10"/>
      <c r="Q13" s="14">
        <f t="shared" si="2"/>
        <v>0</v>
      </c>
      <c r="R13" s="39">
        <v>54</v>
      </c>
      <c r="S13" s="39">
        <v>57</v>
      </c>
      <c r="T13" s="10">
        <f t="shared" si="3"/>
        <v>76</v>
      </c>
      <c r="U13" s="39">
        <v>0</v>
      </c>
      <c r="V13" s="13">
        <f t="shared" si="19"/>
        <v>1.3333333333333333</v>
      </c>
      <c r="W13" s="12">
        <f>IF(T13=0,0,SUM($T$3:T13)/C13)</f>
        <v>45.363636363636367</v>
      </c>
      <c r="X13" s="42">
        <f t="shared" si="5"/>
        <v>54</v>
      </c>
      <c r="Y13" s="13">
        <f t="shared" si="18"/>
        <v>1.4074074074074074</v>
      </c>
      <c r="Z13" s="10">
        <f t="shared" si="6"/>
        <v>499</v>
      </c>
      <c r="AA13" s="19">
        <f t="shared" si="0"/>
        <v>45.363636363636367</v>
      </c>
      <c r="AB13" s="39">
        <v>9</v>
      </c>
      <c r="AC13" s="39">
        <v>9</v>
      </c>
      <c r="AD13" s="10">
        <f t="shared" si="7"/>
        <v>0</v>
      </c>
      <c r="AE13" s="14">
        <f t="shared" si="8"/>
        <v>0.81818181818181823</v>
      </c>
      <c r="AF13" s="39">
        <v>1</v>
      </c>
      <c r="AG13" s="39">
        <v>1</v>
      </c>
      <c r="AH13" s="10">
        <f t="shared" si="9"/>
        <v>0</v>
      </c>
      <c r="AI13" s="14">
        <f t="shared" si="10"/>
        <v>9.0909090909090912E-2</v>
      </c>
      <c r="AJ13" s="39">
        <v>1</v>
      </c>
      <c r="AK13" s="39">
        <v>1</v>
      </c>
      <c r="AL13" s="10">
        <f t="shared" si="11"/>
        <v>0</v>
      </c>
      <c r="AM13" s="15">
        <f t="shared" si="12"/>
        <v>9.0909090909090912E-2</v>
      </c>
      <c r="AN13" s="39">
        <v>11</v>
      </c>
      <c r="AO13" s="10">
        <f t="shared" si="13"/>
        <v>11</v>
      </c>
      <c r="AP13" s="10">
        <f t="shared" si="14"/>
        <v>0</v>
      </c>
      <c r="AQ13" s="13">
        <f t="shared" si="15"/>
        <v>1</v>
      </c>
    </row>
    <row r="14" spans="1:43" x14ac:dyDescent="0.25">
      <c r="A14" s="39" t="s">
        <v>57</v>
      </c>
      <c r="B14" s="2" t="s">
        <v>46</v>
      </c>
      <c r="C14" s="10">
        <f t="shared" si="20"/>
        <v>12</v>
      </c>
      <c r="D14" s="40">
        <v>45253</v>
      </c>
      <c r="E14" s="40">
        <v>45266</v>
      </c>
      <c r="F14" s="38"/>
      <c r="G14" s="39">
        <v>10</v>
      </c>
      <c r="H14" s="10"/>
      <c r="I14" s="14">
        <f t="shared" si="17"/>
        <v>0</v>
      </c>
      <c r="J14" s="38"/>
      <c r="K14" s="39">
        <v>0</v>
      </c>
      <c r="L14" s="10"/>
      <c r="M14" s="14">
        <f t="shared" si="1"/>
        <v>0</v>
      </c>
      <c r="N14" s="38"/>
      <c r="O14" s="39">
        <v>21</v>
      </c>
      <c r="P14" s="10"/>
      <c r="Q14" s="14">
        <f t="shared" si="2"/>
        <v>0</v>
      </c>
      <c r="R14" s="39">
        <v>50</v>
      </c>
      <c r="S14" s="39">
        <v>51</v>
      </c>
      <c r="T14" s="10">
        <f t="shared" si="3"/>
        <v>31</v>
      </c>
      <c r="U14" s="39">
        <v>20</v>
      </c>
      <c r="V14" s="13">
        <f t="shared" si="19"/>
        <v>0.60784313725490191</v>
      </c>
      <c r="W14" s="12">
        <f>IF(T14=0,0,SUM($T$3:T14)/C14)</f>
        <v>44.166666666666664</v>
      </c>
      <c r="X14" s="42">
        <f t="shared" si="5"/>
        <v>50</v>
      </c>
      <c r="Y14" s="13">
        <f t="shared" si="18"/>
        <v>0.62</v>
      </c>
      <c r="Z14" s="10">
        <f t="shared" si="6"/>
        <v>530</v>
      </c>
      <c r="AA14" s="19">
        <f t="shared" si="0"/>
        <v>44.166666666666664</v>
      </c>
      <c r="AB14" s="39">
        <v>3</v>
      </c>
      <c r="AC14" s="39">
        <v>2</v>
      </c>
      <c r="AD14" s="10">
        <f t="shared" si="7"/>
        <v>1</v>
      </c>
      <c r="AE14" s="14">
        <f>AB14/AN14</f>
        <v>0.6</v>
      </c>
      <c r="AF14" s="39">
        <v>0</v>
      </c>
      <c r="AG14" s="39">
        <v>0</v>
      </c>
      <c r="AH14" s="10">
        <f t="shared" si="9"/>
        <v>0</v>
      </c>
      <c r="AI14" s="14">
        <f t="shared" si="10"/>
        <v>0</v>
      </c>
      <c r="AJ14" s="39">
        <v>2</v>
      </c>
      <c r="AK14" s="39">
        <v>2</v>
      </c>
      <c r="AL14" s="10">
        <f t="shared" si="11"/>
        <v>0</v>
      </c>
      <c r="AM14" s="15">
        <f>AJ14/AN14</f>
        <v>0.4</v>
      </c>
      <c r="AN14" s="39">
        <v>5</v>
      </c>
      <c r="AO14" s="10">
        <f t="shared" si="13"/>
        <v>4</v>
      </c>
      <c r="AP14" s="10">
        <f t="shared" si="14"/>
        <v>1</v>
      </c>
      <c r="AQ14" s="13">
        <f t="shared" si="15"/>
        <v>0.8</v>
      </c>
    </row>
    <row r="15" spans="1:43" x14ac:dyDescent="0.25">
      <c r="A15" s="39" t="s">
        <v>58</v>
      </c>
      <c r="B15" s="2" t="s">
        <v>46</v>
      </c>
      <c r="C15" s="10">
        <f t="shared" si="20"/>
        <v>13</v>
      </c>
      <c r="D15" s="40">
        <v>45267</v>
      </c>
      <c r="E15" s="40">
        <v>45280</v>
      </c>
      <c r="F15" s="38"/>
      <c r="G15" s="39">
        <v>10</v>
      </c>
      <c r="H15" s="10"/>
      <c r="I15" s="14">
        <f>F15/S15</f>
        <v>0</v>
      </c>
      <c r="J15" s="38"/>
      <c r="K15" s="39">
        <v>0</v>
      </c>
      <c r="L15" s="10"/>
      <c r="M15" s="14">
        <f t="shared" ref="M15" si="21">J15/S15</f>
        <v>0</v>
      </c>
      <c r="N15" s="38"/>
      <c r="O15" s="39">
        <v>0</v>
      </c>
      <c r="P15" s="10"/>
      <c r="Q15" s="14">
        <f t="shared" ref="Q15" si="22">N15/S15</f>
        <v>0</v>
      </c>
      <c r="R15" s="39">
        <v>32</v>
      </c>
      <c r="S15" s="39">
        <v>41</v>
      </c>
      <c r="T15" s="10">
        <f t="shared" ref="T15" si="23">G15+K15+O15</f>
        <v>10</v>
      </c>
      <c r="U15" s="39">
        <v>40</v>
      </c>
      <c r="V15" s="13">
        <f t="shared" ref="V15" si="24" xml:space="preserve"> T15/S15</f>
        <v>0.24390243902439024</v>
      </c>
      <c r="W15" s="12">
        <f>IF(T15=0,0,SUM($T$3:T15)/C15)</f>
        <v>41.53846153846154</v>
      </c>
      <c r="X15" s="42">
        <f t="shared" si="5"/>
        <v>32</v>
      </c>
      <c r="Y15" s="13">
        <f t="shared" ref="Y15" si="25">IFERROR(T15/X15,0)</f>
        <v>0.3125</v>
      </c>
      <c r="Z15" s="10">
        <f t="shared" ref="Z15" si="26">T15 + Z14</f>
        <v>540</v>
      </c>
      <c r="AA15" s="19">
        <f t="shared" ref="AA15" si="27">Z15/C15</f>
        <v>41.53846153846154</v>
      </c>
      <c r="AB15" s="39">
        <v>4</v>
      </c>
      <c r="AC15" s="39">
        <v>2</v>
      </c>
      <c r="AD15" s="10">
        <f t="shared" ref="AD15" si="28">AB15-AC15</f>
        <v>2</v>
      </c>
      <c r="AE15" s="14">
        <f t="shared" si="8"/>
        <v>1</v>
      </c>
      <c r="AF15" s="39">
        <v>0</v>
      </c>
      <c r="AG15" s="39">
        <v>0</v>
      </c>
      <c r="AH15" s="10">
        <f t="shared" ref="AH15" si="29">AF15-AG15</f>
        <v>0</v>
      </c>
      <c r="AI15" s="14">
        <f t="shared" si="10"/>
        <v>0</v>
      </c>
      <c r="AJ15" s="39">
        <v>0</v>
      </c>
      <c r="AK15" s="39">
        <v>0</v>
      </c>
      <c r="AL15" s="10">
        <f t="shared" ref="AL15" si="30">AJ15-AK15</f>
        <v>0</v>
      </c>
      <c r="AM15" s="15">
        <f t="shared" si="12"/>
        <v>0</v>
      </c>
      <c r="AN15" s="39">
        <v>4</v>
      </c>
      <c r="AO15" s="10">
        <f t="shared" ref="AO15" si="31">AC15+AG15+AK15</f>
        <v>2</v>
      </c>
      <c r="AP15" s="10">
        <f t="shared" ref="AP15" si="32">AD15+AH15+AL15</f>
        <v>2</v>
      </c>
      <c r="AQ15" s="13">
        <f t="shared" ref="AQ15" si="33" xml:space="preserve"> AO15/(AO15+AP15)</f>
        <v>0.5</v>
      </c>
    </row>
    <row r="16" spans="1:43" x14ac:dyDescent="0.25">
      <c r="A16" s="39" t="s">
        <v>59</v>
      </c>
      <c r="B16" s="2" t="s">
        <v>46</v>
      </c>
      <c r="C16" s="10">
        <f t="shared" si="20"/>
        <v>14</v>
      </c>
      <c r="D16" s="40">
        <v>45281</v>
      </c>
      <c r="E16" s="40">
        <v>45301</v>
      </c>
      <c r="F16" s="38"/>
      <c r="G16" s="39">
        <v>25</v>
      </c>
      <c r="H16" s="10"/>
      <c r="I16" s="14">
        <f t="shared" ref="I16" si="34">F16/S16</f>
        <v>0</v>
      </c>
      <c r="J16" s="38"/>
      <c r="K16" s="39">
        <v>0</v>
      </c>
      <c r="L16" s="10"/>
      <c r="M16" s="14">
        <f t="shared" ref="M16" si="35">J16/S16</f>
        <v>0</v>
      </c>
      <c r="N16" s="38"/>
      <c r="O16" s="39">
        <v>0</v>
      </c>
      <c r="P16" s="10"/>
      <c r="Q16" s="14">
        <f t="shared" ref="Q16" si="36">N16/S16</f>
        <v>0</v>
      </c>
      <c r="R16" s="39">
        <v>42</v>
      </c>
      <c r="S16" s="39">
        <v>38</v>
      </c>
      <c r="T16" s="10">
        <f t="shared" ref="T16" si="37">G16+K16+O16</f>
        <v>25</v>
      </c>
      <c r="U16" s="39">
        <v>25</v>
      </c>
      <c r="V16" s="13">
        <f t="shared" ref="V16" si="38" xml:space="preserve"> T16/S16</f>
        <v>0.65789473684210531</v>
      </c>
      <c r="W16" s="12">
        <f>IF(T16=0,0,SUM($T$3:T16)/C16)</f>
        <v>40.357142857142854</v>
      </c>
      <c r="X16" s="42">
        <f t="shared" si="5"/>
        <v>42</v>
      </c>
      <c r="Y16" s="13">
        <f t="shared" ref="Y16" si="39">IFERROR(T16/X16,0)</f>
        <v>0.59523809523809523</v>
      </c>
      <c r="Z16" s="10">
        <f t="shared" ref="Z16" si="40">T16 + Z15</f>
        <v>565</v>
      </c>
      <c r="AA16" s="19">
        <f t="shared" ref="AA16" si="41">Z16/C16</f>
        <v>40.357142857142854</v>
      </c>
      <c r="AB16" s="39">
        <v>4</v>
      </c>
      <c r="AC16" s="39">
        <v>2</v>
      </c>
      <c r="AD16" s="10">
        <f t="shared" ref="AD16" si="42">AB16-AC16</f>
        <v>2</v>
      </c>
      <c r="AE16" s="14">
        <f t="shared" si="8"/>
        <v>1</v>
      </c>
      <c r="AF16" s="39">
        <v>0</v>
      </c>
      <c r="AG16" s="39">
        <v>0</v>
      </c>
      <c r="AH16" s="10">
        <f t="shared" ref="AH16" si="43">AF16-AG16</f>
        <v>0</v>
      </c>
      <c r="AI16" s="14">
        <f t="shared" si="10"/>
        <v>0</v>
      </c>
      <c r="AJ16" s="39">
        <v>0</v>
      </c>
      <c r="AK16" s="39">
        <v>0</v>
      </c>
      <c r="AL16" s="10">
        <f t="shared" ref="AL16" si="44">AJ16-AK16</f>
        <v>0</v>
      </c>
      <c r="AM16" s="15">
        <f t="shared" si="12"/>
        <v>0</v>
      </c>
      <c r="AN16" s="39">
        <v>4</v>
      </c>
      <c r="AO16" s="10">
        <f t="shared" ref="AO16" si="45">AC16+AG16+AK16</f>
        <v>2</v>
      </c>
      <c r="AP16" s="10">
        <f t="shared" ref="AP16" si="46">AD16+AH16+AL16</f>
        <v>2</v>
      </c>
      <c r="AQ16" s="13">
        <f t="shared" ref="AQ16" si="47" xml:space="preserve"> AO16/(AO16+AP16)</f>
        <v>0.5</v>
      </c>
    </row>
    <row r="17" spans="1:43" x14ac:dyDescent="0.25">
      <c r="A17" s="39" t="s">
        <v>60</v>
      </c>
      <c r="B17" s="2" t="s">
        <v>46</v>
      </c>
      <c r="C17" s="10">
        <f t="shared" si="20"/>
        <v>15</v>
      </c>
      <c r="D17" s="40">
        <v>45302</v>
      </c>
      <c r="E17" s="40">
        <v>45315</v>
      </c>
      <c r="F17" s="38"/>
      <c r="G17" s="39">
        <v>81</v>
      </c>
      <c r="H17" s="10"/>
      <c r="I17" s="14">
        <f t="shared" ref="I17" si="48">F17/S17</f>
        <v>0</v>
      </c>
      <c r="J17" s="38"/>
      <c r="K17" s="39">
        <v>26</v>
      </c>
      <c r="L17" s="10"/>
      <c r="M17" s="14">
        <f t="shared" ref="M17" si="49">J17/S17</f>
        <v>0</v>
      </c>
      <c r="N17" s="38"/>
      <c r="O17" s="39">
        <v>2</v>
      </c>
      <c r="P17" s="10"/>
      <c r="Q17" s="14">
        <f t="shared" ref="Q17" si="50">N17/S17</f>
        <v>0</v>
      </c>
      <c r="R17" s="39">
        <v>74</v>
      </c>
      <c r="S17" s="39">
        <v>82</v>
      </c>
      <c r="T17" s="10">
        <f t="shared" ref="T17" si="51">G17+K17+O17</f>
        <v>109</v>
      </c>
      <c r="U17" s="39">
        <v>0</v>
      </c>
      <c r="V17" s="13">
        <f t="shared" ref="V17" si="52" xml:space="preserve"> T17/S17</f>
        <v>1.3292682926829269</v>
      </c>
      <c r="W17" s="12">
        <f>IF(T17=0,0,SUM($T$3:T17)/C17)</f>
        <v>44.93333333333333</v>
      </c>
      <c r="X17" s="42">
        <f t="shared" si="5"/>
        <v>74</v>
      </c>
      <c r="Y17" s="13">
        <f t="shared" ref="Y17" si="53">IFERROR(T17/X17,0)</f>
        <v>1.472972972972973</v>
      </c>
      <c r="Z17" s="10">
        <f t="shared" ref="Z17" si="54">T17 + Z16</f>
        <v>674</v>
      </c>
      <c r="AA17" s="19">
        <f t="shared" ref="AA17" si="55">Z17/C17</f>
        <v>44.93333333333333</v>
      </c>
      <c r="AB17" s="39">
        <v>12</v>
      </c>
      <c r="AC17" s="39">
        <v>12</v>
      </c>
      <c r="AD17" s="10">
        <f t="shared" ref="AD17" si="56">AB17-AC17</f>
        <v>0</v>
      </c>
      <c r="AE17" s="14">
        <f t="shared" si="8"/>
        <v>0.75</v>
      </c>
      <c r="AF17" s="39">
        <v>3</v>
      </c>
      <c r="AG17" s="39">
        <v>3</v>
      </c>
      <c r="AH17" s="10">
        <f t="shared" ref="AH17" si="57">AF17-AG17</f>
        <v>0</v>
      </c>
      <c r="AI17" s="14">
        <f t="shared" si="10"/>
        <v>0.1875</v>
      </c>
      <c r="AJ17" s="39">
        <v>1</v>
      </c>
      <c r="AK17" s="39">
        <v>1</v>
      </c>
      <c r="AL17" s="10">
        <f t="shared" ref="AL17" si="58">AJ17-AK17</f>
        <v>0</v>
      </c>
      <c r="AM17" s="15">
        <f t="shared" ref="AM17:AM22" si="59">AJ17/AN17</f>
        <v>6.25E-2</v>
      </c>
      <c r="AN17" s="39">
        <v>16</v>
      </c>
      <c r="AO17" s="10">
        <f t="shared" ref="AO17" si="60">AC17+AG17+AK17</f>
        <v>16</v>
      </c>
      <c r="AP17" s="10">
        <f t="shared" ref="AP17" si="61">AD17+AH17+AL17</f>
        <v>0</v>
      </c>
      <c r="AQ17" s="13">
        <f t="shared" ref="AQ17" si="62" xml:space="preserve"> AO17/(AO17+AP17)</f>
        <v>1</v>
      </c>
    </row>
    <row r="18" spans="1:43" x14ac:dyDescent="0.25">
      <c r="A18" s="39" t="s">
        <v>61</v>
      </c>
      <c r="B18" s="2" t="s">
        <v>46</v>
      </c>
      <c r="C18" s="10">
        <f t="shared" si="20"/>
        <v>16</v>
      </c>
      <c r="D18" s="40">
        <v>45316</v>
      </c>
      <c r="E18" s="40">
        <v>45329</v>
      </c>
      <c r="F18" s="38"/>
      <c r="G18" s="39">
        <v>8</v>
      </c>
      <c r="H18" s="10"/>
      <c r="I18" s="14">
        <f t="shared" ref="I18" si="63">F18/S18</f>
        <v>0</v>
      </c>
      <c r="J18" s="38"/>
      <c r="K18" s="39">
        <v>69</v>
      </c>
      <c r="L18" s="10"/>
      <c r="M18" s="14">
        <f t="shared" ref="M18" si="64">J18/S18</f>
        <v>0</v>
      </c>
      <c r="N18" s="38"/>
      <c r="O18" s="39">
        <v>9</v>
      </c>
      <c r="P18" s="10"/>
      <c r="Q18" s="14">
        <f t="shared" ref="Q18" si="65">N18/S18</f>
        <v>0</v>
      </c>
      <c r="R18" s="39">
        <v>76</v>
      </c>
      <c r="S18" s="39">
        <v>77</v>
      </c>
      <c r="T18" s="10">
        <f t="shared" ref="T18" si="66">G18+K18+O18</f>
        <v>86</v>
      </c>
      <c r="U18" s="39">
        <v>0</v>
      </c>
      <c r="V18" s="13">
        <f t="shared" ref="V18" si="67" xml:space="preserve"> T18/S18</f>
        <v>1.1168831168831168</v>
      </c>
      <c r="W18" s="12">
        <f>IF(T18=0,0,SUM($T$3:T18)/C18)</f>
        <v>47.5</v>
      </c>
      <c r="X18" s="42">
        <f t="shared" si="5"/>
        <v>76</v>
      </c>
      <c r="Y18" s="13">
        <f t="shared" ref="Y18" si="68">IFERROR(T18/X18,0)</f>
        <v>1.131578947368421</v>
      </c>
      <c r="Z18" s="10">
        <f t="shared" ref="Z18" si="69">T18 + Z17</f>
        <v>760</v>
      </c>
      <c r="AA18" s="19">
        <f>Z18/C18</f>
        <v>47.5</v>
      </c>
      <c r="AB18" s="39">
        <v>1</v>
      </c>
      <c r="AC18" s="39">
        <v>1</v>
      </c>
      <c r="AD18" s="10">
        <f t="shared" ref="AD18" si="70">AB18-AC18</f>
        <v>0</v>
      </c>
      <c r="AE18" s="14">
        <f t="shared" ref="AE18" si="71">AB18/AN18</f>
        <v>5.2631578947368418E-2</v>
      </c>
      <c r="AF18" s="39">
        <v>15</v>
      </c>
      <c r="AG18" s="39">
        <v>15</v>
      </c>
      <c r="AH18" s="10">
        <f t="shared" ref="AH18" si="72">AF18-AG18</f>
        <v>0</v>
      </c>
      <c r="AI18" s="14">
        <f t="shared" ref="AI18" si="73">AF18/AN18</f>
        <v>0.78947368421052633</v>
      </c>
      <c r="AJ18" s="39">
        <v>3</v>
      </c>
      <c r="AK18" s="39">
        <v>3</v>
      </c>
      <c r="AL18" s="10">
        <f t="shared" ref="AL18" si="74">AJ18-AK18</f>
        <v>0</v>
      </c>
      <c r="AM18" s="15">
        <f t="shared" si="59"/>
        <v>0.15789473684210525</v>
      </c>
      <c r="AN18" s="39">
        <v>19</v>
      </c>
      <c r="AO18" s="10">
        <f t="shared" ref="AO18" si="75">AC18+AG18+AK18</f>
        <v>19</v>
      </c>
      <c r="AP18" s="10">
        <f t="shared" ref="AP18" si="76">AD18+AH18+AL18</f>
        <v>0</v>
      </c>
      <c r="AQ18" s="13">
        <f t="shared" ref="AQ18" si="77" xml:space="preserve"> AO18/(AO18+AP18)</f>
        <v>1</v>
      </c>
    </row>
    <row r="19" spans="1:43" x14ac:dyDescent="0.25">
      <c r="A19" s="39" t="s">
        <v>62</v>
      </c>
      <c r="B19" s="2" t="s">
        <v>46</v>
      </c>
      <c r="C19" s="10">
        <f t="shared" si="20"/>
        <v>17</v>
      </c>
      <c r="D19" s="40">
        <v>45330</v>
      </c>
      <c r="E19" s="40">
        <v>45343</v>
      </c>
      <c r="F19" s="38"/>
      <c r="G19" s="39">
        <v>23</v>
      </c>
      <c r="H19" s="10"/>
      <c r="I19" s="14">
        <f t="shared" ref="I19" si="78">F19/S19</f>
        <v>0</v>
      </c>
      <c r="J19" s="38"/>
      <c r="K19" s="39">
        <v>57</v>
      </c>
      <c r="L19" s="10"/>
      <c r="M19" s="14">
        <f t="shared" ref="M19" si="79">J19/S19</f>
        <v>0</v>
      </c>
      <c r="N19" s="38"/>
      <c r="O19" s="39">
        <v>12</v>
      </c>
      <c r="P19" s="10"/>
      <c r="Q19" s="14">
        <f t="shared" ref="Q19" si="80">N19/S19</f>
        <v>0</v>
      </c>
      <c r="R19" s="39">
        <v>76</v>
      </c>
      <c r="S19" s="39">
        <v>79</v>
      </c>
      <c r="T19" s="10">
        <f t="shared" ref="T19" si="81">G19+K19+O19</f>
        <v>92</v>
      </c>
      <c r="U19" s="39">
        <v>5</v>
      </c>
      <c r="V19" s="13">
        <f t="shared" ref="V19" si="82" xml:space="preserve"> T19/S19</f>
        <v>1.1645569620253164</v>
      </c>
      <c r="W19" s="12">
        <f>IF(T19=0,0,SUM($T$3:T19)/C19)</f>
        <v>50.117647058823529</v>
      </c>
      <c r="X19" s="42">
        <f>R19</f>
        <v>76</v>
      </c>
      <c r="Y19" s="13">
        <f t="shared" ref="Y19" si="83">IFERROR(T19/X19,0)</f>
        <v>1.2105263157894737</v>
      </c>
      <c r="Z19" s="10">
        <f t="shared" ref="Z19" si="84">T19 + Z18</f>
        <v>852</v>
      </c>
      <c r="AA19" s="19">
        <f t="shared" ref="AA19" si="85">Z19/C19</f>
        <v>50.117647058823529</v>
      </c>
      <c r="AB19" s="39">
        <v>5</v>
      </c>
      <c r="AC19" s="39">
        <v>4</v>
      </c>
      <c r="AD19" s="10">
        <f t="shared" ref="AD19" si="86">AB19-AC19</f>
        <v>1</v>
      </c>
      <c r="AE19" s="14">
        <f t="shared" ref="AE19" si="87">AB19/AN19</f>
        <v>0.26315789473684209</v>
      </c>
      <c r="AF19" s="39">
        <v>11</v>
      </c>
      <c r="AG19" s="39">
        <v>11</v>
      </c>
      <c r="AH19" s="10">
        <f t="shared" ref="AH19" si="88">AF19-AG19</f>
        <v>0</v>
      </c>
      <c r="AI19" s="14">
        <f t="shared" ref="AI19" si="89">AF19/AN19</f>
        <v>0.57894736842105265</v>
      </c>
      <c r="AJ19" s="39">
        <v>3</v>
      </c>
      <c r="AK19" s="39">
        <v>3</v>
      </c>
      <c r="AL19" s="10">
        <f t="shared" ref="AL19" si="90">AJ19-AK19</f>
        <v>0</v>
      </c>
      <c r="AM19" s="15">
        <f t="shared" si="59"/>
        <v>0.15789473684210525</v>
      </c>
      <c r="AN19" s="39">
        <v>19</v>
      </c>
      <c r="AO19" s="10">
        <f>AC19+AG19+AK19</f>
        <v>18</v>
      </c>
      <c r="AP19" s="10">
        <f t="shared" ref="AP19" si="91">AD19+AH19+AL19</f>
        <v>1</v>
      </c>
      <c r="AQ19" s="13">
        <f xml:space="preserve"> AO19/(AO19+AP19)</f>
        <v>0.94736842105263153</v>
      </c>
    </row>
    <row r="20" spans="1:43" x14ac:dyDescent="0.25">
      <c r="A20" s="39" t="s">
        <v>63</v>
      </c>
      <c r="B20" s="2" t="s">
        <v>46</v>
      </c>
      <c r="C20" s="10">
        <f t="shared" si="20"/>
        <v>18</v>
      </c>
      <c r="D20" s="40">
        <v>45344</v>
      </c>
      <c r="E20" s="40">
        <v>45328</v>
      </c>
      <c r="F20" s="38"/>
      <c r="G20" s="39">
        <v>46</v>
      </c>
      <c r="H20" s="10"/>
      <c r="I20" s="14">
        <f t="shared" ref="I20:I21" si="92">F20/S20</f>
        <v>0</v>
      </c>
      <c r="J20" s="38"/>
      <c r="K20" s="39">
        <v>0</v>
      </c>
      <c r="L20" s="10"/>
      <c r="M20" s="14">
        <f t="shared" ref="M20:M21" si="93">J20/S20</f>
        <v>0</v>
      </c>
      <c r="N20" s="38"/>
      <c r="O20" s="39">
        <v>0</v>
      </c>
      <c r="P20" s="10"/>
      <c r="Q20" s="14">
        <f t="shared" ref="Q20:Q21" si="94">N20/S20</f>
        <v>0</v>
      </c>
      <c r="R20" s="39">
        <v>71</v>
      </c>
      <c r="S20" s="39">
        <v>72</v>
      </c>
      <c r="T20" s="10">
        <f t="shared" ref="T20:T21" si="95">G20+K20+O20</f>
        <v>46</v>
      </c>
      <c r="U20" s="39">
        <v>31</v>
      </c>
      <c r="V20" s="13">
        <f t="shared" ref="V20:V21" si="96" xml:space="preserve"> T20/S20</f>
        <v>0.63888888888888884</v>
      </c>
      <c r="W20" s="12">
        <f>IF(T20=0,0,SUM($T$3:T20)/C20)</f>
        <v>49.888888888888886</v>
      </c>
      <c r="X20" s="42">
        <f t="shared" si="5"/>
        <v>71</v>
      </c>
      <c r="Y20" s="13">
        <f t="shared" ref="Y20:Y21" si="97">IFERROR(T20/X20,0)</f>
        <v>0.647887323943662</v>
      </c>
      <c r="Z20" s="10">
        <f t="shared" ref="Z20:Z21" si="98">T20 + Z19</f>
        <v>898</v>
      </c>
      <c r="AA20" s="19">
        <f t="shared" ref="AA20:AA21" si="99">Z20/C20</f>
        <v>49.888888888888886</v>
      </c>
      <c r="AB20" s="39">
        <v>8</v>
      </c>
      <c r="AC20" s="39">
        <v>3</v>
      </c>
      <c r="AD20" s="10">
        <f t="shared" ref="AD20:AD21" si="100">AB20-AC20</f>
        <v>5</v>
      </c>
      <c r="AE20" s="14">
        <f>AB20/AN20</f>
        <v>1</v>
      </c>
      <c r="AF20" s="39">
        <v>0</v>
      </c>
      <c r="AG20" s="39">
        <v>0</v>
      </c>
      <c r="AH20" s="10">
        <f t="shared" ref="AH20:AH21" si="101">AF20-AG20</f>
        <v>0</v>
      </c>
      <c r="AI20" s="14">
        <f t="shared" ref="AI20:AI21" si="102">AF20/AN20</f>
        <v>0</v>
      </c>
      <c r="AJ20" s="39">
        <v>0</v>
      </c>
      <c r="AK20" s="39">
        <v>0</v>
      </c>
      <c r="AL20" s="10">
        <f t="shared" ref="AL20:AL21" si="103">AJ20-AK20</f>
        <v>0</v>
      </c>
      <c r="AM20" s="15">
        <f t="shared" si="59"/>
        <v>0</v>
      </c>
      <c r="AN20" s="39">
        <v>8</v>
      </c>
      <c r="AO20" s="10">
        <f t="shared" ref="AO20:AO21" si="104">AC20+AG20+AK20</f>
        <v>3</v>
      </c>
      <c r="AP20" s="10">
        <f t="shared" ref="AP20:AP21" si="105">AD20+AH20+AL20</f>
        <v>5</v>
      </c>
      <c r="AQ20" s="13">
        <f t="shared" ref="AQ20:AQ21" si="106" xml:space="preserve"> AO20/(AO20+AP20)</f>
        <v>0.375</v>
      </c>
    </row>
    <row r="21" spans="1:43" x14ac:dyDescent="0.25">
      <c r="A21" s="39" t="s">
        <v>64</v>
      </c>
      <c r="B21" s="2" t="s">
        <v>46</v>
      </c>
      <c r="C21" s="10">
        <f t="shared" si="20"/>
        <v>19</v>
      </c>
      <c r="D21" s="40">
        <v>45358</v>
      </c>
      <c r="E21" s="40">
        <v>45371</v>
      </c>
      <c r="F21" s="38"/>
      <c r="G21" s="39">
        <v>26</v>
      </c>
      <c r="H21" s="10"/>
      <c r="I21" s="14">
        <f t="shared" si="92"/>
        <v>0</v>
      </c>
      <c r="J21" s="38"/>
      <c r="K21" s="39">
        <v>3</v>
      </c>
      <c r="L21" s="10"/>
      <c r="M21" s="14">
        <f t="shared" si="93"/>
        <v>0</v>
      </c>
      <c r="N21" s="38"/>
      <c r="O21" s="39">
        <v>0</v>
      </c>
      <c r="P21" s="10"/>
      <c r="Q21" s="14">
        <f t="shared" si="94"/>
        <v>0</v>
      </c>
      <c r="R21" s="39">
        <v>79</v>
      </c>
      <c r="S21" s="39">
        <v>84</v>
      </c>
      <c r="T21" s="10">
        <f t="shared" si="95"/>
        <v>29</v>
      </c>
      <c r="U21" s="39">
        <v>66</v>
      </c>
      <c r="V21" s="13">
        <f t="shared" si="96"/>
        <v>0.34523809523809523</v>
      </c>
      <c r="W21" s="12">
        <f>IF(T21=0,0,SUM($T$3:T21)/C21)</f>
        <v>48.789473684210527</v>
      </c>
      <c r="X21" s="42">
        <f t="shared" si="5"/>
        <v>79</v>
      </c>
      <c r="Y21" s="13">
        <f t="shared" si="97"/>
        <v>0.36708860759493672</v>
      </c>
      <c r="Z21" s="10">
        <f t="shared" si="98"/>
        <v>927</v>
      </c>
      <c r="AA21" s="19">
        <f t="shared" si="99"/>
        <v>48.789473684210527</v>
      </c>
      <c r="AB21" s="39">
        <v>10</v>
      </c>
      <c r="AC21" s="39">
        <v>2</v>
      </c>
      <c r="AD21" s="10">
        <f t="shared" si="100"/>
        <v>8</v>
      </c>
      <c r="AE21" s="14">
        <f t="shared" ref="AE21" si="107">AB21/AN21</f>
        <v>0.90909090909090906</v>
      </c>
      <c r="AF21" s="39">
        <v>1</v>
      </c>
      <c r="AG21" s="39">
        <v>1</v>
      </c>
      <c r="AH21" s="10">
        <f t="shared" si="101"/>
        <v>0</v>
      </c>
      <c r="AI21" s="14">
        <f t="shared" si="102"/>
        <v>9.0909090909090912E-2</v>
      </c>
      <c r="AJ21" s="39">
        <v>0</v>
      </c>
      <c r="AK21" s="39">
        <v>0</v>
      </c>
      <c r="AL21" s="10">
        <f t="shared" si="103"/>
        <v>0</v>
      </c>
      <c r="AM21" s="15">
        <f t="shared" si="59"/>
        <v>0</v>
      </c>
      <c r="AN21" s="39">
        <v>11</v>
      </c>
      <c r="AO21" s="10">
        <f t="shared" si="104"/>
        <v>3</v>
      </c>
      <c r="AP21" s="10">
        <f t="shared" si="105"/>
        <v>8</v>
      </c>
      <c r="AQ21" s="13">
        <f t="shared" si="106"/>
        <v>0.27272727272727271</v>
      </c>
    </row>
    <row r="22" spans="1:43" x14ac:dyDescent="0.25">
      <c r="A22" s="39" t="s">
        <v>65</v>
      </c>
      <c r="B22" s="2" t="s">
        <v>46</v>
      </c>
      <c r="C22" s="10">
        <f t="shared" si="20"/>
        <v>20</v>
      </c>
      <c r="D22" s="40">
        <v>45372</v>
      </c>
      <c r="E22" s="40">
        <v>45385</v>
      </c>
      <c r="F22" s="38"/>
      <c r="G22" s="39">
        <v>87</v>
      </c>
      <c r="H22" s="10"/>
      <c r="I22" s="14">
        <f t="shared" ref="I22:I27" si="108">F22/S22</f>
        <v>0</v>
      </c>
      <c r="J22" s="38"/>
      <c r="K22" s="39">
        <v>0</v>
      </c>
      <c r="L22" s="10"/>
      <c r="M22" s="14">
        <f t="shared" ref="M22" si="109">J22/S22</f>
        <v>0</v>
      </c>
      <c r="N22" s="38"/>
      <c r="O22" s="39">
        <v>0</v>
      </c>
      <c r="P22" s="10"/>
      <c r="Q22" s="14">
        <f t="shared" ref="Q22" si="110">N22/S22</f>
        <v>0</v>
      </c>
      <c r="R22" s="39">
        <v>27</v>
      </c>
      <c r="S22" s="39">
        <v>28</v>
      </c>
      <c r="T22" s="10">
        <f t="shared" ref="T22" si="111">G22+K22+O22</f>
        <v>87</v>
      </c>
      <c r="U22" s="39">
        <v>0</v>
      </c>
      <c r="V22" s="13">
        <f t="shared" ref="V22" si="112" xml:space="preserve"> T22/S22</f>
        <v>3.1071428571428572</v>
      </c>
      <c r="W22" s="12">
        <f>IF(T22=0,0,SUM($T$3:T22)/C22)</f>
        <v>50.7</v>
      </c>
      <c r="X22" s="42">
        <f t="shared" ref="X22" si="113">R22</f>
        <v>27</v>
      </c>
      <c r="Y22" s="13">
        <f t="shared" ref="Y22" si="114">IFERROR(T22/X22,0)</f>
        <v>3.2222222222222223</v>
      </c>
      <c r="Z22" s="10">
        <f t="shared" ref="Z22" si="115">T22 + Z21</f>
        <v>1014</v>
      </c>
      <c r="AA22" s="19">
        <f t="shared" ref="AA22" si="116">Z22/C22</f>
        <v>50.7</v>
      </c>
      <c r="AB22" s="39">
        <v>11</v>
      </c>
      <c r="AC22" s="39">
        <v>11</v>
      </c>
      <c r="AD22" s="10">
        <f t="shared" ref="AD22" si="117">AB22-AC22</f>
        <v>0</v>
      </c>
      <c r="AE22" s="14">
        <f t="shared" ref="AE22" si="118">AB22/AN22</f>
        <v>1</v>
      </c>
      <c r="AF22" s="39">
        <v>0</v>
      </c>
      <c r="AG22" s="39">
        <v>0</v>
      </c>
      <c r="AH22" s="10">
        <f t="shared" ref="AH22" si="119">AF22-AG22</f>
        <v>0</v>
      </c>
      <c r="AI22" s="14">
        <f t="shared" ref="AI22" si="120">AF22/AN22</f>
        <v>0</v>
      </c>
      <c r="AJ22" s="39">
        <v>0</v>
      </c>
      <c r="AK22" s="39">
        <v>0</v>
      </c>
      <c r="AL22" s="10">
        <f t="shared" ref="AL22" si="121">AJ22-AK22</f>
        <v>0</v>
      </c>
      <c r="AM22" s="15">
        <f t="shared" si="59"/>
        <v>0</v>
      </c>
      <c r="AN22" s="39">
        <v>11</v>
      </c>
      <c r="AO22" s="10">
        <f t="shared" ref="AO22" si="122">AC22+AG22+AK22</f>
        <v>11</v>
      </c>
      <c r="AP22" s="10">
        <f t="shared" ref="AP22" si="123">AD22+AH22+AL22</f>
        <v>0</v>
      </c>
      <c r="AQ22" s="13">
        <f t="shared" ref="AQ22" si="124" xml:space="preserve"> AO22/(AO22+AP22)</f>
        <v>1</v>
      </c>
    </row>
    <row r="23" spans="1:43" x14ac:dyDescent="0.25">
      <c r="A23" s="39" t="s">
        <v>66</v>
      </c>
      <c r="B23" s="2" t="s">
        <v>46</v>
      </c>
      <c r="C23" s="10">
        <f t="shared" si="20"/>
        <v>21</v>
      </c>
      <c r="D23" s="40">
        <v>45386</v>
      </c>
      <c r="E23" s="40">
        <v>45399</v>
      </c>
      <c r="F23" s="38"/>
      <c r="G23" s="39">
        <v>70</v>
      </c>
      <c r="H23" s="10"/>
      <c r="I23" s="14">
        <f t="shared" si="108"/>
        <v>0</v>
      </c>
      <c r="J23" s="38"/>
      <c r="K23" s="39">
        <v>0</v>
      </c>
      <c r="L23" s="10"/>
      <c r="M23" s="14">
        <f t="shared" ref="M23" si="125">J23/S23</f>
        <v>0</v>
      </c>
      <c r="N23" s="38"/>
      <c r="O23" s="39">
        <v>0</v>
      </c>
      <c r="P23" s="10"/>
      <c r="Q23" s="14">
        <f t="shared" ref="Q23" si="126">N23/S23</f>
        <v>0</v>
      </c>
      <c r="R23" s="39">
        <v>80</v>
      </c>
      <c r="S23" s="39">
        <v>83</v>
      </c>
      <c r="T23" s="10">
        <f t="shared" ref="T23" si="127">G23+K23+O23</f>
        <v>70</v>
      </c>
      <c r="U23" s="39">
        <v>5</v>
      </c>
      <c r="V23" s="13">
        <f t="shared" ref="V23" si="128" xml:space="preserve"> T23/S23</f>
        <v>0.84337349397590367</v>
      </c>
      <c r="W23" s="12">
        <f>IF(T23=0,0,SUM($T$3:T23)/C23)</f>
        <v>51.61904761904762</v>
      </c>
      <c r="X23" s="42">
        <f t="shared" ref="X23" si="129">R23</f>
        <v>80</v>
      </c>
      <c r="Y23" s="13">
        <f t="shared" ref="Y23" si="130">IFERROR(T23/X23,0)</f>
        <v>0.875</v>
      </c>
      <c r="Z23" s="10">
        <f t="shared" ref="Z23" si="131">T23 + Z22</f>
        <v>1084</v>
      </c>
      <c r="AA23" s="19">
        <f t="shared" ref="AA23" si="132">Z23/C23</f>
        <v>51.61904761904762</v>
      </c>
      <c r="AB23" s="39">
        <v>7</v>
      </c>
      <c r="AC23" s="39">
        <v>6</v>
      </c>
      <c r="AD23" s="10">
        <f t="shared" ref="AD23" si="133">AB23-AC23</f>
        <v>1</v>
      </c>
      <c r="AE23" s="14">
        <f t="shared" ref="AE23" si="134">AB23/AN23</f>
        <v>1</v>
      </c>
      <c r="AF23" s="39">
        <v>0</v>
      </c>
      <c r="AG23" s="39">
        <v>0</v>
      </c>
      <c r="AH23" s="10">
        <f t="shared" ref="AH23" si="135">AF23-AG23</f>
        <v>0</v>
      </c>
      <c r="AI23" s="14">
        <f t="shared" ref="AI23" si="136">AF23/AN23</f>
        <v>0</v>
      </c>
      <c r="AJ23" s="39">
        <v>0</v>
      </c>
      <c r="AK23" s="39">
        <v>0</v>
      </c>
      <c r="AL23" s="10">
        <f t="shared" ref="AL23" si="137">AJ23-AK23</f>
        <v>0</v>
      </c>
      <c r="AM23" s="15">
        <f t="shared" ref="AM23" si="138">AJ23/AN23</f>
        <v>0</v>
      </c>
      <c r="AN23" s="39">
        <v>7</v>
      </c>
      <c r="AO23" s="10">
        <f t="shared" ref="AO23" si="139">AC23+AG23+AK23</f>
        <v>6</v>
      </c>
      <c r="AP23" s="10">
        <f t="shared" ref="AP23" si="140">AD23+AH23+AL23</f>
        <v>1</v>
      </c>
      <c r="AQ23" s="13">
        <f t="shared" ref="AQ23" si="141" xml:space="preserve"> AO23/(AO23+AP23)</f>
        <v>0.8571428571428571</v>
      </c>
    </row>
    <row r="24" spans="1:43" x14ac:dyDescent="0.25">
      <c r="A24" s="39" t="s">
        <v>67</v>
      </c>
      <c r="B24" s="2" t="s">
        <v>46</v>
      </c>
      <c r="C24" s="10">
        <f t="shared" si="20"/>
        <v>22</v>
      </c>
      <c r="D24" s="40">
        <v>45400</v>
      </c>
      <c r="E24" s="40">
        <v>45413</v>
      </c>
      <c r="F24" s="38"/>
      <c r="G24" s="39">
        <v>41</v>
      </c>
      <c r="H24" s="10"/>
      <c r="I24" s="14">
        <f t="shared" si="108"/>
        <v>0</v>
      </c>
      <c r="J24" s="38"/>
      <c r="K24" s="39">
        <v>0</v>
      </c>
      <c r="L24" s="10"/>
      <c r="M24" s="14">
        <f t="shared" ref="M24" si="142">J24/S24</f>
        <v>0</v>
      </c>
      <c r="N24" s="38"/>
      <c r="O24" s="39">
        <v>0</v>
      </c>
      <c r="P24" s="10"/>
      <c r="Q24" s="14">
        <f t="shared" ref="Q24" si="143">N24/S24</f>
        <v>0</v>
      </c>
      <c r="R24" s="39">
        <v>70</v>
      </c>
      <c r="S24" s="39">
        <v>74</v>
      </c>
      <c r="T24" s="10">
        <f t="shared" ref="T24" si="144">G24+K24+O24</f>
        <v>41</v>
      </c>
      <c r="U24" s="39">
        <v>30</v>
      </c>
      <c r="V24" s="13">
        <f t="shared" ref="V24:V31" si="145" xml:space="preserve"> T24/S24</f>
        <v>0.55405405405405406</v>
      </c>
      <c r="W24" s="12">
        <f>IF(T24=0,0,SUM($T$3:T24)/C24)</f>
        <v>51.136363636363633</v>
      </c>
      <c r="X24" s="42">
        <f t="shared" ref="X24" si="146">R24</f>
        <v>70</v>
      </c>
      <c r="Y24" s="13">
        <f t="shared" ref="Y24" si="147">IFERROR(T24/X24,0)</f>
        <v>0.58571428571428574</v>
      </c>
      <c r="Z24" s="10">
        <f t="shared" ref="Z24" si="148">T24 + Z23</f>
        <v>1125</v>
      </c>
      <c r="AA24" s="19">
        <f t="shared" ref="AA24" si="149">Z24/C24</f>
        <v>51.136363636363633</v>
      </c>
      <c r="AB24" s="39">
        <v>14</v>
      </c>
      <c r="AC24" s="39">
        <v>8</v>
      </c>
      <c r="AD24" s="10">
        <f t="shared" ref="AD24" si="150">AB24-AC24</f>
        <v>6</v>
      </c>
      <c r="AE24" s="14">
        <f t="shared" ref="AE24" si="151">AB24/AN24</f>
        <v>1.75</v>
      </c>
      <c r="AF24" s="39">
        <v>0</v>
      </c>
      <c r="AG24" s="39">
        <v>0</v>
      </c>
      <c r="AH24" s="10">
        <f t="shared" ref="AH24" si="152">AF24-AG24</f>
        <v>0</v>
      </c>
      <c r="AI24" s="14">
        <f t="shared" ref="AI24" si="153">AF24/AN24</f>
        <v>0</v>
      </c>
      <c r="AJ24" s="39">
        <v>0</v>
      </c>
      <c r="AK24" s="39">
        <v>0</v>
      </c>
      <c r="AL24" s="10">
        <f t="shared" ref="AL24" si="154">AJ24-AK24</f>
        <v>0</v>
      </c>
      <c r="AM24" s="15">
        <f t="shared" ref="AM24" si="155">AJ24/AN24</f>
        <v>0</v>
      </c>
      <c r="AN24" s="39">
        <v>8</v>
      </c>
      <c r="AO24" s="10">
        <f t="shared" ref="AO24" si="156">AC24+AG24+AK24</f>
        <v>8</v>
      </c>
      <c r="AP24" s="10">
        <f t="shared" ref="AP24" si="157">AD24+AH24+AL24</f>
        <v>6</v>
      </c>
      <c r="AQ24" s="13">
        <f t="shared" ref="AQ24" si="158" xml:space="preserve"> AO24/(AO24+AP24)</f>
        <v>0.5714285714285714</v>
      </c>
    </row>
    <row r="25" spans="1:43" x14ac:dyDescent="0.25">
      <c r="A25" s="39" t="s">
        <v>68</v>
      </c>
      <c r="B25" s="2" t="s">
        <v>46</v>
      </c>
      <c r="C25" s="10">
        <f t="shared" si="20"/>
        <v>23</v>
      </c>
      <c r="D25" s="40">
        <v>45414</v>
      </c>
      <c r="E25" s="40">
        <v>45427</v>
      </c>
      <c r="F25" s="38"/>
      <c r="G25" s="39">
        <v>26</v>
      </c>
      <c r="H25" s="10"/>
      <c r="I25" s="14">
        <f t="shared" si="108"/>
        <v>0</v>
      </c>
      <c r="J25" s="38"/>
      <c r="K25" s="39">
        <v>13</v>
      </c>
      <c r="L25" s="10"/>
      <c r="M25" s="14">
        <f t="shared" ref="M25" si="159">J25/S25</f>
        <v>0</v>
      </c>
      <c r="N25" s="38"/>
      <c r="O25" s="39">
        <v>11</v>
      </c>
      <c r="P25" s="10"/>
      <c r="Q25" s="14">
        <f t="shared" ref="Q25" si="160">N25/S25</f>
        <v>0</v>
      </c>
      <c r="R25" s="39">
        <v>63</v>
      </c>
      <c r="S25" s="39">
        <v>63</v>
      </c>
      <c r="T25" s="10">
        <f t="shared" ref="T25" si="161">G25+K25+O25</f>
        <v>50</v>
      </c>
      <c r="U25" s="39">
        <v>40</v>
      </c>
      <c r="V25" s="13">
        <f t="shared" si="145"/>
        <v>0.79365079365079361</v>
      </c>
      <c r="W25" s="12">
        <f>IF(T25=0,0,SUM($T$3:T25)/C25)</f>
        <v>51.086956521739133</v>
      </c>
      <c r="X25" s="42">
        <f t="shared" ref="X25" si="162">R25</f>
        <v>63</v>
      </c>
      <c r="Y25" s="13">
        <f t="shared" ref="Y25" si="163">IFERROR(T25/X25,0)</f>
        <v>0.79365079365079361</v>
      </c>
      <c r="Z25" s="10">
        <f t="shared" ref="Z25" si="164">T25 + Z24</f>
        <v>1175</v>
      </c>
      <c r="AA25" s="19">
        <f t="shared" ref="AA25" si="165">Z25/C25</f>
        <v>51.086956521739133</v>
      </c>
      <c r="AB25" s="39">
        <v>8</v>
      </c>
      <c r="AC25" s="39">
        <v>2</v>
      </c>
      <c r="AD25" s="10">
        <f t="shared" ref="AD25" si="166">AB25-AC25</f>
        <v>6</v>
      </c>
      <c r="AE25" s="14">
        <f t="shared" ref="AE25" si="167">AB25/AN25</f>
        <v>0.66666666666666663</v>
      </c>
      <c r="AF25" s="39">
        <v>2</v>
      </c>
      <c r="AG25" s="39">
        <v>1</v>
      </c>
      <c r="AH25" s="10">
        <f t="shared" ref="AH25" si="168">AF25-AG25</f>
        <v>1</v>
      </c>
      <c r="AI25" s="14">
        <f t="shared" ref="AI25" si="169">AF25/AN25</f>
        <v>0.16666666666666666</v>
      </c>
      <c r="AJ25" s="39">
        <v>2</v>
      </c>
      <c r="AK25" s="39">
        <v>2</v>
      </c>
      <c r="AL25" s="10">
        <f t="shared" ref="AL25" si="170">AJ25-AK25</f>
        <v>0</v>
      </c>
      <c r="AM25" s="15">
        <f t="shared" ref="AM25" si="171">AJ25/AN25</f>
        <v>0.16666666666666666</v>
      </c>
      <c r="AN25" s="39">
        <v>12</v>
      </c>
      <c r="AO25" s="10">
        <f t="shared" ref="AO25" si="172">AC25+AG25+AK25</f>
        <v>5</v>
      </c>
      <c r="AP25" s="10">
        <f t="shared" ref="AP25" si="173">AD25+AH25+AL25</f>
        <v>7</v>
      </c>
      <c r="AQ25" s="13">
        <f t="shared" ref="AQ25" si="174" xml:space="preserve"> AO25/(AO25+AP25)</f>
        <v>0.41666666666666669</v>
      </c>
    </row>
    <row r="26" spans="1:43" x14ac:dyDescent="0.25">
      <c r="A26" s="39" t="s">
        <v>69</v>
      </c>
      <c r="B26" s="2" t="s">
        <v>46</v>
      </c>
      <c r="C26" s="10">
        <f t="shared" si="20"/>
        <v>24</v>
      </c>
      <c r="D26" s="40">
        <v>45428</v>
      </c>
      <c r="E26" s="40">
        <v>45441</v>
      </c>
      <c r="F26" s="38"/>
      <c r="G26" s="39">
        <v>36</v>
      </c>
      <c r="H26" s="10"/>
      <c r="I26" s="14">
        <f t="shared" si="108"/>
        <v>0</v>
      </c>
      <c r="J26" s="38"/>
      <c r="K26" s="39">
        <v>0</v>
      </c>
      <c r="L26" s="10"/>
      <c r="M26" s="14">
        <f t="shared" ref="M26" si="175">J26/S26</f>
        <v>0</v>
      </c>
      <c r="N26" s="38"/>
      <c r="O26" s="39">
        <v>0</v>
      </c>
      <c r="P26" s="10"/>
      <c r="Q26" s="14">
        <f t="shared" ref="Q26" si="176">N26/S26</f>
        <v>0</v>
      </c>
      <c r="R26" s="39">
        <v>70</v>
      </c>
      <c r="S26" s="39">
        <v>71</v>
      </c>
      <c r="T26" s="10">
        <f t="shared" ref="T26" si="177">G26+K26+O26</f>
        <v>36</v>
      </c>
      <c r="U26" s="39">
        <v>57</v>
      </c>
      <c r="V26" s="13">
        <f t="shared" si="145"/>
        <v>0.50704225352112675</v>
      </c>
      <c r="W26" s="12">
        <f>IF(T26=0,0,SUM($T$3:T26)/C26)</f>
        <v>50.458333333333336</v>
      </c>
      <c r="X26" s="42">
        <f t="shared" ref="X26" si="178">R26</f>
        <v>70</v>
      </c>
      <c r="Y26" s="13">
        <f t="shared" ref="Y26" si="179">IFERROR(T26/X26,0)</f>
        <v>0.51428571428571423</v>
      </c>
      <c r="Z26" s="10">
        <f t="shared" ref="Z26" si="180">T26 + Z25</f>
        <v>1211</v>
      </c>
      <c r="AA26" s="19">
        <f t="shared" ref="AA26" si="181">Z26/C26</f>
        <v>50.458333333333336</v>
      </c>
      <c r="AB26" s="39">
        <v>8</v>
      </c>
      <c r="AC26" s="39">
        <v>4</v>
      </c>
      <c r="AD26" s="10">
        <f t="shared" ref="AD26" si="182">AB26-AC26</f>
        <v>4</v>
      </c>
      <c r="AE26" s="14">
        <f t="shared" ref="AE26" si="183">AB26/AN26</f>
        <v>0.72727272727272729</v>
      </c>
      <c r="AF26" s="39">
        <v>2</v>
      </c>
      <c r="AG26" s="39">
        <v>0</v>
      </c>
      <c r="AH26" s="10">
        <f t="shared" ref="AH26" si="184">AF26-AG26</f>
        <v>2</v>
      </c>
      <c r="AI26" s="14">
        <f t="shared" ref="AI26" si="185">AF26/AN26</f>
        <v>0.18181818181818182</v>
      </c>
      <c r="AJ26" s="39">
        <v>1</v>
      </c>
      <c r="AK26" s="39">
        <v>0</v>
      </c>
      <c r="AL26" s="10">
        <f t="shared" ref="AL26" si="186">AJ26-AK26</f>
        <v>1</v>
      </c>
      <c r="AM26" s="15">
        <f t="shared" ref="AM26" si="187">AJ26/AN26</f>
        <v>9.0909090909090912E-2</v>
      </c>
      <c r="AN26" s="39">
        <v>11</v>
      </c>
      <c r="AO26" s="10">
        <f t="shared" ref="AO26" si="188">AC26+AG26+AK26</f>
        <v>4</v>
      </c>
      <c r="AP26" s="10">
        <f t="shared" ref="AP26" si="189">AD26+AH26+AL26</f>
        <v>7</v>
      </c>
      <c r="AQ26" s="13">
        <f t="shared" ref="AQ26" si="190" xml:space="preserve"> AO26/(AO26+AP26)</f>
        <v>0.36363636363636365</v>
      </c>
    </row>
    <row r="27" spans="1:43" x14ac:dyDescent="0.25">
      <c r="A27" s="39" t="s">
        <v>70</v>
      </c>
      <c r="B27" s="2" t="s">
        <v>46</v>
      </c>
      <c r="C27" s="10">
        <f t="shared" si="20"/>
        <v>25</v>
      </c>
      <c r="D27" s="40">
        <v>45442</v>
      </c>
      <c r="E27" s="40">
        <v>45455</v>
      </c>
      <c r="F27" s="38"/>
      <c r="G27" s="39">
        <v>76</v>
      </c>
      <c r="H27" s="10"/>
      <c r="I27" s="14">
        <f t="shared" si="108"/>
        <v>0</v>
      </c>
      <c r="J27" s="38"/>
      <c r="K27" s="39">
        <v>3</v>
      </c>
      <c r="L27" s="10"/>
      <c r="M27" s="14">
        <f t="shared" ref="M27" si="191">J27/S27</f>
        <v>0</v>
      </c>
      <c r="N27" s="38"/>
      <c r="O27" s="39">
        <v>0</v>
      </c>
      <c r="P27" s="10"/>
      <c r="Q27" s="14">
        <f t="shared" ref="Q27" si="192">N27/S27</f>
        <v>0</v>
      </c>
      <c r="R27" s="39">
        <v>70</v>
      </c>
      <c r="S27" s="39">
        <v>69</v>
      </c>
      <c r="T27" s="10">
        <f t="shared" ref="T27" si="193">G27+K27+O27</f>
        <v>79</v>
      </c>
      <c r="U27" s="39">
        <v>20</v>
      </c>
      <c r="V27" s="13">
        <f t="shared" si="145"/>
        <v>1.144927536231884</v>
      </c>
      <c r="W27" s="12">
        <f>IF(T27=0,0,SUM($T$3:T27)/C27)</f>
        <v>51.6</v>
      </c>
      <c r="X27" s="42">
        <f t="shared" ref="X27" si="194">R27</f>
        <v>70</v>
      </c>
      <c r="Y27" s="13">
        <f>IFERROR(T27/X27,0)</f>
        <v>1.1285714285714286</v>
      </c>
      <c r="Z27" s="10">
        <f t="shared" ref="Z27:Z32" si="195">T27 + Z26</f>
        <v>1290</v>
      </c>
      <c r="AA27" s="19">
        <f t="shared" ref="AA27" si="196">Z27/C27</f>
        <v>51.6</v>
      </c>
      <c r="AB27" s="39">
        <v>12</v>
      </c>
      <c r="AC27" s="39">
        <v>12</v>
      </c>
      <c r="AD27" s="10">
        <f t="shared" ref="AD27" si="197">AB27-AC27</f>
        <v>0</v>
      </c>
      <c r="AE27" s="14">
        <f t="shared" ref="AE27" si="198">AB27/AN27</f>
        <v>0.8571428571428571</v>
      </c>
      <c r="AF27" s="39">
        <v>1</v>
      </c>
      <c r="AG27" s="39">
        <v>1</v>
      </c>
      <c r="AH27" s="10">
        <f t="shared" ref="AH27" si="199">AF27-AG27</f>
        <v>0</v>
      </c>
      <c r="AI27" s="14">
        <f t="shared" ref="AI27" si="200">AF27/AN27</f>
        <v>7.1428571428571425E-2</v>
      </c>
      <c r="AJ27" s="39">
        <v>1</v>
      </c>
      <c r="AK27" s="39">
        <v>0</v>
      </c>
      <c r="AL27" s="10">
        <f t="shared" ref="AL27" si="201">AJ27-AK27</f>
        <v>1</v>
      </c>
      <c r="AM27" s="15">
        <f t="shared" ref="AM27:AM32" si="202">AJ27/AN27</f>
        <v>7.1428571428571425E-2</v>
      </c>
      <c r="AN27" s="39">
        <v>14</v>
      </c>
      <c r="AO27" s="10">
        <f t="shared" ref="AO27" si="203">AC27+AG27+AK27</f>
        <v>13</v>
      </c>
      <c r="AP27" s="10">
        <f t="shared" ref="AP27" si="204">AD27+AH27+AL27</f>
        <v>1</v>
      </c>
      <c r="AQ27" s="13">
        <f t="shared" ref="AQ27" si="205" xml:space="preserve"> AO27/(AO27+AP27)</f>
        <v>0.9285714285714286</v>
      </c>
    </row>
    <row r="28" spans="1:43" x14ac:dyDescent="0.25">
      <c r="A28" s="39" t="s">
        <v>71</v>
      </c>
      <c r="B28" s="2" t="s">
        <v>46</v>
      </c>
      <c r="C28" s="10">
        <f>C27+1</f>
        <v>26</v>
      </c>
      <c r="D28" s="40">
        <v>45456</v>
      </c>
      <c r="E28" s="40">
        <v>45469</v>
      </c>
      <c r="F28" s="38"/>
      <c r="G28" s="39">
        <v>43</v>
      </c>
      <c r="H28" s="10"/>
      <c r="I28" s="14">
        <f t="shared" ref="I28" si="206">F28/S28</f>
        <v>0</v>
      </c>
      <c r="J28" s="38"/>
      <c r="K28" s="39">
        <v>0</v>
      </c>
      <c r="L28" s="10"/>
      <c r="M28" s="14">
        <f t="shared" ref="M28" si="207">J28/S28</f>
        <v>0</v>
      </c>
      <c r="N28" s="38"/>
      <c r="O28" s="39">
        <v>26</v>
      </c>
      <c r="P28" s="10"/>
      <c r="Q28" s="14">
        <f t="shared" ref="Q28" si="208">N28/S28</f>
        <v>0</v>
      </c>
      <c r="R28" s="39">
        <v>70</v>
      </c>
      <c r="S28" s="39">
        <v>68</v>
      </c>
      <c r="T28" s="10">
        <f t="shared" ref="T28" si="209">G28+K28+O28</f>
        <v>69</v>
      </c>
      <c r="U28" s="39">
        <v>3</v>
      </c>
      <c r="V28" s="13">
        <f t="shared" si="145"/>
        <v>1.0147058823529411</v>
      </c>
      <c r="W28" s="12">
        <f>IF(T28=0,0,SUM($T$3:T28)/C28)</f>
        <v>52.269230769230766</v>
      </c>
      <c r="X28" s="42">
        <f t="shared" ref="X28" si="210">R28</f>
        <v>70</v>
      </c>
      <c r="Y28" s="13">
        <f t="shared" ref="Y28" si="211">IFERROR(T28/X28,0)</f>
        <v>0.98571428571428577</v>
      </c>
      <c r="Z28" s="10">
        <f t="shared" si="195"/>
        <v>1359</v>
      </c>
      <c r="AA28" s="19">
        <f t="shared" ref="AA28" si="212">Z28/C28</f>
        <v>52.269230769230766</v>
      </c>
      <c r="AB28" s="39">
        <v>13</v>
      </c>
      <c r="AC28" s="39">
        <v>12</v>
      </c>
      <c r="AD28" s="10">
        <f t="shared" ref="AD28" si="213">AB28-AC28</f>
        <v>1</v>
      </c>
      <c r="AE28" s="14">
        <f t="shared" ref="AE28" si="214">AB28/AN28</f>
        <v>0.8125</v>
      </c>
      <c r="AF28" s="39">
        <v>0</v>
      </c>
      <c r="AG28" s="39">
        <v>0</v>
      </c>
      <c r="AH28" s="10">
        <f t="shared" ref="AH28" si="215">AF28-AG28</f>
        <v>0</v>
      </c>
      <c r="AI28" s="14">
        <f t="shared" ref="AI28" si="216">AF28/AN28</f>
        <v>0</v>
      </c>
      <c r="AJ28" s="39">
        <v>3</v>
      </c>
      <c r="AK28" s="39">
        <v>3</v>
      </c>
      <c r="AL28" s="10">
        <f t="shared" ref="AL28" si="217">AJ28-AK28</f>
        <v>0</v>
      </c>
      <c r="AM28" s="15">
        <f t="shared" si="202"/>
        <v>0.1875</v>
      </c>
      <c r="AN28" s="39">
        <v>16</v>
      </c>
      <c r="AO28" s="10">
        <f t="shared" ref="AO28" si="218">AC28+AG28+AK28</f>
        <v>15</v>
      </c>
      <c r="AP28" s="10">
        <f t="shared" ref="AP28" si="219">AD28+AH28+AL28</f>
        <v>1</v>
      </c>
      <c r="AQ28" s="13">
        <f t="shared" ref="AQ28" si="220" xml:space="preserve"> AO28/(AO28+AP28)</f>
        <v>0.9375</v>
      </c>
    </row>
    <row r="29" spans="1:43" x14ac:dyDescent="0.25">
      <c r="A29" s="39" t="s">
        <v>72</v>
      </c>
      <c r="B29" s="2" t="s">
        <v>46</v>
      </c>
      <c r="C29" s="10">
        <f t="shared" ref="C29:C30" si="221">C28+1</f>
        <v>27</v>
      </c>
      <c r="D29" s="40">
        <v>45470</v>
      </c>
      <c r="E29" s="40">
        <v>45484</v>
      </c>
      <c r="F29" s="38"/>
      <c r="G29" s="39">
        <v>35</v>
      </c>
      <c r="H29" s="10"/>
      <c r="I29" s="14">
        <f t="shared" ref="I29" si="222">F29/S29</f>
        <v>0</v>
      </c>
      <c r="J29" s="38"/>
      <c r="K29" s="39">
        <v>8</v>
      </c>
      <c r="L29" s="10"/>
      <c r="M29" s="14">
        <f t="shared" ref="M29" si="223">J29/S29</f>
        <v>0</v>
      </c>
      <c r="N29" s="38"/>
      <c r="O29" s="39">
        <v>11</v>
      </c>
      <c r="P29" s="10"/>
      <c r="Q29" s="14">
        <f t="shared" ref="Q29" si="224">N29/S29</f>
        <v>0</v>
      </c>
      <c r="R29" s="39">
        <v>58</v>
      </c>
      <c r="S29" s="39">
        <v>58</v>
      </c>
      <c r="T29" s="10">
        <f t="shared" ref="T29" si="225">G29+K29+O29</f>
        <v>54</v>
      </c>
      <c r="U29" s="39">
        <v>0</v>
      </c>
      <c r="V29" s="13">
        <f t="shared" si="145"/>
        <v>0.93103448275862066</v>
      </c>
      <c r="W29" s="12">
        <f>IF(T29=0,0,SUM($T$3:T29)/C29)</f>
        <v>52.333333333333336</v>
      </c>
      <c r="X29" s="42">
        <f t="shared" ref="X29" si="226">R29</f>
        <v>58</v>
      </c>
      <c r="Y29" s="13">
        <f t="shared" ref="Y29" si="227">IFERROR(T29/X29,0)</f>
        <v>0.93103448275862066</v>
      </c>
      <c r="Z29" s="10">
        <f t="shared" si="195"/>
        <v>1413</v>
      </c>
      <c r="AA29" s="19">
        <f t="shared" ref="AA29" si="228">Z29/C29</f>
        <v>52.333333333333336</v>
      </c>
      <c r="AB29" s="39">
        <v>7</v>
      </c>
      <c r="AC29" s="39">
        <v>7</v>
      </c>
      <c r="AD29" s="10">
        <f t="shared" ref="AD29" si="229">AB29-AC29</f>
        <v>0</v>
      </c>
      <c r="AE29" s="14">
        <f t="shared" ref="AE29" si="230">AB29/AN29</f>
        <v>0.58333333333333337</v>
      </c>
      <c r="AF29" s="39">
        <v>1</v>
      </c>
      <c r="AG29" s="39">
        <v>1</v>
      </c>
      <c r="AH29" s="10">
        <f t="shared" ref="AH29" si="231">AF29-AG29</f>
        <v>0</v>
      </c>
      <c r="AI29" s="14">
        <f t="shared" ref="AI29" si="232">AF29/AN29</f>
        <v>8.3333333333333329E-2</v>
      </c>
      <c r="AJ29" s="39">
        <v>4</v>
      </c>
      <c r="AK29" s="39">
        <v>4</v>
      </c>
      <c r="AL29" s="10">
        <f t="shared" ref="AL29" si="233">AJ29-AK29</f>
        <v>0</v>
      </c>
      <c r="AM29" s="15">
        <f t="shared" si="202"/>
        <v>0.33333333333333331</v>
      </c>
      <c r="AN29" s="39">
        <v>12</v>
      </c>
      <c r="AO29" s="10">
        <f t="shared" ref="AO29" si="234">AC29+AG29+AK29</f>
        <v>12</v>
      </c>
      <c r="AP29" s="10">
        <f t="shared" ref="AP29" si="235">AD29+AH29+AL29</f>
        <v>0</v>
      </c>
      <c r="AQ29" s="13">
        <f t="shared" ref="AQ29" si="236" xml:space="preserve"> AO29/(AO29+AP29)</f>
        <v>1</v>
      </c>
    </row>
    <row r="30" spans="1:43" x14ac:dyDescent="0.25">
      <c r="A30" s="39" t="s">
        <v>73</v>
      </c>
      <c r="B30" s="2" t="s">
        <v>46</v>
      </c>
      <c r="C30" s="10">
        <f t="shared" si="221"/>
        <v>28</v>
      </c>
      <c r="D30" s="40">
        <v>45484</v>
      </c>
      <c r="E30" s="40">
        <v>45496</v>
      </c>
      <c r="F30" s="38"/>
      <c r="G30" s="39">
        <v>32</v>
      </c>
      <c r="H30" s="10"/>
      <c r="I30" s="14">
        <f t="shared" ref="I30" si="237">F30/S30</f>
        <v>0</v>
      </c>
      <c r="J30" s="38"/>
      <c r="K30" s="39">
        <v>20</v>
      </c>
      <c r="L30" s="10"/>
      <c r="M30" s="14">
        <f t="shared" ref="M30" si="238">J30/S30</f>
        <v>0</v>
      </c>
      <c r="N30" s="38"/>
      <c r="O30" s="39">
        <v>0</v>
      </c>
      <c r="P30" s="10"/>
      <c r="Q30" s="14">
        <f t="shared" ref="Q30" si="239">N30/S30</f>
        <v>0</v>
      </c>
      <c r="R30" s="39">
        <v>59</v>
      </c>
      <c r="S30" s="39">
        <v>57</v>
      </c>
      <c r="T30" s="10">
        <f t="shared" ref="T30" si="240">G30+K30+O30</f>
        <v>52</v>
      </c>
      <c r="U30" s="39">
        <v>0</v>
      </c>
      <c r="V30" s="13">
        <f t="shared" si="145"/>
        <v>0.91228070175438591</v>
      </c>
      <c r="W30" s="12">
        <f>IF(T30=0,0,SUM($T$3:T30)/C30)</f>
        <v>52.321428571428569</v>
      </c>
      <c r="X30" s="42">
        <f t="shared" ref="X30" si="241">R30</f>
        <v>59</v>
      </c>
      <c r="Y30" s="13">
        <f t="shared" ref="Y30" si="242">IFERROR(T30/X30,0)</f>
        <v>0.88135593220338981</v>
      </c>
      <c r="Z30" s="10">
        <f t="shared" si="195"/>
        <v>1465</v>
      </c>
      <c r="AA30" s="19">
        <f t="shared" ref="AA30" si="243">Z30/C30</f>
        <v>52.321428571428569</v>
      </c>
      <c r="AB30" s="39">
        <v>5</v>
      </c>
      <c r="AC30" s="39">
        <v>5</v>
      </c>
      <c r="AD30" s="10">
        <f t="shared" ref="AD30" si="244">AB30-AC30</f>
        <v>0</v>
      </c>
      <c r="AE30" s="14">
        <f t="shared" ref="AE30" si="245">AB30/AN30</f>
        <v>0.83333333333333337</v>
      </c>
      <c r="AF30" s="39">
        <v>1</v>
      </c>
      <c r="AG30" s="39">
        <v>1</v>
      </c>
      <c r="AH30" s="10">
        <f t="shared" ref="AH30" si="246">AF30-AG30</f>
        <v>0</v>
      </c>
      <c r="AI30" s="14">
        <f t="shared" ref="AI30" si="247">AF30/AN30</f>
        <v>0.16666666666666666</v>
      </c>
      <c r="AJ30" s="39">
        <v>0</v>
      </c>
      <c r="AK30" s="39">
        <v>0</v>
      </c>
      <c r="AL30" s="10">
        <f t="shared" ref="AL30" si="248">AJ30-AK30</f>
        <v>0</v>
      </c>
      <c r="AM30" s="15">
        <f t="shared" si="202"/>
        <v>0</v>
      </c>
      <c r="AN30" s="39">
        <v>6</v>
      </c>
      <c r="AO30" s="10">
        <f t="shared" ref="AO30" si="249">AC30+AG30+AK30</f>
        <v>6</v>
      </c>
      <c r="AP30" s="10">
        <f t="shared" ref="AP30" si="250">AD30+AH30+AL30</f>
        <v>0</v>
      </c>
      <c r="AQ30" s="13">
        <f t="shared" ref="AQ30" si="251" xml:space="preserve"> AO30/(AO30+AP30)</f>
        <v>1</v>
      </c>
    </row>
    <row r="31" spans="1:43" x14ac:dyDescent="0.25">
      <c r="A31" s="39" t="s">
        <v>74</v>
      </c>
      <c r="B31" s="2" t="s">
        <v>46</v>
      </c>
      <c r="C31" s="10">
        <f t="shared" ref="C31:C43" si="252">C30+1</f>
        <v>29</v>
      </c>
      <c r="D31" s="40">
        <v>45497</v>
      </c>
      <c r="E31" s="40">
        <v>45511</v>
      </c>
      <c r="F31" s="38"/>
      <c r="G31" s="39">
        <v>21</v>
      </c>
      <c r="H31" s="10"/>
      <c r="I31" s="14">
        <f t="shared" ref="I31" si="253">F31/S31</f>
        <v>0</v>
      </c>
      <c r="J31" s="38"/>
      <c r="K31" s="39">
        <v>13</v>
      </c>
      <c r="L31" s="10"/>
      <c r="M31" s="14">
        <f t="shared" ref="M31" si="254">J31/S31</f>
        <v>0</v>
      </c>
      <c r="N31" s="38"/>
      <c r="O31" s="39">
        <v>8</v>
      </c>
      <c r="P31" s="10"/>
      <c r="Q31" s="14">
        <f t="shared" ref="Q31" si="255">N31/S31</f>
        <v>0</v>
      </c>
      <c r="R31" s="39">
        <v>38</v>
      </c>
      <c r="S31" s="39">
        <v>42</v>
      </c>
      <c r="T31" s="10">
        <f>G31+K31+O31</f>
        <v>42</v>
      </c>
      <c r="U31" s="39">
        <v>0</v>
      </c>
      <c r="V31" s="13">
        <f t="shared" si="145"/>
        <v>1</v>
      </c>
      <c r="W31" s="12">
        <f>IF(T31=0,0,SUM($T$3:T31)/C31)</f>
        <v>51.96551724137931</v>
      </c>
      <c r="X31" s="42">
        <f t="shared" ref="X31" si="256">R31</f>
        <v>38</v>
      </c>
      <c r="Y31" s="13">
        <f t="shared" ref="Y31" si="257">IFERROR(T31/X31,0)</f>
        <v>1.1052631578947369</v>
      </c>
      <c r="Z31" s="10">
        <f t="shared" si="195"/>
        <v>1507</v>
      </c>
      <c r="AA31" s="19">
        <f t="shared" ref="AA31" si="258">Z31/C31</f>
        <v>51.96551724137931</v>
      </c>
      <c r="AB31" s="39">
        <v>2</v>
      </c>
      <c r="AC31" s="39">
        <v>2</v>
      </c>
      <c r="AD31" s="10">
        <f t="shared" ref="AD31" si="259">AB31-AC31</f>
        <v>0</v>
      </c>
      <c r="AE31" s="14">
        <f t="shared" ref="AE31" si="260">AB31/AN31</f>
        <v>0.5</v>
      </c>
      <c r="AF31" s="39">
        <v>1</v>
      </c>
      <c r="AG31" s="39">
        <v>1</v>
      </c>
      <c r="AH31" s="10">
        <f t="shared" ref="AH31" si="261">AF31-AG31</f>
        <v>0</v>
      </c>
      <c r="AI31" s="14">
        <f t="shared" ref="AI31" si="262">AF31/AN31</f>
        <v>0.25</v>
      </c>
      <c r="AJ31" s="39">
        <v>1</v>
      </c>
      <c r="AK31" s="39">
        <v>1</v>
      </c>
      <c r="AL31" s="10">
        <f t="shared" ref="AL31" si="263">AJ31-AK31</f>
        <v>0</v>
      </c>
      <c r="AM31" s="15">
        <f t="shared" si="202"/>
        <v>0.25</v>
      </c>
      <c r="AN31" s="39">
        <v>4</v>
      </c>
      <c r="AO31" s="10">
        <f t="shared" ref="AO31" si="264">AC31+AG31+AK31</f>
        <v>4</v>
      </c>
      <c r="AP31" s="10">
        <f t="shared" ref="AP31" si="265">AD31+AH31+AL31</f>
        <v>0</v>
      </c>
      <c r="AQ31" s="13">
        <f t="shared" ref="AQ31" si="266" xml:space="preserve"> AO31/(AO31+AP31)</f>
        <v>1</v>
      </c>
    </row>
    <row r="32" spans="1:43" x14ac:dyDescent="0.25">
      <c r="A32" s="39" t="s">
        <v>75</v>
      </c>
      <c r="B32" s="2" t="s">
        <v>46</v>
      </c>
      <c r="C32" s="10">
        <f t="shared" si="252"/>
        <v>30</v>
      </c>
      <c r="D32" s="40">
        <v>45512</v>
      </c>
      <c r="E32" s="40">
        <v>45524</v>
      </c>
      <c r="F32" s="38"/>
      <c r="G32" s="39">
        <v>9</v>
      </c>
      <c r="H32" s="10"/>
      <c r="I32" s="14">
        <f t="shared" ref="I32" si="267">F32/S32</f>
        <v>0</v>
      </c>
      <c r="J32" s="38"/>
      <c r="K32" s="39">
        <v>0</v>
      </c>
      <c r="L32" s="10"/>
      <c r="M32" s="14">
        <f t="shared" ref="M32" si="268">J32/S32</f>
        <v>0</v>
      </c>
      <c r="N32" s="38"/>
      <c r="O32" s="39">
        <v>10</v>
      </c>
      <c r="P32" s="10"/>
      <c r="Q32" s="14">
        <f t="shared" ref="Q32" si="269">N32/S32</f>
        <v>0</v>
      </c>
      <c r="R32" s="39">
        <v>19</v>
      </c>
      <c r="S32" s="39">
        <v>19</v>
      </c>
      <c r="T32" s="10">
        <f>G32+K32+O32</f>
        <v>19</v>
      </c>
      <c r="U32" s="39">
        <v>0</v>
      </c>
      <c r="V32" s="13">
        <f t="shared" ref="V32" si="270" xml:space="preserve"> T32/S32</f>
        <v>1</v>
      </c>
      <c r="W32" s="12">
        <f>IF(T32=0,0,SUM($T$3:T32)/C32)</f>
        <v>50.866666666666667</v>
      </c>
      <c r="X32" s="42">
        <f t="shared" ref="X32" si="271">R32</f>
        <v>19</v>
      </c>
      <c r="Y32" s="13">
        <f t="shared" ref="Y32" si="272">IFERROR(T32/X32,0)</f>
        <v>1</v>
      </c>
      <c r="Z32" s="10">
        <f t="shared" si="195"/>
        <v>1526</v>
      </c>
      <c r="AA32" s="19">
        <f t="shared" ref="AA32" si="273">Z32/C32</f>
        <v>50.866666666666667</v>
      </c>
      <c r="AB32" s="39">
        <v>3</v>
      </c>
      <c r="AC32" s="39">
        <v>3</v>
      </c>
      <c r="AD32" s="10">
        <f t="shared" ref="AD32" si="274">AB32-AC32</f>
        <v>0</v>
      </c>
      <c r="AE32" s="14">
        <f t="shared" ref="AE32" si="275">AB32/AN32</f>
        <v>0.6</v>
      </c>
      <c r="AF32" s="39">
        <v>0</v>
      </c>
      <c r="AG32" s="39">
        <v>0</v>
      </c>
      <c r="AH32" s="10">
        <f t="shared" ref="AH32" si="276">AF32-AG32</f>
        <v>0</v>
      </c>
      <c r="AI32" s="14">
        <f t="shared" ref="AI32" si="277">AF32/AN32</f>
        <v>0</v>
      </c>
      <c r="AJ32" s="39">
        <v>2</v>
      </c>
      <c r="AK32" s="39">
        <v>2</v>
      </c>
      <c r="AL32" s="10">
        <f t="shared" ref="AL32" si="278">AJ32-AK32</f>
        <v>0</v>
      </c>
      <c r="AM32" s="15">
        <f t="shared" si="202"/>
        <v>0.4</v>
      </c>
      <c r="AN32" s="39">
        <v>5</v>
      </c>
      <c r="AO32" s="10">
        <f t="shared" ref="AO32" si="279">AC32+AG32+AK32</f>
        <v>5</v>
      </c>
      <c r="AP32" s="10">
        <f t="shared" ref="AP32" si="280">AD32+AH32+AL32</f>
        <v>0</v>
      </c>
      <c r="AQ32" s="13">
        <f t="shared" ref="AQ32" si="281" xml:space="preserve"> AO32/(AO32+AP32)</f>
        <v>1</v>
      </c>
    </row>
    <row r="33" spans="1:43" x14ac:dyDescent="0.25">
      <c r="A33" s="39" t="s">
        <v>76</v>
      </c>
      <c r="B33" s="2" t="s">
        <v>46</v>
      </c>
      <c r="C33" s="10">
        <f t="shared" si="252"/>
        <v>31</v>
      </c>
      <c r="D33" s="40">
        <v>45525</v>
      </c>
      <c r="E33" s="40">
        <v>45539</v>
      </c>
      <c r="F33" s="38"/>
      <c r="G33" s="39">
        <v>33</v>
      </c>
      <c r="H33" s="10"/>
      <c r="I33" s="14">
        <f t="shared" ref="I33" si="282">F33/S33</f>
        <v>0</v>
      </c>
      <c r="J33" s="38"/>
      <c r="K33" s="39">
        <v>28</v>
      </c>
      <c r="L33" s="10"/>
      <c r="M33" s="14">
        <f t="shared" ref="M33" si="283">J33/S33</f>
        <v>0</v>
      </c>
      <c r="N33" s="38"/>
      <c r="O33" s="39">
        <v>3</v>
      </c>
      <c r="P33" s="10"/>
      <c r="Q33" s="14">
        <f t="shared" ref="Q33" si="284">N33/S33</f>
        <v>0</v>
      </c>
      <c r="R33" s="39">
        <v>55</v>
      </c>
      <c r="S33" s="39">
        <v>56</v>
      </c>
      <c r="T33" s="10">
        <f t="shared" ref="T33" si="285">G33+K33+O33</f>
        <v>64</v>
      </c>
      <c r="U33" s="39">
        <v>0</v>
      </c>
      <c r="V33" s="13">
        <f t="shared" ref="V33" si="286" xml:space="preserve"> T33/S33</f>
        <v>1.1428571428571428</v>
      </c>
      <c r="W33" s="12">
        <f>IF(T33=0,0,SUM($T$3:T33)/C33)</f>
        <v>51.29032258064516</v>
      </c>
      <c r="X33" s="42">
        <f t="shared" ref="X33" si="287">R33</f>
        <v>55</v>
      </c>
      <c r="Y33" s="13">
        <f t="shared" ref="Y33" si="288">IFERROR(T33/X33,0)</f>
        <v>1.1636363636363636</v>
      </c>
      <c r="Z33" s="10">
        <f t="shared" ref="Z33" si="289">T33 + Z32</f>
        <v>1590</v>
      </c>
      <c r="AA33" s="19">
        <f t="shared" ref="AA33" si="290">Z33/C33</f>
        <v>51.29032258064516</v>
      </c>
      <c r="AB33" s="39">
        <v>11</v>
      </c>
      <c r="AC33" s="39">
        <v>11</v>
      </c>
      <c r="AD33" s="10">
        <f t="shared" ref="AD33" si="291">AB33-AC33</f>
        <v>0</v>
      </c>
      <c r="AE33" s="14">
        <f t="shared" ref="AE33" si="292">AB33/AN33</f>
        <v>0.7857142857142857</v>
      </c>
      <c r="AF33" s="39">
        <v>2</v>
      </c>
      <c r="AG33" s="39">
        <v>2</v>
      </c>
      <c r="AH33" s="10">
        <f t="shared" ref="AH33" si="293">AF33-AG33</f>
        <v>0</v>
      </c>
      <c r="AI33" s="14">
        <f t="shared" ref="AI33" si="294">AF33/AN33</f>
        <v>0.14285714285714285</v>
      </c>
      <c r="AJ33" s="39">
        <v>1</v>
      </c>
      <c r="AK33" s="39">
        <v>1</v>
      </c>
      <c r="AL33" s="10">
        <f t="shared" ref="AL33" si="295">AJ33-AK33</f>
        <v>0</v>
      </c>
      <c r="AM33" s="15">
        <f t="shared" ref="AM33" si="296">AJ33/AN33</f>
        <v>7.1428571428571425E-2</v>
      </c>
      <c r="AN33" s="39">
        <v>14</v>
      </c>
      <c r="AO33" s="10">
        <f t="shared" ref="AO33" si="297">AC33+AG33+AK33</f>
        <v>14</v>
      </c>
      <c r="AP33" s="10">
        <f t="shared" ref="AP33" si="298">AD33+AH33+AL33</f>
        <v>0</v>
      </c>
      <c r="AQ33" s="13">
        <f t="shared" ref="AQ33" si="299" xml:space="preserve"> AO33/(AO33+AP33)</f>
        <v>1</v>
      </c>
    </row>
    <row r="34" spans="1:43" x14ac:dyDescent="0.25">
      <c r="A34" s="39" t="s">
        <v>77</v>
      </c>
      <c r="B34" s="2" t="s">
        <v>46</v>
      </c>
      <c r="C34" s="10">
        <f t="shared" si="252"/>
        <v>32</v>
      </c>
      <c r="D34" s="40">
        <v>45540</v>
      </c>
      <c r="E34" s="40">
        <v>45553</v>
      </c>
      <c r="F34" s="38"/>
      <c r="G34" s="39">
        <v>9</v>
      </c>
      <c r="H34" s="10"/>
      <c r="I34" s="14">
        <f t="shared" ref="I34:I35" si="300">F34/S34</f>
        <v>0</v>
      </c>
      <c r="J34" s="38"/>
      <c r="K34" s="39">
        <v>36</v>
      </c>
      <c r="L34" s="10"/>
      <c r="M34" s="14">
        <f t="shared" ref="M34:M35" si="301">J34/S34</f>
        <v>0</v>
      </c>
      <c r="N34" s="38"/>
      <c r="O34" s="39">
        <v>7</v>
      </c>
      <c r="P34" s="10"/>
      <c r="Q34" s="14">
        <f t="shared" ref="Q34:Q35" si="302">N34/S34</f>
        <v>0</v>
      </c>
      <c r="R34" s="39">
        <v>60</v>
      </c>
      <c r="S34" s="39">
        <v>61</v>
      </c>
      <c r="T34" s="10">
        <f>G34+K34+O34</f>
        <v>52</v>
      </c>
      <c r="U34" s="39">
        <v>13</v>
      </c>
      <c r="V34" s="13">
        <f t="shared" ref="V34:V35" si="303" xml:space="preserve"> T34/S34</f>
        <v>0.85245901639344257</v>
      </c>
      <c r="W34" s="12">
        <f>IF(T34=0,0,SUM($T$3:T34)/C34)</f>
        <v>51.3125</v>
      </c>
      <c r="X34" s="42">
        <f t="shared" ref="X34:X35" si="304">R34</f>
        <v>60</v>
      </c>
      <c r="Y34" s="13">
        <f>IFERROR(T34/X34,0)</f>
        <v>0.8666666666666667</v>
      </c>
      <c r="Z34" s="10">
        <f t="shared" ref="Z34:Z35" si="305">T34 + Z33</f>
        <v>1642</v>
      </c>
      <c r="AA34" s="19">
        <f t="shared" ref="AA34:AA35" si="306">Z34/C34</f>
        <v>51.3125</v>
      </c>
      <c r="AB34" s="39">
        <v>3</v>
      </c>
      <c r="AC34" s="39">
        <v>3</v>
      </c>
      <c r="AD34" s="10">
        <f t="shared" ref="AD34:AD35" si="307">AB34-AC34</f>
        <v>0</v>
      </c>
      <c r="AE34" s="14">
        <f t="shared" ref="AE34:AE35" si="308">AB34/AN34</f>
        <v>0.27272727272727271</v>
      </c>
      <c r="AF34" s="39">
        <v>5</v>
      </c>
      <c r="AG34" s="39">
        <v>4</v>
      </c>
      <c r="AH34" s="10">
        <f t="shared" ref="AH34:AH35" si="309">AF34-AG34</f>
        <v>1</v>
      </c>
      <c r="AI34" s="14">
        <f t="shared" ref="AI34:AI35" si="310">AF34/AN34</f>
        <v>0.45454545454545453</v>
      </c>
      <c r="AJ34" s="39">
        <v>4</v>
      </c>
      <c r="AK34" s="39">
        <v>4</v>
      </c>
      <c r="AL34" s="10">
        <f t="shared" ref="AL34:AL35" si="311">AJ34-AK34</f>
        <v>0</v>
      </c>
      <c r="AM34" s="15">
        <f t="shared" ref="AM34:AM35" si="312">AJ34/AN34</f>
        <v>0.36363636363636365</v>
      </c>
      <c r="AN34" s="39">
        <v>11</v>
      </c>
      <c r="AO34" s="10">
        <f t="shared" ref="AO34:AO35" si="313">AC34+AG34+AK34</f>
        <v>11</v>
      </c>
      <c r="AP34" s="10">
        <f t="shared" ref="AP34:AP35" si="314">AD34+AH34+AL34</f>
        <v>1</v>
      </c>
      <c r="AQ34" s="13">
        <f t="shared" ref="AQ34:AQ35" si="315" xml:space="preserve"> AO34/(AO34+AP34)</f>
        <v>0.91666666666666663</v>
      </c>
    </row>
    <row r="35" spans="1:43" x14ac:dyDescent="0.25">
      <c r="A35" s="39" t="s">
        <v>78</v>
      </c>
      <c r="B35" s="2" t="s">
        <v>46</v>
      </c>
      <c r="C35" s="10">
        <f t="shared" si="252"/>
        <v>33</v>
      </c>
      <c r="D35" s="40">
        <v>45554</v>
      </c>
      <c r="E35" s="40">
        <v>45567</v>
      </c>
      <c r="F35" s="38"/>
      <c r="G35" s="39">
        <v>11</v>
      </c>
      <c r="H35" s="10"/>
      <c r="I35" s="14">
        <f t="shared" si="300"/>
        <v>0</v>
      </c>
      <c r="J35" s="38"/>
      <c r="K35" s="39">
        <v>75</v>
      </c>
      <c r="L35" s="10"/>
      <c r="M35" s="14">
        <f t="shared" si="301"/>
        <v>0</v>
      </c>
      <c r="N35" s="38"/>
      <c r="O35" s="39">
        <v>0</v>
      </c>
      <c r="P35" s="10"/>
      <c r="Q35" s="14">
        <f t="shared" si="302"/>
        <v>0</v>
      </c>
      <c r="R35" s="39">
        <v>70</v>
      </c>
      <c r="S35" s="39">
        <v>68</v>
      </c>
      <c r="T35" s="10">
        <f t="shared" ref="T35" si="316">G35+K35+O35</f>
        <v>86</v>
      </c>
      <c r="U35" s="39">
        <v>0</v>
      </c>
      <c r="V35" s="13">
        <f t="shared" si="303"/>
        <v>1.2647058823529411</v>
      </c>
      <c r="W35" s="12">
        <f>IF(T35=0,0,SUM($T$3:T35)/C35)</f>
        <v>52.363636363636367</v>
      </c>
      <c r="X35" s="42">
        <f t="shared" si="304"/>
        <v>70</v>
      </c>
      <c r="Y35" s="13">
        <f t="shared" ref="Y35" si="317">IFERROR(T35/X35,0)</f>
        <v>1.2285714285714286</v>
      </c>
      <c r="Z35" s="10">
        <f t="shared" si="305"/>
        <v>1728</v>
      </c>
      <c r="AA35" s="19">
        <f t="shared" si="306"/>
        <v>52.363636363636367</v>
      </c>
      <c r="AB35" s="39">
        <v>2</v>
      </c>
      <c r="AC35" s="39">
        <v>2</v>
      </c>
      <c r="AD35" s="10">
        <f t="shared" si="307"/>
        <v>0</v>
      </c>
      <c r="AE35" s="14">
        <f t="shared" si="308"/>
        <v>0.2</v>
      </c>
      <c r="AF35" s="39">
        <v>8</v>
      </c>
      <c r="AG35" s="39">
        <v>8</v>
      </c>
      <c r="AH35" s="10">
        <f t="shared" si="309"/>
        <v>0</v>
      </c>
      <c r="AI35" s="14">
        <f t="shared" si="310"/>
        <v>0.8</v>
      </c>
      <c r="AJ35" s="39">
        <v>0</v>
      </c>
      <c r="AK35" s="39">
        <v>0</v>
      </c>
      <c r="AL35" s="10">
        <f t="shared" si="311"/>
        <v>0</v>
      </c>
      <c r="AM35" s="15">
        <f t="shared" si="312"/>
        <v>0</v>
      </c>
      <c r="AN35" s="39">
        <v>10</v>
      </c>
      <c r="AO35" s="10">
        <f t="shared" si="313"/>
        <v>10</v>
      </c>
      <c r="AP35" s="10">
        <f t="shared" si="314"/>
        <v>0</v>
      </c>
      <c r="AQ35" s="13">
        <f t="shared" si="315"/>
        <v>1</v>
      </c>
    </row>
    <row r="36" spans="1:43" x14ac:dyDescent="0.25">
      <c r="A36" s="39" t="s">
        <v>79</v>
      </c>
      <c r="B36" s="2" t="s">
        <v>46</v>
      </c>
      <c r="C36" s="10">
        <f t="shared" si="252"/>
        <v>34</v>
      </c>
      <c r="D36" s="40">
        <v>45568</v>
      </c>
      <c r="E36" s="40">
        <v>45581</v>
      </c>
      <c r="F36" s="38"/>
      <c r="G36" s="39">
        <v>36</v>
      </c>
      <c r="H36" s="10"/>
      <c r="I36" s="14">
        <f t="shared" ref="I36" si="318">F36/S36</f>
        <v>0</v>
      </c>
      <c r="J36" s="38"/>
      <c r="K36" s="39">
        <v>29</v>
      </c>
      <c r="L36" s="10"/>
      <c r="M36" s="14">
        <f t="shared" ref="M36" si="319">J36/S36</f>
        <v>0</v>
      </c>
      <c r="N36" s="38"/>
      <c r="O36" s="39">
        <v>0</v>
      </c>
      <c r="P36" s="10"/>
      <c r="Q36" s="14">
        <f t="shared" ref="Q36" si="320">N36/S36</f>
        <v>0</v>
      </c>
      <c r="R36" s="39">
        <v>59</v>
      </c>
      <c r="S36" s="39">
        <v>65</v>
      </c>
      <c r="T36" s="10">
        <f t="shared" ref="T36:T43" si="321">G36+K36+O36</f>
        <v>65</v>
      </c>
      <c r="U36" s="39">
        <v>0</v>
      </c>
      <c r="V36" s="13">
        <f t="shared" ref="V36" si="322" xml:space="preserve"> T36/S36</f>
        <v>1</v>
      </c>
      <c r="W36" s="12">
        <f>IF(T36=0,0,SUM($T$3:T36)/C36)</f>
        <v>52.735294117647058</v>
      </c>
      <c r="X36" s="42">
        <f t="shared" ref="X36" si="323">R36</f>
        <v>59</v>
      </c>
      <c r="Y36" s="13">
        <f t="shared" ref="Y36" si="324">IFERROR(T36/X36,0)</f>
        <v>1.1016949152542372</v>
      </c>
      <c r="Z36" s="10">
        <f t="shared" ref="Z36" si="325">T36 + Z35</f>
        <v>1793</v>
      </c>
      <c r="AA36" s="19">
        <f t="shared" ref="AA36" si="326">Z36/C36</f>
        <v>52.735294117647058</v>
      </c>
      <c r="AB36" s="39">
        <v>3</v>
      </c>
      <c r="AC36" s="39">
        <v>3</v>
      </c>
      <c r="AD36" s="10">
        <f t="shared" ref="AD36" si="327">AB36-AC36</f>
        <v>0</v>
      </c>
      <c r="AE36" s="14">
        <f t="shared" ref="AE36" si="328">AB36/AN36</f>
        <v>0.42857142857142855</v>
      </c>
      <c r="AF36" s="39">
        <v>4</v>
      </c>
      <c r="AG36" s="39">
        <v>4</v>
      </c>
      <c r="AH36" s="10">
        <f t="shared" ref="AH36" si="329">AF36-AG36</f>
        <v>0</v>
      </c>
      <c r="AI36" s="14">
        <f t="shared" ref="AI36" si="330">AF36/AN36</f>
        <v>0.5714285714285714</v>
      </c>
      <c r="AJ36" s="39">
        <v>0</v>
      </c>
      <c r="AK36" s="39">
        <v>0</v>
      </c>
      <c r="AL36" s="10">
        <f t="shared" ref="AL36" si="331">AJ36-AK36</f>
        <v>0</v>
      </c>
      <c r="AM36" s="15">
        <f t="shared" ref="AM36" si="332">AJ36/AN36</f>
        <v>0</v>
      </c>
      <c r="AN36" s="39">
        <v>7</v>
      </c>
      <c r="AO36" s="10">
        <f t="shared" ref="AO36" si="333">AC36+AG36+AK36</f>
        <v>7</v>
      </c>
      <c r="AP36" s="10">
        <f t="shared" ref="AP36" si="334">AD36+AH36+AL36</f>
        <v>0</v>
      </c>
      <c r="AQ36" s="13">
        <f t="shared" ref="AQ36" si="335" xml:space="preserve"> AO36/(AO36+AP36)</f>
        <v>1</v>
      </c>
    </row>
    <row r="37" spans="1:43" ht="16.5" customHeight="1" x14ac:dyDescent="0.25">
      <c r="A37" s="39" t="s">
        <v>80</v>
      </c>
      <c r="B37" s="2" t="s">
        <v>46</v>
      </c>
      <c r="C37" s="10">
        <f t="shared" si="252"/>
        <v>35</v>
      </c>
      <c r="D37" s="40">
        <v>45582</v>
      </c>
      <c r="E37" s="40">
        <v>45595</v>
      </c>
      <c r="F37" s="38"/>
      <c r="G37" s="39">
        <v>30</v>
      </c>
      <c r="H37" s="10"/>
      <c r="I37" s="14">
        <f t="shared" ref="I37" si="336">F37/S37</f>
        <v>0</v>
      </c>
      <c r="J37" s="38"/>
      <c r="K37" s="39">
        <v>31</v>
      </c>
      <c r="L37" s="10"/>
      <c r="M37" s="14">
        <f t="shared" ref="M37" si="337">J37/S37</f>
        <v>0</v>
      </c>
      <c r="N37" s="38"/>
      <c r="O37" s="39">
        <v>0</v>
      </c>
      <c r="P37" s="10"/>
      <c r="Q37" s="14">
        <f t="shared" ref="Q37" si="338">N37/S37</f>
        <v>0</v>
      </c>
      <c r="R37" s="39">
        <v>79</v>
      </c>
      <c r="S37" s="39">
        <v>82</v>
      </c>
      <c r="T37" s="10">
        <f t="shared" si="321"/>
        <v>61</v>
      </c>
      <c r="U37" s="39">
        <v>21</v>
      </c>
      <c r="V37" s="13">
        <f t="shared" ref="V37" si="339" xml:space="preserve"> T37/S37</f>
        <v>0.74390243902439024</v>
      </c>
      <c r="W37" s="12">
        <f>IF(T37=0,0,SUM($T$3:T37)/C37)</f>
        <v>52.971428571428568</v>
      </c>
      <c r="X37" s="42">
        <f t="shared" ref="X37" si="340">R37</f>
        <v>79</v>
      </c>
      <c r="Y37" s="13">
        <f t="shared" ref="Y37" si="341">IFERROR(T37/X37,0)</f>
        <v>0.77215189873417722</v>
      </c>
      <c r="Z37" s="10">
        <f t="shared" ref="Z37" si="342">T37 + Z36</f>
        <v>1854</v>
      </c>
      <c r="AA37" s="19">
        <f t="shared" ref="AA37" si="343">Z37/C37</f>
        <v>52.971428571428568</v>
      </c>
      <c r="AB37" s="39">
        <v>3</v>
      </c>
      <c r="AC37" s="39">
        <v>3</v>
      </c>
      <c r="AD37" s="10">
        <f t="shared" ref="AD37" si="344">AB37-AC37</f>
        <v>0</v>
      </c>
      <c r="AE37" s="14">
        <f t="shared" ref="AE37" si="345">AB37/AN37</f>
        <v>0.3</v>
      </c>
      <c r="AF37" s="39">
        <v>7</v>
      </c>
      <c r="AG37" s="39">
        <v>5</v>
      </c>
      <c r="AH37" s="10">
        <f t="shared" ref="AH37" si="346">AF37-AG37</f>
        <v>2</v>
      </c>
      <c r="AI37" s="14">
        <f t="shared" ref="AI37" si="347">AF37/AN37</f>
        <v>0.7</v>
      </c>
      <c r="AJ37" s="39">
        <v>0</v>
      </c>
      <c r="AK37" s="39">
        <v>0</v>
      </c>
      <c r="AL37" s="10">
        <f t="shared" ref="AL37" si="348">AJ37-AK37</f>
        <v>0</v>
      </c>
      <c r="AM37" s="15">
        <f t="shared" ref="AM37" si="349">AJ37/AN37</f>
        <v>0</v>
      </c>
      <c r="AN37" s="39">
        <v>10</v>
      </c>
      <c r="AO37" s="10">
        <f t="shared" ref="AO37:AO43" si="350">AC37+AG37+AK37</f>
        <v>8</v>
      </c>
      <c r="AP37" s="10">
        <f t="shared" ref="AP37" si="351">AD37+AH37+AL37</f>
        <v>2</v>
      </c>
      <c r="AQ37" s="13">
        <f t="shared" ref="AQ37" si="352" xml:space="preserve"> AO37/(AO37+AP37)</f>
        <v>0.8</v>
      </c>
    </row>
    <row r="38" spans="1:43" x14ac:dyDescent="0.25">
      <c r="A38" s="39" t="s">
        <v>81</v>
      </c>
      <c r="B38" s="2" t="s">
        <v>46</v>
      </c>
      <c r="C38" s="10">
        <f t="shared" si="252"/>
        <v>36</v>
      </c>
      <c r="D38" s="40">
        <v>45596</v>
      </c>
      <c r="E38" s="40">
        <v>45609</v>
      </c>
      <c r="F38" s="38"/>
      <c r="G38" s="39">
        <v>0</v>
      </c>
      <c r="H38" s="10"/>
      <c r="I38" s="14">
        <f t="shared" ref="I38" si="353">F38/S38</f>
        <v>0</v>
      </c>
      <c r="J38" s="38"/>
      <c r="K38" s="39">
        <v>71</v>
      </c>
      <c r="L38" s="10"/>
      <c r="M38" s="14">
        <f t="shared" ref="M38" si="354">J38/S38</f>
        <v>0</v>
      </c>
      <c r="N38" s="38"/>
      <c r="O38" s="39">
        <v>0</v>
      </c>
      <c r="P38" s="10"/>
      <c r="Q38" s="14">
        <f t="shared" ref="Q38" si="355">N38/S38</f>
        <v>0</v>
      </c>
      <c r="R38" s="39">
        <v>76</v>
      </c>
      <c r="S38" s="39">
        <v>76</v>
      </c>
      <c r="T38" s="10">
        <f t="shared" si="321"/>
        <v>71</v>
      </c>
      <c r="U38" s="39">
        <v>18</v>
      </c>
      <c r="V38" s="13">
        <f t="shared" ref="V38" si="356" xml:space="preserve"> T38/S38</f>
        <v>0.93421052631578949</v>
      </c>
      <c r="W38" s="12">
        <f>IF(T38=0,0,SUM($T$3:T38)/C38)</f>
        <v>53.472222222222221</v>
      </c>
      <c r="X38" s="42">
        <f t="shared" ref="X38" si="357">R38</f>
        <v>76</v>
      </c>
      <c r="Y38" s="13">
        <f t="shared" ref="Y38" si="358">IFERROR(T38/X38,0)</f>
        <v>0.93421052631578949</v>
      </c>
      <c r="Z38" s="10">
        <f t="shared" ref="Z38" si="359">T38 + Z37</f>
        <v>1925</v>
      </c>
      <c r="AA38" s="19">
        <f t="shared" ref="AA38" si="360">Z38/C38</f>
        <v>53.472222222222221</v>
      </c>
      <c r="AB38" s="39">
        <v>1</v>
      </c>
      <c r="AC38" s="39">
        <v>0</v>
      </c>
      <c r="AD38" s="10">
        <f t="shared" ref="AD38" si="361">AB38-AC38</f>
        <v>1</v>
      </c>
      <c r="AE38" s="14">
        <f t="shared" ref="AE38" si="362">AB38/AN38</f>
        <v>8.3333333333333329E-2</v>
      </c>
      <c r="AF38" s="39">
        <v>11</v>
      </c>
      <c r="AG38" s="39">
        <v>9</v>
      </c>
      <c r="AH38" s="10">
        <f t="shared" ref="AH38" si="363">AF38-AG38</f>
        <v>2</v>
      </c>
      <c r="AI38" s="14">
        <f t="shared" ref="AI38" si="364">AF38/AN38</f>
        <v>0.91666666666666663</v>
      </c>
      <c r="AJ38" s="39">
        <v>0</v>
      </c>
      <c r="AK38" s="39">
        <v>0</v>
      </c>
      <c r="AL38" s="10">
        <f t="shared" ref="AL38" si="365">AJ38-AK38</f>
        <v>0</v>
      </c>
      <c r="AM38" s="15">
        <f t="shared" ref="AM38" si="366">AJ38/AN38</f>
        <v>0</v>
      </c>
      <c r="AN38" s="39">
        <v>12</v>
      </c>
      <c r="AO38" s="10">
        <f t="shared" si="350"/>
        <v>9</v>
      </c>
      <c r="AP38" s="10">
        <f t="shared" ref="AP38" si="367">AD38+AH38+AL38</f>
        <v>3</v>
      </c>
      <c r="AQ38" s="13">
        <f t="shared" ref="AQ38" si="368" xml:space="preserve"> AO38/(AO38+AP38)</f>
        <v>0.75</v>
      </c>
    </row>
    <row r="39" spans="1:43" x14ac:dyDescent="0.25">
      <c r="A39" s="39" t="s">
        <v>82</v>
      </c>
      <c r="B39" s="2" t="s">
        <v>46</v>
      </c>
      <c r="C39" s="10">
        <f t="shared" si="252"/>
        <v>37</v>
      </c>
      <c r="D39" s="40">
        <v>45610</v>
      </c>
      <c r="E39" s="40">
        <v>45624</v>
      </c>
      <c r="F39" s="38"/>
      <c r="G39" s="39">
        <v>10</v>
      </c>
      <c r="H39" s="10"/>
      <c r="I39" s="14">
        <f t="shared" ref="I39" si="369">F39/S39</f>
        <v>0</v>
      </c>
      <c r="J39" s="38"/>
      <c r="K39" s="39">
        <v>48</v>
      </c>
      <c r="L39" s="10"/>
      <c r="M39" s="14">
        <f t="shared" ref="M39" si="370">J39/S39</f>
        <v>0</v>
      </c>
      <c r="N39" s="38"/>
      <c r="O39" s="39">
        <v>5</v>
      </c>
      <c r="P39" s="10"/>
      <c r="Q39" s="14">
        <f t="shared" ref="Q39" si="371">N39/S39</f>
        <v>0</v>
      </c>
      <c r="R39" s="39">
        <v>85</v>
      </c>
      <c r="S39" s="39">
        <v>67</v>
      </c>
      <c r="T39" s="10">
        <f t="shared" si="321"/>
        <v>63</v>
      </c>
      <c r="U39" s="39">
        <v>8</v>
      </c>
      <c r="V39" s="13">
        <f t="shared" ref="V39" si="372" xml:space="preserve"> T39/S39</f>
        <v>0.94029850746268662</v>
      </c>
      <c r="W39" s="12">
        <f>IF(T39=0,0,SUM($T$3:T39)/C39)</f>
        <v>53.729729729729726</v>
      </c>
      <c r="X39" s="42">
        <f t="shared" ref="X39" si="373">R39</f>
        <v>85</v>
      </c>
      <c r="Y39" s="13">
        <f t="shared" ref="Y39" si="374">IFERROR(T39/X39,0)</f>
        <v>0.74117647058823533</v>
      </c>
      <c r="Z39" s="10">
        <f t="shared" ref="Z39" si="375">T39 + Z38</f>
        <v>1988</v>
      </c>
      <c r="AA39" s="19">
        <f t="shared" ref="AA39" si="376">Z39/C39</f>
        <v>53.729729729729726</v>
      </c>
      <c r="AB39" s="39">
        <v>2</v>
      </c>
      <c r="AC39" s="39">
        <v>2</v>
      </c>
      <c r="AD39" s="10">
        <f t="shared" ref="AD39" si="377">AB39-AC39</f>
        <v>0</v>
      </c>
      <c r="AE39" s="14">
        <f t="shared" ref="AE39" si="378">AB39/AN39</f>
        <v>0.16666666666666666</v>
      </c>
      <c r="AF39" s="39">
        <v>8</v>
      </c>
      <c r="AG39" s="39">
        <v>7</v>
      </c>
      <c r="AH39" s="10">
        <f t="shared" ref="AH39" si="379">AF39-AG39</f>
        <v>1</v>
      </c>
      <c r="AI39" s="14">
        <f t="shared" ref="AI39" si="380">AF39/AN39</f>
        <v>0.66666666666666663</v>
      </c>
      <c r="AJ39" s="39">
        <v>2</v>
      </c>
      <c r="AK39" s="39">
        <v>2</v>
      </c>
      <c r="AL39" s="10">
        <f t="shared" ref="AL39" si="381">AJ39-AK39</f>
        <v>0</v>
      </c>
      <c r="AM39" s="15">
        <f t="shared" ref="AM39" si="382">AJ39/AN39</f>
        <v>0.16666666666666666</v>
      </c>
      <c r="AN39" s="39">
        <v>12</v>
      </c>
      <c r="AO39" s="10">
        <f t="shared" si="350"/>
        <v>11</v>
      </c>
      <c r="AP39" s="10">
        <f t="shared" ref="AP39" si="383">AD39+AH39+AL39</f>
        <v>1</v>
      </c>
      <c r="AQ39" s="13">
        <f t="shared" ref="AQ39" si="384" xml:space="preserve"> AO39/(AO39+AP39)</f>
        <v>0.91666666666666663</v>
      </c>
    </row>
    <row r="40" spans="1:43" x14ac:dyDescent="0.25">
      <c r="A40" s="39" t="s">
        <v>83</v>
      </c>
      <c r="B40" s="2" t="s">
        <v>46</v>
      </c>
      <c r="C40" s="10">
        <f t="shared" si="252"/>
        <v>38</v>
      </c>
      <c r="D40" s="40">
        <v>45625</v>
      </c>
      <c r="E40" s="40">
        <v>45637</v>
      </c>
      <c r="F40" s="38"/>
      <c r="G40" s="39">
        <v>5</v>
      </c>
      <c r="H40" s="10"/>
      <c r="I40" s="14">
        <f t="shared" ref="I40:I43" si="385">F40/S40</f>
        <v>0</v>
      </c>
      <c r="J40" s="38"/>
      <c r="K40" s="39">
        <v>60</v>
      </c>
      <c r="L40" s="10"/>
      <c r="M40" s="14">
        <f t="shared" ref="M40:M43" si="386">J40/S40</f>
        <v>0</v>
      </c>
      <c r="N40" s="38"/>
      <c r="O40" s="39">
        <v>0</v>
      </c>
      <c r="P40" s="10"/>
      <c r="Q40" s="14">
        <f t="shared" ref="Q40:Q43" si="387">N40/S40</f>
        <v>0</v>
      </c>
      <c r="R40" s="39">
        <v>76</v>
      </c>
      <c r="S40" s="39">
        <v>75</v>
      </c>
      <c r="T40" s="10">
        <f t="shared" si="321"/>
        <v>65</v>
      </c>
      <c r="U40" s="39">
        <v>8</v>
      </c>
      <c r="V40" s="13">
        <f t="shared" ref="V40:V43" si="388" xml:space="preserve"> T40/S40</f>
        <v>0.8666666666666667</v>
      </c>
      <c r="W40" s="12">
        <f>IF(T40=0,0,SUM($T$3:T40)/C40)</f>
        <v>54.026315789473685</v>
      </c>
      <c r="X40" s="42">
        <f t="shared" ref="X40:X43" si="389">R40</f>
        <v>76</v>
      </c>
      <c r="Y40" s="13">
        <f t="shared" ref="Y40" si="390">IFERROR(T40/X40,0)</f>
        <v>0.85526315789473684</v>
      </c>
      <c r="Z40" s="10">
        <f t="shared" ref="Z40" si="391">T40 + Z39</f>
        <v>2053</v>
      </c>
      <c r="AA40" s="19">
        <f t="shared" ref="AA40" si="392">Z40/C40</f>
        <v>54.026315789473685</v>
      </c>
      <c r="AB40" s="39">
        <v>1</v>
      </c>
      <c r="AC40" s="39">
        <v>1</v>
      </c>
      <c r="AD40" s="10">
        <f t="shared" ref="AD40" si="393">AB40-AC40</f>
        <v>0</v>
      </c>
      <c r="AE40" s="14">
        <f t="shared" ref="AE40" si="394">AB40/AN40</f>
        <v>0.125</v>
      </c>
      <c r="AF40" s="39">
        <v>7</v>
      </c>
      <c r="AG40" s="39">
        <v>6</v>
      </c>
      <c r="AH40" s="10">
        <f t="shared" ref="AH40" si="395">AF40-AG40</f>
        <v>1</v>
      </c>
      <c r="AI40" s="14">
        <f t="shared" ref="AI40" si="396">AF40/AN40</f>
        <v>0.875</v>
      </c>
      <c r="AJ40" s="39">
        <v>0</v>
      </c>
      <c r="AK40" s="39">
        <v>0</v>
      </c>
      <c r="AL40" s="10">
        <f t="shared" ref="AL40" si="397">AJ40-AK40</f>
        <v>0</v>
      </c>
      <c r="AM40" s="15">
        <f t="shared" ref="AM40" si="398">AJ40/AN40</f>
        <v>0</v>
      </c>
      <c r="AN40" s="39">
        <v>8</v>
      </c>
      <c r="AO40" s="10">
        <f t="shared" si="350"/>
        <v>7</v>
      </c>
      <c r="AP40" s="10">
        <f t="shared" ref="AP40" si="399">AD40+AH40+AL40</f>
        <v>1</v>
      </c>
      <c r="AQ40" s="13">
        <f t="shared" ref="AQ40" si="400" xml:space="preserve"> AO40/(AO40+AP40)</f>
        <v>0.875</v>
      </c>
    </row>
    <row r="41" spans="1:43" x14ac:dyDescent="0.25">
      <c r="A41" s="39" t="s">
        <v>84</v>
      </c>
      <c r="B41" s="2" t="s">
        <v>46</v>
      </c>
      <c r="C41" s="10">
        <f t="shared" si="252"/>
        <v>39</v>
      </c>
      <c r="D41" s="40">
        <v>45638</v>
      </c>
      <c r="E41" s="40">
        <v>45659</v>
      </c>
      <c r="F41" s="38"/>
      <c r="G41" s="39">
        <v>0</v>
      </c>
      <c r="H41" s="10"/>
      <c r="I41" s="14">
        <f t="shared" si="385"/>
        <v>0</v>
      </c>
      <c r="J41" s="38"/>
      <c r="K41" s="39">
        <v>37</v>
      </c>
      <c r="L41" s="10"/>
      <c r="M41" s="14">
        <f t="shared" si="386"/>
        <v>0</v>
      </c>
      <c r="N41" s="38"/>
      <c r="O41" s="39">
        <v>21</v>
      </c>
      <c r="P41" s="10"/>
      <c r="Q41" s="14">
        <f t="shared" si="387"/>
        <v>0</v>
      </c>
      <c r="R41" s="39">
        <v>57</v>
      </c>
      <c r="S41" s="39">
        <v>58</v>
      </c>
      <c r="T41" s="10">
        <f t="shared" si="321"/>
        <v>58</v>
      </c>
      <c r="U41" s="39">
        <v>3</v>
      </c>
      <c r="V41" s="13">
        <f t="shared" si="388"/>
        <v>1</v>
      </c>
      <c r="W41" s="12">
        <f>IF(T41=0,0,SUM($T$3:T41)/C41)</f>
        <v>54.128205128205131</v>
      </c>
      <c r="X41" s="42">
        <f t="shared" si="389"/>
        <v>57</v>
      </c>
      <c r="Y41" s="13">
        <f t="shared" ref="Y41:Y43" si="401">IFERROR(T41/X41,0)</f>
        <v>1.0175438596491229</v>
      </c>
      <c r="Z41" s="10">
        <f t="shared" ref="Z41:Z43" si="402">T41 + Z40</f>
        <v>2111</v>
      </c>
      <c r="AA41" s="19">
        <f t="shared" ref="AA41:AA43" si="403">Z41/C41</f>
        <v>54.128205128205131</v>
      </c>
      <c r="AB41" s="39">
        <v>0</v>
      </c>
      <c r="AC41" s="39">
        <v>0</v>
      </c>
      <c r="AD41" s="10">
        <f t="shared" ref="AD41:AD43" si="404">AB41-AC41</f>
        <v>0</v>
      </c>
      <c r="AE41" s="14">
        <f t="shared" ref="AE41:AE43" si="405">AB41/AN41</f>
        <v>0</v>
      </c>
      <c r="AF41" s="39">
        <v>6</v>
      </c>
      <c r="AG41" s="39">
        <v>5</v>
      </c>
      <c r="AH41" s="10">
        <f t="shared" ref="AH41:AH43" si="406">AF41-AG41</f>
        <v>1</v>
      </c>
      <c r="AI41" s="14">
        <f t="shared" ref="AI41:AI43" si="407">AF41/AN41</f>
        <v>0.66666666666666663</v>
      </c>
      <c r="AJ41" s="39">
        <v>3</v>
      </c>
      <c r="AK41" s="39">
        <v>3</v>
      </c>
      <c r="AL41" s="10">
        <f t="shared" ref="AL41:AL43" si="408">AJ41-AK41</f>
        <v>0</v>
      </c>
      <c r="AM41" s="15">
        <f t="shared" ref="AM41:AM43" si="409">AJ41/AN41</f>
        <v>0.33333333333333331</v>
      </c>
      <c r="AN41" s="39">
        <v>9</v>
      </c>
      <c r="AO41" s="10">
        <f t="shared" si="350"/>
        <v>8</v>
      </c>
      <c r="AP41" s="10">
        <f t="shared" ref="AP41:AP43" si="410">AD41+AH41+AL41</f>
        <v>1</v>
      </c>
      <c r="AQ41" s="13">
        <f t="shared" ref="AQ41:AQ43" si="411" xml:space="preserve"> AO41/(AO41+AP41)</f>
        <v>0.88888888888888884</v>
      </c>
    </row>
    <row r="42" spans="1:43" x14ac:dyDescent="0.25">
      <c r="A42" s="39" t="s">
        <v>85</v>
      </c>
      <c r="B42" s="2" t="s">
        <v>46</v>
      </c>
      <c r="C42" s="10">
        <f t="shared" si="252"/>
        <v>40</v>
      </c>
      <c r="D42" s="40">
        <v>45660</v>
      </c>
      <c r="E42" s="40">
        <v>45672</v>
      </c>
      <c r="F42" s="38"/>
      <c r="G42" s="39">
        <v>27</v>
      </c>
      <c r="H42" s="10"/>
      <c r="I42" s="14">
        <f t="shared" si="385"/>
        <v>0</v>
      </c>
      <c r="J42" s="38"/>
      <c r="K42" s="39">
        <v>8</v>
      </c>
      <c r="L42" s="10"/>
      <c r="M42" s="14">
        <f t="shared" si="386"/>
        <v>0</v>
      </c>
      <c r="N42" s="38"/>
      <c r="O42" s="39">
        <v>0</v>
      </c>
      <c r="P42" s="10"/>
      <c r="Q42" s="14">
        <f t="shared" si="387"/>
        <v>0</v>
      </c>
      <c r="R42" s="39">
        <v>60</v>
      </c>
      <c r="S42" s="39">
        <v>59</v>
      </c>
      <c r="T42" s="10">
        <f t="shared" si="321"/>
        <v>35</v>
      </c>
      <c r="U42" s="39">
        <v>16</v>
      </c>
      <c r="V42" s="13">
        <f t="shared" si="388"/>
        <v>0.59322033898305082</v>
      </c>
      <c r="W42" s="12">
        <f>IF(T42=0,0,SUM($T$3:T42)/C42)</f>
        <v>53.65</v>
      </c>
      <c r="X42" s="42">
        <f t="shared" si="389"/>
        <v>60</v>
      </c>
      <c r="Y42" s="13">
        <f t="shared" si="401"/>
        <v>0.58333333333333337</v>
      </c>
      <c r="Z42" s="10">
        <f t="shared" si="402"/>
        <v>2146</v>
      </c>
      <c r="AA42" s="19">
        <f t="shared" si="403"/>
        <v>53.65</v>
      </c>
      <c r="AB42" s="39">
        <v>9</v>
      </c>
      <c r="AC42" s="39">
        <v>9</v>
      </c>
      <c r="AD42" s="10">
        <f t="shared" si="404"/>
        <v>0</v>
      </c>
      <c r="AE42" s="14">
        <f t="shared" si="405"/>
        <v>0.69230769230769229</v>
      </c>
      <c r="AF42" s="39">
        <v>4</v>
      </c>
      <c r="AG42" s="39">
        <v>2</v>
      </c>
      <c r="AH42" s="10">
        <f t="shared" si="406"/>
        <v>2</v>
      </c>
      <c r="AI42" s="14">
        <f t="shared" si="407"/>
        <v>0.30769230769230771</v>
      </c>
      <c r="AJ42" s="39">
        <v>0</v>
      </c>
      <c r="AK42" s="39">
        <v>0</v>
      </c>
      <c r="AL42" s="10">
        <f t="shared" si="408"/>
        <v>0</v>
      </c>
      <c r="AM42" s="15">
        <f t="shared" si="409"/>
        <v>0</v>
      </c>
      <c r="AN42" s="39">
        <v>13</v>
      </c>
      <c r="AO42" s="10">
        <f t="shared" si="350"/>
        <v>11</v>
      </c>
      <c r="AP42" s="10">
        <f t="shared" si="410"/>
        <v>2</v>
      </c>
      <c r="AQ42" s="13">
        <f t="shared" si="411"/>
        <v>0.84615384615384615</v>
      </c>
    </row>
    <row r="43" spans="1:43" x14ac:dyDescent="0.25">
      <c r="A43" s="39" t="s">
        <v>86</v>
      </c>
      <c r="B43" s="2" t="s">
        <v>46</v>
      </c>
      <c r="C43" s="10">
        <f t="shared" si="252"/>
        <v>41</v>
      </c>
      <c r="D43" s="40">
        <v>45673</v>
      </c>
      <c r="E43" s="40">
        <v>45686</v>
      </c>
      <c r="F43" s="38"/>
      <c r="G43" s="39"/>
      <c r="H43" s="10"/>
      <c r="I43" s="14">
        <f t="shared" si="385"/>
        <v>0</v>
      </c>
      <c r="J43" s="38"/>
      <c r="K43" s="39"/>
      <c r="L43" s="10"/>
      <c r="M43" s="14">
        <f t="shared" si="386"/>
        <v>0</v>
      </c>
      <c r="N43" s="38"/>
      <c r="O43" s="39"/>
      <c r="P43" s="10"/>
      <c r="Q43" s="14">
        <f t="shared" si="387"/>
        <v>0</v>
      </c>
      <c r="R43" s="39">
        <v>81</v>
      </c>
      <c r="S43" s="39">
        <v>82</v>
      </c>
      <c r="T43" s="10">
        <f t="shared" si="321"/>
        <v>0</v>
      </c>
      <c r="U43" s="39"/>
      <c r="V43" s="13">
        <f t="shared" si="388"/>
        <v>0</v>
      </c>
      <c r="W43" s="12">
        <f>IF(T43=0,0,SUM($T$3:T43)/C43)</f>
        <v>0</v>
      </c>
      <c r="X43" s="42">
        <f t="shared" si="389"/>
        <v>81</v>
      </c>
      <c r="Y43" s="13">
        <f t="shared" si="401"/>
        <v>0</v>
      </c>
      <c r="Z43" s="10">
        <f t="shared" si="402"/>
        <v>2146</v>
      </c>
      <c r="AA43" s="19">
        <f t="shared" si="403"/>
        <v>52.341463414634148</v>
      </c>
      <c r="AB43" s="39"/>
      <c r="AC43" s="39"/>
      <c r="AD43" s="10">
        <f t="shared" si="404"/>
        <v>0</v>
      </c>
      <c r="AE43" s="14" t="e">
        <f t="shared" si="405"/>
        <v>#DIV/0!</v>
      </c>
      <c r="AF43" s="39"/>
      <c r="AG43" s="39"/>
      <c r="AH43" s="10">
        <f t="shared" si="406"/>
        <v>0</v>
      </c>
      <c r="AI43" s="14" t="e">
        <f t="shared" si="407"/>
        <v>#DIV/0!</v>
      </c>
      <c r="AJ43" s="39"/>
      <c r="AK43" s="39"/>
      <c r="AL43" s="10">
        <f t="shared" si="408"/>
        <v>0</v>
      </c>
      <c r="AM43" s="15" t="e">
        <f t="shared" si="409"/>
        <v>#DIV/0!</v>
      </c>
      <c r="AN43" s="39"/>
      <c r="AO43" s="10">
        <f t="shared" si="350"/>
        <v>0</v>
      </c>
      <c r="AP43" s="10">
        <f t="shared" si="410"/>
        <v>0</v>
      </c>
      <c r="AQ43" s="13" t="e">
        <f t="shared" si="411"/>
        <v>#DIV/0!</v>
      </c>
    </row>
  </sheetData>
  <mergeCells count="2">
    <mergeCell ref="F1:AA1"/>
    <mergeCell ref="AB1:AQ1"/>
  </mergeCells>
  <phoneticPr fontId="7" type="noConversion"/>
  <conditionalFormatting sqref="B1:B1048576">
    <cfRule type="cellIs" dxfId="28" priority="1" operator="equal">
      <formula>"Pendiente"</formula>
    </cfRule>
    <cfRule type="cellIs" dxfId="27" priority="2" operator="equal">
      <formula>"En curso"</formula>
    </cfRule>
    <cfRule type="cellIs" dxfId="26" priority="3" operator="equal">
      <formula>"Cerrado"</formula>
    </cfRule>
  </conditionalFormatting>
  <conditionalFormatting sqref="V3:V43 AQ3:AQ43">
    <cfRule type="cellIs" dxfId="25" priority="4" operator="between">
      <formula>0.49</formula>
      <formula>0</formula>
    </cfRule>
    <cfRule type="cellIs" dxfId="24" priority="5" operator="between">
      <formula>0.79</formula>
      <formula>0.5</formula>
    </cfRule>
    <cfRule type="cellIs" dxfId="23" priority="6" operator="between">
      <formula>1</formula>
      <formula>0.8</formula>
    </cfRule>
    <cfRule type="cellIs" dxfId="22" priority="7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AA9C185-3FB1-4FEC-AA7D-5A8DDF8A2FF3}">
          <x14:formula1>
            <xm:f>Config!$A:$A</xm:f>
          </x14:formula1>
          <xm:sqref>A3:A43</xm:sqref>
        </x14:dataValidation>
        <x14:dataValidation type="list" allowBlank="1" showInputMessage="1" showErrorMessage="1" xr:uid="{C1C9D09D-AAA9-4C93-A29C-749666D9D657}">
          <x14:formula1>
            <xm:f>Config!$F:$F</xm:f>
          </x14:formula1>
          <xm:sqref>B3:B43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DDF5-38B3-4BE8-AAB0-17C17155363B}">
  <sheetPr>
    <tabColor theme="9"/>
  </sheetPr>
  <dimension ref="Y27:AC42"/>
  <sheetViews>
    <sheetView showGridLines="0" zoomScaleNormal="100" workbookViewId="0">
      <selection activeCell="R11" sqref="R11"/>
    </sheetView>
  </sheetViews>
  <sheetFormatPr baseColWidth="10" defaultColWidth="11.42578125" defaultRowHeight="15" x14ac:dyDescent="0.25"/>
  <cols>
    <col min="1" max="1" width="5.7109375" customWidth="1"/>
    <col min="12" max="12" width="5.7109375" customWidth="1"/>
    <col min="16" max="23" width="11.42578125" customWidth="1"/>
    <col min="24" max="24" width="5.7109375" customWidth="1"/>
  </cols>
  <sheetData>
    <row r="27" spans="27:29" ht="15.75" thickBot="1" x14ac:dyDescent="0.3"/>
    <row r="28" spans="27:29" ht="21.75" thickBot="1" x14ac:dyDescent="0.4">
      <c r="AA28" s="22" t="s">
        <v>87</v>
      </c>
      <c r="AB28" s="23"/>
      <c r="AC28" s="24">
        <f>AC30/AC29</f>
        <v>48.4839168807435</v>
      </c>
    </row>
    <row r="29" spans="27:29" x14ac:dyDescent="0.25">
      <c r="AA29" t="s">
        <v>88</v>
      </c>
      <c r="AC29">
        <f>COUNTIFS(Team1!B:B,"Cerrado")</f>
        <v>41</v>
      </c>
    </row>
    <row r="30" spans="27:29" x14ac:dyDescent="0.25">
      <c r="AA30" t="s">
        <v>89</v>
      </c>
      <c r="AC30" s="20">
        <f>SUMIFS(Team1!W:W,Team1!B:B,"Cerrado")</f>
        <v>1987.8405921104834</v>
      </c>
    </row>
    <row r="31" spans="27:29" x14ac:dyDescent="0.25">
      <c r="AA31" t="s">
        <v>90</v>
      </c>
      <c r="AC31">
        <v>5</v>
      </c>
    </row>
    <row r="32" spans="27:29" x14ac:dyDescent="0.25">
      <c r="AA32" t="s">
        <v>91</v>
      </c>
      <c r="AC32" s="21">
        <f>AC28/AC31</f>
        <v>9.6967833761486997</v>
      </c>
    </row>
    <row r="34" spans="25:28" x14ac:dyDescent="0.25">
      <c r="Y34" s="37" t="s">
        <v>92</v>
      </c>
    </row>
    <row r="40" spans="25:28" x14ac:dyDescent="0.25">
      <c r="Z40" s="27" t="s">
        <v>93</v>
      </c>
      <c r="AA40" s="25" t="str">
        <f>"-"</f>
        <v>-</v>
      </c>
      <c r="AB40" s="29">
        <v>0.8</v>
      </c>
    </row>
    <row r="41" spans="25:28" x14ac:dyDescent="0.25">
      <c r="Z41" s="28">
        <v>0.79</v>
      </c>
      <c r="AA41" s="26" t="str">
        <f>"-"</f>
        <v>-</v>
      </c>
      <c r="AB41" s="30">
        <v>0.5</v>
      </c>
    </row>
    <row r="42" spans="25:28" x14ac:dyDescent="0.25">
      <c r="Z42" s="31">
        <v>0.49</v>
      </c>
      <c r="AA42" s="32" t="str">
        <f>"-"</f>
        <v>-</v>
      </c>
      <c r="AB42" s="3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5E38-8217-4018-943B-701B17A0892C}">
  <sheetPr>
    <tabColor theme="9"/>
  </sheetPr>
  <dimension ref="A1:AQ43"/>
  <sheetViews>
    <sheetView workbookViewId="0">
      <pane xSplit="5" ySplit="2" topLeftCell="R3" activePane="bottomRight" state="frozen"/>
      <selection pane="topRight" activeCell="E1" sqref="E1"/>
      <selection pane="bottomLeft" activeCell="A3" sqref="A3"/>
      <selection pane="bottomRight" activeCell="AQ42" sqref="AQ42"/>
    </sheetView>
  </sheetViews>
  <sheetFormatPr baseColWidth="10" defaultColWidth="11.42578125" defaultRowHeight="15" x14ac:dyDescent="0.25"/>
  <cols>
    <col min="1" max="1" width="22.28515625" style="2" bestFit="1" customWidth="1"/>
    <col min="2" max="2" width="10.28515625" style="2" bestFit="1" customWidth="1"/>
    <col min="3" max="3" width="5.85546875" style="2" bestFit="1" customWidth="1"/>
    <col min="4" max="4" width="11.42578125" style="2"/>
    <col min="5" max="5" width="11.42578125" style="3"/>
    <col min="6" max="19" width="11.42578125" style="2"/>
    <col min="20" max="24" width="11.28515625" style="2" customWidth="1"/>
    <col min="25" max="25" width="12" style="2" bestFit="1" customWidth="1"/>
    <col min="26" max="26" width="11.42578125" style="2"/>
    <col min="27" max="27" width="11.42578125" style="3"/>
    <col min="28" max="42" width="11.42578125" style="2"/>
    <col min="43" max="43" width="11.28515625" style="2" customWidth="1"/>
    <col min="44" max="16384" width="11.42578125" style="2"/>
  </cols>
  <sheetData>
    <row r="1" spans="1:43" x14ac:dyDescent="0.25">
      <c r="F1" s="43" t="s">
        <v>0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5"/>
      <c r="AB1" s="46" t="s">
        <v>1</v>
      </c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</row>
    <row r="2" spans="1:43" ht="60" x14ac:dyDescent="0.25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4" t="s">
        <v>10</v>
      </c>
      <c r="J2" s="6" t="s">
        <v>11</v>
      </c>
      <c r="K2" s="7" t="s">
        <v>12</v>
      </c>
      <c r="L2" s="8" t="s">
        <v>13</v>
      </c>
      <c r="M2" s="4" t="s">
        <v>14</v>
      </c>
      <c r="N2" s="6" t="s">
        <v>15</v>
      </c>
      <c r="O2" s="7" t="s">
        <v>16</v>
      </c>
      <c r="P2" s="8" t="s">
        <v>17</v>
      </c>
      <c r="Q2" s="4" t="s">
        <v>18</v>
      </c>
      <c r="R2" s="6" t="s">
        <v>19</v>
      </c>
      <c r="S2" s="6" t="s">
        <v>20</v>
      </c>
      <c r="T2" s="7" t="s">
        <v>21</v>
      </c>
      <c r="U2" s="8" t="s">
        <v>22</v>
      </c>
      <c r="V2" s="6" t="s">
        <v>23</v>
      </c>
      <c r="W2" s="18" t="s">
        <v>24</v>
      </c>
      <c r="X2" s="6" t="s">
        <v>25</v>
      </c>
      <c r="Y2" s="6" t="s">
        <v>26</v>
      </c>
      <c r="Z2" s="17" t="s">
        <v>27</v>
      </c>
      <c r="AA2" s="9" t="s">
        <v>28</v>
      </c>
      <c r="AB2" s="6" t="s">
        <v>29</v>
      </c>
      <c r="AC2" s="7" t="s">
        <v>30</v>
      </c>
      <c r="AD2" s="8" t="s">
        <v>31</v>
      </c>
      <c r="AE2" s="4" t="s">
        <v>32</v>
      </c>
      <c r="AF2" s="6" t="s">
        <v>33</v>
      </c>
      <c r="AG2" s="7" t="s">
        <v>34</v>
      </c>
      <c r="AH2" s="8" t="s">
        <v>35</v>
      </c>
      <c r="AI2" s="4" t="s">
        <v>36</v>
      </c>
      <c r="AJ2" s="6" t="s">
        <v>37</v>
      </c>
      <c r="AK2" s="7" t="s">
        <v>38</v>
      </c>
      <c r="AL2" s="8" t="s">
        <v>39</v>
      </c>
      <c r="AM2" s="4" t="s">
        <v>40</v>
      </c>
      <c r="AN2" s="6" t="s">
        <v>41</v>
      </c>
      <c r="AO2" s="7" t="s">
        <v>42</v>
      </c>
      <c r="AP2" s="8" t="s">
        <v>43</v>
      </c>
      <c r="AQ2" s="6" t="s">
        <v>44</v>
      </c>
    </row>
    <row r="3" spans="1:43" x14ac:dyDescent="0.25">
      <c r="A3" s="39" t="s">
        <v>45</v>
      </c>
      <c r="B3" s="2" t="s">
        <v>46</v>
      </c>
      <c r="C3" s="10">
        <v>1</v>
      </c>
      <c r="D3" s="40">
        <v>45099</v>
      </c>
      <c r="E3" s="40">
        <v>45112</v>
      </c>
      <c r="F3" s="11"/>
      <c r="G3" s="39">
        <v>45</v>
      </c>
      <c r="H3" s="10"/>
      <c r="I3" s="14">
        <f t="shared" ref="I3:I40" si="0">F3/S3</f>
        <v>0</v>
      </c>
      <c r="J3" s="11"/>
      <c r="K3" s="39">
        <v>0</v>
      </c>
      <c r="L3" s="10"/>
      <c r="M3" s="14">
        <f t="shared" ref="M3:M40" si="1">J3/S3</f>
        <v>0</v>
      </c>
      <c r="N3" s="11"/>
      <c r="O3" s="39">
        <v>0</v>
      </c>
      <c r="P3" s="10"/>
      <c r="Q3" s="14">
        <f t="shared" ref="Q3:Q40" si="2">N3/S3</f>
        <v>0</v>
      </c>
      <c r="R3" s="39">
        <v>41</v>
      </c>
      <c r="S3" s="39">
        <v>45</v>
      </c>
      <c r="T3" s="10">
        <f t="shared" ref="T3:T43" si="3">G3+K3+O3</f>
        <v>45</v>
      </c>
      <c r="U3" s="39">
        <v>0</v>
      </c>
      <c r="V3" s="13">
        <f t="shared" ref="V3:V40" si="4" xml:space="preserve"> T3/S3</f>
        <v>1</v>
      </c>
      <c r="W3" s="12">
        <f>IF(T3=0,0,SUM(T3)/C3)</f>
        <v>45</v>
      </c>
      <c r="X3" s="42">
        <f t="shared" ref="X3:X40" si="5">R3</f>
        <v>41</v>
      </c>
      <c r="Y3" s="13">
        <f t="shared" ref="Y3:Y21" si="6">IFERROR(T3/X3,0)</f>
        <v>1.0975609756097562</v>
      </c>
      <c r="Z3" s="10">
        <f>T3</f>
        <v>45</v>
      </c>
      <c r="AA3" s="19">
        <f t="shared" ref="AA3:AA43" si="7">Z3/C3</f>
        <v>45</v>
      </c>
      <c r="AB3" s="39">
        <v>7</v>
      </c>
      <c r="AC3" s="39">
        <v>7</v>
      </c>
      <c r="AD3" s="10">
        <f>AB3-AC3</f>
        <v>0</v>
      </c>
      <c r="AE3" s="14">
        <f>AB3/AN3</f>
        <v>1</v>
      </c>
      <c r="AF3" s="39">
        <v>0</v>
      </c>
      <c r="AG3" s="39">
        <v>0</v>
      </c>
      <c r="AH3" s="10">
        <f>AF3-AG3</f>
        <v>0</v>
      </c>
      <c r="AI3" s="14">
        <f>AF3/AN3</f>
        <v>0</v>
      </c>
      <c r="AJ3" s="39">
        <v>0</v>
      </c>
      <c r="AK3" s="39">
        <v>0</v>
      </c>
      <c r="AL3" s="10">
        <f>AJ3-AK3</f>
        <v>0</v>
      </c>
      <c r="AM3" s="15">
        <f>AJ3/AN3</f>
        <v>0</v>
      </c>
      <c r="AN3" s="39">
        <v>7</v>
      </c>
      <c r="AO3" s="10">
        <f>AC3+AG3+AK3</f>
        <v>7</v>
      </c>
      <c r="AP3" s="10">
        <f>AD3+AH3+AL3</f>
        <v>0</v>
      </c>
      <c r="AQ3" s="13">
        <f xml:space="preserve"> AO3/(AO3+AP3)</f>
        <v>1</v>
      </c>
    </row>
    <row r="4" spans="1:43" x14ac:dyDescent="0.25">
      <c r="A4" s="39" t="s">
        <v>47</v>
      </c>
      <c r="B4" s="2" t="s">
        <v>46</v>
      </c>
      <c r="C4" s="10">
        <f t="shared" ref="C4:C43" si="8">C3+1</f>
        <v>2</v>
      </c>
      <c r="D4" s="40">
        <v>45113</v>
      </c>
      <c r="E4" s="40">
        <v>45126</v>
      </c>
      <c r="F4" s="11"/>
      <c r="G4" s="39">
        <v>38</v>
      </c>
      <c r="H4" s="10"/>
      <c r="I4" s="14">
        <f t="shared" si="0"/>
        <v>0</v>
      </c>
      <c r="J4" s="11"/>
      <c r="K4" s="39">
        <v>0</v>
      </c>
      <c r="L4" s="10"/>
      <c r="M4" s="14">
        <f t="shared" si="1"/>
        <v>0</v>
      </c>
      <c r="N4" s="11"/>
      <c r="O4" s="39">
        <v>0</v>
      </c>
      <c r="P4" s="10"/>
      <c r="Q4" s="14">
        <f t="shared" si="2"/>
        <v>0</v>
      </c>
      <c r="R4" s="39">
        <v>37</v>
      </c>
      <c r="S4" s="39">
        <v>38</v>
      </c>
      <c r="T4" s="10">
        <f t="shared" si="3"/>
        <v>38</v>
      </c>
      <c r="U4" s="39">
        <v>7</v>
      </c>
      <c r="V4" s="13">
        <f t="shared" si="4"/>
        <v>1</v>
      </c>
      <c r="W4" s="12">
        <f>IF(T4=0,0,SUM($T$3:T4)/C4)</f>
        <v>41.5</v>
      </c>
      <c r="X4" s="42">
        <f t="shared" si="5"/>
        <v>37</v>
      </c>
      <c r="Y4" s="13">
        <f t="shared" si="6"/>
        <v>1.027027027027027</v>
      </c>
      <c r="Z4" s="10">
        <f t="shared" ref="Z4:Z34" si="9">T4 + Z3</f>
        <v>83</v>
      </c>
      <c r="AA4" s="19">
        <f t="shared" si="7"/>
        <v>41.5</v>
      </c>
      <c r="AB4" s="39">
        <v>6</v>
      </c>
      <c r="AC4" s="39">
        <v>4</v>
      </c>
      <c r="AD4" s="10">
        <f t="shared" ref="AD4:AD34" si="10">AB4-AC4</f>
        <v>2</v>
      </c>
      <c r="AE4" s="14">
        <f t="shared" ref="AE4:AE34" si="11">AB4/AN4</f>
        <v>1</v>
      </c>
      <c r="AF4" s="39">
        <v>0</v>
      </c>
      <c r="AG4" s="39">
        <v>0</v>
      </c>
      <c r="AH4" s="10">
        <f t="shared" ref="AH4:AH34" si="12">AF4-AG4</f>
        <v>0</v>
      </c>
      <c r="AI4" s="14">
        <f t="shared" ref="AI4:AI14" si="13">AF4/AN4</f>
        <v>0</v>
      </c>
      <c r="AJ4" s="39">
        <v>0</v>
      </c>
      <c r="AK4" s="39">
        <v>0</v>
      </c>
      <c r="AL4" s="10">
        <f t="shared" ref="AL4:AL34" si="14">AJ4-AK4</f>
        <v>0</v>
      </c>
      <c r="AM4" s="15">
        <f t="shared" ref="AM4:AM16" si="15">AJ4/AN4</f>
        <v>0</v>
      </c>
      <c r="AN4" s="39">
        <v>6</v>
      </c>
      <c r="AO4" s="10">
        <f t="shared" ref="AO4:AO14" si="16">AC4+AG4+AK4</f>
        <v>4</v>
      </c>
      <c r="AP4" s="10">
        <f t="shared" ref="AP4:AP34" si="17">AD4+AH4+AL4</f>
        <v>2</v>
      </c>
      <c r="AQ4" s="13">
        <f t="shared" ref="AQ4:AQ34" si="18" xml:space="preserve"> AO4/(AO4+AP4)</f>
        <v>0.66666666666666663</v>
      </c>
    </row>
    <row r="5" spans="1:43" x14ac:dyDescent="0.25">
      <c r="A5" s="39" t="s">
        <v>48</v>
      </c>
      <c r="B5" s="2" t="s">
        <v>46</v>
      </c>
      <c r="C5" s="10">
        <f t="shared" si="8"/>
        <v>3</v>
      </c>
      <c r="D5" s="40">
        <v>45127</v>
      </c>
      <c r="E5" s="40">
        <v>45140</v>
      </c>
      <c r="F5" s="11"/>
      <c r="G5" s="39">
        <v>23</v>
      </c>
      <c r="H5" s="10"/>
      <c r="I5" s="14">
        <f t="shared" si="0"/>
        <v>0</v>
      </c>
      <c r="J5" s="11"/>
      <c r="K5" s="39">
        <v>20</v>
      </c>
      <c r="L5" s="10"/>
      <c r="M5" s="14">
        <f t="shared" si="1"/>
        <v>0</v>
      </c>
      <c r="N5" s="11"/>
      <c r="O5" s="39">
        <v>0</v>
      </c>
      <c r="P5" s="10"/>
      <c r="Q5" s="14">
        <f t="shared" si="2"/>
        <v>0</v>
      </c>
      <c r="R5" s="39">
        <v>58</v>
      </c>
      <c r="S5" s="39">
        <v>47</v>
      </c>
      <c r="T5" s="10">
        <f t="shared" si="3"/>
        <v>43</v>
      </c>
      <c r="U5" s="39">
        <v>25</v>
      </c>
      <c r="V5" s="13">
        <f t="shared" si="4"/>
        <v>0.91489361702127658</v>
      </c>
      <c r="W5" s="12">
        <f>IF(T5=0,0,SUM($T$3:T5)/C5)</f>
        <v>42</v>
      </c>
      <c r="X5" s="42">
        <f t="shared" si="5"/>
        <v>58</v>
      </c>
      <c r="Y5" s="13">
        <f t="shared" si="6"/>
        <v>0.74137931034482762</v>
      </c>
      <c r="Z5" s="10">
        <f t="shared" si="9"/>
        <v>126</v>
      </c>
      <c r="AA5" s="19">
        <f t="shared" si="7"/>
        <v>42</v>
      </c>
      <c r="AB5" s="39">
        <v>5</v>
      </c>
      <c r="AC5" s="39">
        <v>4</v>
      </c>
      <c r="AD5" s="10">
        <f t="shared" si="10"/>
        <v>1</v>
      </c>
      <c r="AE5" s="14">
        <f t="shared" si="11"/>
        <v>0.7142857142857143</v>
      </c>
      <c r="AF5" s="39">
        <v>2</v>
      </c>
      <c r="AG5" s="39">
        <v>1</v>
      </c>
      <c r="AH5" s="10">
        <f t="shared" si="12"/>
        <v>1</v>
      </c>
      <c r="AI5" s="14">
        <f t="shared" si="13"/>
        <v>0.2857142857142857</v>
      </c>
      <c r="AJ5" s="39">
        <v>0</v>
      </c>
      <c r="AK5" s="39">
        <v>0</v>
      </c>
      <c r="AL5" s="10">
        <f t="shared" si="14"/>
        <v>0</v>
      </c>
      <c r="AM5" s="15">
        <f t="shared" si="15"/>
        <v>0</v>
      </c>
      <c r="AN5" s="39">
        <v>7</v>
      </c>
      <c r="AO5" s="10">
        <f t="shared" si="16"/>
        <v>5</v>
      </c>
      <c r="AP5" s="10">
        <f t="shared" si="17"/>
        <v>2</v>
      </c>
      <c r="AQ5" s="13">
        <f t="shared" si="18"/>
        <v>0.7142857142857143</v>
      </c>
    </row>
    <row r="6" spans="1:43" x14ac:dyDescent="0.25">
      <c r="A6" s="39" t="s">
        <v>49</v>
      </c>
      <c r="B6" s="2" t="s">
        <v>46</v>
      </c>
      <c r="C6" s="10">
        <f t="shared" si="8"/>
        <v>4</v>
      </c>
      <c r="D6" s="40">
        <v>45141</v>
      </c>
      <c r="E6" s="40">
        <v>45155</v>
      </c>
      <c r="F6" s="11"/>
      <c r="G6" s="39">
        <v>2</v>
      </c>
      <c r="H6" s="10"/>
      <c r="I6" s="14">
        <f t="shared" si="0"/>
        <v>0</v>
      </c>
      <c r="J6" s="11"/>
      <c r="K6" s="39">
        <v>23</v>
      </c>
      <c r="L6" s="10"/>
      <c r="M6" s="14">
        <f t="shared" si="1"/>
        <v>0</v>
      </c>
      <c r="N6" s="11"/>
      <c r="O6" s="39">
        <v>3</v>
      </c>
      <c r="P6" s="10"/>
      <c r="Q6" s="14">
        <f t="shared" si="2"/>
        <v>0</v>
      </c>
      <c r="R6" s="39">
        <v>42</v>
      </c>
      <c r="S6" s="39">
        <v>62</v>
      </c>
      <c r="T6" s="10">
        <f t="shared" si="3"/>
        <v>28</v>
      </c>
      <c r="U6" s="39">
        <v>37</v>
      </c>
      <c r="V6" s="13">
        <f t="shared" si="4"/>
        <v>0.45161290322580644</v>
      </c>
      <c r="W6" s="12">
        <f>IF(T6=0,0,SUM($T$3:T6)/C6)</f>
        <v>38.5</v>
      </c>
      <c r="X6" s="42">
        <f t="shared" si="5"/>
        <v>42</v>
      </c>
      <c r="Y6" s="13">
        <f t="shared" si="6"/>
        <v>0.66666666666666663</v>
      </c>
      <c r="Z6" s="10">
        <f t="shared" si="9"/>
        <v>154</v>
      </c>
      <c r="AA6" s="19">
        <f t="shared" si="7"/>
        <v>38.5</v>
      </c>
      <c r="AB6" s="39">
        <v>2</v>
      </c>
      <c r="AC6" s="39">
        <v>1</v>
      </c>
      <c r="AD6" s="10">
        <f t="shared" si="10"/>
        <v>1</v>
      </c>
      <c r="AE6" s="14">
        <f t="shared" si="11"/>
        <v>0.22222222222222221</v>
      </c>
      <c r="AF6" s="39">
        <v>5</v>
      </c>
      <c r="AG6" s="39">
        <v>3</v>
      </c>
      <c r="AH6" s="10">
        <f t="shared" si="12"/>
        <v>2</v>
      </c>
      <c r="AI6" s="14">
        <f t="shared" si="13"/>
        <v>0.55555555555555558</v>
      </c>
      <c r="AJ6" s="39">
        <v>2</v>
      </c>
      <c r="AK6" s="39">
        <v>1</v>
      </c>
      <c r="AL6" s="10">
        <f t="shared" si="14"/>
        <v>1</v>
      </c>
      <c r="AM6" s="15">
        <f t="shared" si="15"/>
        <v>0.22222222222222221</v>
      </c>
      <c r="AN6" s="39">
        <v>9</v>
      </c>
      <c r="AO6" s="10">
        <f t="shared" si="16"/>
        <v>5</v>
      </c>
      <c r="AP6" s="10">
        <f t="shared" si="17"/>
        <v>4</v>
      </c>
      <c r="AQ6" s="13">
        <f t="shared" si="18"/>
        <v>0.55555555555555558</v>
      </c>
    </row>
    <row r="7" spans="1:43" x14ac:dyDescent="0.25">
      <c r="A7" s="39" t="s">
        <v>50</v>
      </c>
      <c r="B7" s="2" t="s">
        <v>46</v>
      </c>
      <c r="C7" s="10">
        <f t="shared" si="8"/>
        <v>5</v>
      </c>
      <c r="D7" s="40">
        <v>45156</v>
      </c>
      <c r="E7" s="40">
        <v>45168</v>
      </c>
      <c r="F7" s="11"/>
      <c r="G7" s="39">
        <v>2</v>
      </c>
      <c r="H7" s="10"/>
      <c r="I7" s="14">
        <f t="shared" si="0"/>
        <v>0</v>
      </c>
      <c r="J7" s="11"/>
      <c r="K7" s="39">
        <v>49</v>
      </c>
      <c r="L7" s="10"/>
      <c r="M7" s="14">
        <f t="shared" si="1"/>
        <v>0</v>
      </c>
      <c r="N7" s="11"/>
      <c r="O7" s="39">
        <v>8</v>
      </c>
      <c r="P7" s="10"/>
      <c r="Q7" s="14">
        <f t="shared" si="2"/>
        <v>0</v>
      </c>
      <c r="R7" s="39">
        <v>45</v>
      </c>
      <c r="S7" s="39">
        <v>50</v>
      </c>
      <c r="T7" s="10">
        <f t="shared" si="3"/>
        <v>59</v>
      </c>
      <c r="U7" s="39">
        <v>0</v>
      </c>
      <c r="V7" s="13">
        <f t="shared" si="4"/>
        <v>1.18</v>
      </c>
      <c r="W7" s="12">
        <f>IF(T7=0,0,SUM($T$3:T7)/C7)</f>
        <v>42.6</v>
      </c>
      <c r="X7" s="42">
        <f t="shared" si="5"/>
        <v>45</v>
      </c>
      <c r="Y7" s="13">
        <f t="shared" si="6"/>
        <v>1.3111111111111111</v>
      </c>
      <c r="Z7" s="10">
        <f t="shared" si="9"/>
        <v>213</v>
      </c>
      <c r="AA7" s="19">
        <f t="shared" si="7"/>
        <v>42.6</v>
      </c>
      <c r="AB7" s="39">
        <v>2</v>
      </c>
      <c r="AC7" s="39">
        <v>2</v>
      </c>
      <c r="AD7" s="10">
        <f t="shared" si="10"/>
        <v>0</v>
      </c>
      <c r="AE7" s="14">
        <f t="shared" si="11"/>
        <v>0.2857142857142857</v>
      </c>
      <c r="AF7" s="39">
        <v>4</v>
      </c>
      <c r="AG7" s="39">
        <v>4</v>
      </c>
      <c r="AH7" s="10">
        <f t="shared" si="12"/>
        <v>0</v>
      </c>
      <c r="AI7" s="14">
        <f t="shared" si="13"/>
        <v>0.5714285714285714</v>
      </c>
      <c r="AJ7" s="39">
        <v>1</v>
      </c>
      <c r="AK7" s="39">
        <v>1</v>
      </c>
      <c r="AL7" s="10">
        <f t="shared" si="14"/>
        <v>0</v>
      </c>
      <c r="AM7" s="15">
        <f t="shared" si="15"/>
        <v>0.14285714285714285</v>
      </c>
      <c r="AN7" s="39">
        <v>7</v>
      </c>
      <c r="AO7" s="10">
        <f t="shared" si="16"/>
        <v>7</v>
      </c>
      <c r="AP7" s="10">
        <f t="shared" si="17"/>
        <v>0</v>
      </c>
      <c r="AQ7" s="13">
        <f t="shared" si="18"/>
        <v>1</v>
      </c>
    </row>
    <row r="8" spans="1:43" x14ac:dyDescent="0.25">
      <c r="A8" s="39" t="s">
        <v>51</v>
      </c>
      <c r="B8" s="2" t="s">
        <v>46</v>
      </c>
      <c r="C8" s="10">
        <f t="shared" si="8"/>
        <v>6</v>
      </c>
      <c r="D8" s="40">
        <v>45169</v>
      </c>
      <c r="E8" s="40">
        <v>45182</v>
      </c>
      <c r="F8" s="11"/>
      <c r="G8" s="39">
        <v>71</v>
      </c>
      <c r="H8" s="10"/>
      <c r="I8" s="14">
        <f t="shared" si="0"/>
        <v>0</v>
      </c>
      <c r="J8" s="11"/>
      <c r="K8" s="39">
        <v>0</v>
      </c>
      <c r="L8" s="10"/>
      <c r="M8" s="14">
        <f t="shared" si="1"/>
        <v>0</v>
      </c>
      <c r="N8" s="11"/>
      <c r="O8" s="39">
        <v>0</v>
      </c>
      <c r="P8" s="10"/>
      <c r="Q8" s="14">
        <f t="shared" si="2"/>
        <v>0</v>
      </c>
      <c r="R8" s="39">
        <v>55</v>
      </c>
      <c r="S8" s="39">
        <v>55</v>
      </c>
      <c r="T8" s="10">
        <f t="shared" si="3"/>
        <v>71</v>
      </c>
      <c r="U8" s="39">
        <v>0</v>
      </c>
      <c r="V8" s="13">
        <f t="shared" si="4"/>
        <v>1.290909090909091</v>
      </c>
      <c r="W8" s="12">
        <f>IF(T8=0,0,SUM($T$3:T8)/C8)</f>
        <v>47.333333333333336</v>
      </c>
      <c r="X8" s="42">
        <f t="shared" si="5"/>
        <v>55</v>
      </c>
      <c r="Y8" s="13">
        <f t="shared" si="6"/>
        <v>1.290909090909091</v>
      </c>
      <c r="Z8" s="10">
        <f t="shared" si="9"/>
        <v>284</v>
      </c>
      <c r="AA8" s="19">
        <f t="shared" si="7"/>
        <v>47.333333333333336</v>
      </c>
      <c r="AB8" s="39">
        <v>10</v>
      </c>
      <c r="AC8" s="39">
        <v>10</v>
      </c>
      <c r="AD8" s="10">
        <f t="shared" si="10"/>
        <v>0</v>
      </c>
      <c r="AE8" s="14">
        <f t="shared" si="11"/>
        <v>1</v>
      </c>
      <c r="AF8" s="39">
        <v>0</v>
      </c>
      <c r="AG8" s="39">
        <v>0</v>
      </c>
      <c r="AH8" s="10">
        <f t="shared" si="12"/>
        <v>0</v>
      </c>
      <c r="AI8" s="14">
        <f t="shared" si="13"/>
        <v>0</v>
      </c>
      <c r="AJ8" s="39">
        <v>0</v>
      </c>
      <c r="AK8" s="39">
        <v>0</v>
      </c>
      <c r="AL8" s="10">
        <f t="shared" si="14"/>
        <v>0</v>
      </c>
      <c r="AM8" s="15">
        <f t="shared" si="15"/>
        <v>0</v>
      </c>
      <c r="AN8" s="39">
        <v>10</v>
      </c>
      <c r="AO8" s="10">
        <f t="shared" si="16"/>
        <v>10</v>
      </c>
      <c r="AP8" s="10">
        <f t="shared" si="17"/>
        <v>0</v>
      </c>
      <c r="AQ8" s="13">
        <f t="shared" si="18"/>
        <v>1</v>
      </c>
    </row>
    <row r="9" spans="1:43" x14ac:dyDescent="0.25">
      <c r="A9" s="39" t="s">
        <v>52</v>
      </c>
      <c r="B9" s="2" t="s">
        <v>46</v>
      </c>
      <c r="C9" s="10">
        <f t="shared" si="8"/>
        <v>7</v>
      </c>
      <c r="D9" s="40">
        <v>45183</v>
      </c>
      <c r="E9" s="40">
        <v>45196</v>
      </c>
      <c r="F9" s="11"/>
      <c r="G9" s="39">
        <v>27</v>
      </c>
      <c r="H9" s="10"/>
      <c r="I9" s="14">
        <f t="shared" si="0"/>
        <v>0</v>
      </c>
      <c r="J9" s="11"/>
      <c r="K9" s="39">
        <v>10</v>
      </c>
      <c r="L9" s="10"/>
      <c r="M9" s="14">
        <f t="shared" si="1"/>
        <v>0</v>
      </c>
      <c r="N9" s="11"/>
      <c r="O9" s="39">
        <v>0</v>
      </c>
      <c r="P9" s="10"/>
      <c r="Q9" s="14">
        <f t="shared" si="2"/>
        <v>0</v>
      </c>
      <c r="R9" s="39">
        <v>62</v>
      </c>
      <c r="S9" s="39">
        <v>33</v>
      </c>
      <c r="T9" s="10">
        <f t="shared" si="3"/>
        <v>37</v>
      </c>
      <c r="U9" s="39">
        <v>13</v>
      </c>
      <c r="V9" s="13">
        <f t="shared" si="4"/>
        <v>1.1212121212121211</v>
      </c>
      <c r="W9" s="12">
        <f>IF(T9=0,0,SUM($T$3:T9)/C9)</f>
        <v>45.857142857142854</v>
      </c>
      <c r="X9" s="42">
        <f t="shared" si="5"/>
        <v>62</v>
      </c>
      <c r="Y9" s="13">
        <f t="shared" si="6"/>
        <v>0.59677419354838712</v>
      </c>
      <c r="Z9" s="10">
        <f t="shared" si="9"/>
        <v>321</v>
      </c>
      <c r="AA9" s="19">
        <f t="shared" si="7"/>
        <v>45.857142857142854</v>
      </c>
      <c r="AB9" s="39">
        <v>8</v>
      </c>
      <c r="AC9" s="39">
        <v>7</v>
      </c>
      <c r="AD9" s="10">
        <f t="shared" si="10"/>
        <v>1</v>
      </c>
      <c r="AE9" s="14">
        <f t="shared" si="11"/>
        <v>0.8</v>
      </c>
      <c r="AF9" s="39">
        <v>2</v>
      </c>
      <c r="AG9" s="39">
        <v>2</v>
      </c>
      <c r="AH9" s="10">
        <f t="shared" si="12"/>
        <v>0</v>
      </c>
      <c r="AI9" s="14">
        <f t="shared" si="13"/>
        <v>0.2</v>
      </c>
      <c r="AJ9" s="39">
        <v>0</v>
      </c>
      <c r="AK9" s="39">
        <v>0</v>
      </c>
      <c r="AL9" s="10">
        <f t="shared" si="14"/>
        <v>0</v>
      </c>
      <c r="AM9" s="15">
        <f t="shared" si="15"/>
        <v>0</v>
      </c>
      <c r="AN9" s="39">
        <v>10</v>
      </c>
      <c r="AO9" s="10">
        <f t="shared" si="16"/>
        <v>9</v>
      </c>
      <c r="AP9" s="10">
        <f t="shared" si="17"/>
        <v>1</v>
      </c>
      <c r="AQ9" s="13">
        <f t="shared" si="18"/>
        <v>0.9</v>
      </c>
    </row>
    <row r="10" spans="1:43" x14ac:dyDescent="0.25">
      <c r="A10" s="39" t="s">
        <v>53</v>
      </c>
      <c r="B10" s="2" t="s">
        <v>46</v>
      </c>
      <c r="C10" s="10">
        <f t="shared" si="8"/>
        <v>8</v>
      </c>
      <c r="D10" s="40">
        <v>45197</v>
      </c>
      <c r="E10" s="40">
        <v>45210</v>
      </c>
      <c r="F10" s="16"/>
      <c r="G10" s="39">
        <v>57</v>
      </c>
      <c r="H10" s="10"/>
      <c r="I10" s="14">
        <f t="shared" si="0"/>
        <v>0</v>
      </c>
      <c r="J10" s="16"/>
      <c r="K10" s="39">
        <v>8</v>
      </c>
      <c r="L10" s="10"/>
      <c r="M10" s="14">
        <f t="shared" si="1"/>
        <v>0</v>
      </c>
      <c r="N10" s="16"/>
      <c r="O10" s="39">
        <v>0</v>
      </c>
      <c r="P10" s="10"/>
      <c r="Q10" s="14">
        <f t="shared" si="2"/>
        <v>0</v>
      </c>
      <c r="R10" s="39">
        <v>61</v>
      </c>
      <c r="S10" s="39">
        <v>65</v>
      </c>
      <c r="T10" s="10">
        <f t="shared" si="3"/>
        <v>65</v>
      </c>
      <c r="U10" s="39">
        <v>5</v>
      </c>
      <c r="V10" s="13">
        <f t="shared" si="4"/>
        <v>1</v>
      </c>
      <c r="W10" s="12">
        <f>IF(T10=0,0,SUM($T$3:T10)/C10)</f>
        <v>48.25</v>
      </c>
      <c r="X10" s="42">
        <f t="shared" si="5"/>
        <v>61</v>
      </c>
      <c r="Y10" s="13">
        <f t="shared" si="6"/>
        <v>1.0655737704918034</v>
      </c>
      <c r="Z10" s="10">
        <f t="shared" si="9"/>
        <v>386</v>
      </c>
      <c r="AA10" s="19">
        <f t="shared" si="7"/>
        <v>48.25</v>
      </c>
      <c r="AB10" s="39">
        <v>6</v>
      </c>
      <c r="AC10" s="39">
        <v>6</v>
      </c>
      <c r="AD10" s="10">
        <f>AB10-AC10</f>
        <v>0</v>
      </c>
      <c r="AE10" s="14">
        <f t="shared" si="11"/>
        <v>0.75</v>
      </c>
      <c r="AF10" s="39">
        <v>2</v>
      </c>
      <c r="AG10" s="39">
        <v>1</v>
      </c>
      <c r="AH10" s="10">
        <f>AF10-AG10</f>
        <v>1</v>
      </c>
      <c r="AI10" s="14">
        <f t="shared" si="13"/>
        <v>0.25</v>
      </c>
      <c r="AJ10" s="39">
        <v>0</v>
      </c>
      <c r="AK10" s="39">
        <v>0</v>
      </c>
      <c r="AL10" s="10">
        <f>AJ10-AK10</f>
        <v>0</v>
      </c>
      <c r="AM10" s="15">
        <f t="shared" si="15"/>
        <v>0</v>
      </c>
      <c r="AN10" s="39">
        <v>8</v>
      </c>
      <c r="AO10" s="10">
        <f t="shared" si="16"/>
        <v>7</v>
      </c>
      <c r="AP10" s="10">
        <f t="shared" si="17"/>
        <v>1</v>
      </c>
      <c r="AQ10" s="13">
        <f t="shared" si="18"/>
        <v>0.875</v>
      </c>
    </row>
    <row r="11" spans="1:43" x14ac:dyDescent="0.25">
      <c r="A11" s="39" t="s">
        <v>54</v>
      </c>
      <c r="B11" s="2" t="s">
        <v>46</v>
      </c>
      <c r="C11" s="10">
        <f t="shared" si="8"/>
        <v>9</v>
      </c>
      <c r="D11" s="40">
        <v>45211</v>
      </c>
      <c r="E11" s="40">
        <v>45224</v>
      </c>
      <c r="F11" s="38"/>
      <c r="G11" s="39">
        <v>34</v>
      </c>
      <c r="H11" s="10"/>
      <c r="I11" s="14">
        <f t="shared" si="0"/>
        <v>0</v>
      </c>
      <c r="J11" s="38"/>
      <c r="K11" s="39">
        <v>5</v>
      </c>
      <c r="L11" s="10"/>
      <c r="M11" s="14">
        <f t="shared" si="1"/>
        <v>0</v>
      </c>
      <c r="N11" s="38"/>
      <c r="O11" s="39">
        <v>0</v>
      </c>
      <c r="P11" s="10"/>
      <c r="Q11" s="14">
        <f t="shared" si="2"/>
        <v>0</v>
      </c>
      <c r="R11" s="39">
        <v>34</v>
      </c>
      <c r="S11" s="39">
        <v>37</v>
      </c>
      <c r="T11" s="10">
        <f t="shared" si="3"/>
        <v>39</v>
      </c>
      <c r="U11" s="39">
        <v>0</v>
      </c>
      <c r="V11" s="13">
        <f t="shared" si="4"/>
        <v>1.0540540540540539</v>
      </c>
      <c r="W11" s="12">
        <f>IF(T11=0,0,SUM($T$3:T11)/C11)</f>
        <v>47.222222222222221</v>
      </c>
      <c r="X11" s="42">
        <f t="shared" si="5"/>
        <v>34</v>
      </c>
      <c r="Y11" s="13">
        <f t="shared" si="6"/>
        <v>1.1470588235294117</v>
      </c>
      <c r="Z11" s="10">
        <f t="shared" si="9"/>
        <v>425</v>
      </c>
      <c r="AA11" s="19">
        <f t="shared" si="7"/>
        <v>47.222222222222221</v>
      </c>
      <c r="AB11" s="39">
        <v>6</v>
      </c>
      <c r="AC11" s="39">
        <v>6</v>
      </c>
      <c r="AD11" s="10">
        <f t="shared" si="10"/>
        <v>0</v>
      </c>
      <c r="AE11" s="14">
        <f t="shared" si="11"/>
        <v>0.8571428571428571</v>
      </c>
      <c r="AF11" s="39">
        <v>1</v>
      </c>
      <c r="AG11" s="39">
        <v>1</v>
      </c>
      <c r="AH11" s="10">
        <f t="shared" si="12"/>
        <v>0</v>
      </c>
      <c r="AI11" s="14">
        <f t="shared" si="13"/>
        <v>0.14285714285714285</v>
      </c>
      <c r="AJ11" s="39">
        <v>0</v>
      </c>
      <c r="AK11" s="39">
        <v>0</v>
      </c>
      <c r="AL11" s="10">
        <f t="shared" si="14"/>
        <v>0</v>
      </c>
      <c r="AM11" s="15">
        <f t="shared" si="15"/>
        <v>0</v>
      </c>
      <c r="AN11" s="39">
        <v>7</v>
      </c>
      <c r="AO11" s="10">
        <f t="shared" si="16"/>
        <v>7</v>
      </c>
      <c r="AP11" s="10">
        <f t="shared" si="17"/>
        <v>0</v>
      </c>
      <c r="AQ11" s="13">
        <f t="shared" si="18"/>
        <v>1</v>
      </c>
    </row>
    <row r="12" spans="1:43" x14ac:dyDescent="0.25">
      <c r="A12" s="39" t="s">
        <v>55</v>
      </c>
      <c r="B12" s="2" t="s">
        <v>46</v>
      </c>
      <c r="C12" s="10">
        <f t="shared" si="8"/>
        <v>10</v>
      </c>
      <c r="D12" s="40">
        <v>45225</v>
      </c>
      <c r="E12" s="40">
        <v>45238</v>
      </c>
      <c r="F12" s="38"/>
      <c r="G12" s="39">
        <v>27</v>
      </c>
      <c r="H12" s="10"/>
      <c r="I12" s="14">
        <f t="shared" si="0"/>
        <v>0</v>
      </c>
      <c r="J12" s="38"/>
      <c r="K12" s="39">
        <v>0</v>
      </c>
      <c r="L12" s="10"/>
      <c r="M12" s="14">
        <f t="shared" si="1"/>
        <v>0</v>
      </c>
      <c r="N12" s="38"/>
      <c r="O12" s="39">
        <v>8</v>
      </c>
      <c r="P12" s="10"/>
      <c r="Q12" s="14">
        <f t="shared" si="2"/>
        <v>0</v>
      </c>
      <c r="R12" s="39">
        <v>41</v>
      </c>
      <c r="S12" s="39">
        <v>35</v>
      </c>
      <c r="T12" s="10">
        <f t="shared" si="3"/>
        <v>35</v>
      </c>
      <c r="U12" s="39">
        <v>0</v>
      </c>
      <c r="V12" s="13">
        <f t="shared" si="4"/>
        <v>1</v>
      </c>
      <c r="W12" s="12">
        <f>IF(T12=0,0,SUM($T$3:T12)/C12)</f>
        <v>46</v>
      </c>
      <c r="X12" s="42">
        <f t="shared" si="5"/>
        <v>41</v>
      </c>
      <c r="Y12" s="13">
        <f t="shared" si="6"/>
        <v>0.85365853658536583</v>
      </c>
      <c r="Z12" s="10">
        <f t="shared" si="9"/>
        <v>460</v>
      </c>
      <c r="AA12" s="19">
        <f t="shared" si="7"/>
        <v>46</v>
      </c>
      <c r="AB12" s="39">
        <v>5</v>
      </c>
      <c r="AC12" s="39">
        <v>5</v>
      </c>
      <c r="AD12" s="10">
        <f t="shared" si="10"/>
        <v>0</v>
      </c>
      <c r="AE12" s="14">
        <f t="shared" si="11"/>
        <v>0.83333333333333337</v>
      </c>
      <c r="AF12" s="39">
        <v>0</v>
      </c>
      <c r="AG12" s="39">
        <v>0</v>
      </c>
      <c r="AH12" s="10">
        <f t="shared" si="12"/>
        <v>0</v>
      </c>
      <c r="AI12" s="14">
        <f t="shared" si="13"/>
        <v>0</v>
      </c>
      <c r="AJ12" s="39">
        <v>1</v>
      </c>
      <c r="AK12" s="39">
        <v>1</v>
      </c>
      <c r="AL12" s="10">
        <f t="shared" si="14"/>
        <v>0</v>
      </c>
      <c r="AM12" s="15">
        <f t="shared" si="15"/>
        <v>0.16666666666666666</v>
      </c>
      <c r="AN12" s="39">
        <v>6</v>
      </c>
      <c r="AO12" s="10">
        <f t="shared" si="16"/>
        <v>6</v>
      </c>
      <c r="AP12" s="10">
        <f t="shared" si="17"/>
        <v>0</v>
      </c>
      <c r="AQ12" s="13">
        <f t="shared" si="18"/>
        <v>1</v>
      </c>
    </row>
    <row r="13" spans="1:43" x14ac:dyDescent="0.25">
      <c r="A13" s="39" t="s">
        <v>56</v>
      </c>
      <c r="B13" s="2" t="s">
        <v>46</v>
      </c>
      <c r="C13" s="10">
        <f t="shared" si="8"/>
        <v>11</v>
      </c>
      <c r="D13" s="40">
        <v>45239</v>
      </c>
      <c r="E13" s="40">
        <v>45252</v>
      </c>
      <c r="F13" s="38"/>
      <c r="G13" s="39">
        <v>39</v>
      </c>
      <c r="H13" s="10"/>
      <c r="I13" s="14">
        <f t="shared" si="0"/>
        <v>0</v>
      </c>
      <c r="J13" s="38"/>
      <c r="K13" s="39">
        <v>0</v>
      </c>
      <c r="L13" s="10"/>
      <c r="M13" s="14">
        <f t="shared" si="1"/>
        <v>0</v>
      </c>
      <c r="N13" s="38"/>
      <c r="O13" s="39">
        <v>13</v>
      </c>
      <c r="P13" s="10"/>
      <c r="Q13" s="14">
        <f t="shared" si="2"/>
        <v>0</v>
      </c>
      <c r="R13" s="39">
        <v>45</v>
      </c>
      <c r="S13" s="39">
        <v>46</v>
      </c>
      <c r="T13" s="10">
        <f t="shared" si="3"/>
        <v>52</v>
      </c>
      <c r="U13" s="39">
        <v>0</v>
      </c>
      <c r="V13" s="13">
        <f t="shared" si="4"/>
        <v>1.1304347826086956</v>
      </c>
      <c r="W13" s="12">
        <f>IF(T13=0,0,SUM($T$3:T13)/C13)</f>
        <v>46.545454545454547</v>
      </c>
      <c r="X13" s="42">
        <f t="shared" si="5"/>
        <v>45</v>
      </c>
      <c r="Y13" s="13">
        <f t="shared" si="6"/>
        <v>1.1555555555555554</v>
      </c>
      <c r="Z13" s="10">
        <f t="shared" si="9"/>
        <v>512</v>
      </c>
      <c r="AA13" s="19">
        <f t="shared" si="7"/>
        <v>46.545454545454547</v>
      </c>
      <c r="AB13" s="39">
        <v>7</v>
      </c>
      <c r="AC13" s="39">
        <v>7</v>
      </c>
      <c r="AD13" s="10">
        <f t="shared" si="10"/>
        <v>0</v>
      </c>
      <c r="AE13" s="14">
        <f t="shared" si="11"/>
        <v>0.77777777777777779</v>
      </c>
      <c r="AF13" s="39">
        <v>0</v>
      </c>
      <c r="AG13" s="39">
        <v>0</v>
      </c>
      <c r="AH13" s="10">
        <f t="shared" si="12"/>
        <v>0</v>
      </c>
      <c r="AI13" s="14">
        <f t="shared" si="13"/>
        <v>0</v>
      </c>
      <c r="AJ13" s="39">
        <v>2</v>
      </c>
      <c r="AK13" s="39">
        <v>2</v>
      </c>
      <c r="AL13" s="10">
        <f t="shared" si="14"/>
        <v>0</v>
      </c>
      <c r="AM13" s="15">
        <f t="shared" si="15"/>
        <v>0.22222222222222221</v>
      </c>
      <c r="AN13" s="39">
        <v>9</v>
      </c>
      <c r="AO13" s="10">
        <f t="shared" si="16"/>
        <v>9</v>
      </c>
      <c r="AP13" s="10">
        <f t="shared" si="17"/>
        <v>0</v>
      </c>
      <c r="AQ13" s="13">
        <f t="shared" si="18"/>
        <v>1</v>
      </c>
    </row>
    <row r="14" spans="1:43" x14ac:dyDescent="0.25">
      <c r="A14" s="39" t="s">
        <v>57</v>
      </c>
      <c r="B14" s="2" t="s">
        <v>46</v>
      </c>
      <c r="C14" s="10">
        <f t="shared" si="8"/>
        <v>12</v>
      </c>
      <c r="D14" s="40">
        <v>45253</v>
      </c>
      <c r="E14" s="40">
        <v>45266</v>
      </c>
      <c r="F14" s="38"/>
      <c r="G14" s="39">
        <v>8</v>
      </c>
      <c r="H14" s="10"/>
      <c r="I14" s="14">
        <f t="shared" si="0"/>
        <v>0</v>
      </c>
      <c r="J14" s="38"/>
      <c r="K14" s="39">
        <v>0</v>
      </c>
      <c r="L14" s="10"/>
      <c r="M14" s="14">
        <f t="shared" si="1"/>
        <v>0</v>
      </c>
      <c r="N14" s="38"/>
      <c r="O14" s="39">
        <v>36</v>
      </c>
      <c r="P14" s="10"/>
      <c r="Q14" s="14">
        <f t="shared" si="2"/>
        <v>0</v>
      </c>
      <c r="R14" s="39">
        <v>49</v>
      </c>
      <c r="S14" s="39">
        <v>44</v>
      </c>
      <c r="T14" s="10">
        <f t="shared" si="3"/>
        <v>44</v>
      </c>
      <c r="U14" s="39">
        <v>3</v>
      </c>
      <c r="V14" s="13">
        <f t="shared" si="4"/>
        <v>1</v>
      </c>
      <c r="W14" s="12">
        <f>IF(T14=0,0,SUM($T$3:T14)/C14)</f>
        <v>46.333333333333336</v>
      </c>
      <c r="X14" s="42">
        <f t="shared" si="5"/>
        <v>49</v>
      </c>
      <c r="Y14" s="13">
        <f t="shared" si="6"/>
        <v>0.89795918367346939</v>
      </c>
      <c r="Z14" s="10">
        <f t="shared" si="9"/>
        <v>556</v>
      </c>
      <c r="AA14" s="19">
        <f t="shared" si="7"/>
        <v>46.333333333333336</v>
      </c>
      <c r="AB14" s="39">
        <v>2</v>
      </c>
      <c r="AC14" s="39">
        <v>1</v>
      </c>
      <c r="AD14" s="10">
        <f t="shared" si="10"/>
        <v>1</v>
      </c>
      <c r="AE14" s="14">
        <f t="shared" si="11"/>
        <v>0.4</v>
      </c>
      <c r="AF14" s="39">
        <v>0</v>
      </c>
      <c r="AG14" s="39">
        <v>0</v>
      </c>
      <c r="AH14" s="10">
        <f t="shared" si="12"/>
        <v>0</v>
      </c>
      <c r="AI14" s="14">
        <f t="shared" si="13"/>
        <v>0</v>
      </c>
      <c r="AJ14" s="39">
        <v>3</v>
      </c>
      <c r="AK14" s="39">
        <v>3</v>
      </c>
      <c r="AL14" s="10">
        <f t="shared" si="14"/>
        <v>0</v>
      </c>
      <c r="AM14" s="15">
        <f t="shared" si="15"/>
        <v>0.6</v>
      </c>
      <c r="AN14" s="39">
        <v>5</v>
      </c>
      <c r="AO14" s="10">
        <f t="shared" si="16"/>
        <v>4</v>
      </c>
      <c r="AP14" s="10">
        <f t="shared" si="17"/>
        <v>1</v>
      </c>
      <c r="AQ14" s="13">
        <f t="shared" si="18"/>
        <v>0.8</v>
      </c>
    </row>
    <row r="15" spans="1:43" ht="15.6" customHeight="1" x14ac:dyDescent="0.25">
      <c r="A15" s="39" t="s">
        <v>58</v>
      </c>
      <c r="B15" s="2" t="s">
        <v>46</v>
      </c>
      <c r="C15" s="10">
        <f t="shared" si="8"/>
        <v>13</v>
      </c>
      <c r="D15" s="40">
        <v>45267</v>
      </c>
      <c r="E15" s="40">
        <v>45280</v>
      </c>
      <c r="F15" s="38"/>
      <c r="G15" s="39">
        <v>34</v>
      </c>
      <c r="H15" s="10"/>
      <c r="I15" s="14">
        <f t="shared" si="0"/>
        <v>0</v>
      </c>
      <c r="J15" s="38"/>
      <c r="K15" s="39">
        <v>0</v>
      </c>
      <c r="L15" s="10"/>
      <c r="M15" s="14">
        <f t="shared" si="1"/>
        <v>0</v>
      </c>
      <c r="N15" s="38"/>
      <c r="O15" s="39">
        <v>20</v>
      </c>
      <c r="P15" s="10"/>
      <c r="Q15" s="14">
        <f t="shared" si="2"/>
        <v>0</v>
      </c>
      <c r="R15" s="39">
        <v>57</v>
      </c>
      <c r="S15" s="39">
        <v>54</v>
      </c>
      <c r="T15" s="10">
        <f t="shared" si="3"/>
        <v>54</v>
      </c>
      <c r="U15" s="39">
        <v>13</v>
      </c>
      <c r="V15" s="13">
        <f t="shared" si="4"/>
        <v>1</v>
      </c>
      <c r="W15" s="12">
        <f>IF(T15=0,0,SUM($T$3:T15)/C15)</f>
        <v>46.92307692307692</v>
      </c>
      <c r="X15" s="42">
        <f t="shared" si="5"/>
        <v>57</v>
      </c>
      <c r="Y15" s="13">
        <f t="shared" si="6"/>
        <v>0.94736842105263153</v>
      </c>
      <c r="Z15" s="10">
        <f t="shared" si="9"/>
        <v>610</v>
      </c>
      <c r="AA15" s="19">
        <f t="shared" si="7"/>
        <v>46.92307692307692</v>
      </c>
      <c r="AB15" s="39">
        <v>6</v>
      </c>
      <c r="AC15" s="39">
        <v>5</v>
      </c>
      <c r="AD15" s="10">
        <f t="shared" si="10"/>
        <v>1</v>
      </c>
      <c r="AE15" s="14">
        <f t="shared" si="11"/>
        <v>0.46153846153846156</v>
      </c>
      <c r="AF15" s="39">
        <v>0</v>
      </c>
      <c r="AG15" s="39">
        <v>0</v>
      </c>
      <c r="AH15" s="10">
        <f t="shared" si="12"/>
        <v>0</v>
      </c>
      <c r="AI15" s="14">
        <f>AF15/AN15</f>
        <v>0</v>
      </c>
      <c r="AJ15" s="39">
        <v>7</v>
      </c>
      <c r="AK15" s="39">
        <v>6</v>
      </c>
      <c r="AL15" s="10">
        <f t="shared" si="14"/>
        <v>1</v>
      </c>
      <c r="AM15" s="15">
        <f t="shared" si="15"/>
        <v>0.53846153846153844</v>
      </c>
      <c r="AN15" s="39">
        <v>13</v>
      </c>
      <c r="AO15" s="10">
        <f>AC15+AG15+AK15</f>
        <v>11</v>
      </c>
      <c r="AP15" s="10">
        <f t="shared" si="17"/>
        <v>2</v>
      </c>
      <c r="AQ15" s="13">
        <f t="shared" si="18"/>
        <v>0.84615384615384615</v>
      </c>
    </row>
    <row r="16" spans="1:43" x14ac:dyDescent="0.25">
      <c r="A16" s="39" t="s">
        <v>59</v>
      </c>
      <c r="B16" s="2" t="s">
        <v>46</v>
      </c>
      <c r="C16" s="10">
        <f t="shared" si="8"/>
        <v>14</v>
      </c>
      <c r="D16" s="40">
        <v>45281</v>
      </c>
      <c r="E16" s="40">
        <v>45301</v>
      </c>
      <c r="F16" s="38"/>
      <c r="G16" s="39">
        <v>0</v>
      </c>
      <c r="H16" s="10"/>
      <c r="I16" s="14">
        <f t="shared" si="0"/>
        <v>0</v>
      </c>
      <c r="J16" s="38"/>
      <c r="K16" s="39">
        <v>0</v>
      </c>
      <c r="L16" s="10"/>
      <c r="M16" s="14">
        <f t="shared" si="1"/>
        <v>0</v>
      </c>
      <c r="N16" s="38"/>
      <c r="O16" s="39">
        <v>13</v>
      </c>
      <c r="P16" s="10"/>
      <c r="Q16" s="14">
        <f t="shared" si="2"/>
        <v>0</v>
      </c>
      <c r="R16" s="39">
        <v>51</v>
      </c>
      <c r="S16" s="39">
        <v>52</v>
      </c>
      <c r="T16" s="10">
        <f t="shared" si="3"/>
        <v>13</v>
      </c>
      <c r="U16" s="39">
        <v>39</v>
      </c>
      <c r="V16" s="13">
        <f t="shared" si="4"/>
        <v>0.25</v>
      </c>
      <c r="W16" s="12">
        <f>IF(T16=0,0,SUM($T$3:T16)/C16)</f>
        <v>44.5</v>
      </c>
      <c r="X16" s="42">
        <f t="shared" si="5"/>
        <v>51</v>
      </c>
      <c r="Y16" s="13">
        <f t="shared" si="6"/>
        <v>0.25490196078431371</v>
      </c>
      <c r="Z16" s="10">
        <f t="shared" si="9"/>
        <v>623</v>
      </c>
      <c r="AA16" s="19">
        <f t="shared" si="7"/>
        <v>44.5</v>
      </c>
      <c r="AB16" s="39">
        <v>5</v>
      </c>
      <c r="AC16" s="39">
        <v>0</v>
      </c>
      <c r="AD16" s="10">
        <f t="shared" si="10"/>
        <v>5</v>
      </c>
      <c r="AE16" s="14">
        <f t="shared" si="11"/>
        <v>0.7142857142857143</v>
      </c>
      <c r="AF16" s="39">
        <v>0</v>
      </c>
      <c r="AG16" s="39">
        <v>0</v>
      </c>
      <c r="AH16" s="10">
        <f t="shared" si="12"/>
        <v>0</v>
      </c>
      <c r="AI16" s="14">
        <f t="shared" ref="AI16:AI34" si="19">AF16/AN16</f>
        <v>0</v>
      </c>
      <c r="AJ16" s="39">
        <v>3</v>
      </c>
      <c r="AK16" s="39">
        <v>3</v>
      </c>
      <c r="AL16" s="10">
        <f t="shared" si="14"/>
        <v>0</v>
      </c>
      <c r="AM16" s="15">
        <f t="shared" si="15"/>
        <v>0.42857142857142855</v>
      </c>
      <c r="AN16" s="39">
        <v>7</v>
      </c>
      <c r="AO16" s="10">
        <f t="shared" ref="AO16:AO34" si="20">AC16+AG16+AK16</f>
        <v>3</v>
      </c>
      <c r="AP16" s="10">
        <f t="shared" si="17"/>
        <v>5</v>
      </c>
      <c r="AQ16" s="13">
        <f t="shared" si="18"/>
        <v>0.375</v>
      </c>
    </row>
    <row r="17" spans="1:43" x14ac:dyDescent="0.25">
      <c r="A17" s="39" t="s">
        <v>60</v>
      </c>
      <c r="B17" s="2" t="s">
        <v>46</v>
      </c>
      <c r="C17" s="10">
        <f t="shared" si="8"/>
        <v>15</v>
      </c>
      <c r="D17" s="40">
        <v>45302</v>
      </c>
      <c r="E17" s="40">
        <v>45315</v>
      </c>
      <c r="F17" s="38"/>
      <c r="G17" s="39">
        <v>28</v>
      </c>
      <c r="H17" s="10"/>
      <c r="I17" s="14">
        <f t="shared" si="0"/>
        <v>0</v>
      </c>
      <c r="J17" s="38"/>
      <c r="K17" s="39">
        <v>24</v>
      </c>
      <c r="L17" s="10"/>
      <c r="M17" s="14">
        <f t="shared" si="1"/>
        <v>0</v>
      </c>
      <c r="N17" s="38"/>
      <c r="O17" s="39">
        <v>0</v>
      </c>
      <c r="P17" s="10"/>
      <c r="Q17" s="14">
        <f t="shared" si="2"/>
        <v>0</v>
      </c>
      <c r="R17" s="39">
        <v>48</v>
      </c>
      <c r="S17" s="39">
        <v>40</v>
      </c>
      <c r="T17" s="10">
        <f t="shared" si="3"/>
        <v>52</v>
      </c>
      <c r="U17" s="39">
        <v>13</v>
      </c>
      <c r="V17" s="13">
        <f t="shared" si="4"/>
        <v>1.3</v>
      </c>
      <c r="W17" s="12">
        <f>IF(T17=0,0,SUM($T$3:T17)/C17)</f>
        <v>45</v>
      </c>
      <c r="X17" s="42">
        <f t="shared" si="5"/>
        <v>48</v>
      </c>
      <c r="Y17" s="13">
        <f t="shared" si="6"/>
        <v>1.0833333333333333</v>
      </c>
      <c r="Z17" s="10">
        <f t="shared" si="9"/>
        <v>675</v>
      </c>
      <c r="AA17" s="19">
        <f t="shared" si="7"/>
        <v>45</v>
      </c>
      <c r="AB17" s="39">
        <v>5</v>
      </c>
      <c r="AC17" s="39">
        <v>4</v>
      </c>
      <c r="AD17" s="10">
        <f t="shared" si="10"/>
        <v>1</v>
      </c>
      <c r="AE17" s="14">
        <f t="shared" si="11"/>
        <v>0.625</v>
      </c>
      <c r="AF17" s="39">
        <v>3</v>
      </c>
      <c r="AG17" s="39">
        <v>3</v>
      </c>
      <c r="AH17" s="10">
        <f t="shared" si="12"/>
        <v>0</v>
      </c>
      <c r="AI17" s="14">
        <f t="shared" si="19"/>
        <v>0.375</v>
      </c>
      <c r="AJ17" s="39">
        <v>0</v>
      </c>
      <c r="AK17" s="39">
        <v>0</v>
      </c>
      <c r="AL17" s="10">
        <f t="shared" si="14"/>
        <v>0</v>
      </c>
      <c r="AM17" s="15">
        <f t="shared" ref="AM17:AM27" si="21">AJ17/AN17</f>
        <v>0</v>
      </c>
      <c r="AN17" s="39">
        <v>8</v>
      </c>
      <c r="AO17" s="10">
        <f t="shared" si="20"/>
        <v>7</v>
      </c>
      <c r="AP17" s="10">
        <f t="shared" si="17"/>
        <v>1</v>
      </c>
      <c r="AQ17" s="13">
        <f t="shared" si="18"/>
        <v>0.875</v>
      </c>
    </row>
    <row r="18" spans="1:43" x14ac:dyDescent="0.25">
      <c r="A18" s="39" t="s">
        <v>61</v>
      </c>
      <c r="B18" s="2" t="s">
        <v>46</v>
      </c>
      <c r="C18" s="10">
        <f t="shared" si="8"/>
        <v>16</v>
      </c>
      <c r="D18" s="40">
        <v>45316</v>
      </c>
      <c r="E18" s="40">
        <v>45329</v>
      </c>
      <c r="F18" s="38"/>
      <c r="G18" s="39">
        <v>60</v>
      </c>
      <c r="H18" s="10"/>
      <c r="I18" s="14">
        <f t="shared" si="0"/>
        <v>0</v>
      </c>
      <c r="J18" s="38"/>
      <c r="K18" s="39">
        <v>15</v>
      </c>
      <c r="L18" s="10"/>
      <c r="M18" s="14">
        <f t="shared" si="1"/>
        <v>0</v>
      </c>
      <c r="N18" s="38"/>
      <c r="O18" s="39">
        <v>0</v>
      </c>
      <c r="P18" s="10"/>
      <c r="Q18" s="14">
        <f t="shared" si="2"/>
        <v>0</v>
      </c>
      <c r="R18" s="39">
        <v>67</v>
      </c>
      <c r="S18" s="39">
        <v>67</v>
      </c>
      <c r="T18" s="10">
        <f t="shared" si="3"/>
        <v>75</v>
      </c>
      <c r="U18" s="39">
        <v>5</v>
      </c>
      <c r="V18" s="13">
        <f t="shared" si="4"/>
        <v>1.1194029850746268</v>
      </c>
      <c r="W18" s="12">
        <f>IF(T18=0,0,SUM($T$3:T18)/C18)</f>
        <v>46.875</v>
      </c>
      <c r="X18" s="42">
        <f t="shared" si="5"/>
        <v>67</v>
      </c>
      <c r="Y18" s="13">
        <f t="shared" si="6"/>
        <v>1.1194029850746268</v>
      </c>
      <c r="Z18" s="10">
        <f t="shared" si="9"/>
        <v>750</v>
      </c>
      <c r="AA18" s="19">
        <f t="shared" si="7"/>
        <v>46.875</v>
      </c>
      <c r="AB18" s="39">
        <v>8</v>
      </c>
      <c r="AC18" s="39">
        <v>8</v>
      </c>
      <c r="AD18" s="10">
        <f t="shared" si="10"/>
        <v>0</v>
      </c>
      <c r="AE18" s="14">
        <f t="shared" si="11"/>
        <v>0.5714285714285714</v>
      </c>
      <c r="AF18" s="39">
        <v>5</v>
      </c>
      <c r="AG18" s="39">
        <v>5</v>
      </c>
      <c r="AH18" s="10">
        <f t="shared" si="12"/>
        <v>0</v>
      </c>
      <c r="AI18" s="14">
        <f t="shared" si="19"/>
        <v>0.35714285714285715</v>
      </c>
      <c r="AJ18" s="39">
        <v>1</v>
      </c>
      <c r="AK18" s="39">
        <v>0</v>
      </c>
      <c r="AL18" s="10">
        <f t="shared" si="14"/>
        <v>1</v>
      </c>
      <c r="AM18" s="15">
        <f t="shared" si="21"/>
        <v>7.1428571428571425E-2</v>
      </c>
      <c r="AN18" s="39">
        <v>14</v>
      </c>
      <c r="AO18" s="10">
        <f t="shared" si="20"/>
        <v>13</v>
      </c>
      <c r="AP18" s="10">
        <f t="shared" si="17"/>
        <v>1</v>
      </c>
      <c r="AQ18" s="13">
        <f t="shared" si="18"/>
        <v>0.9285714285714286</v>
      </c>
    </row>
    <row r="19" spans="1:43" ht="14.25" customHeight="1" x14ac:dyDescent="0.25">
      <c r="A19" s="39" t="s">
        <v>62</v>
      </c>
      <c r="B19" s="2" t="s">
        <v>46</v>
      </c>
      <c r="C19" s="10">
        <f t="shared" si="8"/>
        <v>17</v>
      </c>
      <c r="D19" s="40">
        <v>45330</v>
      </c>
      <c r="E19" s="40">
        <v>45343</v>
      </c>
      <c r="F19" s="38"/>
      <c r="G19" s="39">
        <v>35</v>
      </c>
      <c r="H19" s="10"/>
      <c r="I19" s="14">
        <f t="shared" si="0"/>
        <v>0</v>
      </c>
      <c r="J19" s="38"/>
      <c r="K19" s="39">
        <v>0</v>
      </c>
      <c r="L19" s="10"/>
      <c r="M19" s="14">
        <f t="shared" si="1"/>
        <v>0</v>
      </c>
      <c r="N19" s="38"/>
      <c r="O19" s="39">
        <v>8</v>
      </c>
      <c r="P19" s="10"/>
      <c r="Q19" s="14">
        <f t="shared" si="2"/>
        <v>0</v>
      </c>
      <c r="R19" s="39">
        <v>55</v>
      </c>
      <c r="S19" s="39">
        <v>53</v>
      </c>
      <c r="T19" s="10">
        <f t="shared" si="3"/>
        <v>43</v>
      </c>
      <c r="U19" s="39">
        <v>13</v>
      </c>
      <c r="V19" s="13">
        <f t="shared" si="4"/>
        <v>0.81132075471698117</v>
      </c>
      <c r="W19" s="12">
        <f>IF(T19=0,0,SUM($T$3:T19)/C19)</f>
        <v>46.647058823529413</v>
      </c>
      <c r="X19" s="42">
        <f t="shared" si="5"/>
        <v>55</v>
      </c>
      <c r="Y19" s="13">
        <f t="shared" si="6"/>
        <v>0.78181818181818186</v>
      </c>
      <c r="Z19" s="10">
        <f t="shared" si="9"/>
        <v>793</v>
      </c>
      <c r="AA19" s="19">
        <f t="shared" si="7"/>
        <v>46.647058823529413</v>
      </c>
      <c r="AB19" s="39">
        <v>6</v>
      </c>
      <c r="AC19" s="39">
        <v>4</v>
      </c>
      <c r="AD19" s="10">
        <f t="shared" si="10"/>
        <v>2</v>
      </c>
      <c r="AE19" s="14">
        <f t="shared" si="11"/>
        <v>0.75</v>
      </c>
      <c r="AF19" s="39">
        <v>0</v>
      </c>
      <c r="AG19" s="39">
        <v>0</v>
      </c>
      <c r="AH19" s="10">
        <f t="shared" si="12"/>
        <v>0</v>
      </c>
      <c r="AI19" s="14">
        <f t="shared" si="19"/>
        <v>0</v>
      </c>
      <c r="AJ19" s="39">
        <v>2</v>
      </c>
      <c r="AK19" s="39">
        <v>2</v>
      </c>
      <c r="AL19" s="10">
        <f t="shared" si="14"/>
        <v>0</v>
      </c>
      <c r="AM19" s="15">
        <f t="shared" si="21"/>
        <v>0.25</v>
      </c>
      <c r="AN19" s="39">
        <v>8</v>
      </c>
      <c r="AO19" s="10">
        <f t="shared" si="20"/>
        <v>6</v>
      </c>
      <c r="AP19" s="10">
        <f t="shared" si="17"/>
        <v>2</v>
      </c>
      <c r="AQ19" s="13">
        <f xml:space="preserve"> AO19/(AO19+AP19)</f>
        <v>0.75</v>
      </c>
    </row>
    <row r="20" spans="1:43" x14ac:dyDescent="0.25">
      <c r="A20" s="39" t="s">
        <v>63</v>
      </c>
      <c r="B20" s="2" t="s">
        <v>46</v>
      </c>
      <c r="C20" s="10">
        <f t="shared" si="8"/>
        <v>18</v>
      </c>
      <c r="D20" s="40">
        <v>45344</v>
      </c>
      <c r="E20" s="40">
        <v>45328</v>
      </c>
      <c r="F20" s="38"/>
      <c r="G20" s="39">
        <v>37</v>
      </c>
      <c r="H20" s="10"/>
      <c r="I20" s="14">
        <f t="shared" si="0"/>
        <v>0</v>
      </c>
      <c r="J20" s="38"/>
      <c r="K20" s="39">
        <v>0</v>
      </c>
      <c r="L20" s="10"/>
      <c r="M20" s="14">
        <f t="shared" si="1"/>
        <v>0</v>
      </c>
      <c r="N20" s="38"/>
      <c r="O20" s="39">
        <v>0</v>
      </c>
      <c r="P20" s="10"/>
      <c r="Q20" s="14">
        <f t="shared" si="2"/>
        <v>0</v>
      </c>
      <c r="R20" s="39">
        <v>60</v>
      </c>
      <c r="S20" s="39">
        <v>53</v>
      </c>
      <c r="T20" s="10">
        <f t="shared" si="3"/>
        <v>37</v>
      </c>
      <c r="U20" s="39">
        <v>29</v>
      </c>
      <c r="V20" s="13">
        <f t="shared" si="4"/>
        <v>0.69811320754716977</v>
      </c>
      <c r="W20" s="12">
        <f>IF(T20=0,0,SUM($T$3:T20)/C20)</f>
        <v>46.111111111111114</v>
      </c>
      <c r="X20" s="42">
        <f t="shared" si="5"/>
        <v>60</v>
      </c>
      <c r="Y20" s="13">
        <f t="shared" si="6"/>
        <v>0.6166666666666667</v>
      </c>
      <c r="Z20" s="10">
        <f t="shared" si="9"/>
        <v>830</v>
      </c>
      <c r="AA20" s="19">
        <f t="shared" si="7"/>
        <v>46.111111111111114</v>
      </c>
      <c r="AB20" s="39">
        <v>8</v>
      </c>
      <c r="AC20" s="39">
        <v>4</v>
      </c>
      <c r="AD20" s="10">
        <f t="shared" si="10"/>
        <v>4</v>
      </c>
      <c r="AE20" s="14">
        <f t="shared" si="11"/>
        <v>1</v>
      </c>
      <c r="AF20" s="39">
        <v>0</v>
      </c>
      <c r="AG20" s="39">
        <v>0</v>
      </c>
      <c r="AH20" s="10">
        <f t="shared" si="12"/>
        <v>0</v>
      </c>
      <c r="AI20" s="14">
        <f t="shared" si="19"/>
        <v>0</v>
      </c>
      <c r="AJ20" s="39">
        <v>0</v>
      </c>
      <c r="AK20" s="39">
        <v>0</v>
      </c>
      <c r="AL20" s="10">
        <f t="shared" si="14"/>
        <v>0</v>
      </c>
      <c r="AM20" s="15">
        <f t="shared" si="21"/>
        <v>0</v>
      </c>
      <c r="AN20" s="39">
        <v>8</v>
      </c>
      <c r="AO20" s="10">
        <f t="shared" si="20"/>
        <v>4</v>
      </c>
      <c r="AP20" s="10">
        <f t="shared" si="17"/>
        <v>4</v>
      </c>
      <c r="AQ20" s="13">
        <f t="shared" si="18"/>
        <v>0.5</v>
      </c>
    </row>
    <row r="21" spans="1:43" x14ac:dyDescent="0.25">
      <c r="A21" s="39" t="s">
        <v>64</v>
      </c>
      <c r="B21" s="2" t="s">
        <v>46</v>
      </c>
      <c r="C21" s="10">
        <f t="shared" si="8"/>
        <v>19</v>
      </c>
      <c r="D21" s="40">
        <v>45358</v>
      </c>
      <c r="E21" s="40">
        <v>45371</v>
      </c>
      <c r="F21" s="38"/>
      <c r="G21" s="39">
        <v>25</v>
      </c>
      <c r="H21" s="10"/>
      <c r="I21" s="14">
        <f t="shared" si="0"/>
        <v>0</v>
      </c>
      <c r="J21" s="38"/>
      <c r="K21" s="39">
        <v>13</v>
      </c>
      <c r="L21" s="10"/>
      <c r="M21" s="14">
        <f t="shared" si="1"/>
        <v>0</v>
      </c>
      <c r="N21" s="38"/>
      <c r="O21" s="39">
        <v>7</v>
      </c>
      <c r="P21" s="10"/>
      <c r="Q21" s="14">
        <f t="shared" si="2"/>
        <v>0</v>
      </c>
      <c r="R21" s="39">
        <v>59</v>
      </c>
      <c r="S21" s="39">
        <v>62</v>
      </c>
      <c r="T21" s="10">
        <f t="shared" si="3"/>
        <v>45</v>
      </c>
      <c r="U21" s="39">
        <v>27</v>
      </c>
      <c r="V21" s="13">
        <f t="shared" si="4"/>
        <v>0.72580645161290325</v>
      </c>
      <c r="W21" s="12">
        <f>IF(T21=0,0,SUM($T$3:T21)/C21)</f>
        <v>46.05263157894737</v>
      </c>
      <c r="X21" s="42">
        <f t="shared" si="5"/>
        <v>59</v>
      </c>
      <c r="Y21" s="13">
        <f t="shared" si="6"/>
        <v>0.76271186440677963</v>
      </c>
      <c r="Z21" s="10">
        <f t="shared" si="9"/>
        <v>875</v>
      </c>
      <c r="AA21" s="19">
        <f t="shared" si="7"/>
        <v>46.05263157894737</v>
      </c>
      <c r="AB21" s="39">
        <v>6</v>
      </c>
      <c r="AC21" s="39">
        <v>2</v>
      </c>
      <c r="AD21" s="10">
        <f t="shared" si="10"/>
        <v>4</v>
      </c>
      <c r="AE21" s="14">
        <f t="shared" si="11"/>
        <v>0.66666666666666663</v>
      </c>
      <c r="AF21" s="39">
        <v>1</v>
      </c>
      <c r="AG21" s="39">
        <v>1</v>
      </c>
      <c r="AH21" s="10">
        <f t="shared" si="12"/>
        <v>0</v>
      </c>
      <c r="AI21" s="14">
        <f t="shared" si="19"/>
        <v>0.1111111111111111</v>
      </c>
      <c r="AJ21" s="39">
        <v>2</v>
      </c>
      <c r="AK21" s="39">
        <v>2</v>
      </c>
      <c r="AL21" s="10">
        <f t="shared" si="14"/>
        <v>0</v>
      </c>
      <c r="AM21" s="15">
        <f t="shared" si="21"/>
        <v>0.22222222222222221</v>
      </c>
      <c r="AN21" s="39">
        <v>9</v>
      </c>
      <c r="AO21" s="10">
        <f t="shared" si="20"/>
        <v>5</v>
      </c>
      <c r="AP21" s="10">
        <f t="shared" si="17"/>
        <v>4</v>
      </c>
      <c r="AQ21" s="13">
        <f t="shared" si="18"/>
        <v>0.55555555555555558</v>
      </c>
    </row>
    <row r="22" spans="1:43" x14ac:dyDescent="0.25">
      <c r="A22" s="39" t="s">
        <v>65</v>
      </c>
      <c r="B22" s="2" t="s">
        <v>46</v>
      </c>
      <c r="C22" s="10">
        <f t="shared" si="8"/>
        <v>20</v>
      </c>
      <c r="D22" s="40">
        <v>45372</v>
      </c>
      <c r="E22" s="40">
        <v>45385</v>
      </c>
      <c r="F22" s="38"/>
      <c r="G22" s="39">
        <v>32</v>
      </c>
      <c r="H22" s="10"/>
      <c r="I22" s="14">
        <f t="shared" si="0"/>
        <v>0</v>
      </c>
      <c r="J22" s="38"/>
      <c r="K22" s="39">
        <v>0</v>
      </c>
      <c r="L22" s="10"/>
      <c r="M22" s="14">
        <f t="shared" si="1"/>
        <v>0</v>
      </c>
      <c r="N22" s="38"/>
      <c r="O22" s="39">
        <v>0</v>
      </c>
      <c r="P22" s="10"/>
      <c r="Q22" s="14">
        <f t="shared" si="2"/>
        <v>0</v>
      </c>
      <c r="R22" s="39">
        <v>44</v>
      </c>
      <c r="S22" s="39">
        <v>46</v>
      </c>
      <c r="T22" s="10">
        <f t="shared" si="3"/>
        <v>32</v>
      </c>
      <c r="U22" s="39">
        <v>5</v>
      </c>
      <c r="V22" s="13">
        <f t="shared" si="4"/>
        <v>0.69565217391304346</v>
      </c>
      <c r="W22" s="12">
        <f>IF(T22=0,0,SUM($T$3:T22)/C22)</f>
        <v>45.35</v>
      </c>
      <c r="X22" s="42">
        <f t="shared" si="5"/>
        <v>44</v>
      </c>
      <c r="Y22" s="13">
        <f>IFERROR(T22/X22,0)</f>
        <v>0.72727272727272729</v>
      </c>
      <c r="Z22" s="10">
        <f t="shared" si="9"/>
        <v>907</v>
      </c>
      <c r="AA22" s="19">
        <f t="shared" si="7"/>
        <v>45.35</v>
      </c>
      <c r="AB22" s="39">
        <v>7</v>
      </c>
      <c r="AC22" s="39">
        <v>6</v>
      </c>
      <c r="AD22" s="10">
        <f t="shared" si="10"/>
        <v>1</v>
      </c>
      <c r="AE22" s="14">
        <f t="shared" si="11"/>
        <v>1</v>
      </c>
      <c r="AF22" s="39">
        <v>0</v>
      </c>
      <c r="AG22" s="39">
        <v>0</v>
      </c>
      <c r="AH22" s="10">
        <f t="shared" si="12"/>
        <v>0</v>
      </c>
      <c r="AI22" s="14">
        <f t="shared" si="19"/>
        <v>0</v>
      </c>
      <c r="AJ22" s="39">
        <v>0</v>
      </c>
      <c r="AK22" s="39">
        <v>0</v>
      </c>
      <c r="AL22" s="10">
        <f t="shared" si="14"/>
        <v>0</v>
      </c>
      <c r="AM22" s="15">
        <f t="shared" si="21"/>
        <v>0</v>
      </c>
      <c r="AN22" s="39">
        <v>7</v>
      </c>
      <c r="AO22" s="10">
        <f t="shared" si="20"/>
        <v>6</v>
      </c>
      <c r="AP22" s="10">
        <f t="shared" si="17"/>
        <v>1</v>
      </c>
      <c r="AQ22" s="13">
        <f t="shared" si="18"/>
        <v>0.8571428571428571</v>
      </c>
    </row>
    <row r="23" spans="1:43" x14ac:dyDescent="0.25">
      <c r="A23" s="39" t="s">
        <v>66</v>
      </c>
      <c r="B23" s="2" t="s">
        <v>46</v>
      </c>
      <c r="C23" s="10">
        <f t="shared" si="8"/>
        <v>21</v>
      </c>
      <c r="D23" s="40">
        <v>45386</v>
      </c>
      <c r="E23" s="40">
        <v>45399</v>
      </c>
      <c r="F23" s="38"/>
      <c r="G23" s="39">
        <v>31</v>
      </c>
      <c r="H23" s="10"/>
      <c r="I23" s="14">
        <f t="shared" si="0"/>
        <v>0</v>
      </c>
      <c r="J23" s="38"/>
      <c r="K23" s="39">
        <v>0</v>
      </c>
      <c r="L23" s="10"/>
      <c r="M23" s="14">
        <f t="shared" si="1"/>
        <v>0</v>
      </c>
      <c r="N23" s="38"/>
      <c r="O23" s="39">
        <v>0</v>
      </c>
      <c r="P23" s="10"/>
      <c r="Q23" s="14">
        <f t="shared" si="2"/>
        <v>0</v>
      </c>
      <c r="R23" s="39">
        <v>70</v>
      </c>
      <c r="S23" s="39">
        <v>65</v>
      </c>
      <c r="T23" s="10">
        <f t="shared" si="3"/>
        <v>31</v>
      </c>
      <c r="U23" s="39">
        <v>49</v>
      </c>
      <c r="V23" s="13">
        <f t="shared" si="4"/>
        <v>0.47692307692307695</v>
      </c>
      <c r="W23" s="12">
        <f>IF(T23=0,0,SUM($T$3:T23)/C23)</f>
        <v>44.666666666666664</v>
      </c>
      <c r="X23" s="42">
        <f t="shared" si="5"/>
        <v>70</v>
      </c>
      <c r="Y23" s="13">
        <f t="shared" ref="Y23:Y34" si="22">IFERROR(T23/X23,0)</f>
        <v>0.44285714285714284</v>
      </c>
      <c r="Z23" s="10">
        <f t="shared" si="9"/>
        <v>938</v>
      </c>
      <c r="AA23" s="19">
        <f t="shared" si="7"/>
        <v>44.666666666666664</v>
      </c>
      <c r="AB23" s="39">
        <v>7</v>
      </c>
      <c r="AC23" s="39">
        <v>3</v>
      </c>
      <c r="AD23" s="10">
        <f t="shared" si="10"/>
        <v>4</v>
      </c>
      <c r="AE23" s="14">
        <f t="shared" si="11"/>
        <v>0.875</v>
      </c>
      <c r="AF23" s="39">
        <v>1</v>
      </c>
      <c r="AG23" s="39">
        <v>0</v>
      </c>
      <c r="AH23" s="10">
        <f t="shared" si="12"/>
        <v>1</v>
      </c>
      <c r="AI23" s="14">
        <f t="shared" si="19"/>
        <v>0.125</v>
      </c>
      <c r="AJ23" s="39">
        <v>0</v>
      </c>
      <c r="AK23" s="39">
        <v>0</v>
      </c>
      <c r="AL23" s="10">
        <f t="shared" si="14"/>
        <v>0</v>
      </c>
      <c r="AM23" s="15">
        <f t="shared" si="21"/>
        <v>0</v>
      </c>
      <c r="AN23" s="39">
        <v>8</v>
      </c>
      <c r="AO23" s="10">
        <f t="shared" si="20"/>
        <v>3</v>
      </c>
      <c r="AP23" s="10">
        <f t="shared" si="17"/>
        <v>5</v>
      </c>
      <c r="AQ23" s="13">
        <f t="shared" si="18"/>
        <v>0.375</v>
      </c>
    </row>
    <row r="24" spans="1:43" x14ac:dyDescent="0.25">
      <c r="A24" s="39" t="s">
        <v>67</v>
      </c>
      <c r="B24" s="2" t="s">
        <v>46</v>
      </c>
      <c r="C24" s="10">
        <f t="shared" si="8"/>
        <v>22</v>
      </c>
      <c r="D24" s="40">
        <v>45400</v>
      </c>
      <c r="E24" s="40">
        <v>45413</v>
      </c>
      <c r="F24" s="38"/>
      <c r="G24" s="39">
        <v>29</v>
      </c>
      <c r="H24" s="10"/>
      <c r="I24" s="14">
        <f t="shared" si="0"/>
        <v>0</v>
      </c>
      <c r="J24" s="38"/>
      <c r="K24" s="39">
        <v>25</v>
      </c>
      <c r="L24" s="10"/>
      <c r="M24" s="14">
        <f t="shared" si="1"/>
        <v>0</v>
      </c>
      <c r="N24" s="38"/>
      <c r="O24" s="39">
        <v>0</v>
      </c>
      <c r="P24" s="10"/>
      <c r="Q24" s="14">
        <f t="shared" si="2"/>
        <v>0</v>
      </c>
      <c r="R24" s="39">
        <v>46</v>
      </c>
      <c r="S24" s="39">
        <v>49</v>
      </c>
      <c r="T24" s="10">
        <f t="shared" si="3"/>
        <v>54</v>
      </c>
      <c r="U24" s="39">
        <v>33</v>
      </c>
      <c r="V24" s="13">
        <f t="shared" si="4"/>
        <v>1.1020408163265305</v>
      </c>
      <c r="W24" s="12">
        <f>IF(T24=0,0,SUM($T$3:T24)/C24)</f>
        <v>45.090909090909093</v>
      </c>
      <c r="X24" s="42">
        <f t="shared" si="5"/>
        <v>46</v>
      </c>
      <c r="Y24" s="13">
        <f t="shared" si="22"/>
        <v>1.173913043478261</v>
      </c>
      <c r="Z24" s="10">
        <f t="shared" si="9"/>
        <v>992</v>
      </c>
      <c r="AA24" s="19">
        <f t="shared" si="7"/>
        <v>45.090909090909093</v>
      </c>
      <c r="AB24" s="39">
        <v>6</v>
      </c>
      <c r="AC24" s="39">
        <v>4</v>
      </c>
      <c r="AD24" s="10">
        <f t="shared" si="10"/>
        <v>2</v>
      </c>
      <c r="AE24" s="14">
        <f t="shared" si="11"/>
        <v>0.75</v>
      </c>
      <c r="AF24" s="39">
        <v>2</v>
      </c>
      <c r="AG24" s="39">
        <v>2</v>
      </c>
      <c r="AH24" s="10">
        <f t="shared" si="12"/>
        <v>0</v>
      </c>
      <c r="AI24" s="14">
        <f t="shared" si="19"/>
        <v>0.25</v>
      </c>
      <c r="AJ24" s="39">
        <v>0</v>
      </c>
      <c r="AK24" s="39">
        <v>0</v>
      </c>
      <c r="AL24" s="10">
        <f t="shared" si="14"/>
        <v>0</v>
      </c>
      <c r="AM24" s="15">
        <f t="shared" si="21"/>
        <v>0</v>
      </c>
      <c r="AN24" s="39">
        <v>8</v>
      </c>
      <c r="AO24" s="10">
        <f t="shared" si="20"/>
        <v>6</v>
      </c>
      <c r="AP24" s="10">
        <f t="shared" si="17"/>
        <v>2</v>
      </c>
      <c r="AQ24" s="13">
        <f t="shared" si="18"/>
        <v>0.75</v>
      </c>
    </row>
    <row r="25" spans="1:43" x14ac:dyDescent="0.25">
      <c r="A25" s="39" t="s">
        <v>68</v>
      </c>
      <c r="B25" s="2" t="s">
        <v>46</v>
      </c>
      <c r="C25" s="10">
        <f t="shared" si="8"/>
        <v>23</v>
      </c>
      <c r="D25" s="40">
        <v>45414</v>
      </c>
      <c r="E25" s="40">
        <v>45427</v>
      </c>
      <c r="F25" s="38"/>
      <c r="G25" s="39">
        <v>29</v>
      </c>
      <c r="H25" s="10"/>
      <c r="I25" s="14">
        <f t="shared" si="0"/>
        <v>0</v>
      </c>
      <c r="J25" s="38"/>
      <c r="K25" s="39">
        <v>16</v>
      </c>
      <c r="L25" s="10"/>
      <c r="M25" s="14">
        <f t="shared" si="1"/>
        <v>0</v>
      </c>
      <c r="N25" s="38"/>
      <c r="O25" s="39">
        <v>0</v>
      </c>
      <c r="P25" s="10"/>
      <c r="Q25" s="14">
        <f t="shared" si="2"/>
        <v>0</v>
      </c>
      <c r="R25" s="39">
        <v>56</v>
      </c>
      <c r="S25" s="39">
        <v>56</v>
      </c>
      <c r="T25" s="10">
        <f t="shared" si="3"/>
        <v>45</v>
      </c>
      <c r="U25" s="39">
        <v>33</v>
      </c>
      <c r="V25" s="13">
        <f t="shared" si="4"/>
        <v>0.8035714285714286</v>
      </c>
      <c r="W25" s="12">
        <f>IF(T25=0,0,SUM($T$3:T25)/C25)</f>
        <v>45.086956521739133</v>
      </c>
      <c r="X25" s="42">
        <f t="shared" si="5"/>
        <v>56</v>
      </c>
      <c r="Y25" s="13">
        <f t="shared" si="22"/>
        <v>0.8035714285714286</v>
      </c>
      <c r="Z25" s="10">
        <f t="shared" si="9"/>
        <v>1037</v>
      </c>
      <c r="AA25" s="19">
        <f t="shared" si="7"/>
        <v>45.086956521739133</v>
      </c>
      <c r="AB25" s="39">
        <v>5</v>
      </c>
      <c r="AC25" s="39">
        <v>3</v>
      </c>
      <c r="AD25" s="10">
        <f t="shared" si="10"/>
        <v>2</v>
      </c>
      <c r="AE25" s="14">
        <f t="shared" si="11"/>
        <v>0.7142857142857143</v>
      </c>
      <c r="AF25" s="39">
        <v>2</v>
      </c>
      <c r="AG25" s="39">
        <v>2</v>
      </c>
      <c r="AH25" s="10">
        <f t="shared" si="12"/>
        <v>0</v>
      </c>
      <c r="AI25" s="14">
        <f t="shared" si="19"/>
        <v>0.2857142857142857</v>
      </c>
      <c r="AJ25" s="39">
        <v>0</v>
      </c>
      <c r="AK25" s="39">
        <v>0</v>
      </c>
      <c r="AL25" s="10">
        <f t="shared" si="14"/>
        <v>0</v>
      </c>
      <c r="AM25" s="15">
        <f t="shared" si="21"/>
        <v>0</v>
      </c>
      <c r="AN25" s="39">
        <v>7</v>
      </c>
      <c r="AO25" s="10">
        <f t="shared" si="20"/>
        <v>5</v>
      </c>
      <c r="AP25" s="10">
        <f t="shared" si="17"/>
        <v>2</v>
      </c>
      <c r="AQ25" s="13">
        <f t="shared" si="18"/>
        <v>0.7142857142857143</v>
      </c>
    </row>
    <row r="26" spans="1:43" x14ac:dyDescent="0.25">
      <c r="A26" s="39" t="s">
        <v>69</v>
      </c>
      <c r="B26" s="2" t="s">
        <v>46</v>
      </c>
      <c r="C26" s="10">
        <f t="shared" si="8"/>
        <v>24</v>
      </c>
      <c r="D26" s="40">
        <v>45428</v>
      </c>
      <c r="E26" s="40">
        <v>45441</v>
      </c>
      <c r="F26" s="38"/>
      <c r="G26" s="39">
        <v>55</v>
      </c>
      <c r="H26" s="10"/>
      <c r="I26" s="14">
        <f t="shared" si="0"/>
        <v>0</v>
      </c>
      <c r="J26" s="38"/>
      <c r="K26" s="39">
        <v>33</v>
      </c>
      <c r="L26" s="10"/>
      <c r="M26" s="14">
        <f t="shared" si="1"/>
        <v>0</v>
      </c>
      <c r="N26" s="38"/>
      <c r="O26" s="39">
        <v>0</v>
      </c>
      <c r="P26" s="10"/>
      <c r="Q26" s="14">
        <f t="shared" si="2"/>
        <v>0</v>
      </c>
      <c r="R26" s="39">
        <v>70</v>
      </c>
      <c r="S26" s="39">
        <v>62</v>
      </c>
      <c r="T26" s="10">
        <f t="shared" si="3"/>
        <v>88</v>
      </c>
      <c r="U26" s="39">
        <v>3</v>
      </c>
      <c r="V26" s="13">
        <f t="shared" si="4"/>
        <v>1.4193548387096775</v>
      </c>
      <c r="W26" s="12">
        <f>IF(T26=0,0,SUM($T$3:T26)/C26)</f>
        <v>46.875</v>
      </c>
      <c r="X26" s="42">
        <f t="shared" si="5"/>
        <v>70</v>
      </c>
      <c r="Y26" s="13">
        <f t="shared" si="22"/>
        <v>1.2571428571428571</v>
      </c>
      <c r="Z26" s="10">
        <f t="shared" si="9"/>
        <v>1125</v>
      </c>
      <c r="AA26" s="19">
        <f t="shared" si="7"/>
        <v>46.875</v>
      </c>
      <c r="AB26" s="39">
        <v>5</v>
      </c>
      <c r="AC26" s="39">
        <v>4</v>
      </c>
      <c r="AD26" s="10">
        <f t="shared" si="10"/>
        <v>1</v>
      </c>
      <c r="AE26" s="14">
        <f t="shared" si="11"/>
        <v>0.7142857142857143</v>
      </c>
      <c r="AF26" s="39">
        <v>2</v>
      </c>
      <c r="AG26" s="39">
        <v>2</v>
      </c>
      <c r="AH26" s="10">
        <f t="shared" si="12"/>
        <v>0</v>
      </c>
      <c r="AI26" s="14">
        <f t="shared" si="19"/>
        <v>0.2857142857142857</v>
      </c>
      <c r="AJ26" s="39">
        <v>0</v>
      </c>
      <c r="AK26" s="39">
        <v>0</v>
      </c>
      <c r="AL26" s="10">
        <f t="shared" si="14"/>
        <v>0</v>
      </c>
      <c r="AM26" s="15">
        <f t="shared" si="21"/>
        <v>0</v>
      </c>
      <c r="AN26" s="39">
        <v>7</v>
      </c>
      <c r="AO26" s="10">
        <f t="shared" si="20"/>
        <v>6</v>
      </c>
      <c r="AP26" s="10">
        <f t="shared" si="17"/>
        <v>1</v>
      </c>
      <c r="AQ26" s="13">
        <f t="shared" si="18"/>
        <v>0.8571428571428571</v>
      </c>
    </row>
    <row r="27" spans="1:43" x14ac:dyDescent="0.25">
      <c r="A27" s="39" t="s">
        <v>70</v>
      </c>
      <c r="B27" s="2" t="s">
        <v>46</v>
      </c>
      <c r="C27" s="10">
        <f t="shared" si="8"/>
        <v>25</v>
      </c>
      <c r="D27" s="40">
        <v>45442</v>
      </c>
      <c r="E27" s="40">
        <v>45455</v>
      </c>
      <c r="F27" s="38"/>
      <c r="G27" s="39">
        <v>42</v>
      </c>
      <c r="H27" s="10"/>
      <c r="I27" s="14">
        <f t="shared" si="0"/>
        <v>0</v>
      </c>
      <c r="J27" s="38"/>
      <c r="K27" s="39">
        <v>0</v>
      </c>
      <c r="L27" s="10"/>
      <c r="M27" s="14">
        <f t="shared" si="1"/>
        <v>0</v>
      </c>
      <c r="N27" s="38"/>
      <c r="O27" s="39">
        <v>0</v>
      </c>
      <c r="P27" s="10"/>
      <c r="Q27" s="14">
        <f t="shared" si="2"/>
        <v>0</v>
      </c>
      <c r="R27" s="39">
        <v>64</v>
      </c>
      <c r="S27" s="39">
        <v>49</v>
      </c>
      <c r="T27" s="10">
        <f t="shared" si="3"/>
        <v>42</v>
      </c>
      <c r="U27" s="39">
        <v>0</v>
      </c>
      <c r="V27" s="13">
        <f t="shared" si="4"/>
        <v>0.8571428571428571</v>
      </c>
      <c r="W27" s="12">
        <f>IF(T27=0,0,SUM($T$3:T27)/C27)</f>
        <v>46.68</v>
      </c>
      <c r="X27" s="42">
        <f t="shared" si="5"/>
        <v>64</v>
      </c>
      <c r="Y27" s="13">
        <f t="shared" si="22"/>
        <v>0.65625</v>
      </c>
      <c r="Z27" s="10">
        <f t="shared" si="9"/>
        <v>1167</v>
      </c>
      <c r="AA27" s="19">
        <f t="shared" si="7"/>
        <v>46.68</v>
      </c>
      <c r="AB27" s="39">
        <v>14</v>
      </c>
      <c r="AC27" s="39">
        <v>14</v>
      </c>
      <c r="AD27" s="10">
        <f t="shared" si="10"/>
        <v>0</v>
      </c>
      <c r="AE27" s="14">
        <f t="shared" si="11"/>
        <v>0.93333333333333335</v>
      </c>
      <c r="AF27" s="39">
        <v>1</v>
      </c>
      <c r="AG27" s="39">
        <v>1</v>
      </c>
      <c r="AH27" s="10">
        <f t="shared" si="12"/>
        <v>0</v>
      </c>
      <c r="AI27" s="14">
        <f t="shared" si="19"/>
        <v>6.6666666666666666E-2</v>
      </c>
      <c r="AJ27" s="39">
        <v>0</v>
      </c>
      <c r="AK27" s="39">
        <v>0</v>
      </c>
      <c r="AL27" s="10">
        <f t="shared" si="14"/>
        <v>0</v>
      </c>
      <c r="AM27" s="15">
        <f t="shared" si="21"/>
        <v>0</v>
      </c>
      <c r="AN27" s="39">
        <v>15</v>
      </c>
      <c r="AO27" s="10">
        <f t="shared" si="20"/>
        <v>15</v>
      </c>
      <c r="AP27" s="10">
        <f t="shared" si="17"/>
        <v>0</v>
      </c>
      <c r="AQ27" s="13">
        <f t="shared" si="18"/>
        <v>1</v>
      </c>
    </row>
    <row r="28" spans="1:43" x14ac:dyDescent="0.25">
      <c r="A28" s="39" t="s">
        <v>71</v>
      </c>
      <c r="B28" s="2" t="s">
        <v>46</v>
      </c>
      <c r="C28" s="10">
        <f t="shared" si="8"/>
        <v>26</v>
      </c>
      <c r="D28" s="40">
        <v>45456</v>
      </c>
      <c r="E28" s="40">
        <v>45469</v>
      </c>
      <c r="F28" s="38"/>
      <c r="G28" s="39">
        <v>12</v>
      </c>
      <c r="H28" s="10"/>
      <c r="I28" s="14">
        <f t="shared" si="0"/>
        <v>0</v>
      </c>
      <c r="J28" s="38"/>
      <c r="K28" s="39">
        <v>18</v>
      </c>
      <c r="L28" s="10"/>
      <c r="M28" s="14">
        <f t="shared" si="1"/>
        <v>0</v>
      </c>
      <c r="N28" s="38"/>
      <c r="O28" s="39">
        <v>8</v>
      </c>
      <c r="P28" s="10"/>
      <c r="Q28" s="14">
        <f t="shared" si="2"/>
        <v>0</v>
      </c>
      <c r="R28" s="39">
        <v>60</v>
      </c>
      <c r="S28" s="39">
        <v>60</v>
      </c>
      <c r="T28" s="10">
        <f t="shared" si="3"/>
        <v>38</v>
      </c>
      <c r="U28" s="39">
        <v>20</v>
      </c>
      <c r="V28" s="13">
        <f t="shared" si="4"/>
        <v>0.6333333333333333</v>
      </c>
      <c r="W28" s="12">
        <f>IF(T28=0,0,SUM($T$3:T28)/C28)</f>
        <v>46.346153846153847</v>
      </c>
      <c r="X28" s="42">
        <f t="shared" si="5"/>
        <v>60</v>
      </c>
      <c r="Y28" s="13">
        <f t="shared" si="22"/>
        <v>0.6333333333333333</v>
      </c>
      <c r="Z28" s="10">
        <f t="shared" si="9"/>
        <v>1205</v>
      </c>
      <c r="AA28" s="19">
        <f t="shared" si="7"/>
        <v>46.346153846153847</v>
      </c>
      <c r="AB28" s="39">
        <v>4</v>
      </c>
      <c r="AC28" s="39">
        <v>4</v>
      </c>
      <c r="AD28" s="10">
        <f t="shared" si="10"/>
        <v>0</v>
      </c>
      <c r="AE28" s="14">
        <f t="shared" si="11"/>
        <v>0.44444444444444442</v>
      </c>
      <c r="AF28" s="39">
        <v>4</v>
      </c>
      <c r="AG28" s="39">
        <v>3</v>
      </c>
      <c r="AH28" s="10">
        <f t="shared" si="12"/>
        <v>1</v>
      </c>
      <c r="AI28" s="14">
        <f t="shared" si="19"/>
        <v>0.44444444444444442</v>
      </c>
      <c r="AJ28" s="39">
        <v>1</v>
      </c>
      <c r="AK28" s="39">
        <v>1</v>
      </c>
      <c r="AL28" s="10">
        <f t="shared" si="14"/>
        <v>0</v>
      </c>
      <c r="AM28" s="15">
        <f>AJ28/AN28</f>
        <v>0.1111111111111111</v>
      </c>
      <c r="AN28" s="39">
        <v>9</v>
      </c>
      <c r="AO28" s="10">
        <f t="shared" si="20"/>
        <v>8</v>
      </c>
      <c r="AP28" s="10">
        <f t="shared" si="17"/>
        <v>1</v>
      </c>
      <c r="AQ28" s="13">
        <f t="shared" si="18"/>
        <v>0.88888888888888884</v>
      </c>
    </row>
    <row r="29" spans="1:43" x14ac:dyDescent="0.25">
      <c r="A29" s="39" t="s">
        <v>72</v>
      </c>
      <c r="B29" s="2" t="s">
        <v>46</v>
      </c>
      <c r="C29" s="10">
        <f t="shared" si="8"/>
        <v>27</v>
      </c>
      <c r="D29" s="40">
        <v>45470</v>
      </c>
      <c r="E29" s="40">
        <v>45484</v>
      </c>
      <c r="F29" s="38"/>
      <c r="G29" s="39">
        <v>6</v>
      </c>
      <c r="H29" s="10"/>
      <c r="I29" s="14">
        <f t="shared" si="0"/>
        <v>0</v>
      </c>
      <c r="J29" s="38"/>
      <c r="K29" s="39">
        <v>31</v>
      </c>
      <c r="L29" s="10"/>
      <c r="M29" s="14">
        <f t="shared" si="1"/>
        <v>0</v>
      </c>
      <c r="N29" s="38"/>
      <c r="O29" s="39">
        <v>0</v>
      </c>
      <c r="P29" s="10"/>
      <c r="Q29" s="14">
        <f t="shared" si="2"/>
        <v>0</v>
      </c>
      <c r="R29" s="39">
        <v>53</v>
      </c>
      <c r="S29" s="39">
        <v>53</v>
      </c>
      <c r="T29" s="10">
        <f t="shared" si="3"/>
        <v>37</v>
      </c>
      <c r="U29" s="39">
        <v>8</v>
      </c>
      <c r="V29" s="13">
        <f t="shared" si="4"/>
        <v>0.69811320754716977</v>
      </c>
      <c r="W29" s="12">
        <f>IF(T29=0,0,SUM($T$3:T29)/C29)</f>
        <v>46</v>
      </c>
      <c r="X29" s="42">
        <f t="shared" si="5"/>
        <v>53</v>
      </c>
      <c r="Y29" s="13">
        <f t="shared" si="22"/>
        <v>0.69811320754716977</v>
      </c>
      <c r="Z29" s="10">
        <f t="shared" si="9"/>
        <v>1242</v>
      </c>
      <c r="AA29" s="19">
        <f t="shared" si="7"/>
        <v>46</v>
      </c>
      <c r="AB29" s="39">
        <v>3</v>
      </c>
      <c r="AC29" s="39">
        <v>2</v>
      </c>
      <c r="AD29" s="10">
        <f t="shared" si="10"/>
        <v>1</v>
      </c>
      <c r="AE29" s="14">
        <f t="shared" si="11"/>
        <v>0.42857142857142855</v>
      </c>
      <c r="AF29" s="39">
        <v>4</v>
      </c>
      <c r="AG29" s="39">
        <v>4</v>
      </c>
      <c r="AH29" s="10">
        <f t="shared" si="12"/>
        <v>0</v>
      </c>
      <c r="AI29" s="14">
        <f t="shared" si="19"/>
        <v>0.5714285714285714</v>
      </c>
      <c r="AJ29" s="39">
        <v>0</v>
      </c>
      <c r="AK29" s="39">
        <v>0</v>
      </c>
      <c r="AL29" s="10">
        <f t="shared" si="14"/>
        <v>0</v>
      </c>
      <c r="AM29" s="15">
        <f>AJ29/AN29</f>
        <v>0</v>
      </c>
      <c r="AN29" s="39">
        <v>7</v>
      </c>
      <c r="AO29" s="10">
        <f t="shared" si="20"/>
        <v>6</v>
      </c>
      <c r="AP29" s="10">
        <f t="shared" si="17"/>
        <v>1</v>
      </c>
      <c r="AQ29" s="13">
        <f t="shared" si="18"/>
        <v>0.8571428571428571</v>
      </c>
    </row>
    <row r="30" spans="1:43" x14ac:dyDescent="0.25">
      <c r="A30" s="39" t="s">
        <v>73</v>
      </c>
      <c r="B30" s="2" t="s">
        <v>46</v>
      </c>
      <c r="C30" s="10">
        <f t="shared" si="8"/>
        <v>28</v>
      </c>
      <c r="D30" s="40">
        <v>45484</v>
      </c>
      <c r="E30" s="40">
        <v>45496</v>
      </c>
      <c r="F30" s="38"/>
      <c r="G30" s="39">
        <v>27</v>
      </c>
      <c r="H30" s="10"/>
      <c r="I30" s="14">
        <f t="shared" si="0"/>
        <v>0</v>
      </c>
      <c r="J30" s="38"/>
      <c r="K30" s="39">
        <v>0</v>
      </c>
      <c r="L30" s="10"/>
      <c r="M30" s="14">
        <f t="shared" si="1"/>
        <v>0</v>
      </c>
      <c r="N30" s="38"/>
      <c r="O30" s="39">
        <v>3</v>
      </c>
      <c r="P30" s="10"/>
      <c r="Q30" s="14">
        <f t="shared" si="2"/>
        <v>0</v>
      </c>
      <c r="R30" s="39">
        <v>42</v>
      </c>
      <c r="S30" s="39">
        <v>42</v>
      </c>
      <c r="T30" s="10">
        <f t="shared" si="3"/>
        <v>30</v>
      </c>
      <c r="U30" s="39">
        <v>20</v>
      </c>
      <c r="V30" s="13">
        <f t="shared" si="4"/>
        <v>0.7142857142857143</v>
      </c>
      <c r="W30" s="12">
        <f>IF(T30=0,0,SUM($T$3:T30)/C30)</f>
        <v>45.428571428571431</v>
      </c>
      <c r="X30" s="42">
        <f t="shared" si="5"/>
        <v>42</v>
      </c>
      <c r="Y30" s="13">
        <f t="shared" si="22"/>
        <v>0.7142857142857143</v>
      </c>
      <c r="Z30" s="10">
        <f t="shared" si="9"/>
        <v>1272</v>
      </c>
      <c r="AA30" s="19">
        <f t="shared" si="7"/>
        <v>45.428571428571431</v>
      </c>
      <c r="AB30" s="39">
        <v>6</v>
      </c>
      <c r="AC30" s="39">
        <v>6</v>
      </c>
      <c r="AD30" s="10">
        <f t="shared" si="10"/>
        <v>0</v>
      </c>
      <c r="AE30" s="14">
        <f t="shared" si="11"/>
        <v>0.75</v>
      </c>
      <c r="AF30" s="39">
        <v>1</v>
      </c>
      <c r="AG30" s="39">
        <v>0</v>
      </c>
      <c r="AH30" s="10">
        <f t="shared" si="12"/>
        <v>1</v>
      </c>
      <c r="AI30" s="14">
        <f t="shared" si="19"/>
        <v>0.125</v>
      </c>
      <c r="AJ30" s="39">
        <v>1</v>
      </c>
      <c r="AK30" s="39">
        <v>1</v>
      </c>
      <c r="AL30" s="10">
        <f t="shared" si="14"/>
        <v>0</v>
      </c>
      <c r="AM30" s="15">
        <f>AJ30/AN30</f>
        <v>0.125</v>
      </c>
      <c r="AN30" s="39">
        <v>8</v>
      </c>
      <c r="AO30" s="10">
        <f t="shared" si="20"/>
        <v>7</v>
      </c>
      <c r="AP30" s="10">
        <f t="shared" si="17"/>
        <v>1</v>
      </c>
      <c r="AQ30" s="13">
        <f t="shared" si="18"/>
        <v>0.875</v>
      </c>
    </row>
    <row r="31" spans="1:43" x14ac:dyDescent="0.25">
      <c r="A31" s="39" t="s">
        <v>74</v>
      </c>
      <c r="B31" s="2" t="s">
        <v>46</v>
      </c>
      <c r="C31" s="10">
        <f t="shared" si="8"/>
        <v>29</v>
      </c>
      <c r="D31" s="40">
        <v>45497</v>
      </c>
      <c r="E31" s="40">
        <v>45511</v>
      </c>
      <c r="F31" s="38"/>
      <c r="G31" s="39">
        <v>11</v>
      </c>
      <c r="H31" s="10"/>
      <c r="I31" s="14">
        <f t="shared" si="0"/>
        <v>0</v>
      </c>
      <c r="J31" s="38"/>
      <c r="K31" s="39">
        <v>20</v>
      </c>
      <c r="L31" s="10"/>
      <c r="M31" s="14">
        <f t="shared" si="1"/>
        <v>0</v>
      </c>
      <c r="N31" s="38"/>
      <c r="O31" s="39">
        <v>6</v>
      </c>
      <c r="P31" s="10"/>
      <c r="Q31" s="14">
        <f t="shared" si="2"/>
        <v>0</v>
      </c>
      <c r="R31" s="39">
        <v>42</v>
      </c>
      <c r="S31" s="39">
        <v>43</v>
      </c>
      <c r="T31" s="10">
        <f t="shared" si="3"/>
        <v>37</v>
      </c>
      <c r="U31" s="39">
        <v>16</v>
      </c>
      <c r="V31" s="13">
        <f t="shared" si="4"/>
        <v>0.86046511627906974</v>
      </c>
      <c r="W31" s="12">
        <f>IF(T31=0,0,SUM($T$3:T31)/C31)</f>
        <v>45.137931034482762</v>
      </c>
      <c r="X31" s="42">
        <f t="shared" si="5"/>
        <v>42</v>
      </c>
      <c r="Y31" s="13">
        <f t="shared" si="22"/>
        <v>0.88095238095238093</v>
      </c>
      <c r="Z31" s="10">
        <f t="shared" si="9"/>
        <v>1309</v>
      </c>
      <c r="AA31" s="19">
        <f t="shared" si="7"/>
        <v>45.137931034482762</v>
      </c>
      <c r="AB31" s="39">
        <v>5</v>
      </c>
      <c r="AC31" s="39">
        <v>3</v>
      </c>
      <c r="AD31" s="10">
        <f t="shared" si="10"/>
        <v>2</v>
      </c>
      <c r="AE31" s="14">
        <f t="shared" si="11"/>
        <v>0.625</v>
      </c>
      <c r="AF31" s="39">
        <v>1</v>
      </c>
      <c r="AG31" s="39">
        <v>1</v>
      </c>
      <c r="AH31" s="10">
        <f t="shared" si="12"/>
        <v>0</v>
      </c>
      <c r="AI31" s="14">
        <f t="shared" si="19"/>
        <v>0.125</v>
      </c>
      <c r="AJ31" s="39">
        <v>2</v>
      </c>
      <c r="AK31" s="39">
        <v>2</v>
      </c>
      <c r="AL31" s="10">
        <f t="shared" si="14"/>
        <v>0</v>
      </c>
      <c r="AM31" s="15">
        <f>AJ31/AN31</f>
        <v>0.25</v>
      </c>
      <c r="AN31" s="39">
        <v>8</v>
      </c>
      <c r="AO31" s="10">
        <f t="shared" si="20"/>
        <v>6</v>
      </c>
      <c r="AP31" s="10">
        <f t="shared" si="17"/>
        <v>2</v>
      </c>
      <c r="AQ31" s="13">
        <f t="shared" si="18"/>
        <v>0.75</v>
      </c>
    </row>
    <row r="32" spans="1:43" x14ac:dyDescent="0.25">
      <c r="A32" s="39" t="s">
        <v>75</v>
      </c>
      <c r="B32" s="2" t="s">
        <v>46</v>
      </c>
      <c r="C32" s="10">
        <f t="shared" si="8"/>
        <v>30</v>
      </c>
      <c r="D32" s="40">
        <v>45512</v>
      </c>
      <c r="E32" s="40">
        <v>45524</v>
      </c>
      <c r="F32" s="38"/>
      <c r="G32" s="39">
        <v>17</v>
      </c>
      <c r="H32" s="10"/>
      <c r="I32" s="14">
        <f t="shared" si="0"/>
        <v>0</v>
      </c>
      <c r="J32" s="38"/>
      <c r="K32" s="39">
        <v>2</v>
      </c>
      <c r="L32" s="10"/>
      <c r="M32" s="14">
        <f t="shared" si="1"/>
        <v>0</v>
      </c>
      <c r="N32" s="38"/>
      <c r="O32" s="39">
        <v>0</v>
      </c>
      <c r="P32" s="10"/>
      <c r="Q32" s="14">
        <f t="shared" si="2"/>
        <v>0</v>
      </c>
      <c r="R32" s="39">
        <v>19</v>
      </c>
      <c r="S32" s="39">
        <v>19</v>
      </c>
      <c r="T32" s="10">
        <f t="shared" si="3"/>
        <v>19</v>
      </c>
      <c r="U32" s="39">
        <v>0</v>
      </c>
      <c r="V32" s="13">
        <f t="shared" si="4"/>
        <v>1</v>
      </c>
      <c r="W32" s="12">
        <f>IF(T32=0,0,SUM($T$3:T32)/C32)</f>
        <v>44.266666666666666</v>
      </c>
      <c r="X32" s="42">
        <f t="shared" si="5"/>
        <v>19</v>
      </c>
      <c r="Y32" s="13">
        <f t="shared" si="22"/>
        <v>1</v>
      </c>
      <c r="Z32" s="10">
        <f t="shared" si="9"/>
        <v>1328</v>
      </c>
      <c r="AA32" s="19">
        <f t="shared" si="7"/>
        <v>44.266666666666666</v>
      </c>
      <c r="AB32" s="39">
        <v>4</v>
      </c>
      <c r="AC32" s="39">
        <v>4</v>
      </c>
      <c r="AD32" s="10">
        <f t="shared" si="10"/>
        <v>0</v>
      </c>
      <c r="AE32" s="14">
        <f t="shared" si="11"/>
        <v>0.8</v>
      </c>
      <c r="AF32" s="39">
        <v>1</v>
      </c>
      <c r="AG32" s="39">
        <v>1</v>
      </c>
      <c r="AH32" s="10">
        <f t="shared" si="12"/>
        <v>0</v>
      </c>
      <c r="AI32" s="14">
        <f t="shared" si="19"/>
        <v>0.2</v>
      </c>
      <c r="AJ32" s="39">
        <v>0</v>
      </c>
      <c r="AK32" s="39">
        <v>0</v>
      </c>
      <c r="AL32" s="10">
        <f t="shared" si="14"/>
        <v>0</v>
      </c>
      <c r="AM32" s="15">
        <f>AJ32/AN32</f>
        <v>0</v>
      </c>
      <c r="AN32" s="39">
        <v>5</v>
      </c>
      <c r="AO32" s="10">
        <f t="shared" si="20"/>
        <v>5</v>
      </c>
      <c r="AP32" s="10">
        <f t="shared" si="17"/>
        <v>0</v>
      </c>
      <c r="AQ32" s="13">
        <f t="shared" si="18"/>
        <v>1</v>
      </c>
    </row>
    <row r="33" spans="1:43" x14ac:dyDescent="0.25">
      <c r="A33" s="39" t="s">
        <v>76</v>
      </c>
      <c r="B33" s="2" t="s">
        <v>46</v>
      </c>
      <c r="C33" s="10">
        <f t="shared" si="8"/>
        <v>31</v>
      </c>
      <c r="D33" s="40">
        <v>45525</v>
      </c>
      <c r="E33" s="40">
        <v>45539</v>
      </c>
      <c r="F33" s="38"/>
      <c r="G33" s="39">
        <v>10</v>
      </c>
      <c r="H33" s="10"/>
      <c r="I33" s="14">
        <f t="shared" si="0"/>
        <v>0</v>
      </c>
      <c r="J33" s="38"/>
      <c r="K33" s="39">
        <v>23</v>
      </c>
      <c r="L33" s="10"/>
      <c r="M33" s="14">
        <f t="shared" si="1"/>
        <v>0</v>
      </c>
      <c r="N33" s="38"/>
      <c r="O33" s="39">
        <v>8</v>
      </c>
      <c r="P33" s="10"/>
      <c r="Q33" s="14">
        <f t="shared" si="2"/>
        <v>0</v>
      </c>
      <c r="R33" s="39">
        <v>39</v>
      </c>
      <c r="S33" s="39">
        <v>41</v>
      </c>
      <c r="T33" s="10">
        <f t="shared" si="3"/>
        <v>41</v>
      </c>
      <c r="U33" s="39">
        <v>0</v>
      </c>
      <c r="V33" s="13">
        <f t="shared" si="4"/>
        <v>1</v>
      </c>
      <c r="W33" s="12">
        <f>IF(T33=0,0,SUM($T$3:T33)/C33)</f>
        <v>44.161290322580648</v>
      </c>
      <c r="X33" s="42">
        <f t="shared" si="5"/>
        <v>39</v>
      </c>
      <c r="Y33" s="13">
        <f t="shared" si="22"/>
        <v>1.0512820512820513</v>
      </c>
      <c r="Z33" s="10">
        <f t="shared" si="9"/>
        <v>1369</v>
      </c>
      <c r="AA33" s="19">
        <f t="shared" si="7"/>
        <v>44.161290322580648</v>
      </c>
      <c r="AB33" s="39">
        <v>2</v>
      </c>
      <c r="AC33" s="39">
        <v>2</v>
      </c>
      <c r="AD33" s="10">
        <f t="shared" si="10"/>
        <v>0</v>
      </c>
      <c r="AE33" s="14">
        <f t="shared" si="11"/>
        <v>0.4</v>
      </c>
      <c r="AF33" s="39">
        <v>2</v>
      </c>
      <c r="AG33" s="39">
        <v>2</v>
      </c>
      <c r="AH33" s="10">
        <f t="shared" si="12"/>
        <v>0</v>
      </c>
      <c r="AI33" s="14">
        <f t="shared" si="19"/>
        <v>0.4</v>
      </c>
      <c r="AJ33" s="39">
        <v>1</v>
      </c>
      <c r="AK33" s="39">
        <v>1</v>
      </c>
      <c r="AL33" s="10">
        <f t="shared" si="14"/>
        <v>0</v>
      </c>
      <c r="AM33" s="15">
        <f t="shared" ref="AM33:AM34" si="23">AJ33/AN33</f>
        <v>0.2</v>
      </c>
      <c r="AN33" s="39">
        <v>5</v>
      </c>
      <c r="AO33" s="10">
        <f t="shared" si="20"/>
        <v>5</v>
      </c>
      <c r="AP33" s="10">
        <f t="shared" si="17"/>
        <v>0</v>
      </c>
      <c r="AQ33" s="13">
        <f t="shared" si="18"/>
        <v>1</v>
      </c>
    </row>
    <row r="34" spans="1:43" x14ac:dyDescent="0.25">
      <c r="A34" s="39" t="s">
        <v>77</v>
      </c>
      <c r="B34" s="2" t="s">
        <v>46</v>
      </c>
      <c r="C34" s="10">
        <f t="shared" si="8"/>
        <v>32</v>
      </c>
      <c r="D34" s="40">
        <v>45540</v>
      </c>
      <c r="E34" s="40">
        <v>45553</v>
      </c>
      <c r="F34" s="38"/>
      <c r="G34" s="39">
        <v>6</v>
      </c>
      <c r="H34" s="10"/>
      <c r="I34" s="14">
        <f t="shared" si="0"/>
        <v>0</v>
      </c>
      <c r="J34" s="38"/>
      <c r="K34" s="39">
        <v>39</v>
      </c>
      <c r="L34" s="10"/>
      <c r="M34" s="14">
        <f t="shared" si="1"/>
        <v>0</v>
      </c>
      <c r="N34" s="38"/>
      <c r="O34" s="39">
        <v>0</v>
      </c>
      <c r="P34" s="10"/>
      <c r="Q34" s="14">
        <f t="shared" si="2"/>
        <v>0</v>
      </c>
      <c r="R34" s="39">
        <v>38</v>
      </c>
      <c r="S34" s="39">
        <v>39</v>
      </c>
      <c r="T34" s="10">
        <f t="shared" si="3"/>
        <v>45</v>
      </c>
      <c r="U34" s="39">
        <v>3</v>
      </c>
      <c r="V34" s="13">
        <f t="shared" si="4"/>
        <v>1.1538461538461537</v>
      </c>
      <c r="W34" s="12">
        <f>IF(T34=0,0,SUM($T$3:T34)/C34)</f>
        <v>44.1875</v>
      </c>
      <c r="X34" s="42">
        <f t="shared" si="5"/>
        <v>38</v>
      </c>
      <c r="Y34" s="13">
        <f t="shared" si="22"/>
        <v>1.1842105263157894</v>
      </c>
      <c r="Z34" s="10">
        <f t="shared" si="9"/>
        <v>1414</v>
      </c>
      <c r="AA34" s="19">
        <f t="shared" si="7"/>
        <v>44.1875</v>
      </c>
      <c r="AB34" s="39">
        <v>3</v>
      </c>
      <c r="AC34" s="39">
        <v>2</v>
      </c>
      <c r="AD34" s="10">
        <f t="shared" si="10"/>
        <v>1</v>
      </c>
      <c r="AE34" s="14">
        <f t="shared" si="11"/>
        <v>0.5</v>
      </c>
      <c r="AF34" s="39">
        <v>3</v>
      </c>
      <c r="AG34" s="39">
        <v>3</v>
      </c>
      <c r="AH34" s="10">
        <f t="shared" si="12"/>
        <v>0</v>
      </c>
      <c r="AI34" s="14">
        <f t="shared" si="19"/>
        <v>0.5</v>
      </c>
      <c r="AJ34" s="39">
        <v>0</v>
      </c>
      <c r="AK34" s="39">
        <v>0</v>
      </c>
      <c r="AL34" s="10">
        <f t="shared" si="14"/>
        <v>0</v>
      </c>
      <c r="AM34" s="15">
        <f t="shared" si="23"/>
        <v>0</v>
      </c>
      <c r="AN34" s="39">
        <v>6</v>
      </c>
      <c r="AO34" s="10">
        <f t="shared" si="20"/>
        <v>5</v>
      </c>
      <c r="AP34" s="10">
        <f t="shared" si="17"/>
        <v>1</v>
      </c>
      <c r="AQ34" s="13">
        <f t="shared" si="18"/>
        <v>0.83333333333333337</v>
      </c>
    </row>
    <row r="35" spans="1:43" x14ac:dyDescent="0.25">
      <c r="A35" s="39" t="s">
        <v>78</v>
      </c>
      <c r="B35" s="2" t="s">
        <v>46</v>
      </c>
      <c r="C35" s="10">
        <f t="shared" si="8"/>
        <v>33</v>
      </c>
      <c r="D35" s="40">
        <v>45554</v>
      </c>
      <c r="E35" s="40">
        <v>45567</v>
      </c>
      <c r="F35" s="38"/>
      <c r="G35" s="39">
        <v>22</v>
      </c>
      <c r="H35" s="10"/>
      <c r="I35" s="14">
        <f t="shared" si="0"/>
        <v>0</v>
      </c>
      <c r="J35" s="38"/>
      <c r="K35" s="39">
        <v>3</v>
      </c>
      <c r="L35" s="10"/>
      <c r="M35" s="14">
        <f t="shared" si="1"/>
        <v>0</v>
      </c>
      <c r="N35" s="38"/>
      <c r="O35" s="39">
        <v>15</v>
      </c>
      <c r="P35" s="10"/>
      <c r="Q35" s="14">
        <f t="shared" si="2"/>
        <v>0</v>
      </c>
      <c r="R35" s="39">
        <v>52</v>
      </c>
      <c r="S35" s="39">
        <v>51</v>
      </c>
      <c r="T35" s="10">
        <f t="shared" si="3"/>
        <v>40</v>
      </c>
      <c r="U35" s="39">
        <v>8</v>
      </c>
      <c r="V35" s="13">
        <f t="shared" si="4"/>
        <v>0.78431372549019607</v>
      </c>
      <c r="W35" s="12">
        <f>IF(T35=0,0,SUM($T$3:T35)/C35)</f>
        <v>44.060606060606062</v>
      </c>
      <c r="X35" s="42">
        <f t="shared" si="5"/>
        <v>52</v>
      </c>
      <c r="Y35" s="13">
        <f t="shared" ref="Y35:Y43" si="24">IFERROR(T35/X35,0)</f>
        <v>0.76923076923076927</v>
      </c>
      <c r="Z35" s="10">
        <f t="shared" ref="Z35:Z43" si="25">T35 + Z34</f>
        <v>1454</v>
      </c>
      <c r="AA35" s="19">
        <f t="shared" si="7"/>
        <v>44.060606060606062</v>
      </c>
      <c r="AB35" s="39">
        <v>6</v>
      </c>
      <c r="AC35" s="39">
        <v>6</v>
      </c>
      <c r="AD35" s="10">
        <f t="shared" ref="AD35:AD43" si="26">AB35-AC35</f>
        <v>0</v>
      </c>
      <c r="AE35" s="14">
        <f t="shared" ref="AE35:AE43" si="27">AB35/AN35</f>
        <v>0.54545454545454541</v>
      </c>
      <c r="AF35" s="39">
        <v>3</v>
      </c>
      <c r="AG35" s="39">
        <v>1</v>
      </c>
      <c r="AH35" s="10">
        <f t="shared" ref="AH35:AH43" si="28">AF35-AG35</f>
        <v>2</v>
      </c>
      <c r="AI35" s="14">
        <f t="shared" ref="AI35:AI43" si="29">AF35/AN35</f>
        <v>0.27272727272727271</v>
      </c>
      <c r="AJ35" s="39">
        <v>2</v>
      </c>
      <c r="AK35" s="39">
        <v>2</v>
      </c>
      <c r="AL35" s="10">
        <f t="shared" ref="AL35:AL43" si="30">AJ35-AK35</f>
        <v>0</v>
      </c>
      <c r="AM35" s="15">
        <f t="shared" ref="AM35:AM43" si="31">AJ35/AN35</f>
        <v>0.18181818181818182</v>
      </c>
      <c r="AN35" s="39">
        <v>11</v>
      </c>
      <c r="AO35" s="10">
        <f t="shared" ref="AO35:AO37" si="32">AC35+AG35+AK35</f>
        <v>9</v>
      </c>
      <c r="AP35" s="10">
        <f t="shared" ref="AP35:AP43" si="33">AD35+AH35+AL35</f>
        <v>2</v>
      </c>
      <c r="AQ35" s="13">
        <f t="shared" ref="AQ35:AQ43" si="34" xml:space="preserve"> AO35/(AO35+AP35)</f>
        <v>0.81818181818181823</v>
      </c>
    </row>
    <row r="36" spans="1:43" x14ac:dyDescent="0.25">
      <c r="A36" s="39" t="s">
        <v>79</v>
      </c>
      <c r="B36" s="2" t="s">
        <v>46</v>
      </c>
      <c r="C36" s="10">
        <f t="shared" si="8"/>
        <v>34</v>
      </c>
      <c r="D36" s="40">
        <v>45568</v>
      </c>
      <c r="E36" s="40">
        <v>45581</v>
      </c>
      <c r="F36" s="38"/>
      <c r="G36" s="39">
        <v>21</v>
      </c>
      <c r="H36" s="10"/>
      <c r="I36" s="14">
        <f t="shared" si="0"/>
        <v>0</v>
      </c>
      <c r="J36" s="38"/>
      <c r="K36" s="39">
        <v>8</v>
      </c>
      <c r="L36" s="10"/>
      <c r="M36" s="14">
        <f t="shared" si="1"/>
        <v>0</v>
      </c>
      <c r="N36" s="38"/>
      <c r="O36" s="39">
        <v>13</v>
      </c>
      <c r="P36" s="10"/>
      <c r="Q36" s="14">
        <f t="shared" si="2"/>
        <v>0</v>
      </c>
      <c r="R36" s="39">
        <v>66</v>
      </c>
      <c r="S36" s="39">
        <v>67</v>
      </c>
      <c r="T36" s="10">
        <f t="shared" si="3"/>
        <v>42</v>
      </c>
      <c r="U36" s="39">
        <v>23</v>
      </c>
      <c r="V36" s="13">
        <f t="shared" si="4"/>
        <v>0.62686567164179108</v>
      </c>
      <c r="W36" s="12">
        <f>IF(T36=0,0,SUM($T$3:T36)/C36)</f>
        <v>44</v>
      </c>
      <c r="X36" s="42">
        <f t="shared" si="5"/>
        <v>66</v>
      </c>
      <c r="Y36" s="13">
        <f t="shared" si="24"/>
        <v>0.63636363636363635</v>
      </c>
      <c r="Z36" s="10">
        <f t="shared" si="25"/>
        <v>1496</v>
      </c>
      <c r="AA36" s="19">
        <f t="shared" si="7"/>
        <v>44</v>
      </c>
      <c r="AB36" s="39">
        <v>9</v>
      </c>
      <c r="AC36" s="39">
        <v>7</v>
      </c>
      <c r="AD36" s="10">
        <f t="shared" si="26"/>
        <v>2</v>
      </c>
      <c r="AE36" s="14">
        <f t="shared" si="27"/>
        <v>0.5</v>
      </c>
      <c r="AF36" s="39">
        <v>2</v>
      </c>
      <c r="AG36" s="39">
        <v>2</v>
      </c>
      <c r="AH36" s="10">
        <f t="shared" si="28"/>
        <v>0</v>
      </c>
      <c r="AI36" s="14">
        <f t="shared" si="29"/>
        <v>0.1111111111111111</v>
      </c>
      <c r="AJ36" s="39">
        <v>7</v>
      </c>
      <c r="AK36" s="39">
        <v>6</v>
      </c>
      <c r="AL36" s="10">
        <f t="shared" si="30"/>
        <v>1</v>
      </c>
      <c r="AM36" s="15">
        <f t="shared" si="31"/>
        <v>0.3888888888888889</v>
      </c>
      <c r="AN36" s="39">
        <v>18</v>
      </c>
      <c r="AO36" s="10">
        <f t="shared" si="32"/>
        <v>15</v>
      </c>
      <c r="AP36" s="10">
        <f t="shared" si="33"/>
        <v>3</v>
      </c>
      <c r="AQ36" s="13">
        <f t="shared" si="34"/>
        <v>0.83333333333333337</v>
      </c>
    </row>
    <row r="37" spans="1:43" x14ac:dyDescent="0.25">
      <c r="A37" s="39" t="s">
        <v>80</v>
      </c>
      <c r="B37" s="2" t="s">
        <v>46</v>
      </c>
      <c r="C37" s="10">
        <f t="shared" si="8"/>
        <v>35</v>
      </c>
      <c r="D37" s="40">
        <v>45582</v>
      </c>
      <c r="E37" s="40">
        <v>45595</v>
      </c>
      <c r="F37" s="38"/>
      <c r="G37" s="39">
        <v>66</v>
      </c>
      <c r="H37" s="10"/>
      <c r="I37" s="14">
        <f t="shared" si="0"/>
        <v>0</v>
      </c>
      <c r="J37" s="38"/>
      <c r="K37" s="39">
        <v>5</v>
      </c>
      <c r="L37" s="10"/>
      <c r="M37" s="14">
        <f t="shared" si="1"/>
        <v>0</v>
      </c>
      <c r="N37" s="38"/>
      <c r="O37" s="39">
        <v>0</v>
      </c>
      <c r="P37" s="10"/>
      <c r="Q37" s="14">
        <f t="shared" si="2"/>
        <v>0</v>
      </c>
      <c r="R37" s="39">
        <v>66</v>
      </c>
      <c r="S37" s="39">
        <v>67</v>
      </c>
      <c r="T37" s="10">
        <f t="shared" si="3"/>
        <v>71</v>
      </c>
      <c r="U37" s="39">
        <v>3</v>
      </c>
      <c r="V37" s="13">
        <f t="shared" si="4"/>
        <v>1.0597014925373134</v>
      </c>
      <c r="W37" s="12">
        <f>IF(T37=0,0,SUM($T$3:T37)/C37)</f>
        <v>44.771428571428572</v>
      </c>
      <c r="X37" s="42">
        <f t="shared" si="5"/>
        <v>66</v>
      </c>
      <c r="Y37" s="13">
        <f t="shared" si="24"/>
        <v>1.0757575757575757</v>
      </c>
      <c r="Z37" s="10">
        <f t="shared" si="25"/>
        <v>1567</v>
      </c>
      <c r="AA37" s="19">
        <f t="shared" si="7"/>
        <v>44.771428571428572</v>
      </c>
      <c r="AB37" s="39">
        <v>11</v>
      </c>
      <c r="AC37" s="39">
        <v>10</v>
      </c>
      <c r="AD37" s="10">
        <f t="shared" si="26"/>
        <v>1</v>
      </c>
      <c r="AE37" s="14">
        <f t="shared" si="27"/>
        <v>0.91666666666666663</v>
      </c>
      <c r="AF37" s="39">
        <v>1</v>
      </c>
      <c r="AG37" s="39">
        <v>1</v>
      </c>
      <c r="AH37" s="10">
        <f t="shared" si="28"/>
        <v>0</v>
      </c>
      <c r="AI37" s="14">
        <f t="shared" si="29"/>
        <v>8.3333333333333329E-2</v>
      </c>
      <c r="AJ37" s="39">
        <v>0</v>
      </c>
      <c r="AK37" s="39">
        <v>0</v>
      </c>
      <c r="AL37" s="10">
        <f t="shared" si="30"/>
        <v>0</v>
      </c>
      <c r="AM37" s="15">
        <f t="shared" si="31"/>
        <v>0</v>
      </c>
      <c r="AN37" s="39">
        <v>12</v>
      </c>
      <c r="AO37" s="10">
        <f t="shared" si="32"/>
        <v>11</v>
      </c>
      <c r="AP37" s="10">
        <f t="shared" si="33"/>
        <v>1</v>
      </c>
      <c r="AQ37" s="13">
        <f t="shared" si="34"/>
        <v>0.91666666666666663</v>
      </c>
    </row>
    <row r="38" spans="1:43" x14ac:dyDescent="0.25">
      <c r="A38" s="39" t="s">
        <v>81</v>
      </c>
      <c r="B38" s="2" t="s">
        <v>46</v>
      </c>
      <c r="C38" s="10">
        <f t="shared" si="8"/>
        <v>36</v>
      </c>
      <c r="D38" s="40">
        <v>45596</v>
      </c>
      <c r="E38" s="40">
        <v>45609</v>
      </c>
      <c r="F38" s="38"/>
      <c r="G38" s="39">
        <v>44</v>
      </c>
      <c r="H38" s="10"/>
      <c r="I38" s="14">
        <f t="shared" si="0"/>
        <v>0</v>
      </c>
      <c r="J38" s="38"/>
      <c r="K38" s="39">
        <v>13</v>
      </c>
      <c r="L38" s="10"/>
      <c r="M38" s="14">
        <f t="shared" si="1"/>
        <v>0</v>
      </c>
      <c r="N38" s="38"/>
      <c r="O38" s="39">
        <v>10</v>
      </c>
      <c r="P38" s="10"/>
      <c r="Q38" s="14">
        <f t="shared" si="2"/>
        <v>0</v>
      </c>
      <c r="R38" s="39">
        <v>66</v>
      </c>
      <c r="S38" s="39">
        <v>68</v>
      </c>
      <c r="T38" s="10">
        <f t="shared" si="3"/>
        <v>67</v>
      </c>
      <c r="U38" s="39">
        <v>5</v>
      </c>
      <c r="V38" s="13">
        <f t="shared" si="4"/>
        <v>0.98529411764705888</v>
      </c>
      <c r="W38" s="12">
        <f>IF(T38=0,0,SUM($T$3:T38)/C38)</f>
        <v>45.388888888888886</v>
      </c>
      <c r="X38" s="42">
        <f t="shared" si="5"/>
        <v>66</v>
      </c>
      <c r="Y38" s="13">
        <f t="shared" si="24"/>
        <v>1.0151515151515151</v>
      </c>
      <c r="Z38" s="10">
        <f t="shared" si="25"/>
        <v>1634</v>
      </c>
      <c r="AA38" s="19">
        <f t="shared" si="7"/>
        <v>45.388888888888886</v>
      </c>
      <c r="AB38" s="39">
        <v>14</v>
      </c>
      <c r="AC38" s="39">
        <v>14</v>
      </c>
      <c r="AD38" s="10">
        <f t="shared" si="26"/>
        <v>0</v>
      </c>
      <c r="AE38" s="14">
        <f t="shared" si="27"/>
        <v>0.7</v>
      </c>
      <c r="AF38" s="39">
        <v>3</v>
      </c>
      <c r="AG38" s="39">
        <v>2</v>
      </c>
      <c r="AH38" s="10">
        <f t="shared" si="28"/>
        <v>1</v>
      </c>
      <c r="AI38" s="14">
        <f t="shared" si="29"/>
        <v>0.15</v>
      </c>
      <c r="AJ38" s="39">
        <v>3</v>
      </c>
      <c r="AK38" s="39">
        <v>3</v>
      </c>
      <c r="AL38" s="10">
        <f t="shared" si="30"/>
        <v>0</v>
      </c>
      <c r="AM38" s="15">
        <f t="shared" si="31"/>
        <v>0.15</v>
      </c>
      <c r="AN38" s="39">
        <v>20</v>
      </c>
      <c r="AO38" s="10">
        <f t="shared" ref="AO38:AO43" si="35">AC38+AG38+AK38</f>
        <v>19</v>
      </c>
      <c r="AP38" s="10">
        <f t="shared" si="33"/>
        <v>1</v>
      </c>
      <c r="AQ38" s="13">
        <f t="shared" si="34"/>
        <v>0.95</v>
      </c>
    </row>
    <row r="39" spans="1:43" x14ac:dyDescent="0.25">
      <c r="A39" s="39" t="s">
        <v>82</v>
      </c>
      <c r="B39" s="2" t="s">
        <v>46</v>
      </c>
      <c r="C39" s="10">
        <f t="shared" si="8"/>
        <v>37</v>
      </c>
      <c r="D39" s="40">
        <v>45610</v>
      </c>
      <c r="E39" s="40">
        <v>45624</v>
      </c>
      <c r="F39" s="38"/>
      <c r="G39" s="39">
        <v>3</v>
      </c>
      <c r="H39" s="10"/>
      <c r="I39" s="14">
        <f t="shared" si="0"/>
        <v>0</v>
      </c>
      <c r="J39" s="38"/>
      <c r="K39" s="39">
        <v>30</v>
      </c>
      <c r="L39" s="10"/>
      <c r="M39" s="14">
        <f t="shared" si="1"/>
        <v>0</v>
      </c>
      <c r="N39" s="38"/>
      <c r="O39" s="39">
        <v>2</v>
      </c>
      <c r="P39" s="10"/>
      <c r="Q39" s="14">
        <f t="shared" si="2"/>
        <v>0</v>
      </c>
      <c r="R39" s="39">
        <v>74</v>
      </c>
      <c r="S39" s="39">
        <v>56</v>
      </c>
      <c r="T39" s="10">
        <f t="shared" si="3"/>
        <v>35</v>
      </c>
      <c r="U39" s="39">
        <v>13</v>
      </c>
      <c r="V39" s="13">
        <f t="shared" si="4"/>
        <v>0.625</v>
      </c>
      <c r="W39" s="12">
        <f>IF(T39=0,0,SUM($T$3:T39)/C39)</f>
        <v>45.108108108108105</v>
      </c>
      <c r="X39" s="42">
        <f t="shared" si="5"/>
        <v>74</v>
      </c>
      <c r="Y39" s="13">
        <f t="shared" si="24"/>
        <v>0.47297297297297297</v>
      </c>
      <c r="Z39" s="10">
        <f t="shared" si="25"/>
        <v>1669</v>
      </c>
      <c r="AA39" s="19">
        <f t="shared" si="7"/>
        <v>45.108108108108105</v>
      </c>
      <c r="AB39" s="39">
        <v>2</v>
      </c>
      <c r="AC39" s="39">
        <v>1</v>
      </c>
      <c r="AD39" s="10">
        <f t="shared" si="26"/>
        <v>1</v>
      </c>
      <c r="AE39" s="14">
        <f t="shared" si="27"/>
        <v>0.33333333333333331</v>
      </c>
      <c r="AF39" s="39">
        <v>3</v>
      </c>
      <c r="AG39" s="39">
        <v>3</v>
      </c>
      <c r="AH39" s="10">
        <f t="shared" si="28"/>
        <v>0</v>
      </c>
      <c r="AI39" s="14">
        <f t="shared" si="29"/>
        <v>0.5</v>
      </c>
      <c r="AJ39" s="39">
        <v>1</v>
      </c>
      <c r="AK39" s="39">
        <v>1</v>
      </c>
      <c r="AL39" s="10">
        <f t="shared" si="30"/>
        <v>0</v>
      </c>
      <c r="AM39" s="15">
        <f t="shared" si="31"/>
        <v>0.16666666666666666</v>
      </c>
      <c r="AN39" s="39">
        <v>6</v>
      </c>
      <c r="AO39" s="10">
        <f t="shared" si="35"/>
        <v>5</v>
      </c>
      <c r="AP39" s="10">
        <f t="shared" si="33"/>
        <v>1</v>
      </c>
      <c r="AQ39" s="13">
        <f t="shared" si="34"/>
        <v>0.83333333333333337</v>
      </c>
    </row>
    <row r="40" spans="1:43" x14ac:dyDescent="0.25">
      <c r="A40" s="39" t="s">
        <v>83</v>
      </c>
      <c r="B40" s="2" t="s">
        <v>46</v>
      </c>
      <c r="C40" s="10">
        <f t="shared" si="8"/>
        <v>38</v>
      </c>
      <c r="D40" s="40">
        <v>45625</v>
      </c>
      <c r="E40" s="40">
        <v>45637</v>
      </c>
      <c r="F40" s="38"/>
      <c r="G40" s="39">
        <v>61</v>
      </c>
      <c r="H40" s="10"/>
      <c r="I40" s="14">
        <f t="shared" si="0"/>
        <v>0</v>
      </c>
      <c r="J40" s="38"/>
      <c r="K40" s="39">
        <v>13</v>
      </c>
      <c r="L40" s="10"/>
      <c r="M40" s="14">
        <f t="shared" si="1"/>
        <v>0</v>
      </c>
      <c r="N40" s="38"/>
      <c r="O40" s="39">
        <v>0</v>
      </c>
      <c r="P40" s="10"/>
      <c r="Q40" s="14">
        <f t="shared" si="2"/>
        <v>0</v>
      </c>
      <c r="R40" s="39">
        <v>67</v>
      </c>
      <c r="S40" s="39">
        <v>67</v>
      </c>
      <c r="T40" s="10">
        <f t="shared" si="3"/>
        <v>74</v>
      </c>
      <c r="U40" s="39">
        <v>20</v>
      </c>
      <c r="V40" s="13">
        <f t="shared" si="4"/>
        <v>1.1044776119402986</v>
      </c>
      <c r="W40" s="12">
        <f>IF(T40=0,0,SUM($T$3:T40)/C40)</f>
        <v>45.868421052631582</v>
      </c>
      <c r="X40" s="42">
        <f t="shared" si="5"/>
        <v>67</v>
      </c>
      <c r="Y40" s="13">
        <f t="shared" si="24"/>
        <v>1.1044776119402986</v>
      </c>
      <c r="Z40" s="10">
        <f t="shared" si="25"/>
        <v>1743</v>
      </c>
      <c r="AA40" s="19">
        <f t="shared" si="7"/>
        <v>45.868421052631582</v>
      </c>
      <c r="AB40" s="39">
        <v>15</v>
      </c>
      <c r="AC40" s="39">
        <v>14</v>
      </c>
      <c r="AD40" s="10">
        <f t="shared" si="26"/>
        <v>1</v>
      </c>
      <c r="AE40" s="14">
        <f t="shared" si="27"/>
        <v>0.9375</v>
      </c>
      <c r="AF40" s="39">
        <v>1</v>
      </c>
      <c r="AG40" s="39">
        <v>1</v>
      </c>
      <c r="AH40" s="10">
        <f t="shared" si="28"/>
        <v>0</v>
      </c>
      <c r="AI40" s="14">
        <f t="shared" si="29"/>
        <v>6.25E-2</v>
      </c>
      <c r="AJ40" s="39">
        <v>0</v>
      </c>
      <c r="AK40" s="39">
        <v>0</v>
      </c>
      <c r="AL40" s="10">
        <f t="shared" si="30"/>
        <v>0</v>
      </c>
      <c r="AM40" s="15">
        <f t="shared" si="31"/>
        <v>0</v>
      </c>
      <c r="AN40" s="39">
        <v>16</v>
      </c>
      <c r="AO40" s="10">
        <f t="shared" si="35"/>
        <v>15</v>
      </c>
      <c r="AP40" s="10">
        <f t="shared" si="33"/>
        <v>1</v>
      </c>
      <c r="AQ40" s="13">
        <f t="shared" si="34"/>
        <v>0.9375</v>
      </c>
    </row>
    <row r="41" spans="1:43" x14ac:dyDescent="0.25">
      <c r="A41" s="39" t="s">
        <v>84</v>
      </c>
      <c r="B41" s="2" t="s">
        <v>46</v>
      </c>
      <c r="C41" s="10">
        <f t="shared" si="8"/>
        <v>39</v>
      </c>
      <c r="D41" s="40">
        <v>45638</v>
      </c>
      <c r="E41" s="40">
        <v>45659</v>
      </c>
      <c r="F41" s="38"/>
      <c r="G41" s="39">
        <v>61</v>
      </c>
      <c r="H41" s="10"/>
      <c r="I41" s="14">
        <f>F41/Team1!S41</f>
        <v>0</v>
      </c>
      <c r="J41" s="38"/>
      <c r="K41" s="39">
        <v>0</v>
      </c>
      <c r="L41" s="10"/>
      <c r="M41" s="14">
        <f>J41/Team1!S41</f>
        <v>0</v>
      </c>
      <c r="N41" s="38"/>
      <c r="O41" s="39">
        <v>0</v>
      </c>
      <c r="P41" s="10"/>
      <c r="Q41" s="14">
        <f>N41/Team1!S41</f>
        <v>0</v>
      </c>
      <c r="R41" s="39">
        <v>56</v>
      </c>
      <c r="S41" s="39">
        <v>51</v>
      </c>
      <c r="T41" s="10">
        <f t="shared" si="3"/>
        <v>61</v>
      </c>
      <c r="U41" s="39">
        <v>2</v>
      </c>
      <c r="V41" s="13">
        <f xml:space="preserve"> T41/Team1!S41</f>
        <v>1.0517241379310345</v>
      </c>
      <c r="W41" s="12">
        <f>IF(T41=0,0,SUM($T$3:T41)/C41)</f>
        <v>46.256410256410255</v>
      </c>
      <c r="X41" s="42">
        <f>Team1!R41</f>
        <v>57</v>
      </c>
      <c r="Y41" s="13">
        <f t="shared" si="24"/>
        <v>1.0701754385964912</v>
      </c>
      <c r="Z41" s="10">
        <f t="shared" si="25"/>
        <v>1804</v>
      </c>
      <c r="AA41" s="19">
        <f t="shared" si="7"/>
        <v>46.256410256410255</v>
      </c>
      <c r="AB41" s="39">
        <v>9</v>
      </c>
      <c r="AC41" s="39">
        <v>9</v>
      </c>
      <c r="AD41" s="10">
        <f t="shared" si="26"/>
        <v>0</v>
      </c>
      <c r="AE41" s="14">
        <f t="shared" si="27"/>
        <v>0.9</v>
      </c>
      <c r="AF41" s="39">
        <v>0</v>
      </c>
      <c r="AG41" s="39">
        <v>0</v>
      </c>
      <c r="AH41" s="10">
        <f t="shared" si="28"/>
        <v>0</v>
      </c>
      <c r="AI41" s="14">
        <f t="shared" si="29"/>
        <v>0</v>
      </c>
      <c r="AJ41" s="39">
        <v>1</v>
      </c>
      <c r="AK41" s="39">
        <v>0</v>
      </c>
      <c r="AL41" s="10">
        <f t="shared" si="30"/>
        <v>1</v>
      </c>
      <c r="AM41" s="15">
        <f t="shared" si="31"/>
        <v>0.1</v>
      </c>
      <c r="AN41" s="39">
        <v>10</v>
      </c>
      <c r="AO41" s="10">
        <f t="shared" si="35"/>
        <v>9</v>
      </c>
      <c r="AP41" s="10">
        <f t="shared" si="33"/>
        <v>1</v>
      </c>
      <c r="AQ41" s="13">
        <f t="shared" si="34"/>
        <v>0.9</v>
      </c>
    </row>
    <row r="42" spans="1:43" x14ac:dyDescent="0.25">
      <c r="A42" s="39" t="s">
        <v>85</v>
      </c>
      <c r="B42" s="2" t="s">
        <v>46</v>
      </c>
      <c r="C42" s="10">
        <f t="shared" si="8"/>
        <v>40</v>
      </c>
      <c r="D42" s="40">
        <v>45660</v>
      </c>
      <c r="E42" s="40">
        <v>45672</v>
      </c>
      <c r="F42" s="38"/>
      <c r="G42" s="39">
        <v>20</v>
      </c>
      <c r="H42" s="10"/>
      <c r="I42" s="14">
        <f>F42/Team1!S42</f>
        <v>0</v>
      </c>
      <c r="J42" s="38"/>
      <c r="K42" s="39">
        <v>4</v>
      </c>
      <c r="L42" s="10"/>
      <c r="M42" s="14">
        <f>J42/Team1!S42</f>
        <v>0</v>
      </c>
      <c r="N42" s="38"/>
      <c r="O42" s="39">
        <v>0</v>
      </c>
      <c r="P42" s="10"/>
      <c r="Q42" s="14">
        <f>N42/Team1!S42</f>
        <v>0</v>
      </c>
      <c r="R42" s="39">
        <v>63</v>
      </c>
      <c r="S42" s="39">
        <v>65</v>
      </c>
      <c r="T42" s="10">
        <f t="shared" si="3"/>
        <v>24</v>
      </c>
      <c r="U42" s="39">
        <v>41</v>
      </c>
      <c r="V42" s="13">
        <f xml:space="preserve"> T42/Team1!S42</f>
        <v>0.40677966101694918</v>
      </c>
      <c r="W42" s="12">
        <f>IF(T42=0,0,SUM($T$3:T42)/C42)</f>
        <v>45.7</v>
      </c>
      <c r="X42" s="42">
        <f>Team1!R42</f>
        <v>60</v>
      </c>
      <c r="Y42" s="13">
        <f t="shared" si="24"/>
        <v>0.4</v>
      </c>
      <c r="Z42" s="10">
        <f t="shared" si="25"/>
        <v>1828</v>
      </c>
      <c r="AA42" s="19">
        <f t="shared" si="7"/>
        <v>45.7</v>
      </c>
      <c r="AB42" s="39">
        <v>2</v>
      </c>
      <c r="AC42" s="39">
        <v>1</v>
      </c>
      <c r="AD42" s="10">
        <f t="shared" si="26"/>
        <v>1</v>
      </c>
      <c r="AE42" s="14">
        <f t="shared" si="27"/>
        <v>0.25</v>
      </c>
      <c r="AF42" s="39">
        <v>5</v>
      </c>
      <c r="AG42" s="39">
        <v>2</v>
      </c>
      <c r="AH42" s="10">
        <f t="shared" si="28"/>
        <v>3</v>
      </c>
      <c r="AI42" s="14">
        <f t="shared" si="29"/>
        <v>0.625</v>
      </c>
      <c r="AJ42" s="39">
        <v>1</v>
      </c>
      <c r="AK42" s="39">
        <v>0</v>
      </c>
      <c r="AL42" s="10">
        <f t="shared" si="30"/>
        <v>1</v>
      </c>
      <c r="AM42" s="15">
        <f t="shared" si="31"/>
        <v>0.125</v>
      </c>
      <c r="AN42" s="39">
        <v>8</v>
      </c>
      <c r="AO42" s="10">
        <f t="shared" si="35"/>
        <v>3</v>
      </c>
      <c r="AP42" s="10">
        <f t="shared" si="33"/>
        <v>5</v>
      </c>
      <c r="AQ42" s="13">
        <f t="shared" si="34"/>
        <v>0.375</v>
      </c>
    </row>
    <row r="43" spans="1:43" x14ac:dyDescent="0.25">
      <c r="A43" s="39" t="s">
        <v>86</v>
      </c>
      <c r="B43" s="2" t="s">
        <v>46</v>
      </c>
      <c r="C43" s="10">
        <f t="shared" si="8"/>
        <v>41</v>
      </c>
      <c r="D43" s="40">
        <v>45673</v>
      </c>
      <c r="E43" s="40">
        <v>45686</v>
      </c>
      <c r="F43" s="38"/>
      <c r="G43" s="39"/>
      <c r="H43" s="10"/>
      <c r="I43" s="14">
        <f>F43/Team1!S43</f>
        <v>0</v>
      </c>
      <c r="J43" s="38"/>
      <c r="K43" s="39"/>
      <c r="L43" s="10"/>
      <c r="M43" s="14">
        <f>J43/Team1!S43</f>
        <v>0</v>
      </c>
      <c r="N43" s="38"/>
      <c r="O43" s="39"/>
      <c r="P43" s="10"/>
      <c r="Q43" s="14">
        <f>N43/Team1!S43</f>
        <v>0</v>
      </c>
      <c r="R43" s="39"/>
      <c r="S43" s="39"/>
      <c r="T43" s="10">
        <f t="shared" si="3"/>
        <v>0</v>
      </c>
      <c r="U43" s="39"/>
      <c r="V43" s="13">
        <f xml:space="preserve"> T43/Team1!S43</f>
        <v>0</v>
      </c>
      <c r="W43" s="12">
        <f>IF(T43=0,0,SUM($T$3:T43)/C43)</f>
        <v>0</v>
      </c>
      <c r="X43" s="42">
        <f>Team1!R43</f>
        <v>81</v>
      </c>
      <c r="Y43" s="13">
        <f t="shared" si="24"/>
        <v>0</v>
      </c>
      <c r="Z43" s="10">
        <f t="shared" si="25"/>
        <v>1828</v>
      </c>
      <c r="AA43" s="19">
        <f t="shared" si="7"/>
        <v>44.585365853658537</v>
      </c>
      <c r="AB43" s="39"/>
      <c r="AC43" s="39"/>
      <c r="AD43" s="10">
        <f t="shared" si="26"/>
        <v>0</v>
      </c>
      <c r="AE43" s="14" t="e">
        <f t="shared" si="27"/>
        <v>#DIV/0!</v>
      </c>
      <c r="AF43" s="39"/>
      <c r="AG43" s="39"/>
      <c r="AH43" s="10">
        <f t="shared" si="28"/>
        <v>0</v>
      </c>
      <c r="AI43" s="14" t="e">
        <f t="shared" si="29"/>
        <v>#DIV/0!</v>
      </c>
      <c r="AJ43" s="39"/>
      <c r="AK43" s="39"/>
      <c r="AL43" s="10">
        <f t="shared" si="30"/>
        <v>0</v>
      </c>
      <c r="AM43" s="15" t="e">
        <f t="shared" si="31"/>
        <v>#DIV/0!</v>
      </c>
      <c r="AN43" s="39"/>
      <c r="AO43" s="10">
        <f t="shared" si="35"/>
        <v>0</v>
      </c>
      <c r="AP43" s="10">
        <f t="shared" si="33"/>
        <v>0</v>
      </c>
      <c r="AQ43" s="13" t="e">
        <f t="shared" si="34"/>
        <v>#DIV/0!</v>
      </c>
    </row>
  </sheetData>
  <mergeCells count="2">
    <mergeCell ref="F1:AA1"/>
    <mergeCell ref="AB1:AQ1"/>
  </mergeCells>
  <conditionalFormatting sqref="B1:B1048576">
    <cfRule type="cellIs" dxfId="21" priority="1" operator="equal">
      <formula>"Pendiente"</formula>
    </cfRule>
    <cfRule type="cellIs" dxfId="20" priority="2" operator="equal">
      <formula>"En curso"</formula>
    </cfRule>
    <cfRule type="cellIs" dxfId="19" priority="3" operator="equal">
      <formula>"Cerrado"</formula>
    </cfRule>
  </conditionalFormatting>
  <conditionalFormatting sqref="V3:V43 AQ3:AQ43">
    <cfRule type="cellIs" dxfId="18" priority="4" operator="between">
      <formula>0.49</formula>
      <formula>0</formula>
    </cfRule>
    <cfRule type="cellIs" dxfId="17" priority="5" operator="between">
      <formula>0.79</formula>
      <formula>0.5</formula>
    </cfRule>
    <cfRule type="cellIs" dxfId="16" priority="6" operator="between">
      <formula>1</formula>
      <formula>0.8</formula>
    </cfRule>
    <cfRule type="cellIs" dxfId="15" priority="7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51086A-695A-4C4E-9346-576B32104DDD}">
          <x14:formula1>
            <xm:f>Config!$A:$A</xm:f>
          </x14:formula1>
          <xm:sqref>A3:A43</xm:sqref>
        </x14:dataValidation>
        <x14:dataValidation type="list" allowBlank="1" showInputMessage="1" showErrorMessage="1" xr:uid="{B34D4233-9F93-4699-881C-ECFEE21260C6}">
          <x14:formula1>
            <xm:f>Config!$F:$F</xm:f>
          </x14:formula1>
          <xm:sqref>B3:B43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5549-4030-4C6A-B631-4B119E4C7C63}">
  <sheetPr>
    <tabColor theme="9"/>
  </sheetPr>
  <dimension ref="Y27:AC38"/>
  <sheetViews>
    <sheetView showGridLines="0" zoomScaleNormal="100" workbookViewId="0">
      <selection activeCell="Q32" sqref="Q32"/>
    </sheetView>
  </sheetViews>
  <sheetFormatPr baseColWidth="10" defaultColWidth="11.42578125" defaultRowHeight="15" x14ac:dyDescent="0.25"/>
  <cols>
    <col min="1" max="1" width="5.7109375" customWidth="1"/>
    <col min="12" max="12" width="5.7109375" customWidth="1"/>
    <col min="16" max="23" width="11.42578125" customWidth="1"/>
    <col min="24" max="24" width="5.7109375" customWidth="1"/>
  </cols>
  <sheetData>
    <row r="27" spans="27:29" ht="15.75" thickBot="1" x14ac:dyDescent="0.3"/>
    <row r="28" spans="27:29" ht="21.75" thickBot="1" x14ac:dyDescent="0.4">
      <c r="AA28" s="22" t="s">
        <v>87</v>
      </c>
      <c r="AB28" s="23"/>
      <c r="AC28" s="24">
        <f>AC30/AC29</f>
        <v>44.138582274243781</v>
      </c>
    </row>
    <row r="29" spans="27:29" x14ac:dyDescent="0.25">
      <c r="AA29" t="s">
        <v>88</v>
      </c>
      <c r="AC29">
        <f>COUNTIFS(Team2!B:B,"Cerrado")</f>
        <v>41</v>
      </c>
    </row>
    <row r="30" spans="27:29" x14ac:dyDescent="0.25">
      <c r="AA30" t="s">
        <v>89</v>
      </c>
      <c r="AC30" s="20">
        <f>SUMIFS(Team2!W:W,Team2!B:B,"Cerrado")</f>
        <v>1809.6818732439949</v>
      </c>
    </row>
    <row r="31" spans="27:29" x14ac:dyDescent="0.25">
      <c r="AA31" t="s">
        <v>90</v>
      </c>
      <c r="AC31">
        <v>5</v>
      </c>
    </row>
    <row r="32" spans="27:29" x14ac:dyDescent="0.25">
      <c r="AA32" t="s">
        <v>91</v>
      </c>
      <c r="AC32" s="21">
        <f>AC28/AC31</f>
        <v>8.8277164548487566</v>
      </c>
    </row>
    <row r="34" spans="25:27" x14ac:dyDescent="0.25">
      <c r="Y34" s="37" t="s">
        <v>92</v>
      </c>
    </row>
    <row r="36" spans="25:27" x14ac:dyDescent="0.25">
      <c r="Y36" s="27" t="s">
        <v>93</v>
      </c>
      <c r="Z36" s="25" t="str">
        <f>"-"</f>
        <v>-</v>
      </c>
      <c r="AA36" s="29">
        <v>0.8</v>
      </c>
    </row>
    <row r="37" spans="25:27" x14ac:dyDescent="0.25">
      <c r="Y37" s="28">
        <v>0.79</v>
      </c>
      <c r="Z37" s="26" t="str">
        <f>"-"</f>
        <v>-</v>
      </c>
      <c r="AA37" s="30">
        <v>0.5</v>
      </c>
    </row>
    <row r="38" spans="25:27" x14ac:dyDescent="0.25">
      <c r="Y38" s="31">
        <v>0.49</v>
      </c>
      <c r="Z38" s="32" t="str">
        <f>"-"</f>
        <v>-</v>
      </c>
      <c r="AA38" s="3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826B-1E3C-4037-8057-E7EDB40A043D}">
  <sheetPr>
    <tabColor theme="9"/>
  </sheetPr>
  <dimension ref="A1:AQ16"/>
  <sheetViews>
    <sheetView workbookViewId="0">
      <pane xSplit="5" ySplit="2" topLeftCell="Q3" activePane="bottomRight" state="frozen"/>
      <selection pane="topRight" activeCell="E1" sqref="E1"/>
      <selection pane="bottomLeft" activeCell="A3" sqref="A3"/>
      <selection pane="bottomRight" activeCell="A19" sqref="A19"/>
    </sheetView>
  </sheetViews>
  <sheetFormatPr baseColWidth="10" defaultColWidth="11.42578125" defaultRowHeight="15" x14ac:dyDescent="0.25"/>
  <cols>
    <col min="1" max="1" width="22.28515625" style="2" bestFit="1" customWidth="1"/>
    <col min="2" max="2" width="10.28515625" style="2" bestFit="1" customWidth="1"/>
    <col min="3" max="3" width="5.85546875" style="2" bestFit="1" customWidth="1"/>
    <col min="4" max="4" width="11.42578125" style="2"/>
    <col min="5" max="5" width="11.42578125" style="3"/>
    <col min="6" max="19" width="11.42578125" style="2"/>
    <col min="20" max="24" width="11.28515625" style="2" customWidth="1"/>
    <col min="25" max="25" width="12" style="2" bestFit="1" customWidth="1"/>
    <col min="26" max="26" width="11.42578125" style="2"/>
    <col min="27" max="27" width="11.42578125" style="3"/>
    <col min="28" max="42" width="11.42578125" style="2"/>
    <col min="43" max="43" width="11.28515625" style="2" customWidth="1"/>
    <col min="44" max="16384" width="11.42578125" style="2"/>
  </cols>
  <sheetData>
    <row r="1" spans="1:43" x14ac:dyDescent="0.25">
      <c r="F1" s="43" t="s">
        <v>0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5"/>
      <c r="AB1" s="46" t="s">
        <v>1</v>
      </c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</row>
    <row r="2" spans="1:43" ht="60" x14ac:dyDescent="0.25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4" t="s">
        <v>10</v>
      </c>
      <c r="J2" s="6" t="s">
        <v>11</v>
      </c>
      <c r="K2" s="7" t="s">
        <v>12</v>
      </c>
      <c r="L2" s="8" t="s">
        <v>13</v>
      </c>
      <c r="M2" s="4" t="s">
        <v>14</v>
      </c>
      <c r="N2" s="6" t="s">
        <v>15</v>
      </c>
      <c r="O2" s="7" t="s">
        <v>16</v>
      </c>
      <c r="P2" s="8" t="s">
        <v>17</v>
      </c>
      <c r="Q2" s="4" t="s">
        <v>18</v>
      </c>
      <c r="R2" s="6" t="s">
        <v>19</v>
      </c>
      <c r="S2" s="6" t="s">
        <v>20</v>
      </c>
      <c r="T2" s="7" t="s">
        <v>21</v>
      </c>
      <c r="U2" s="8" t="s">
        <v>22</v>
      </c>
      <c r="V2" s="6" t="s">
        <v>23</v>
      </c>
      <c r="W2" s="18" t="s">
        <v>24</v>
      </c>
      <c r="X2" s="6" t="s">
        <v>25</v>
      </c>
      <c r="Y2" s="6" t="s">
        <v>26</v>
      </c>
      <c r="Z2" s="17" t="s">
        <v>27</v>
      </c>
      <c r="AA2" s="9" t="s">
        <v>28</v>
      </c>
      <c r="AB2" s="6" t="s">
        <v>29</v>
      </c>
      <c r="AC2" s="7" t="s">
        <v>30</v>
      </c>
      <c r="AD2" s="8" t="s">
        <v>31</v>
      </c>
      <c r="AE2" s="4" t="s">
        <v>32</v>
      </c>
      <c r="AF2" s="6" t="s">
        <v>33</v>
      </c>
      <c r="AG2" s="7" t="s">
        <v>34</v>
      </c>
      <c r="AH2" s="8" t="s">
        <v>35</v>
      </c>
      <c r="AI2" s="4" t="s">
        <v>36</v>
      </c>
      <c r="AJ2" s="6" t="s">
        <v>37</v>
      </c>
      <c r="AK2" s="7" t="s">
        <v>38</v>
      </c>
      <c r="AL2" s="8" t="s">
        <v>39</v>
      </c>
      <c r="AM2" s="4" t="s">
        <v>40</v>
      </c>
      <c r="AN2" s="6" t="s">
        <v>41</v>
      </c>
      <c r="AO2" s="7" t="s">
        <v>42</v>
      </c>
      <c r="AP2" s="8" t="s">
        <v>43</v>
      </c>
      <c r="AQ2" s="6" t="s">
        <v>44</v>
      </c>
    </row>
    <row r="3" spans="1:43" x14ac:dyDescent="0.25">
      <c r="A3" s="39" t="s">
        <v>45</v>
      </c>
      <c r="B3" s="2" t="s">
        <v>46</v>
      </c>
      <c r="C3" s="10">
        <v>1</v>
      </c>
      <c r="D3" s="40">
        <v>45099</v>
      </c>
      <c r="E3" s="40">
        <v>45112</v>
      </c>
      <c r="F3" s="11"/>
      <c r="G3" s="39">
        <v>32</v>
      </c>
      <c r="H3" s="10"/>
      <c r="I3" s="14">
        <f>F3/S3</f>
        <v>0</v>
      </c>
      <c r="J3" s="11"/>
      <c r="K3" s="39">
        <v>8</v>
      </c>
      <c r="L3" s="10"/>
      <c r="M3" s="14">
        <f>J3/S3</f>
        <v>0</v>
      </c>
      <c r="N3" s="11"/>
      <c r="O3" s="39">
        <v>0</v>
      </c>
      <c r="P3" s="10"/>
      <c r="Q3" s="14">
        <f>N3/S3</f>
        <v>0</v>
      </c>
      <c r="R3" s="39">
        <v>36</v>
      </c>
      <c r="S3" s="39">
        <v>40</v>
      </c>
      <c r="T3" s="10">
        <f>G3+K3+O3</f>
        <v>40</v>
      </c>
      <c r="U3" s="39">
        <v>0</v>
      </c>
      <c r="V3" s="13">
        <f xml:space="preserve"> T3/S3</f>
        <v>1</v>
      </c>
      <c r="W3" s="12">
        <f>IF(T3=0,0,SUM(T3)/C3)</f>
        <v>40</v>
      </c>
      <c r="X3" s="39">
        <v>36</v>
      </c>
      <c r="Y3" s="13">
        <f t="shared" ref="Y3:Y16" si="0">IFERROR(T3/X3,0)</f>
        <v>1.1111111111111112</v>
      </c>
      <c r="Z3" s="10">
        <f>T3</f>
        <v>40</v>
      </c>
      <c r="AA3" s="19">
        <f t="shared" ref="AA3:AA16" si="1">Z3/C3</f>
        <v>40</v>
      </c>
      <c r="AB3" s="39">
        <v>9</v>
      </c>
      <c r="AC3" s="39">
        <v>9</v>
      </c>
      <c r="AD3" s="10">
        <f>AB3-AC3</f>
        <v>0</v>
      </c>
      <c r="AE3" s="14">
        <f>AB3/AO3</f>
        <v>0.9</v>
      </c>
      <c r="AF3" s="39">
        <v>1</v>
      </c>
      <c r="AG3" s="39">
        <v>1</v>
      </c>
      <c r="AH3" s="10">
        <f>AF3-AG3</f>
        <v>0</v>
      </c>
      <c r="AI3" s="14">
        <f>SUM(AF3,ABS(AJ3))/AO3</f>
        <v>0.1</v>
      </c>
      <c r="AJ3" s="39">
        <v>0</v>
      </c>
      <c r="AK3" s="39">
        <v>0</v>
      </c>
      <c r="AL3" s="10">
        <f>AJ3-AK3</f>
        <v>0</v>
      </c>
      <c r="AM3" s="15">
        <f>SUM(AJ3,ABS(AJ3))/AO3</f>
        <v>0</v>
      </c>
      <c r="AN3" s="39">
        <v>10</v>
      </c>
      <c r="AO3" s="10">
        <f>AC3+AG3+AK3</f>
        <v>10</v>
      </c>
      <c r="AP3" s="10">
        <f>AD3+AH3+AL3</f>
        <v>0</v>
      </c>
      <c r="AQ3" s="13">
        <f xml:space="preserve"> AO3/(AO3+AP3)</f>
        <v>1</v>
      </c>
    </row>
    <row r="4" spans="1:43" x14ac:dyDescent="0.25">
      <c r="A4" s="39" t="s">
        <v>47</v>
      </c>
      <c r="B4" s="2" t="s">
        <v>46</v>
      </c>
      <c r="C4" s="10">
        <f>C3+1</f>
        <v>2</v>
      </c>
      <c r="D4" s="40">
        <v>45113</v>
      </c>
      <c r="E4" s="40">
        <v>45126</v>
      </c>
      <c r="F4" s="11"/>
      <c r="G4" s="39">
        <v>62</v>
      </c>
      <c r="H4" s="10"/>
      <c r="I4" s="14">
        <f t="shared" ref="I4:I16" si="2">F4/S4</f>
        <v>0</v>
      </c>
      <c r="J4" s="11"/>
      <c r="K4" s="39">
        <v>0</v>
      </c>
      <c r="L4" s="10"/>
      <c r="M4" s="14">
        <f t="shared" ref="M4:M16" si="3">J4/S4</f>
        <v>0</v>
      </c>
      <c r="N4" s="11"/>
      <c r="O4" s="39">
        <v>0</v>
      </c>
      <c r="P4" s="10"/>
      <c r="Q4" s="14">
        <f t="shared" ref="Q4:Q16" si="4">N4/S4</f>
        <v>0</v>
      </c>
      <c r="R4" s="39">
        <v>40</v>
      </c>
      <c r="S4" s="39">
        <v>62</v>
      </c>
      <c r="T4" s="10">
        <f t="shared" ref="T4:T16" si="5">G4+K4+O4</f>
        <v>62</v>
      </c>
      <c r="U4" s="39">
        <v>0</v>
      </c>
      <c r="V4" s="13">
        <f t="shared" ref="V4:V8" si="6" xml:space="preserve"> T4/S4</f>
        <v>1</v>
      </c>
      <c r="W4" s="12">
        <f>IF(T4=0,0,SUM(T3:T4)/C4)</f>
        <v>51</v>
      </c>
      <c r="X4" s="39">
        <v>40</v>
      </c>
      <c r="Y4" s="13">
        <f t="shared" si="0"/>
        <v>1.55</v>
      </c>
      <c r="Z4" s="10">
        <f t="shared" ref="Z4:Z16" si="7">T4 + Z3</f>
        <v>102</v>
      </c>
      <c r="AA4" s="19">
        <f t="shared" si="1"/>
        <v>51</v>
      </c>
      <c r="AB4" s="39">
        <v>10</v>
      </c>
      <c r="AC4" s="39">
        <v>10</v>
      </c>
      <c r="AD4" s="10">
        <f t="shared" ref="AD4:AD16" si="8">AB4-AC4</f>
        <v>0</v>
      </c>
      <c r="AE4" s="14">
        <f t="shared" ref="AE4:AE16" si="9">AB4/AO4</f>
        <v>1</v>
      </c>
      <c r="AF4" s="39">
        <v>0</v>
      </c>
      <c r="AG4" s="39">
        <v>0</v>
      </c>
      <c r="AH4" s="10">
        <f t="shared" ref="AH4:AH16" si="10">AF4-AG4</f>
        <v>0</v>
      </c>
      <c r="AI4" s="14">
        <f t="shared" ref="AI4:AI16" si="11">SUM(AF4,ABS(AJ4))/AO4</f>
        <v>0</v>
      </c>
      <c r="AJ4" s="39">
        <v>0</v>
      </c>
      <c r="AK4" s="39">
        <v>0</v>
      </c>
      <c r="AL4" s="10">
        <f t="shared" ref="AL4:AL16" si="12">AJ4-AK4</f>
        <v>0</v>
      </c>
      <c r="AM4" s="15">
        <f t="shared" ref="AM4:AM16" si="13">SUM(AJ4,ABS(AJ4))/AO4</f>
        <v>0</v>
      </c>
      <c r="AN4" s="39">
        <v>10</v>
      </c>
      <c r="AO4" s="10">
        <f t="shared" ref="AO4:AO16" si="14">AC4+AG4+AK4</f>
        <v>10</v>
      </c>
      <c r="AP4" s="10">
        <f t="shared" ref="AP4:AP16" si="15">AD4+AH4+AL4</f>
        <v>0</v>
      </c>
      <c r="AQ4" s="13">
        <f t="shared" ref="AQ4:AQ16" si="16" xml:space="preserve"> AO4/(AO4+AP4)</f>
        <v>1</v>
      </c>
    </row>
    <row r="5" spans="1:43" x14ac:dyDescent="0.25">
      <c r="A5" s="39" t="s">
        <v>48</v>
      </c>
      <c r="B5" s="2" t="s">
        <v>46</v>
      </c>
      <c r="C5" s="10">
        <f t="shared" ref="C5:C16" si="17">C4+1</f>
        <v>3</v>
      </c>
      <c r="D5" s="40">
        <v>45127</v>
      </c>
      <c r="E5" s="40">
        <v>45140</v>
      </c>
      <c r="F5" s="11"/>
      <c r="G5" s="39">
        <v>21</v>
      </c>
      <c r="H5" s="10"/>
      <c r="I5" s="14">
        <f t="shared" si="2"/>
        <v>0</v>
      </c>
      <c r="J5" s="11"/>
      <c r="K5" s="39">
        <v>5</v>
      </c>
      <c r="L5" s="10"/>
      <c r="M5" s="14">
        <f t="shared" si="3"/>
        <v>0</v>
      </c>
      <c r="N5" s="11"/>
      <c r="O5" s="39">
        <v>0</v>
      </c>
      <c r="P5" s="10"/>
      <c r="Q5" s="14">
        <f t="shared" si="4"/>
        <v>0</v>
      </c>
      <c r="R5" s="39">
        <v>52</v>
      </c>
      <c r="S5" s="39">
        <v>46</v>
      </c>
      <c r="T5" s="10">
        <f t="shared" si="5"/>
        <v>26</v>
      </c>
      <c r="U5" s="39">
        <v>43</v>
      </c>
      <c r="V5" s="13">
        <f t="shared" si="6"/>
        <v>0.56521739130434778</v>
      </c>
      <c r="W5" s="12">
        <f>IF(T5=0,0,SUM(T3:T5)/C5)</f>
        <v>42.666666666666664</v>
      </c>
      <c r="X5" s="39">
        <v>52</v>
      </c>
      <c r="Y5" s="13">
        <f t="shared" si="0"/>
        <v>0.5</v>
      </c>
      <c r="Z5" s="10">
        <f t="shared" si="7"/>
        <v>128</v>
      </c>
      <c r="AA5" s="19">
        <f t="shared" si="1"/>
        <v>42.666666666666664</v>
      </c>
      <c r="AB5" s="39">
        <v>11</v>
      </c>
      <c r="AC5" s="39">
        <v>5</v>
      </c>
      <c r="AD5" s="10">
        <f t="shared" si="8"/>
        <v>6</v>
      </c>
      <c r="AE5" s="14">
        <f t="shared" si="9"/>
        <v>1.8333333333333333</v>
      </c>
      <c r="AF5" s="39">
        <v>1</v>
      </c>
      <c r="AG5" s="39">
        <v>1</v>
      </c>
      <c r="AH5" s="10">
        <f t="shared" si="10"/>
        <v>0</v>
      </c>
      <c r="AI5" s="14">
        <f t="shared" si="11"/>
        <v>0.16666666666666666</v>
      </c>
      <c r="AJ5" s="39">
        <v>0</v>
      </c>
      <c r="AK5" s="39">
        <v>0</v>
      </c>
      <c r="AL5" s="10">
        <f t="shared" si="12"/>
        <v>0</v>
      </c>
      <c r="AM5" s="15">
        <f t="shared" si="13"/>
        <v>0</v>
      </c>
      <c r="AN5" s="39">
        <v>12</v>
      </c>
      <c r="AO5" s="10">
        <f t="shared" si="14"/>
        <v>6</v>
      </c>
      <c r="AP5" s="10">
        <f t="shared" si="15"/>
        <v>6</v>
      </c>
      <c r="AQ5" s="13">
        <f t="shared" si="16"/>
        <v>0.5</v>
      </c>
    </row>
    <row r="6" spans="1:43" x14ac:dyDescent="0.25">
      <c r="A6" s="39" t="s">
        <v>49</v>
      </c>
      <c r="B6" s="2" t="s">
        <v>46</v>
      </c>
      <c r="C6" s="10">
        <f t="shared" si="17"/>
        <v>4</v>
      </c>
      <c r="D6" s="40">
        <v>45141</v>
      </c>
      <c r="E6" s="40">
        <v>45155</v>
      </c>
      <c r="F6" s="11"/>
      <c r="G6" s="39">
        <v>21</v>
      </c>
      <c r="H6" s="10"/>
      <c r="I6" s="14">
        <f t="shared" si="2"/>
        <v>0</v>
      </c>
      <c r="J6" s="11"/>
      <c r="K6" s="39">
        <v>28</v>
      </c>
      <c r="L6" s="10"/>
      <c r="M6" s="14">
        <f t="shared" si="3"/>
        <v>0</v>
      </c>
      <c r="N6" s="11"/>
      <c r="O6" s="39">
        <v>6</v>
      </c>
      <c r="P6" s="10"/>
      <c r="Q6" s="14">
        <f t="shared" si="4"/>
        <v>0</v>
      </c>
      <c r="R6" s="39">
        <v>55</v>
      </c>
      <c r="S6" s="39">
        <v>63</v>
      </c>
      <c r="T6" s="10">
        <f t="shared" si="5"/>
        <v>55</v>
      </c>
      <c r="U6" s="39">
        <v>17</v>
      </c>
      <c r="V6" s="13">
        <f t="shared" si="6"/>
        <v>0.87301587301587302</v>
      </c>
      <c r="W6" s="12">
        <f>IF(T6=0,0,SUM(T3:T6)/C6)</f>
        <v>45.75</v>
      </c>
      <c r="X6" s="39">
        <v>55</v>
      </c>
      <c r="Y6" s="13">
        <f t="shared" si="0"/>
        <v>1</v>
      </c>
      <c r="Z6" s="10">
        <f t="shared" si="7"/>
        <v>183</v>
      </c>
      <c r="AA6" s="19">
        <f t="shared" si="1"/>
        <v>45.75</v>
      </c>
      <c r="AB6" s="39">
        <v>8</v>
      </c>
      <c r="AC6" s="39">
        <v>5</v>
      </c>
      <c r="AD6" s="10">
        <f t="shared" si="8"/>
        <v>3</v>
      </c>
      <c r="AE6" s="14">
        <f t="shared" si="9"/>
        <v>0.88888888888888884</v>
      </c>
      <c r="AF6" s="39">
        <v>2</v>
      </c>
      <c r="AG6" s="39">
        <v>2</v>
      </c>
      <c r="AH6" s="10">
        <f t="shared" si="10"/>
        <v>0</v>
      </c>
      <c r="AI6" s="14">
        <f t="shared" si="11"/>
        <v>0.66666666666666663</v>
      </c>
      <c r="AJ6" s="39">
        <v>4</v>
      </c>
      <c r="AK6" s="39">
        <v>2</v>
      </c>
      <c r="AL6" s="10">
        <f t="shared" si="12"/>
        <v>2</v>
      </c>
      <c r="AM6" s="15">
        <f t="shared" si="13"/>
        <v>0.88888888888888884</v>
      </c>
      <c r="AN6" s="39">
        <v>13</v>
      </c>
      <c r="AO6" s="10">
        <f t="shared" si="14"/>
        <v>9</v>
      </c>
      <c r="AP6" s="10">
        <f t="shared" si="15"/>
        <v>5</v>
      </c>
      <c r="AQ6" s="13">
        <f t="shared" si="16"/>
        <v>0.6428571428571429</v>
      </c>
    </row>
    <row r="7" spans="1:43" x14ac:dyDescent="0.25">
      <c r="A7" s="39" t="s">
        <v>50</v>
      </c>
      <c r="B7" s="2" t="s">
        <v>46</v>
      </c>
      <c r="C7" s="10">
        <f t="shared" si="17"/>
        <v>5</v>
      </c>
      <c r="D7" s="40">
        <v>45156</v>
      </c>
      <c r="E7" s="40">
        <v>45168</v>
      </c>
      <c r="F7" s="11"/>
      <c r="G7" s="39">
        <v>58</v>
      </c>
      <c r="H7" s="10"/>
      <c r="I7" s="14">
        <f t="shared" si="2"/>
        <v>0</v>
      </c>
      <c r="J7" s="11"/>
      <c r="K7" s="39">
        <v>0</v>
      </c>
      <c r="L7" s="10"/>
      <c r="M7" s="14">
        <f t="shared" si="3"/>
        <v>0</v>
      </c>
      <c r="N7" s="11"/>
      <c r="O7" s="39">
        <v>4</v>
      </c>
      <c r="P7" s="10"/>
      <c r="Q7" s="14">
        <f t="shared" si="4"/>
        <v>0</v>
      </c>
      <c r="R7" s="39">
        <v>61</v>
      </c>
      <c r="S7" s="39">
        <v>57</v>
      </c>
      <c r="T7" s="10">
        <f t="shared" si="5"/>
        <v>62</v>
      </c>
      <c r="U7" s="39">
        <v>0</v>
      </c>
      <c r="V7" s="13">
        <f t="shared" si="6"/>
        <v>1.0877192982456141</v>
      </c>
      <c r="W7" s="12">
        <f>IF(T7=0,0,SUM(T3:T7)/C7)</f>
        <v>49</v>
      </c>
      <c r="X7" s="39">
        <v>61</v>
      </c>
      <c r="Y7" s="13">
        <f t="shared" si="0"/>
        <v>1.0163934426229508</v>
      </c>
      <c r="Z7" s="10">
        <f t="shared" si="7"/>
        <v>245</v>
      </c>
      <c r="AA7" s="19">
        <f t="shared" si="1"/>
        <v>49</v>
      </c>
      <c r="AB7" s="39">
        <v>10</v>
      </c>
      <c r="AC7" s="39">
        <v>10</v>
      </c>
      <c r="AD7" s="10">
        <f t="shared" si="8"/>
        <v>0</v>
      </c>
      <c r="AE7" s="14">
        <f t="shared" si="9"/>
        <v>0.83333333333333337</v>
      </c>
      <c r="AF7" s="39">
        <v>0</v>
      </c>
      <c r="AG7" s="39">
        <v>0</v>
      </c>
      <c r="AH7" s="10">
        <f t="shared" si="10"/>
        <v>0</v>
      </c>
      <c r="AI7" s="14">
        <f t="shared" si="11"/>
        <v>0.16666666666666666</v>
      </c>
      <c r="AJ7" s="39">
        <v>2</v>
      </c>
      <c r="AK7" s="39">
        <v>2</v>
      </c>
      <c r="AL7" s="10">
        <f t="shared" si="12"/>
        <v>0</v>
      </c>
      <c r="AM7" s="15">
        <f t="shared" si="13"/>
        <v>0.33333333333333331</v>
      </c>
      <c r="AN7" s="39">
        <v>12</v>
      </c>
      <c r="AO7" s="10">
        <f t="shared" si="14"/>
        <v>12</v>
      </c>
      <c r="AP7" s="10">
        <f t="shared" si="15"/>
        <v>0</v>
      </c>
      <c r="AQ7" s="13">
        <f t="shared" si="16"/>
        <v>1</v>
      </c>
    </row>
    <row r="8" spans="1:43" x14ac:dyDescent="0.25">
      <c r="A8" s="39" t="s">
        <v>51</v>
      </c>
      <c r="B8" s="2" t="s">
        <v>46</v>
      </c>
      <c r="C8" s="10">
        <f t="shared" si="17"/>
        <v>6</v>
      </c>
      <c r="D8" s="40">
        <v>45169</v>
      </c>
      <c r="E8" s="40">
        <v>45182</v>
      </c>
      <c r="F8" s="11"/>
      <c r="G8" s="39">
        <v>38</v>
      </c>
      <c r="H8" s="10"/>
      <c r="I8" s="14">
        <f t="shared" si="2"/>
        <v>0</v>
      </c>
      <c r="J8" s="11"/>
      <c r="K8" s="39">
        <v>0</v>
      </c>
      <c r="L8" s="10"/>
      <c r="M8" s="14">
        <f t="shared" si="3"/>
        <v>0</v>
      </c>
      <c r="N8" s="11"/>
      <c r="O8" s="39">
        <v>0</v>
      </c>
      <c r="P8" s="10"/>
      <c r="Q8" s="14">
        <f t="shared" si="4"/>
        <v>0</v>
      </c>
      <c r="R8" s="39">
        <v>47</v>
      </c>
      <c r="S8" s="39">
        <v>38</v>
      </c>
      <c r="T8" s="10">
        <f t="shared" si="5"/>
        <v>38</v>
      </c>
      <c r="U8" s="39">
        <v>0</v>
      </c>
      <c r="V8" s="13">
        <f t="shared" si="6"/>
        <v>1</v>
      </c>
      <c r="W8" s="12">
        <f>IF(T8=0,0,SUM(T3:T8)/C8)</f>
        <v>47.166666666666664</v>
      </c>
      <c r="X8" s="39">
        <v>47</v>
      </c>
      <c r="Y8" s="13">
        <f t="shared" si="0"/>
        <v>0.80851063829787229</v>
      </c>
      <c r="Z8" s="10">
        <f t="shared" si="7"/>
        <v>283</v>
      </c>
      <c r="AA8" s="19">
        <f t="shared" si="1"/>
        <v>47.166666666666664</v>
      </c>
      <c r="AB8" s="39">
        <v>6</v>
      </c>
      <c r="AC8" s="39">
        <v>6</v>
      </c>
      <c r="AD8" s="10">
        <f t="shared" si="8"/>
        <v>0</v>
      </c>
      <c r="AE8" s="14">
        <f t="shared" si="9"/>
        <v>1</v>
      </c>
      <c r="AF8" s="39">
        <v>0</v>
      </c>
      <c r="AG8" s="39">
        <v>0</v>
      </c>
      <c r="AH8" s="10">
        <f t="shared" si="10"/>
        <v>0</v>
      </c>
      <c r="AI8" s="14">
        <f t="shared" si="11"/>
        <v>0</v>
      </c>
      <c r="AJ8" s="39">
        <v>0</v>
      </c>
      <c r="AK8" s="39">
        <v>0</v>
      </c>
      <c r="AL8" s="10">
        <f t="shared" si="12"/>
        <v>0</v>
      </c>
      <c r="AM8" s="15">
        <f t="shared" si="13"/>
        <v>0</v>
      </c>
      <c r="AN8" s="39">
        <v>6</v>
      </c>
      <c r="AO8" s="10">
        <f t="shared" si="14"/>
        <v>6</v>
      </c>
      <c r="AP8" s="10">
        <f t="shared" si="15"/>
        <v>0</v>
      </c>
      <c r="AQ8" s="13">
        <f t="shared" si="16"/>
        <v>1</v>
      </c>
    </row>
    <row r="9" spans="1:43" x14ac:dyDescent="0.25">
      <c r="A9" s="39" t="s">
        <v>52</v>
      </c>
      <c r="B9" s="2" t="s">
        <v>46</v>
      </c>
      <c r="C9" s="10">
        <f t="shared" si="17"/>
        <v>7</v>
      </c>
      <c r="D9" s="40">
        <v>45183</v>
      </c>
      <c r="E9" s="40">
        <v>45196</v>
      </c>
      <c r="F9" s="11"/>
      <c r="G9" s="39">
        <v>38</v>
      </c>
      <c r="H9" s="10"/>
      <c r="I9" s="14">
        <f t="shared" si="2"/>
        <v>0</v>
      </c>
      <c r="J9" s="11"/>
      <c r="K9" s="39">
        <v>13</v>
      </c>
      <c r="L9" s="10"/>
      <c r="M9" s="14">
        <f t="shared" si="3"/>
        <v>0</v>
      </c>
      <c r="N9" s="11"/>
      <c r="O9" s="39">
        <v>2</v>
      </c>
      <c r="P9" s="10"/>
      <c r="Q9" s="14">
        <f t="shared" si="4"/>
        <v>0</v>
      </c>
      <c r="R9" s="39">
        <v>76</v>
      </c>
      <c r="S9" s="39">
        <v>53</v>
      </c>
      <c r="T9" s="10">
        <f>G9+K9+O9</f>
        <v>53</v>
      </c>
      <c r="U9" s="39">
        <v>0</v>
      </c>
      <c r="V9" s="13">
        <f xml:space="preserve"> T9/S9</f>
        <v>1</v>
      </c>
      <c r="W9" s="12">
        <f>IF(T9=0,0,SUM(T3:T9)/C9)</f>
        <v>48</v>
      </c>
      <c r="X9" s="39">
        <v>76</v>
      </c>
      <c r="Y9" s="13">
        <f t="shared" si="0"/>
        <v>0.69736842105263153</v>
      </c>
      <c r="Z9" s="10">
        <f t="shared" si="7"/>
        <v>336</v>
      </c>
      <c r="AA9" s="19">
        <f t="shared" si="1"/>
        <v>48</v>
      </c>
      <c r="AB9" s="39">
        <v>6</v>
      </c>
      <c r="AC9" s="39">
        <v>6</v>
      </c>
      <c r="AD9" s="10">
        <f t="shared" si="8"/>
        <v>0</v>
      </c>
      <c r="AE9" s="14">
        <f t="shared" si="9"/>
        <v>0.75</v>
      </c>
      <c r="AF9" s="39">
        <v>1</v>
      </c>
      <c r="AG9" s="39">
        <v>1</v>
      </c>
      <c r="AH9" s="10">
        <f t="shared" si="10"/>
        <v>0</v>
      </c>
      <c r="AI9" s="14">
        <f t="shared" si="11"/>
        <v>0.25</v>
      </c>
      <c r="AJ9" s="39">
        <v>1</v>
      </c>
      <c r="AK9" s="39">
        <v>1</v>
      </c>
      <c r="AL9" s="10">
        <f t="shared" si="12"/>
        <v>0</v>
      </c>
      <c r="AM9" s="15">
        <f t="shared" si="13"/>
        <v>0.25</v>
      </c>
      <c r="AN9" s="39">
        <v>8</v>
      </c>
      <c r="AO9" s="10">
        <f t="shared" si="14"/>
        <v>8</v>
      </c>
      <c r="AP9" s="10">
        <f t="shared" si="15"/>
        <v>0</v>
      </c>
      <c r="AQ9" s="13">
        <f t="shared" si="16"/>
        <v>1</v>
      </c>
    </row>
    <row r="10" spans="1:43" x14ac:dyDescent="0.25">
      <c r="A10" s="39" t="s">
        <v>53</v>
      </c>
      <c r="B10" s="2" t="s">
        <v>46</v>
      </c>
      <c r="C10" s="10">
        <f t="shared" si="17"/>
        <v>8</v>
      </c>
      <c r="D10" s="40">
        <v>45197</v>
      </c>
      <c r="E10" s="40">
        <v>45210</v>
      </c>
      <c r="F10" s="16"/>
      <c r="G10" s="39">
        <v>37</v>
      </c>
      <c r="H10" s="10"/>
      <c r="I10" s="14">
        <f t="shared" si="2"/>
        <v>0</v>
      </c>
      <c r="J10" s="16"/>
      <c r="K10" s="39">
        <v>15</v>
      </c>
      <c r="L10" s="10"/>
      <c r="M10" s="14">
        <f t="shared" si="3"/>
        <v>0</v>
      </c>
      <c r="N10" s="16"/>
      <c r="O10" s="39">
        <v>0</v>
      </c>
      <c r="P10" s="10"/>
      <c r="Q10" s="14">
        <f t="shared" si="4"/>
        <v>0</v>
      </c>
      <c r="R10" s="39">
        <v>45</v>
      </c>
      <c r="S10" s="39">
        <v>47</v>
      </c>
      <c r="T10" s="10">
        <f t="shared" si="5"/>
        <v>52</v>
      </c>
      <c r="U10" s="39">
        <v>0</v>
      </c>
      <c r="V10" s="13">
        <f t="shared" ref="V10:V16" si="18" xml:space="preserve"> T10/S10</f>
        <v>1.1063829787234043</v>
      </c>
      <c r="W10" s="12">
        <f>IF(T10=0,0,SUM(T3:T10)/C10)</f>
        <v>48.5</v>
      </c>
      <c r="X10" s="39">
        <v>45</v>
      </c>
      <c r="Y10" s="13">
        <f t="shared" si="0"/>
        <v>1.1555555555555554</v>
      </c>
      <c r="Z10" s="10">
        <f t="shared" si="7"/>
        <v>388</v>
      </c>
      <c r="AA10" s="19">
        <f t="shared" si="1"/>
        <v>48.5</v>
      </c>
      <c r="AB10" s="39">
        <v>6</v>
      </c>
      <c r="AC10" s="39">
        <v>6</v>
      </c>
      <c r="AD10" s="10">
        <f>AB10-AC10</f>
        <v>0</v>
      </c>
      <c r="AE10" s="14">
        <f t="shared" si="9"/>
        <v>0.66666666666666663</v>
      </c>
      <c r="AF10" s="39">
        <v>3</v>
      </c>
      <c r="AG10" s="39">
        <v>3</v>
      </c>
      <c r="AH10" s="10">
        <f>AF10-AG10</f>
        <v>0</v>
      </c>
      <c r="AI10" s="14">
        <f t="shared" si="11"/>
        <v>0.33333333333333331</v>
      </c>
      <c r="AJ10" s="39">
        <v>0</v>
      </c>
      <c r="AK10" s="39">
        <v>0</v>
      </c>
      <c r="AL10" s="10">
        <f>AJ10-AK10</f>
        <v>0</v>
      </c>
      <c r="AM10" s="15">
        <f t="shared" si="13"/>
        <v>0</v>
      </c>
      <c r="AN10" s="39">
        <v>9</v>
      </c>
      <c r="AO10" s="10">
        <f t="shared" si="14"/>
        <v>9</v>
      </c>
      <c r="AP10" s="10">
        <f t="shared" si="15"/>
        <v>0</v>
      </c>
      <c r="AQ10" s="13">
        <f t="shared" si="16"/>
        <v>1</v>
      </c>
    </row>
    <row r="11" spans="1:43" x14ac:dyDescent="0.25">
      <c r="A11" s="39" t="s">
        <v>54</v>
      </c>
      <c r="B11" s="2" t="s">
        <v>46</v>
      </c>
      <c r="C11" s="10">
        <f t="shared" si="17"/>
        <v>9</v>
      </c>
      <c r="D11" s="40">
        <v>45211</v>
      </c>
      <c r="E11" s="40">
        <v>45224</v>
      </c>
      <c r="F11" s="38"/>
      <c r="G11" s="39">
        <v>40</v>
      </c>
      <c r="H11" s="10"/>
      <c r="I11" s="14">
        <f t="shared" si="2"/>
        <v>0</v>
      </c>
      <c r="J11" s="38"/>
      <c r="K11" s="39">
        <v>0</v>
      </c>
      <c r="L11" s="10"/>
      <c r="M11" s="14">
        <f t="shared" si="3"/>
        <v>0</v>
      </c>
      <c r="N11" s="38"/>
      <c r="O11" s="39">
        <v>18</v>
      </c>
      <c r="P11" s="10"/>
      <c r="Q11" s="14">
        <f t="shared" si="4"/>
        <v>0</v>
      </c>
      <c r="R11" s="39">
        <v>50</v>
      </c>
      <c r="S11" s="39">
        <v>55</v>
      </c>
      <c r="T11" s="10">
        <f t="shared" si="5"/>
        <v>58</v>
      </c>
      <c r="U11" s="39">
        <v>0</v>
      </c>
      <c r="V11" s="13">
        <f t="shared" si="18"/>
        <v>1.0545454545454545</v>
      </c>
      <c r="W11" s="12">
        <f>IF(T11=0,0,SUM(T3:T11)/C11)</f>
        <v>49.555555555555557</v>
      </c>
      <c r="X11" s="39">
        <v>50</v>
      </c>
      <c r="Y11" s="13">
        <f t="shared" si="0"/>
        <v>1.1599999999999999</v>
      </c>
      <c r="Z11" s="10">
        <f t="shared" si="7"/>
        <v>446</v>
      </c>
      <c r="AA11" s="19">
        <f t="shared" si="1"/>
        <v>49.555555555555557</v>
      </c>
      <c r="AB11" s="39">
        <v>9</v>
      </c>
      <c r="AC11" s="39">
        <v>9</v>
      </c>
      <c r="AD11" s="10">
        <f t="shared" si="8"/>
        <v>0</v>
      </c>
      <c r="AE11" s="14">
        <f t="shared" si="9"/>
        <v>0.81818181818181823</v>
      </c>
      <c r="AF11" s="39">
        <v>0</v>
      </c>
      <c r="AG11" s="39">
        <v>0</v>
      </c>
      <c r="AH11" s="10">
        <f t="shared" si="10"/>
        <v>0</v>
      </c>
      <c r="AI11" s="14">
        <f t="shared" si="11"/>
        <v>0.18181818181818182</v>
      </c>
      <c r="AJ11" s="39">
        <v>2</v>
      </c>
      <c r="AK11" s="39">
        <v>2</v>
      </c>
      <c r="AL11" s="10">
        <f t="shared" si="12"/>
        <v>0</v>
      </c>
      <c r="AM11" s="15">
        <f t="shared" si="13"/>
        <v>0.36363636363636365</v>
      </c>
      <c r="AN11" s="39">
        <v>11</v>
      </c>
      <c r="AO11" s="10">
        <f t="shared" si="14"/>
        <v>11</v>
      </c>
      <c r="AP11" s="10">
        <f t="shared" si="15"/>
        <v>0</v>
      </c>
      <c r="AQ11" s="13">
        <f t="shared" si="16"/>
        <v>1</v>
      </c>
    </row>
    <row r="12" spans="1:43" x14ac:dyDescent="0.25">
      <c r="A12" s="39" t="s">
        <v>55</v>
      </c>
      <c r="B12" s="2" t="s">
        <v>46</v>
      </c>
      <c r="C12" s="10">
        <f t="shared" si="17"/>
        <v>10</v>
      </c>
      <c r="D12" s="40">
        <v>45225</v>
      </c>
      <c r="E12" s="40">
        <v>45238</v>
      </c>
      <c r="F12" s="38"/>
      <c r="G12" s="39">
        <v>24</v>
      </c>
      <c r="H12" s="10"/>
      <c r="I12" s="14">
        <f t="shared" si="2"/>
        <v>0</v>
      </c>
      <c r="J12" s="38"/>
      <c r="K12" s="39">
        <v>0</v>
      </c>
      <c r="L12" s="10"/>
      <c r="M12" s="14">
        <f t="shared" si="3"/>
        <v>0</v>
      </c>
      <c r="N12" s="38"/>
      <c r="O12" s="39">
        <v>8</v>
      </c>
      <c r="P12" s="10"/>
      <c r="Q12" s="14">
        <f t="shared" si="4"/>
        <v>0</v>
      </c>
      <c r="R12" s="39">
        <v>45</v>
      </c>
      <c r="S12" s="39">
        <v>32</v>
      </c>
      <c r="T12" s="10">
        <f t="shared" si="5"/>
        <v>32</v>
      </c>
      <c r="U12" s="39">
        <v>0</v>
      </c>
      <c r="V12" s="13">
        <f t="shared" si="18"/>
        <v>1</v>
      </c>
      <c r="W12" s="12">
        <f>IF(T12=0,0,SUM(T3:T12)/C12)</f>
        <v>47.8</v>
      </c>
      <c r="X12" s="39">
        <v>45</v>
      </c>
      <c r="Y12" s="13">
        <f t="shared" si="0"/>
        <v>0.71111111111111114</v>
      </c>
      <c r="Z12" s="10">
        <f t="shared" si="7"/>
        <v>478</v>
      </c>
      <c r="AA12" s="19">
        <f t="shared" si="1"/>
        <v>47.8</v>
      </c>
      <c r="AB12" s="39">
        <v>5</v>
      </c>
      <c r="AC12" s="39">
        <v>5</v>
      </c>
      <c r="AD12" s="10">
        <f t="shared" si="8"/>
        <v>0</v>
      </c>
      <c r="AE12" s="14">
        <f t="shared" si="9"/>
        <v>0.83333333333333337</v>
      </c>
      <c r="AF12" s="39">
        <v>0</v>
      </c>
      <c r="AG12" s="39">
        <v>0</v>
      </c>
      <c r="AH12" s="10">
        <f t="shared" si="10"/>
        <v>0</v>
      </c>
      <c r="AI12" s="14">
        <f t="shared" si="11"/>
        <v>0.16666666666666666</v>
      </c>
      <c r="AJ12" s="39">
        <v>1</v>
      </c>
      <c r="AK12" s="39">
        <v>1</v>
      </c>
      <c r="AL12" s="10">
        <f t="shared" si="12"/>
        <v>0</v>
      </c>
      <c r="AM12" s="15">
        <f t="shared" si="13"/>
        <v>0.33333333333333331</v>
      </c>
      <c r="AN12" s="39">
        <v>6</v>
      </c>
      <c r="AO12" s="10">
        <f t="shared" si="14"/>
        <v>6</v>
      </c>
      <c r="AP12" s="10">
        <f t="shared" si="15"/>
        <v>0</v>
      </c>
      <c r="AQ12" s="13">
        <f t="shared" si="16"/>
        <v>1</v>
      </c>
    </row>
    <row r="13" spans="1:43" x14ac:dyDescent="0.25">
      <c r="A13" s="39" t="s">
        <v>56</v>
      </c>
      <c r="B13" s="2" t="s">
        <v>46</v>
      </c>
      <c r="C13" s="10">
        <f t="shared" si="17"/>
        <v>11</v>
      </c>
      <c r="D13" s="40">
        <v>45239</v>
      </c>
      <c r="E13" s="40">
        <v>45252</v>
      </c>
      <c r="F13" s="38"/>
      <c r="G13" s="39">
        <v>13</v>
      </c>
      <c r="H13" s="10"/>
      <c r="I13" s="14">
        <f t="shared" si="2"/>
        <v>0</v>
      </c>
      <c r="J13" s="38"/>
      <c r="K13" s="39">
        <v>33</v>
      </c>
      <c r="L13" s="10"/>
      <c r="M13" s="14">
        <f t="shared" si="3"/>
        <v>0</v>
      </c>
      <c r="N13" s="38"/>
      <c r="O13" s="39">
        <v>3</v>
      </c>
      <c r="P13" s="10"/>
      <c r="Q13" s="14">
        <f t="shared" si="4"/>
        <v>0</v>
      </c>
      <c r="R13" s="39">
        <v>43</v>
      </c>
      <c r="S13" s="39">
        <v>49</v>
      </c>
      <c r="T13" s="10">
        <f t="shared" si="5"/>
        <v>49</v>
      </c>
      <c r="U13" s="39">
        <v>0</v>
      </c>
      <c r="V13" s="13">
        <f t="shared" si="18"/>
        <v>1</v>
      </c>
      <c r="W13" s="12">
        <f>IF(T13=0,0,SUM(T3:T13)/C13)</f>
        <v>47.909090909090907</v>
      </c>
      <c r="X13" s="39">
        <v>43</v>
      </c>
      <c r="Y13" s="13">
        <f t="shared" si="0"/>
        <v>1.1395348837209303</v>
      </c>
      <c r="Z13" s="10">
        <f t="shared" si="7"/>
        <v>527</v>
      </c>
      <c r="AA13" s="19">
        <f t="shared" si="1"/>
        <v>47.909090909090907</v>
      </c>
      <c r="AB13" s="39">
        <v>2</v>
      </c>
      <c r="AC13" s="39">
        <v>2</v>
      </c>
      <c r="AD13" s="10">
        <f t="shared" si="8"/>
        <v>0</v>
      </c>
      <c r="AE13" s="14">
        <f t="shared" si="9"/>
        <v>0.4</v>
      </c>
      <c r="AF13" s="39">
        <v>2</v>
      </c>
      <c r="AG13" s="39">
        <v>2</v>
      </c>
      <c r="AH13" s="10">
        <f t="shared" si="10"/>
        <v>0</v>
      </c>
      <c r="AI13" s="14">
        <f t="shared" si="11"/>
        <v>0.6</v>
      </c>
      <c r="AJ13" s="39">
        <v>1</v>
      </c>
      <c r="AK13" s="39">
        <v>1</v>
      </c>
      <c r="AL13" s="10">
        <f t="shared" si="12"/>
        <v>0</v>
      </c>
      <c r="AM13" s="15">
        <f t="shared" si="13"/>
        <v>0.4</v>
      </c>
      <c r="AN13" s="39">
        <v>5</v>
      </c>
      <c r="AO13" s="10">
        <f t="shared" si="14"/>
        <v>5</v>
      </c>
      <c r="AP13" s="10">
        <f t="shared" si="15"/>
        <v>0</v>
      </c>
      <c r="AQ13" s="13">
        <f t="shared" si="16"/>
        <v>1</v>
      </c>
    </row>
    <row r="14" spans="1:43" x14ac:dyDescent="0.25">
      <c r="A14" s="39" t="s">
        <v>57</v>
      </c>
      <c r="B14" s="2" t="s">
        <v>46</v>
      </c>
      <c r="C14" s="10">
        <f t="shared" si="17"/>
        <v>12</v>
      </c>
      <c r="D14" s="40">
        <v>45253</v>
      </c>
      <c r="E14" s="40">
        <v>45266</v>
      </c>
      <c r="F14" s="38"/>
      <c r="G14" s="39">
        <v>28</v>
      </c>
      <c r="H14" s="10"/>
      <c r="I14" s="14">
        <f t="shared" si="2"/>
        <v>0</v>
      </c>
      <c r="J14" s="38"/>
      <c r="K14" s="39">
        <v>0</v>
      </c>
      <c r="L14" s="10"/>
      <c r="M14" s="14">
        <f t="shared" si="3"/>
        <v>0</v>
      </c>
      <c r="N14" s="38"/>
      <c r="O14" s="39">
        <v>0</v>
      </c>
      <c r="P14" s="10"/>
      <c r="Q14" s="14">
        <f t="shared" si="4"/>
        <v>0</v>
      </c>
      <c r="R14" s="39">
        <v>48</v>
      </c>
      <c r="S14" s="39">
        <v>42</v>
      </c>
      <c r="T14" s="10">
        <f t="shared" si="5"/>
        <v>28</v>
      </c>
      <c r="U14" s="39">
        <v>11</v>
      </c>
      <c r="V14" s="13">
        <f t="shared" si="18"/>
        <v>0.66666666666666663</v>
      </c>
      <c r="W14" s="12">
        <f>IF(T14=0,0,SUM(T3:T14)/C14)</f>
        <v>46.25</v>
      </c>
      <c r="X14" s="39">
        <v>48</v>
      </c>
      <c r="Y14" s="13">
        <f t="shared" si="0"/>
        <v>0.58333333333333337</v>
      </c>
      <c r="Z14" s="10">
        <f t="shared" si="7"/>
        <v>555</v>
      </c>
      <c r="AA14" s="19">
        <f t="shared" si="1"/>
        <v>46.25</v>
      </c>
      <c r="AB14" s="39">
        <v>4</v>
      </c>
      <c r="AC14" s="39">
        <v>4</v>
      </c>
      <c r="AD14" s="10">
        <f t="shared" si="8"/>
        <v>0</v>
      </c>
      <c r="AE14" s="14">
        <f t="shared" si="9"/>
        <v>1</v>
      </c>
      <c r="AF14" s="39">
        <v>0</v>
      </c>
      <c r="AG14" s="39">
        <v>0</v>
      </c>
      <c r="AH14" s="10">
        <f t="shared" si="10"/>
        <v>0</v>
      </c>
      <c r="AI14" s="14">
        <f t="shared" si="11"/>
        <v>0.5</v>
      </c>
      <c r="AJ14" s="39">
        <v>2</v>
      </c>
      <c r="AK14" s="39">
        <v>0</v>
      </c>
      <c r="AL14" s="10">
        <f t="shared" si="12"/>
        <v>2</v>
      </c>
      <c r="AM14" s="15">
        <f t="shared" si="13"/>
        <v>1</v>
      </c>
      <c r="AN14" s="39">
        <v>6</v>
      </c>
      <c r="AO14" s="10">
        <f t="shared" si="14"/>
        <v>4</v>
      </c>
      <c r="AP14" s="10">
        <f t="shared" si="15"/>
        <v>2</v>
      </c>
      <c r="AQ14" s="13">
        <f t="shared" si="16"/>
        <v>0.66666666666666663</v>
      </c>
    </row>
    <row r="15" spans="1:43" x14ac:dyDescent="0.25">
      <c r="A15" s="39" t="s">
        <v>58</v>
      </c>
      <c r="B15" s="2" t="s">
        <v>46</v>
      </c>
      <c r="C15" s="10">
        <f t="shared" si="17"/>
        <v>13</v>
      </c>
      <c r="D15" s="40">
        <v>45267</v>
      </c>
      <c r="E15" s="40">
        <v>45280</v>
      </c>
      <c r="F15" s="38"/>
      <c r="G15" s="39"/>
      <c r="H15" s="10"/>
      <c r="I15" s="14" t="e">
        <f t="shared" si="2"/>
        <v>#DIV/0!</v>
      </c>
      <c r="J15" s="38"/>
      <c r="K15" s="39"/>
      <c r="L15" s="10"/>
      <c r="M15" s="14" t="e">
        <f t="shared" si="3"/>
        <v>#DIV/0!</v>
      </c>
      <c r="N15" s="38"/>
      <c r="O15" s="39"/>
      <c r="P15" s="10"/>
      <c r="Q15" s="14" t="e">
        <f t="shared" si="4"/>
        <v>#DIV/0!</v>
      </c>
      <c r="R15" s="39"/>
      <c r="S15" s="39"/>
      <c r="T15" s="10">
        <f t="shared" si="5"/>
        <v>0</v>
      </c>
      <c r="U15" s="39"/>
      <c r="V15" s="13" t="e">
        <f t="shared" si="18"/>
        <v>#DIV/0!</v>
      </c>
      <c r="W15" s="12">
        <f>IF(T15=0,0,SUM(T4:T15)/C15)</f>
        <v>0</v>
      </c>
      <c r="X15" s="39"/>
      <c r="Y15" s="13">
        <f t="shared" si="0"/>
        <v>0</v>
      </c>
      <c r="Z15" s="10">
        <f t="shared" si="7"/>
        <v>555</v>
      </c>
      <c r="AA15" s="19">
        <f t="shared" si="1"/>
        <v>42.692307692307693</v>
      </c>
      <c r="AB15" s="39"/>
      <c r="AC15" s="39"/>
      <c r="AD15" s="10">
        <f t="shared" si="8"/>
        <v>0</v>
      </c>
      <c r="AE15" s="14" t="e">
        <f t="shared" si="9"/>
        <v>#DIV/0!</v>
      </c>
      <c r="AF15" s="39"/>
      <c r="AG15" s="39"/>
      <c r="AH15" s="10">
        <f t="shared" si="10"/>
        <v>0</v>
      </c>
      <c r="AI15" s="14" t="e">
        <f t="shared" si="11"/>
        <v>#DIV/0!</v>
      </c>
      <c r="AJ15" s="39"/>
      <c r="AK15" s="39"/>
      <c r="AL15" s="10">
        <f t="shared" si="12"/>
        <v>0</v>
      </c>
      <c r="AM15" s="15" t="e">
        <f t="shared" si="13"/>
        <v>#DIV/0!</v>
      </c>
      <c r="AN15" s="39"/>
      <c r="AO15" s="10">
        <f t="shared" si="14"/>
        <v>0</v>
      </c>
      <c r="AP15" s="10">
        <f t="shared" si="15"/>
        <v>0</v>
      </c>
      <c r="AQ15" s="13" t="e">
        <f t="shared" si="16"/>
        <v>#DIV/0!</v>
      </c>
    </row>
    <row r="16" spans="1:43" x14ac:dyDescent="0.25">
      <c r="A16" s="39" t="s">
        <v>59</v>
      </c>
      <c r="B16" s="2" t="s">
        <v>46</v>
      </c>
      <c r="C16" s="10">
        <f t="shared" si="17"/>
        <v>14</v>
      </c>
      <c r="D16" s="40">
        <v>45281</v>
      </c>
      <c r="E16" s="40">
        <v>45301</v>
      </c>
      <c r="F16" s="38"/>
      <c r="G16" s="39"/>
      <c r="H16" s="10"/>
      <c r="I16" s="14" t="e">
        <f t="shared" si="2"/>
        <v>#DIV/0!</v>
      </c>
      <c r="J16" s="38"/>
      <c r="K16" s="39"/>
      <c r="L16" s="10"/>
      <c r="M16" s="14" t="e">
        <f t="shared" si="3"/>
        <v>#DIV/0!</v>
      </c>
      <c r="N16" s="38"/>
      <c r="O16" s="39"/>
      <c r="P16" s="10"/>
      <c r="Q16" s="14" t="e">
        <f t="shared" si="4"/>
        <v>#DIV/0!</v>
      </c>
      <c r="R16" s="39"/>
      <c r="S16" s="39"/>
      <c r="T16" s="10">
        <f t="shared" si="5"/>
        <v>0</v>
      </c>
      <c r="U16" s="39"/>
      <c r="V16" s="13" t="e">
        <f t="shared" si="18"/>
        <v>#DIV/0!</v>
      </c>
      <c r="W16" s="12">
        <f>IF(T16=0,0,SUM(T5:T16)/C16)</f>
        <v>0</v>
      </c>
      <c r="X16" s="39"/>
      <c r="Y16" s="13">
        <f t="shared" si="0"/>
        <v>0</v>
      </c>
      <c r="Z16" s="10">
        <f t="shared" si="7"/>
        <v>555</v>
      </c>
      <c r="AA16" s="19">
        <f t="shared" si="1"/>
        <v>39.642857142857146</v>
      </c>
      <c r="AB16" s="39"/>
      <c r="AC16" s="39"/>
      <c r="AD16" s="10">
        <f t="shared" si="8"/>
        <v>0</v>
      </c>
      <c r="AE16" s="14" t="e">
        <f t="shared" si="9"/>
        <v>#DIV/0!</v>
      </c>
      <c r="AF16" s="39"/>
      <c r="AG16" s="39"/>
      <c r="AH16" s="10">
        <f t="shared" si="10"/>
        <v>0</v>
      </c>
      <c r="AI16" s="14" t="e">
        <f t="shared" si="11"/>
        <v>#DIV/0!</v>
      </c>
      <c r="AJ16" s="39"/>
      <c r="AK16" s="39"/>
      <c r="AL16" s="10">
        <f t="shared" si="12"/>
        <v>0</v>
      </c>
      <c r="AM16" s="15" t="e">
        <f t="shared" si="13"/>
        <v>#DIV/0!</v>
      </c>
      <c r="AN16" s="39"/>
      <c r="AO16" s="10">
        <f t="shared" si="14"/>
        <v>0</v>
      </c>
      <c r="AP16" s="10">
        <f t="shared" si="15"/>
        <v>0</v>
      </c>
      <c r="AQ16" s="13" t="e">
        <f t="shared" si="16"/>
        <v>#DIV/0!</v>
      </c>
    </row>
  </sheetData>
  <mergeCells count="2">
    <mergeCell ref="F1:AA1"/>
    <mergeCell ref="AB1:AQ1"/>
  </mergeCells>
  <conditionalFormatting sqref="B1:B1048576">
    <cfRule type="cellIs" dxfId="14" priority="1" operator="equal">
      <formula>"Pendiente"</formula>
    </cfRule>
    <cfRule type="cellIs" dxfId="13" priority="2" operator="equal">
      <formula>"En curso"</formula>
    </cfRule>
    <cfRule type="cellIs" dxfId="12" priority="3" operator="equal">
      <formula>"Cerrado"</formula>
    </cfRule>
  </conditionalFormatting>
  <conditionalFormatting sqref="V3:V16">
    <cfRule type="cellIs" dxfId="11" priority="8" operator="between">
      <formula>0.49</formula>
      <formula>0</formula>
    </cfRule>
    <cfRule type="cellIs" dxfId="10" priority="9" operator="between">
      <formula>0.79</formula>
      <formula>0.5</formula>
    </cfRule>
    <cfRule type="cellIs" dxfId="9" priority="10" operator="between">
      <formula>1</formula>
      <formula>0.8</formula>
    </cfRule>
    <cfRule type="cellIs" dxfId="8" priority="11" operator="greaterThan">
      <formula>1</formula>
    </cfRule>
  </conditionalFormatting>
  <conditionalFormatting sqref="AQ3:AQ16">
    <cfRule type="cellIs" dxfId="7" priority="4" operator="between">
      <formula>0.49</formula>
      <formula>0</formula>
    </cfRule>
    <cfRule type="cellIs" dxfId="6" priority="5" operator="between">
      <formula>0.79</formula>
      <formula>0.5</formula>
    </cfRule>
    <cfRule type="cellIs" dxfId="5" priority="6" operator="between">
      <formula>1</formula>
      <formula>0.8</formula>
    </cfRule>
    <cfRule type="cellIs" dxfId="4" priority="7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17DAF3-753F-4BF8-97AC-F721F7C082B4}">
          <x14:formula1>
            <xm:f>Config!$A:$A</xm:f>
          </x14:formula1>
          <xm:sqref>A3:A16</xm:sqref>
        </x14:dataValidation>
        <x14:dataValidation type="list" allowBlank="1" showInputMessage="1" showErrorMessage="1" xr:uid="{EF6E2641-CC84-40AA-AAE5-61C8E9EEFBF0}">
          <x14:formula1>
            <xm:f>Config!$F:$F</xm:f>
          </x14:formula1>
          <xm:sqref>B3:B16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FEF5-723B-4BC4-84D2-2D19DB1F5C00}">
  <sheetPr>
    <tabColor theme="9"/>
  </sheetPr>
  <dimension ref="E27:AC40"/>
  <sheetViews>
    <sheetView showGridLines="0" topLeftCell="A4" zoomScaleNormal="100" workbookViewId="0">
      <selection activeCell="L53" sqref="L53"/>
    </sheetView>
  </sheetViews>
  <sheetFormatPr baseColWidth="10" defaultColWidth="11.42578125" defaultRowHeight="15" x14ac:dyDescent="0.25"/>
  <cols>
    <col min="1" max="1" width="5.7109375" customWidth="1"/>
    <col min="12" max="12" width="5.7109375" customWidth="1"/>
    <col min="16" max="23" width="11.42578125" customWidth="1"/>
    <col min="24" max="24" width="5.7109375" customWidth="1"/>
  </cols>
  <sheetData>
    <row r="27" spans="27:29" ht="15.75" thickBot="1" x14ac:dyDescent="0.3"/>
    <row r="28" spans="27:29" ht="21.75" thickBot="1" x14ac:dyDescent="0.4">
      <c r="AA28" s="22" t="s">
        <v>87</v>
      </c>
      <c r="AB28" s="23"/>
      <c r="AC28" s="24">
        <f>AC30/AC29</f>
        <v>40.256998556998553</v>
      </c>
    </row>
    <row r="29" spans="27:29" x14ac:dyDescent="0.25">
      <c r="AA29" t="s">
        <v>88</v>
      </c>
      <c r="AC29">
        <f>COUNTIFS(Team3!B:B,"Cerrado")</f>
        <v>14</v>
      </c>
    </row>
    <row r="30" spans="27:29" x14ac:dyDescent="0.25">
      <c r="AA30" t="s">
        <v>89</v>
      </c>
      <c r="AC30" s="20">
        <f>SUMIFS(Team3!W:W,Team3!B:B,"Cerrado")</f>
        <v>563.59797979797975</v>
      </c>
    </row>
    <row r="31" spans="27:29" x14ac:dyDescent="0.25">
      <c r="AA31" t="s">
        <v>90</v>
      </c>
      <c r="AC31">
        <v>5</v>
      </c>
    </row>
    <row r="32" spans="27:29" x14ac:dyDescent="0.25">
      <c r="AA32" t="s">
        <v>91</v>
      </c>
      <c r="AC32" s="21">
        <f>AC28/AC31</f>
        <v>8.0513997113997107</v>
      </c>
    </row>
    <row r="34" spans="5:25" x14ac:dyDescent="0.25">
      <c r="Y34" s="37" t="s">
        <v>92</v>
      </c>
    </row>
    <row r="38" spans="5:25" x14ac:dyDescent="0.25">
      <c r="E38" s="27" t="s">
        <v>93</v>
      </c>
      <c r="F38" s="25" t="str">
        <f>"-"</f>
        <v>-</v>
      </c>
      <c r="G38" s="29">
        <v>0.8</v>
      </c>
    </row>
    <row r="39" spans="5:25" x14ac:dyDescent="0.25">
      <c r="E39" s="28">
        <v>0.79</v>
      </c>
      <c r="F39" s="26" t="str">
        <f>"-"</f>
        <v>-</v>
      </c>
      <c r="G39" s="30">
        <v>0.5</v>
      </c>
    </row>
    <row r="40" spans="5:25" x14ac:dyDescent="0.25">
      <c r="E40" s="31">
        <v>0.49</v>
      </c>
      <c r="F40" s="32" t="str">
        <f>"-"</f>
        <v>-</v>
      </c>
      <c r="G40" s="3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39D7-FA3E-4CFD-9FF7-F1B701FF1A9C}">
  <sheetPr>
    <tabColor rgb="FF7030A0"/>
  </sheetPr>
  <dimension ref="A1:L82"/>
  <sheetViews>
    <sheetView tabSelected="1" topLeftCell="A9" zoomScale="80" zoomScaleNormal="80" workbookViewId="0">
      <selection activeCell="AJ65" sqref="AJ65"/>
    </sheetView>
  </sheetViews>
  <sheetFormatPr baseColWidth="10" defaultColWidth="11.42578125" defaultRowHeight="15" x14ac:dyDescent="0.25"/>
  <cols>
    <col min="1" max="1" width="23" style="2" bestFit="1" customWidth="1"/>
    <col min="2" max="2" width="8.5703125" style="2" bestFit="1" customWidth="1"/>
    <col min="3" max="3" width="10.140625" style="2" bestFit="1" customWidth="1"/>
    <col min="4" max="4" width="10.140625" style="2" customWidth="1"/>
    <col min="5" max="5" width="10.5703125" style="2" bestFit="1" customWidth="1"/>
    <col min="6" max="6" width="9.7109375" style="2" bestFit="1" customWidth="1"/>
    <col min="7" max="7" width="11" style="2" bestFit="1" customWidth="1"/>
    <col min="8" max="8" width="8.5703125" style="2" bestFit="1" customWidth="1"/>
    <col min="9" max="9" width="5.7109375" customWidth="1"/>
    <col min="20" max="20" width="5.7109375" customWidth="1"/>
  </cols>
  <sheetData>
    <row r="1" spans="1:8" x14ac:dyDescent="0.25">
      <c r="B1"/>
      <c r="C1"/>
      <c r="D1"/>
      <c r="E1"/>
      <c r="F1"/>
      <c r="G1"/>
      <c r="H1"/>
    </row>
    <row r="2" spans="1:8" ht="75" x14ac:dyDescent="0.25">
      <c r="A2" s="4" t="s">
        <v>2</v>
      </c>
      <c r="B2" s="7" t="s">
        <v>21</v>
      </c>
      <c r="C2" s="8" t="s">
        <v>22</v>
      </c>
      <c r="D2" s="8" t="s">
        <v>94</v>
      </c>
      <c r="E2" s="6" t="s">
        <v>95</v>
      </c>
      <c r="F2" s="6" t="s">
        <v>19</v>
      </c>
      <c r="G2" s="6" t="s">
        <v>20</v>
      </c>
      <c r="H2" s="7" t="s">
        <v>21</v>
      </c>
    </row>
    <row r="3" spans="1:8" x14ac:dyDescent="0.25">
      <c r="A3" s="39" t="s">
        <v>45</v>
      </c>
      <c r="B3" s="10">
        <f>Team1!T3+Team2!T3</f>
        <v>127</v>
      </c>
      <c r="C3" s="10">
        <f>Team1!U3+Team2!U3</f>
        <v>13</v>
      </c>
      <c r="D3" s="41">
        <f>(B3)/(B3+C3)</f>
        <v>0.90714285714285714</v>
      </c>
      <c r="E3" s="13">
        <f>(Team1!V3+Team2!V3)/2</f>
        <v>1.4318181818181817</v>
      </c>
      <c r="F3" s="11">
        <f>Team1!R3+Team2!R3</f>
        <v>83</v>
      </c>
      <c r="G3" s="11">
        <f>Team1!S3+Team2!S3</f>
        <v>89</v>
      </c>
      <c r="H3" s="10">
        <f t="shared" ref="H3:H16" si="0">B3</f>
        <v>127</v>
      </c>
    </row>
    <row r="4" spans="1:8" x14ac:dyDescent="0.25">
      <c r="A4" s="39" t="s">
        <v>47</v>
      </c>
      <c r="B4" s="10">
        <f>Team1!T4+Team2!T4</f>
        <v>74</v>
      </c>
      <c r="C4" s="10">
        <f>Team1!U4+Team2!U4</f>
        <v>28</v>
      </c>
      <c r="D4" s="41">
        <f t="shared" ref="D4:D16" si="1">(B4)/(B4+C4)</f>
        <v>0.72549019607843135</v>
      </c>
      <c r="E4" s="13">
        <f>(Team1!V4+Team2!V4)/2</f>
        <v>0.91860465116279078</v>
      </c>
      <c r="F4" s="11">
        <f>Team1!R4+Team2!R4</f>
        <v>81</v>
      </c>
      <c r="G4" s="11">
        <f>Team1!S4+Team2!S4</f>
        <v>81</v>
      </c>
      <c r="H4" s="10">
        <f t="shared" si="0"/>
        <v>74</v>
      </c>
    </row>
    <row r="5" spans="1:8" x14ac:dyDescent="0.25">
      <c r="A5" s="39" t="s">
        <v>48</v>
      </c>
      <c r="B5" s="10">
        <f>Team1!T5+Team2!T5</f>
        <v>50</v>
      </c>
      <c r="C5" s="10">
        <f>Team1!U5+Team2!U5</f>
        <v>88</v>
      </c>
      <c r="D5" s="41">
        <f t="shared" si="1"/>
        <v>0.36231884057971014</v>
      </c>
      <c r="E5" s="13">
        <f>(Team1!V5+Team2!V5)/2</f>
        <v>0.54494680851063826</v>
      </c>
      <c r="F5" s="11">
        <f>Team1!R5+Team2!R5</f>
        <v>93</v>
      </c>
      <c r="G5" s="11">
        <f>Team1!S5+Team2!S5</f>
        <v>87</v>
      </c>
      <c r="H5" s="10">
        <f>B5</f>
        <v>50</v>
      </c>
    </row>
    <row r="6" spans="1:8" x14ac:dyDescent="0.25">
      <c r="A6" s="39" t="s">
        <v>49</v>
      </c>
      <c r="B6" s="10">
        <f>Team1!T6+Team2!T6</f>
        <v>70</v>
      </c>
      <c r="C6" s="10">
        <f>Team1!U6+Team2!U6</f>
        <v>87</v>
      </c>
      <c r="D6" s="41">
        <f t="shared" si="1"/>
        <v>0.44585987261146498</v>
      </c>
      <c r="E6" s="13">
        <f>(Team1!V6+Team2!V6)/2</f>
        <v>0.84345351043643269</v>
      </c>
      <c r="F6" s="11">
        <f>Team1!R6+Team2!R6</f>
        <v>74</v>
      </c>
      <c r="G6" s="11">
        <f>Team1!S6+Team2!S6</f>
        <v>96</v>
      </c>
      <c r="H6" s="10">
        <f t="shared" si="0"/>
        <v>70</v>
      </c>
    </row>
    <row r="7" spans="1:8" x14ac:dyDescent="0.25">
      <c r="A7" s="39" t="s">
        <v>50</v>
      </c>
      <c r="B7" s="10">
        <f>Team1!T7+Team2!T7</f>
        <v>88</v>
      </c>
      <c r="C7" s="10">
        <f>Team1!U7+Team2!U7</f>
        <v>35</v>
      </c>
      <c r="D7" s="41">
        <f t="shared" si="1"/>
        <v>0.71544715447154472</v>
      </c>
      <c r="E7" s="13">
        <f>(Team1!V7+Team2!V7)/2</f>
        <v>0.90521739130434775</v>
      </c>
      <c r="F7" s="11">
        <f>Team1!R7+Team2!R7</f>
        <v>89</v>
      </c>
      <c r="G7" s="11">
        <f>Team1!S7+Team2!S7</f>
        <v>96</v>
      </c>
      <c r="H7" s="10">
        <f t="shared" si="0"/>
        <v>88</v>
      </c>
    </row>
    <row r="8" spans="1:8" x14ac:dyDescent="0.25">
      <c r="A8" s="39" t="s">
        <v>51</v>
      </c>
      <c r="B8" s="10">
        <f>Team1!T8+Team2!T8</f>
        <v>138</v>
      </c>
      <c r="C8" s="10">
        <f>Team1!U8+Team2!U8</f>
        <v>33</v>
      </c>
      <c r="D8" s="41">
        <f t="shared" si="1"/>
        <v>0.80701754385964908</v>
      </c>
      <c r="E8" s="13">
        <f>(Team1!V8+Team2!V8)/2</f>
        <v>1.2436688311688311</v>
      </c>
      <c r="F8" s="11">
        <f>Team1!R8+Team2!R8</f>
        <v>114</v>
      </c>
      <c r="G8" s="11">
        <f>Team1!S8+Team2!S8</f>
        <v>111</v>
      </c>
      <c r="H8" s="10">
        <f t="shared" si="0"/>
        <v>138</v>
      </c>
    </row>
    <row r="9" spans="1:8" x14ac:dyDescent="0.25">
      <c r="A9" s="39" t="s">
        <v>52</v>
      </c>
      <c r="B9" s="10">
        <f>Team1!T9+Team2!T9</f>
        <v>67</v>
      </c>
      <c r="C9" s="10">
        <f>Team1!U9+Team2!U9</f>
        <v>46</v>
      </c>
      <c r="D9" s="41">
        <f t="shared" si="1"/>
        <v>0.59292035398230092</v>
      </c>
      <c r="E9" s="13">
        <f>(Team1!V9+Team2!V9)/2</f>
        <v>1.0293560606060606</v>
      </c>
      <c r="F9" s="11">
        <f>Team1!R9+Team2!R9</f>
        <v>119</v>
      </c>
      <c r="G9" s="11">
        <f>Team1!S9+Team2!S9</f>
        <v>65</v>
      </c>
      <c r="H9" s="10">
        <f t="shared" si="0"/>
        <v>67</v>
      </c>
    </row>
    <row r="10" spans="1:8" x14ac:dyDescent="0.25">
      <c r="A10" s="39" t="s">
        <v>53</v>
      </c>
      <c r="B10" s="10">
        <f>Team1!T10+Team2!T10</f>
        <v>115</v>
      </c>
      <c r="C10" s="10">
        <f>Team1!U10+Team2!U10</f>
        <v>25</v>
      </c>
      <c r="D10" s="41">
        <f t="shared" si="1"/>
        <v>0.8214285714285714</v>
      </c>
      <c r="E10" s="13">
        <f>(Team1!V10+Team2!V10)/2</f>
        <v>0.90322580645161288</v>
      </c>
      <c r="F10" s="11">
        <f>Team1!R10+Team2!R10</f>
        <v>123</v>
      </c>
      <c r="G10" s="11">
        <f>Team1!S10+Team2!S10</f>
        <v>127</v>
      </c>
      <c r="H10" s="10">
        <f t="shared" si="0"/>
        <v>115</v>
      </c>
    </row>
    <row r="11" spans="1:8" x14ac:dyDescent="0.25">
      <c r="A11" s="39" t="s">
        <v>54</v>
      </c>
      <c r="B11" s="10">
        <f>Team1!T11+Team2!T11</f>
        <v>98</v>
      </c>
      <c r="C11" s="10">
        <f>Team1!U11+Team2!U11</f>
        <v>0</v>
      </c>
      <c r="D11" s="41">
        <f t="shared" si="1"/>
        <v>1</v>
      </c>
      <c r="E11" s="13">
        <f>(Team1!V11+Team2!V11)/2</f>
        <v>1.2834372834372834</v>
      </c>
      <c r="F11" s="11">
        <f>Team1!R11+Team2!R11</f>
        <v>86</v>
      </c>
      <c r="G11" s="11">
        <f>Team1!S11+Team2!S11</f>
        <v>76</v>
      </c>
      <c r="H11" s="10">
        <f t="shared" si="0"/>
        <v>98</v>
      </c>
    </row>
    <row r="12" spans="1:8" x14ac:dyDescent="0.25">
      <c r="A12" s="39" t="s">
        <v>55</v>
      </c>
      <c r="B12" s="10">
        <f>Team1!T12+Team2!T12</f>
        <v>56</v>
      </c>
      <c r="C12" s="10">
        <f>Team1!U12+Team2!U12</f>
        <v>25</v>
      </c>
      <c r="D12" s="41">
        <f t="shared" si="1"/>
        <v>0.69135802469135799</v>
      </c>
      <c r="E12" s="13">
        <f>(Team1!V12+Team2!V12)/2</f>
        <v>0.75609756097560976</v>
      </c>
      <c r="F12" s="11">
        <f>Team1!R12+Team2!R12</f>
        <v>91</v>
      </c>
      <c r="G12" s="11">
        <f>Team1!S12+Team2!S12</f>
        <v>76</v>
      </c>
      <c r="H12" s="10">
        <f t="shared" si="0"/>
        <v>56</v>
      </c>
    </row>
    <row r="13" spans="1:8" x14ac:dyDescent="0.25">
      <c r="A13" s="39" t="s">
        <v>56</v>
      </c>
      <c r="B13" s="10">
        <f>Team1!T13+Team2!T13</f>
        <v>128</v>
      </c>
      <c r="C13" s="10">
        <f>Team1!U13+Team2!U13</f>
        <v>0</v>
      </c>
      <c r="D13" s="41">
        <f t="shared" si="1"/>
        <v>1</v>
      </c>
      <c r="E13" s="13">
        <f>(Team1!V13+Team2!V13)/2</f>
        <v>1.2318840579710144</v>
      </c>
      <c r="F13" s="11">
        <f>Team1!R13+Team2!R13</f>
        <v>99</v>
      </c>
      <c r="G13" s="11">
        <f>Team1!S13+Team2!S13</f>
        <v>103</v>
      </c>
      <c r="H13" s="10">
        <f t="shared" si="0"/>
        <v>128</v>
      </c>
    </row>
    <row r="14" spans="1:8" x14ac:dyDescent="0.25">
      <c r="A14" s="39" t="s">
        <v>57</v>
      </c>
      <c r="B14" s="10">
        <f>Team1!T14+Team2!T14</f>
        <v>75</v>
      </c>
      <c r="C14" s="10">
        <f>Team1!U14+Team2!U14</f>
        <v>23</v>
      </c>
      <c r="D14" s="41">
        <f t="shared" si="1"/>
        <v>0.76530612244897955</v>
      </c>
      <c r="E14" s="13">
        <f>(Team1!V14+Team2!V14)/2</f>
        <v>0.80392156862745101</v>
      </c>
      <c r="F14" s="11">
        <f>Team1!R14+Team2!R14</f>
        <v>99</v>
      </c>
      <c r="G14" s="11">
        <f>Team1!S14+Team2!S14</f>
        <v>95</v>
      </c>
      <c r="H14" s="10">
        <f t="shared" si="0"/>
        <v>75</v>
      </c>
    </row>
    <row r="15" spans="1:8" x14ac:dyDescent="0.25">
      <c r="A15" s="39" t="s">
        <v>58</v>
      </c>
      <c r="B15" s="10">
        <f>Team1!T15+Team2!T15</f>
        <v>64</v>
      </c>
      <c r="C15" s="10">
        <f>Team1!U15+Team2!U15</f>
        <v>53</v>
      </c>
      <c r="D15" s="41">
        <f t="shared" si="1"/>
        <v>0.54700854700854706</v>
      </c>
      <c r="E15" s="13">
        <f>(Team1!V15+Team2!V15)/2</f>
        <v>0.62195121951219512</v>
      </c>
      <c r="F15" s="11">
        <f>Team1!R15+Team2!R15</f>
        <v>89</v>
      </c>
      <c r="G15" s="11">
        <f>Team1!S15+Team2!S15</f>
        <v>95</v>
      </c>
      <c r="H15" s="10">
        <f t="shared" si="0"/>
        <v>64</v>
      </c>
    </row>
    <row r="16" spans="1:8" x14ac:dyDescent="0.25">
      <c r="A16" s="39" t="s">
        <v>59</v>
      </c>
      <c r="B16" s="10">
        <f>Team1!T16+Team2!T16</f>
        <v>38</v>
      </c>
      <c r="C16" s="10">
        <f>Team1!U16+Team2!U16</f>
        <v>64</v>
      </c>
      <c r="D16" s="41">
        <f t="shared" si="1"/>
        <v>0.37254901960784315</v>
      </c>
      <c r="E16" s="13">
        <f>(Team1!V16+Team2!V16)/2</f>
        <v>0.45394736842105265</v>
      </c>
      <c r="F16" s="11">
        <f>Team1!R16+Team2!R16</f>
        <v>93</v>
      </c>
      <c r="G16" s="11">
        <f>Team1!S16+Team2!S16</f>
        <v>90</v>
      </c>
      <c r="H16" s="10">
        <f t="shared" si="0"/>
        <v>38</v>
      </c>
    </row>
    <row r="17" spans="1:8" x14ac:dyDescent="0.25">
      <c r="A17" s="39" t="s">
        <v>60</v>
      </c>
      <c r="B17" s="10">
        <f>Team1!T17+Team2!T17</f>
        <v>161</v>
      </c>
      <c r="C17" s="10">
        <f>Team1!U17+Team2!U17</f>
        <v>13</v>
      </c>
      <c r="D17" s="41">
        <f t="shared" ref="D17" si="2">(B17)/(B17+C17)</f>
        <v>0.92528735632183912</v>
      </c>
      <c r="E17" s="13">
        <f>(Team1!V17+Team2!V17)/2</f>
        <v>1.3146341463414635</v>
      </c>
      <c r="F17" s="11">
        <f>Team1!R17+Team2!R17</f>
        <v>122</v>
      </c>
      <c r="G17" s="11">
        <f>Team1!S17+Team2!S17</f>
        <v>122</v>
      </c>
      <c r="H17" s="10">
        <f t="shared" ref="H17" si="3">B17</f>
        <v>161</v>
      </c>
    </row>
    <row r="18" spans="1:8" x14ac:dyDescent="0.25">
      <c r="A18" s="39" t="s">
        <v>61</v>
      </c>
      <c r="B18" s="10">
        <f>Team1!T18+Team2!T18</f>
        <v>161</v>
      </c>
      <c r="C18" s="10">
        <f>Team1!U18+Team2!U18</f>
        <v>5</v>
      </c>
      <c r="D18" s="41">
        <f t="shared" ref="D18" si="4">(B18)/(B18+C18)</f>
        <v>0.96987951807228912</v>
      </c>
      <c r="E18" s="13">
        <f>(Team1!V18+Team2!V18)/2</f>
        <v>1.1181430509788717</v>
      </c>
      <c r="F18" s="11">
        <f>Team1!R18+Team2!R18</f>
        <v>143</v>
      </c>
      <c r="G18" s="11">
        <f>Team1!S18+Team2!S18</f>
        <v>144</v>
      </c>
      <c r="H18" s="10">
        <f t="shared" ref="H18" si="5">B18</f>
        <v>161</v>
      </c>
    </row>
    <row r="19" spans="1:8" x14ac:dyDescent="0.25">
      <c r="A19" s="39" t="s">
        <v>62</v>
      </c>
      <c r="B19" s="10">
        <f>Team1!T19+Team2!T19</f>
        <v>135</v>
      </c>
      <c r="C19" s="10">
        <f>Team1!U19+Team2!U19</f>
        <v>18</v>
      </c>
      <c r="D19" s="41">
        <f t="shared" ref="D19" si="6">(B19)/(B19+C19)</f>
        <v>0.88235294117647056</v>
      </c>
      <c r="E19" s="13">
        <f>(Team1!V19+Team2!V19)/2</f>
        <v>0.98793885837114881</v>
      </c>
      <c r="F19" s="11">
        <f>Team1!R19+Team2!R19</f>
        <v>131</v>
      </c>
      <c r="G19" s="11">
        <f>Team1!S19+Team2!S19</f>
        <v>132</v>
      </c>
      <c r="H19" s="10">
        <f t="shared" ref="H19" si="7">B19</f>
        <v>135</v>
      </c>
    </row>
    <row r="20" spans="1:8" x14ac:dyDescent="0.25">
      <c r="A20" s="39" t="s">
        <v>63</v>
      </c>
      <c r="B20" s="10">
        <f>Team1!T20+Team2!T20</f>
        <v>83</v>
      </c>
      <c r="C20" s="10">
        <f>Team1!U20+Team2!U20</f>
        <v>60</v>
      </c>
      <c r="D20" s="41">
        <f t="shared" ref="D20" si="8">(B20)/(B20+C20)</f>
        <v>0.58041958041958042</v>
      </c>
      <c r="E20" s="13">
        <f>(Team1!V20+Team2!V20)/2</f>
        <v>0.66850104821802936</v>
      </c>
      <c r="F20" s="11">
        <f>Team1!R20+Team2!R20</f>
        <v>131</v>
      </c>
      <c r="G20" s="11">
        <f>Team1!S20+Team2!S20</f>
        <v>125</v>
      </c>
      <c r="H20" s="10">
        <f t="shared" ref="H20" si="9">B20</f>
        <v>83</v>
      </c>
    </row>
    <row r="21" spans="1:8" x14ac:dyDescent="0.25">
      <c r="A21" s="39" t="s">
        <v>64</v>
      </c>
      <c r="B21" s="10">
        <f>Team1!T21+Team2!T21</f>
        <v>74</v>
      </c>
      <c r="C21" s="10">
        <f>Team1!U21+Team2!U21</f>
        <v>93</v>
      </c>
      <c r="D21" s="41">
        <f t="shared" ref="D21" si="10">(B21)/(B21+C21)</f>
        <v>0.44311377245508982</v>
      </c>
      <c r="E21" s="13">
        <f>(Team1!V21+Team2!V21)/2</f>
        <v>0.53552227342549918</v>
      </c>
      <c r="F21" s="11">
        <f>Team1!R21+Team2!R21</f>
        <v>138</v>
      </c>
      <c r="G21" s="11">
        <f>Team1!S21+Team2!S21</f>
        <v>146</v>
      </c>
      <c r="H21" s="10">
        <f t="shared" ref="H21" si="11">B21</f>
        <v>74</v>
      </c>
    </row>
    <row r="22" spans="1:8" x14ac:dyDescent="0.25">
      <c r="A22" s="39" t="s">
        <v>65</v>
      </c>
      <c r="B22" s="10">
        <f>Team1!T22+Team2!T22</f>
        <v>119</v>
      </c>
      <c r="C22" s="10">
        <f>Team1!U22+Team2!U22</f>
        <v>5</v>
      </c>
      <c r="D22" s="41">
        <f t="shared" ref="D22" si="12">(B22)/(B22+C22)</f>
        <v>0.95967741935483875</v>
      </c>
      <c r="E22" s="13">
        <f>(Team1!V22+Team2!V22)/2</f>
        <v>1.9013975155279503</v>
      </c>
      <c r="F22" s="11">
        <f>Team1!R22+Team2!R22</f>
        <v>71</v>
      </c>
      <c r="G22" s="11">
        <f>Team1!S22+Team2!S22</f>
        <v>74</v>
      </c>
      <c r="H22" s="10">
        <f t="shared" ref="H22" si="13">B22</f>
        <v>119</v>
      </c>
    </row>
    <row r="23" spans="1:8" x14ac:dyDescent="0.25">
      <c r="A23" s="39" t="s">
        <v>66</v>
      </c>
      <c r="B23" s="10">
        <f>Team1!T23+Team2!T23</f>
        <v>101</v>
      </c>
      <c r="C23" s="10">
        <f>Team1!U23+Team2!U23</f>
        <v>54</v>
      </c>
      <c r="D23" s="41">
        <f t="shared" ref="D23" si="14">(B23)/(B23+C23)</f>
        <v>0.65161290322580645</v>
      </c>
      <c r="E23" s="13">
        <f>(Team1!V23+Team2!V23)/2</f>
        <v>0.66014828544949034</v>
      </c>
      <c r="F23" s="11">
        <f>Team1!R23+Team2!R23</f>
        <v>150</v>
      </c>
      <c r="G23" s="11">
        <f>Team1!S23+Team2!S23</f>
        <v>148</v>
      </c>
      <c r="H23" s="10">
        <f t="shared" ref="H23" si="15">B23</f>
        <v>101</v>
      </c>
    </row>
    <row r="24" spans="1:8" x14ac:dyDescent="0.25">
      <c r="A24" s="39" t="s">
        <v>67</v>
      </c>
      <c r="B24" s="10">
        <f>Team1!T24+Team2!T24</f>
        <v>95</v>
      </c>
      <c r="C24" s="10">
        <f>Team1!U24+Team2!U24</f>
        <v>63</v>
      </c>
      <c r="D24" s="41">
        <f t="shared" ref="D24" si="16">(B24)/(B24+C24)</f>
        <v>0.60126582278481011</v>
      </c>
      <c r="E24" s="13">
        <f>(Team1!V24+Team2!V24)/2</f>
        <v>0.82804743519029222</v>
      </c>
      <c r="F24" s="11">
        <f>Team1!R24+Team2!R24</f>
        <v>116</v>
      </c>
      <c r="G24" s="11">
        <f>Team1!S24+Team2!S24</f>
        <v>123</v>
      </c>
      <c r="H24" s="10">
        <f t="shared" ref="H24" si="17">B24</f>
        <v>95</v>
      </c>
    </row>
    <row r="25" spans="1:8" x14ac:dyDescent="0.25">
      <c r="A25" s="39" t="s">
        <v>68</v>
      </c>
      <c r="B25" s="10">
        <f>Team1!T25+Team2!T25</f>
        <v>95</v>
      </c>
      <c r="C25" s="10">
        <f>Team1!U25+Team2!U25</f>
        <v>73</v>
      </c>
      <c r="D25" s="41">
        <f t="shared" ref="D25" si="18">(B25)/(B25+C25)</f>
        <v>0.56547619047619047</v>
      </c>
      <c r="E25" s="13">
        <f>(Team1!V25+Team2!V25)/2</f>
        <v>0.79861111111111116</v>
      </c>
      <c r="F25" s="11">
        <f>Team1!R25+Team2!R25</f>
        <v>119</v>
      </c>
      <c r="G25" s="11">
        <f>Team1!S25+Team2!S25</f>
        <v>119</v>
      </c>
      <c r="H25" s="10">
        <f t="shared" ref="H25" si="19">B25</f>
        <v>95</v>
      </c>
    </row>
    <row r="26" spans="1:8" x14ac:dyDescent="0.25">
      <c r="A26" s="39" t="s">
        <v>69</v>
      </c>
      <c r="B26" s="10">
        <f>Team1!T26+Team2!T26</f>
        <v>124</v>
      </c>
      <c r="C26" s="10">
        <f>Team1!U26+Team2!U26</f>
        <v>60</v>
      </c>
      <c r="D26" s="41">
        <f t="shared" ref="D26" si="20">(B26)/(B26+C26)</f>
        <v>0.67391304347826086</v>
      </c>
      <c r="E26" s="13">
        <f>(Team1!V26+Team2!V26)/2</f>
        <v>0.96319854611540212</v>
      </c>
      <c r="F26" s="11">
        <f>Team1!R26+Team2!R26</f>
        <v>140</v>
      </c>
      <c r="G26" s="11">
        <f>Team1!S26+Team2!S26</f>
        <v>133</v>
      </c>
      <c r="H26" s="10">
        <f t="shared" ref="H26" si="21">B26</f>
        <v>124</v>
      </c>
    </row>
    <row r="27" spans="1:8" x14ac:dyDescent="0.25">
      <c r="A27" s="39" t="s">
        <v>70</v>
      </c>
      <c r="B27" s="10">
        <f>Team1!T27+Team2!T27</f>
        <v>121</v>
      </c>
      <c r="C27" s="10">
        <f>Team1!U27+Team2!U27</f>
        <v>20</v>
      </c>
      <c r="D27" s="41">
        <f>(B27)/(B27+C27)</f>
        <v>0.85815602836879434</v>
      </c>
      <c r="E27" s="13">
        <f>(Team1!V27+Team2!V27)/2</f>
        <v>1.0010351966873705</v>
      </c>
      <c r="F27" s="11">
        <f>Team1!R27+Team2!R27</f>
        <v>134</v>
      </c>
      <c r="G27" s="11">
        <f>Team1!S27+Team2!S27</f>
        <v>118</v>
      </c>
      <c r="H27" s="10">
        <f t="shared" ref="H27:H30" si="22">B27</f>
        <v>121</v>
      </c>
    </row>
    <row r="28" spans="1:8" x14ac:dyDescent="0.25">
      <c r="A28" s="39" t="s">
        <v>71</v>
      </c>
      <c r="B28" s="10">
        <f>Team1!T28+Team2!T28</f>
        <v>107</v>
      </c>
      <c r="C28" s="10">
        <f>Team1!U28+Team2!U28</f>
        <v>23</v>
      </c>
      <c r="D28" s="41">
        <f t="shared" ref="D28:D30" si="23">(B28)/(B28+C28)</f>
        <v>0.82307692307692304</v>
      </c>
      <c r="E28" s="13">
        <f>(Team1!V28+Team2!V28)/2</f>
        <v>0.82401960784313721</v>
      </c>
      <c r="F28" s="11">
        <f>Team1!R28+Team2!R28</f>
        <v>130</v>
      </c>
      <c r="G28" s="11">
        <f>Team1!S28+Team2!S28</f>
        <v>128</v>
      </c>
      <c r="H28" s="10">
        <f t="shared" si="22"/>
        <v>107</v>
      </c>
    </row>
    <row r="29" spans="1:8" x14ac:dyDescent="0.25">
      <c r="A29" s="39" t="s">
        <v>72</v>
      </c>
      <c r="B29" s="10">
        <f>Team1!T29+Team2!T29</f>
        <v>91</v>
      </c>
      <c r="C29" s="10">
        <f>Team1!U29+Team2!U29</f>
        <v>8</v>
      </c>
      <c r="D29" s="41">
        <f t="shared" si="23"/>
        <v>0.91919191919191923</v>
      </c>
      <c r="E29" s="13">
        <f>(Team1!V29+Team2!V29)/2</f>
        <v>0.81457384515289522</v>
      </c>
      <c r="F29" s="11">
        <f>Team1!R29+Team2!R29</f>
        <v>111</v>
      </c>
      <c r="G29" s="11">
        <f>Team1!S29+Team2!S29</f>
        <v>111</v>
      </c>
      <c r="H29" s="10">
        <f t="shared" si="22"/>
        <v>91</v>
      </c>
    </row>
    <row r="30" spans="1:8" x14ac:dyDescent="0.25">
      <c r="A30" s="39" t="s">
        <v>73</v>
      </c>
      <c r="B30" s="10">
        <f>Team1!T30+Team2!T30</f>
        <v>82</v>
      </c>
      <c r="C30" s="10">
        <f>Team1!U30+Team2!U30</f>
        <v>20</v>
      </c>
      <c r="D30" s="41">
        <f t="shared" si="23"/>
        <v>0.80392156862745101</v>
      </c>
      <c r="E30" s="13">
        <f>(Team1!V30+Team2!V30)/2</f>
        <v>0.81328320802005005</v>
      </c>
      <c r="F30" s="11">
        <f>Team1!R30+Team2!R30</f>
        <v>101</v>
      </c>
      <c r="G30" s="11">
        <f>Team1!S30+Team2!S30</f>
        <v>99</v>
      </c>
      <c r="H30" s="10">
        <f t="shared" si="22"/>
        <v>82</v>
      </c>
    </row>
    <row r="31" spans="1:8" x14ac:dyDescent="0.25">
      <c r="A31" s="39" t="s">
        <v>74</v>
      </c>
      <c r="B31" s="10">
        <f>Team1!T31+Team2!T31</f>
        <v>79</v>
      </c>
      <c r="C31" s="10">
        <f>Team1!U31+Team2!U31</f>
        <v>16</v>
      </c>
      <c r="D31" s="41">
        <f t="shared" ref="D31" si="24">(B31)/(B31+C31)</f>
        <v>0.83157894736842108</v>
      </c>
      <c r="E31" s="13">
        <f>(Team1!V31+Team2!V31)/2</f>
        <v>0.93023255813953487</v>
      </c>
      <c r="F31" s="11">
        <f>Team1!R31+Team2!R31</f>
        <v>80</v>
      </c>
      <c r="G31" s="11">
        <f>Team1!S31+Team2!S31</f>
        <v>85</v>
      </c>
      <c r="H31" s="10">
        <f t="shared" ref="H31" si="25">B31</f>
        <v>79</v>
      </c>
    </row>
    <row r="32" spans="1:8" x14ac:dyDescent="0.25">
      <c r="A32" s="39" t="s">
        <v>75</v>
      </c>
      <c r="B32" s="10">
        <f>Team1!T32+Team2!T32</f>
        <v>38</v>
      </c>
      <c r="C32" s="10">
        <f>Team1!U32+Team2!U32</f>
        <v>0</v>
      </c>
      <c r="D32" s="41">
        <f t="shared" ref="D32" si="26">(B32)/(B32+C32)</f>
        <v>1</v>
      </c>
      <c r="E32" s="13">
        <f>(Team1!V32+Team2!V32)/2</f>
        <v>1</v>
      </c>
      <c r="F32" s="11">
        <f>Team1!R32+Team2!R32</f>
        <v>38</v>
      </c>
      <c r="G32" s="11">
        <f>Team1!S32+Team2!S32</f>
        <v>38</v>
      </c>
      <c r="H32" s="10">
        <f t="shared" ref="H32" si="27">B32</f>
        <v>38</v>
      </c>
    </row>
    <row r="33" spans="1:8" x14ac:dyDescent="0.25">
      <c r="A33" s="39" t="s">
        <v>76</v>
      </c>
      <c r="B33" s="10">
        <f>Team1!T33+Team2!T33</f>
        <v>105</v>
      </c>
      <c r="C33" s="10">
        <f>Team1!U33+Team2!U33</f>
        <v>0</v>
      </c>
      <c r="D33" s="41">
        <f t="shared" ref="D33" si="28">(B33)/(B33+C33)</f>
        <v>1</v>
      </c>
      <c r="E33" s="13">
        <f>(Team1!V33+Team2!V33)/2</f>
        <v>1.0714285714285714</v>
      </c>
      <c r="F33" s="11">
        <f>Team1!R33+Team2!R33</f>
        <v>94</v>
      </c>
      <c r="G33" s="11">
        <f>Team1!S33+Team2!S33</f>
        <v>97</v>
      </c>
      <c r="H33" s="10">
        <f t="shared" ref="H33" si="29">B33</f>
        <v>105</v>
      </c>
    </row>
    <row r="34" spans="1:8" x14ac:dyDescent="0.25">
      <c r="A34" s="39" t="s">
        <v>77</v>
      </c>
      <c r="B34" s="10">
        <f>Team1!T34+Team2!T34</f>
        <v>97</v>
      </c>
      <c r="C34" s="10">
        <f>Team1!U34+Team2!U34</f>
        <v>16</v>
      </c>
      <c r="D34" s="41">
        <f t="shared" ref="D34" si="30">(B34)/(B34+C34)</f>
        <v>0.8584070796460177</v>
      </c>
      <c r="E34" s="13">
        <f>(Team1!V34+Team2!V34)/2</f>
        <v>1.0031525851197982</v>
      </c>
      <c r="F34" s="11">
        <f>Team1!R34+Team2!R34</f>
        <v>98</v>
      </c>
      <c r="G34" s="11">
        <f>Team1!S34+Team2!S34</f>
        <v>100</v>
      </c>
      <c r="H34" s="10">
        <f t="shared" ref="H34" si="31">B34</f>
        <v>97</v>
      </c>
    </row>
    <row r="35" spans="1:8" x14ac:dyDescent="0.25">
      <c r="A35" s="39" t="s">
        <v>78</v>
      </c>
      <c r="B35" s="10">
        <f>Team1!T35+Team2!T35</f>
        <v>126</v>
      </c>
      <c r="C35" s="10">
        <f>Team1!U35+Team2!U35</f>
        <v>8</v>
      </c>
      <c r="D35" s="41">
        <f t="shared" ref="D35" si="32">(B35)/(B35+C35)</f>
        <v>0.94029850746268662</v>
      </c>
      <c r="E35" s="13">
        <f>(Team1!V35+Team2!V35)/2</f>
        <v>1.0245098039215685</v>
      </c>
      <c r="F35" s="11">
        <f>Team1!R35+Team2!R35</f>
        <v>122</v>
      </c>
      <c r="G35" s="11">
        <f>Team1!S35+Team2!S35</f>
        <v>119</v>
      </c>
      <c r="H35" s="10">
        <f t="shared" ref="H35" si="33">B35</f>
        <v>126</v>
      </c>
    </row>
    <row r="36" spans="1:8" x14ac:dyDescent="0.25">
      <c r="A36" s="39" t="s">
        <v>79</v>
      </c>
      <c r="B36" s="10">
        <f>Team1!T36+Team2!T36</f>
        <v>107</v>
      </c>
      <c r="C36" s="10">
        <f>Team1!U36+Team2!U36</f>
        <v>23</v>
      </c>
      <c r="D36" s="41">
        <f t="shared" ref="D36" si="34">(B36)/(B36+C36)</f>
        <v>0.82307692307692304</v>
      </c>
      <c r="E36" s="13">
        <f>(Team1!V36+Team2!V36)/2</f>
        <v>0.81343283582089554</v>
      </c>
      <c r="F36" s="11">
        <f>Team1!R36+Team2!R36</f>
        <v>125</v>
      </c>
      <c r="G36" s="11">
        <f>Team1!S36+Team2!S36</f>
        <v>132</v>
      </c>
      <c r="H36" s="10">
        <f t="shared" ref="H36" si="35">B36</f>
        <v>107</v>
      </c>
    </row>
    <row r="37" spans="1:8" ht="14.25" customHeight="1" x14ac:dyDescent="0.25">
      <c r="A37" s="39" t="s">
        <v>80</v>
      </c>
      <c r="B37" s="10">
        <f>Team1!T37+Team2!T37</f>
        <v>132</v>
      </c>
      <c r="C37" s="10">
        <f>Team1!U37+Team2!U37</f>
        <v>24</v>
      </c>
      <c r="D37" s="41">
        <f t="shared" ref="D37" si="36">(B37)/(B37+C37)</f>
        <v>0.84615384615384615</v>
      </c>
      <c r="E37" s="13">
        <f>(Team1!V37+Team2!V37)/2</f>
        <v>0.90180196578085181</v>
      </c>
      <c r="F37" s="11">
        <f>Team1!R37+Team2!R37</f>
        <v>145</v>
      </c>
      <c r="G37" s="11">
        <f>Team1!S37+Team2!S37</f>
        <v>149</v>
      </c>
      <c r="H37" s="10">
        <f t="shared" ref="H37" si="37">B37</f>
        <v>132</v>
      </c>
    </row>
    <row r="38" spans="1:8" ht="14.25" customHeight="1" x14ac:dyDescent="0.25">
      <c r="A38" s="39" t="s">
        <v>81</v>
      </c>
      <c r="B38" s="10">
        <f>Team1!T38+Team2!T38</f>
        <v>138</v>
      </c>
      <c r="C38" s="10">
        <f>Team1!U38+Team2!U38</f>
        <v>23</v>
      </c>
      <c r="D38" s="41">
        <f t="shared" ref="D38" si="38">(B38)/(B38+C38)</f>
        <v>0.8571428571428571</v>
      </c>
      <c r="E38" s="13">
        <f>(Team1!V38+Team2!V38)/2</f>
        <v>0.95975232198142413</v>
      </c>
      <c r="F38" s="11">
        <f>Team1!R38+Team2!R38</f>
        <v>142</v>
      </c>
      <c r="G38" s="11">
        <f>Team1!S38+Team2!S38</f>
        <v>144</v>
      </c>
      <c r="H38" s="10">
        <f t="shared" ref="H38" si="39">B38</f>
        <v>138</v>
      </c>
    </row>
    <row r="39" spans="1:8" ht="14.25" customHeight="1" x14ac:dyDescent="0.25">
      <c r="A39" s="39" t="s">
        <v>82</v>
      </c>
      <c r="B39" s="10">
        <f>Team1!T39+Team2!T39</f>
        <v>98</v>
      </c>
      <c r="C39" s="10">
        <f>Team1!U39+Team2!U39</f>
        <v>21</v>
      </c>
      <c r="D39" s="41">
        <f t="shared" ref="D39" si="40">(B39)/(B39+C39)</f>
        <v>0.82352941176470584</v>
      </c>
      <c r="E39" s="13">
        <f>(Team1!V39+Team2!V39)/2</f>
        <v>0.78264925373134331</v>
      </c>
      <c r="F39" s="11">
        <f>Team1!R39+Team2!R39</f>
        <v>159</v>
      </c>
      <c r="G39" s="11">
        <f>Team1!S39+Team2!S39</f>
        <v>123</v>
      </c>
      <c r="H39" s="10">
        <f t="shared" ref="H39" si="41">B39</f>
        <v>98</v>
      </c>
    </row>
    <row r="40" spans="1:8" ht="14.25" customHeight="1" x14ac:dyDescent="0.25">
      <c r="A40" s="39" t="s">
        <v>83</v>
      </c>
      <c r="B40" s="10">
        <f>Team1!T40+Team2!T40</f>
        <v>139</v>
      </c>
      <c r="C40" s="10">
        <f>Team1!U40+Team2!U40</f>
        <v>28</v>
      </c>
      <c r="D40" s="41">
        <f t="shared" ref="D40" si="42">(B40)/(B40+C40)</f>
        <v>0.83233532934131738</v>
      </c>
      <c r="E40" s="13">
        <f>(Team1!V40+Team2!V40)/2</f>
        <v>0.98557213930348264</v>
      </c>
      <c r="F40" s="11">
        <f>Team1!R40+Team2!R40</f>
        <v>143</v>
      </c>
      <c r="G40" s="11">
        <f>Team1!S40+Team2!S40</f>
        <v>142</v>
      </c>
      <c r="H40" s="10">
        <f t="shared" ref="H40" si="43">B40</f>
        <v>139</v>
      </c>
    </row>
    <row r="41" spans="1:8" ht="14.25" customHeight="1" x14ac:dyDescent="0.25">
      <c r="A41" s="39" t="s">
        <v>84</v>
      </c>
      <c r="B41" s="10">
        <f>Team1!T41+Team2!T41</f>
        <v>119</v>
      </c>
      <c r="C41" s="10">
        <f>Team1!U41+Team2!U41</f>
        <v>5</v>
      </c>
      <c r="D41" s="41">
        <f t="shared" ref="D41" si="44">(B41)/(B41+C41)</f>
        <v>0.95967741935483875</v>
      </c>
      <c r="E41" s="13">
        <f>(Team1!V41+Team2!V41)/2</f>
        <v>1.0258620689655173</v>
      </c>
      <c r="F41" s="11">
        <f>Team1!R41+Team2!R41</f>
        <v>113</v>
      </c>
      <c r="G41" s="11">
        <f>Team1!S41+Team2!S41</f>
        <v>109</v>
      </c>
      <c r="H41" s="10">
        <f t="shared" ref="H41" si="45">B41</f>
        <v>119</v>
      </c>
    </row>
    <row r="42" spans="1:8" ht="14.25" customHeight="1" x14ac:dyDescent="0.25">
      <c r="A42" s="39" t="s">
        <v>85</v>
      </c>
      <c r="B42" s="10">
        <f>Team1!T42+Team2!T42</f>
        <v>59</v>
      </c>
      <c r="C42" s="10">
        <f>Team1!U42+Team2!U42</f>
        <v>57</v>
      </c>
      <c r="D42" s="41">
        <f t="shared" ref="D42" si="46">(B42)/(B42+C42)</f>
        <v>0.50862068965517238</v>
      </c>
      <c r="E42" s="13">
        <f>(Team1!V42+Team2!V42)/2</f>
        <v>0.5</v>
      </c>
      <c r="F42" s="11">
        <f>Team1!R42+Team2!R42</f>
        <v>123</v>
      </c>
      <c r="G42" s="11">
        <f>Team1!S42+Team2!S42</f>
        <v>124</v>
      </c>
      <c r="H42" s="10">
        <f t="shared" ref="H42" si="47">B42</f>
        <v>59</v>
      </c>
    </row>
    <row r="43" spans="1:8" ht="14.25" customHeight="1" x14ac:dyDescent="0.25">
      <c r="A43" s="39" t="s">
        <v>86</v>
      </c>
      <c r="B43" s="10">
        <f>Team1!T43+Team2!T43</f>
        <v>0</v>
      </c>
      <c r="C43" s="10">
        <f>Team1!U43+Team2!U43</f>
        <v>0</v>
      </c>
      <c r="D43" s="41" t="e">
        <f t="shared" ref="D43" si="48">(B43)/(B43+C43)</f>
        <v>#DIV/0!</v>
      </c>
      <c r="E43" s="13">
        <f>(Team1!V43+Team2!V43)/2</f>
        <v>0</v>
      </c>
      <c r="F43" s="11">
        <f>Team1!R43+Team2!R43</f>
        <v>81</v>
      </c>
      <c r="G43" s="11">
        <f>Team1!S43+Team2!S43</f>
        <v>82</v>
      </c>
      <c r="H43" s="10">
        <f t="shared" ref="H43" si="49">B43</f>
        <v>0</v>
      </c>
    </row>
    <row r="80" spans="10:12" x14ac:dyDescent="0.25">
      <c r="J80" s="27" t="s">
        <v>93</v>
      </c>
      <c r="K80" s="25" t="str">
        <f>"-"</f>
        <v>-</v>
      </c>
      <c r="L80" s="29">
        <v>0.8</v>
      </c>
    </row>
    <row r="81" spans="10:12" x14ac:dyDescent="0.25">
      <c r="J81" s="28">
        <v>0.79</v>
      </c>
      <c r="K81" s="26" t="str">
        <f>"-"</f>
        <v>-</v>
      </c>
      <c r="L81" s="30">
        <v>0.5</v>
      </c>
    </row>
    <row r="82" spans="10:12" x14ac:dyDescent="0.25">
      <c r="J82" s="31">
        <v>0.49</v>
      </c>
      <c r="K82" s="32" t="str">
        <f>"-"</f>
        <v>-</v>
      </c>
      <c r="L82" s="33">
        <v>0</v>
      </c>
    </row>
  </sheetData>
  <phoneticPr fontId="7" type="noConversion"/>
  <conditionalFormatting sqref="E3:E43">
    <cfRule type="cellIs" dxfId="3" priority="1" operator="between">
      <formula>0.49</formula>
      <formula>0</formula>
    </cfRule>
    <cfRule type="cellIs" dxfId="2" priority="2" operator="between">
      <formula>0.79</formula>
      <formula>0.5</formula>
    </cfRule>
    <cfRule type="cellIs" dxfId="1" priority="3" operator="between">
      <formula>1</formula>
      <formula>0.8</formula>
    </cfRule>
    <cfRule type="cellIs" dxfId="0" priority="4" operator="greaterThan">
      <formula>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A07CB9-1E71-497B-9DC6-27666E0EF07B}">
          <x14:formula1>
            <xm:f>Config!$A:$A</xm:f>
          </x14:formula1>
          <xm:sqref>A3:A43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8606-1DE8-4FA1-9A69-8B8AD0ADD865}">
  <sheetPr>
    <tabColor theme="1"/>
  </sheetPr>
  <dimension ref="A1:F150"/>
  <sheetViews>
    <sheetView topLeftCell="A98" workbookViewId="0">
      <selection activeCell="A50" sqref="A50:A150"/>
    </sheetView>
  </sheetViews>
  <sheetFormatPr baseColWidth="10" defaultColWidth="11.42578125" defaultRowHeight="15" x14ac:dyDescent="0.25"/>
  <cols>
    <col min="1" max="1" width="22.28515625" bestFit="1" customWidth="1"/>
    <col min="6" max="6" width="12.5703125" bestFit="1" customWidth="1"/>
  </cols>
  <sheetData>
    <row r="1" spans="1:6" x14ac:dyDescent="0.25">
      <c r="A1" s="1" t="s">
        <v>2</v>
      </c>
      <c r="B1" s="1" t="s">
        <v>5</v>
      </c>
      <c r="C1" s="1" t="s">
        <v>6</v>
      </c>
      <c r="F1" s="1" t="s">
        <v>3</v>
      </c>
    </row>
    <row r="2" spans="1:6" x14ac:dyDescent="0.25">
      <c r="A2" s="39" t="s">
        <v>45</v>
      </c>
      <c r="B2" s="40">
        <v>45099</v>
      </c>
      <c r="C2" s="40">
        <v>45112</v>
      </c>
      <c r="F2" s="34" t="s">
        <v>46</v>
      </c>
    </row>
    <row r="3" spans="1:6" x14ac:dyDescent="0.25">
      <c r="A3" s="39" t="s">
        <v>47</v>
      </c>
      <c r="B3" s="40">
        <v>45113</v>
      </c>
      <c r="C3" s="40">
        <v>45126</v>
      </c>
      <c r="F3" s="35" t="s">
        <v>96</v>
      </c>
    </row>
    <row r="4" spans="1:6" x14ac:dyDescent="0.25">
      <c r="A4" s="39" t="s">
        <v>48</v>
      </c>
      <c r="B4" s="40">
        <v>45127</v>
      </c>
      <c r="C4" s="40">
        <v>45140</v>
      </c>
      <c r="F4" s="36" t="s">
        <v>97</v>
      </c>
    </row>
    <row r="5" spans="1:6" x14ac:dyDescent="0.25">
      <c r="A5" s="39" t="s">
        <v>49</v>
      </c>
      <c r="B5" s="40">
        <v>45141</v>
      </c>
      <c r="C5" s="40">
        <v>45155</v>
      </c>
      <c r="D5" s="2"/>
    </row>
    <row r="6" spans="1:6" x14ac:dyDescent="0.25">
      <c r="A6" s="39" t="s">
        <v>50</v>
      </c>
      <c r="B6" s="40">
        <v>45156</v>
      </c>
      <c r="C6" s="40">
        <v>45168</v>
      </c>
      <c r="D6" s="2"/>
    </row>
    <row r="7" spans="1:6" x14ac:dyDescent="0.25">
      <c r="A7" s="39" t="s">
        <v>51</v>
      </c>
      <c r="B7" s="40">
        <v>45169</v>
      </c>
      <c r="C7" s="40">
        <v>45182</v>
      </c>
      <c r="D7" s="2"/>
    </row>
    <row r="8" spans="1:6" x14ac:dyDescent="0.25">
      <c r="A8" s="39" t="s">
        <v>52</v>
      </c>
      <c r="B8" s="40">
        <v>45183</v>
      </c>
      <c r="C8" s="40">
        <v>45196</v>
      </c>
    </row>
    <row r="9" spans="1:6" x14ac:dyDescent="0.25">
      <c r="A9" s="39" t="s">
        <v>53</v>
      </c>
      <c r="B9" s="40">
        <v>45197</v>
      </c>
      <c r="C9" s="40">
        <v>45210</v>
      </c>
    </row>
    <row r="10" spans="1:6" x14ac:dyDescent="0.25">
      <c r="A10" s="39" t="s">
        <v>54</v>
      </c>
      <c r="B10" s="40">
        <v>45211</v>
      </c>
      <c r="C10" s="40">
        <v>45224</v>
      </c>
      <c r="D10" s="2"/>
    </row>
    <row r="11" spans="1:6" x14ac:dyDescent="0.25">
      <c r="A11" s="39" t="s">
        <v>55</v>
      </c>
      <c r="B11" s="40">
        <v>45225</v>
      </c>
      <c r="C11" s="40">
        <v>45238</v>
      </c>
      <c r="D11" s="2"/>
    </row>
    <row r="12" spans="1:6" x14ac:dyDescent="0.25">
      <c r="A12" s="39" t="s">
        <v>56</v>
      </c>
      <c r="B12" s="40">
        <v>45239</v>
      </c>
      <c r="C12" s="40">
        <v>45252</v>
      </c>
      <c r="D12" s="2"/>
    </row>
    <row r="13" spans="1:6" x14ac:dyDescent="0.25">
      <c r="A13" s="39" t="s">
        <v>57</v>
      </c>
      <c r="B13" s="40">
        <v>45253</v>
      </c>
      <c r="C13" s="40">
        <v>45266</v>
      </c>
      <c r="D13" s="2"/>
    </row>
    <row r="14" spans="1:6" x14ac:dyDescent="0.25">
      <c r="A14" s="39" t="s">
        <v>58</v>
      </c>
      <c r="B14" s="40">
        <v>45267</v>
      </c>
      <c r="C14" s="40">
        <v>45280</v>
      </c>
      <c r="D14" s="2"/>
    </row>
    <row r="15" spans="1:6" x14ac:dyDescent="0.25">
      <c r="A15" s="39" t="s">
        <v>59</v>
      </c>
      <c r="B15" s="40">
        <v>45281</v>
      </c>
      <c r="C15" s="40">
        <v>45301</v>
      </c>
    </row>
    <row r="16" spans="1:6" x14ac:dyDescent="0.25">
      <c r="A16" s="39" t="s">
        <v>60</v>
      </c>
      <c r="B16" s="40">
        <v>45302</v>
      </c>
      <c r="C16" s="40">
        <v>45315</v>
      </c>
    </row>
    <row r="17" spans="1:3" x14ac:dyDescent="0.25">
      <c r="A17" s="39" t="s">
        <v>61</v>
      </c>
      <c r="B17" s="40">
        <v>45316</v>
      </c>
      <c r="C17" s="40">
        <v>45329</v>
      </c>
    </row>
    <row r="18" spans="1:3" x14ac:dyDescent="0.25">
      <c r="A18" s="39" t="s">
        <v>62</v>
      </c>
      <c r="B18" s="40">
        <v>45330</v>
      </c>
      <c r="C18" s="40">
        <v>45343</v>
      </c>
    </row>
    <row r="19" spans="1:3" x14ac:dyDescent="0.25">
      <c r="A19" s="39" t="s">
        <v>63</v>
      </c>
      <c r="B19" s="40">
        <v>45344</v>
      </c>
      <c r="C19" s="40">
        <v>45357</v>
      </c>
    </row>
    <row r="20" spans="1:3" x14ac:dyDescent="0.25">
      <c r="A20" s="39" t="s">
        <v>64</v>
      </c>
      <c r="B20" s="40">
        <v>45358</v>
      </c>
      <c r="C20" s="40">
        <v>45371</v>
      </c>
    </row>
    <row r="21" spans="1:3" x14ac:dyDescent="0.25">
      <c r="A21" s="39" t="s">
        <v>65</v>
      </c>
      <c r="B21" s="40">
        <v>45372</v>
      </c>
      <c r="C21" s="40">
        <v>45385</v>
      </c>
    </row>
    <row r="22" spans="1:3" x14ac:dyDescent="0.25">
      <c r="A22" s="39" t="s">
        <v>66</v>
      </c>
      <c r="B22" s="40">
        <v>45386</v>
      </c>
      <c r="C22" s="40">
        <v>45399</v>
      </c>
    </row>
    <row r="23" spans="1:3" x14ac:dyDescent="0.25">
      <c r="A23" s="39" t="s">
        <v>67</v>
      </c>
      <c r="B23" s="40">
        <v>45400</v>
      </c>
      <c r="C23" s="40">
        <v>45413</v>
      </c>
    </row>
    <row r="24" spans="1:3" x14ac:dyDescent="0.25">
      <c r="A24" s="39" t="s">
        <v>68</v>
      </c>
      <c r="B24" s="40">
        <v>45414</v>
      </c>
      <c r="C24" s="40">
        <v>45427</v>
      </c>
    </row>
    <row r="25" spans="1:3" x14ac:dyDescent="0.25">
      <c r="A25" s="39" t="s">
        <v>69</v>
      </c>
      <c r="B25" s="40">
        <v>45428</v>
      </c>
      <c r="C25" s="40">
        <v>45441</v>
      </c>
    </row>
    <row r="26" spans="1:3" x14ac:dyDescent="0.25">
      <c r="A26" s="39" t="s">
        <v>70</v>
      </c>
      <c r="B26" s="40">
        <v>45442</v>
      </c>
      <c r="C26" s="40">
        <v>45455</v>
      </c>
    </row>
    <row r="27" spans="1:3" x14ac:dyDescent="0.25">
      <c r="A27" s="39" t="s">
        <v>71</v>
      </c>
      <c r="B27" s="40"/>
      <c r="C27" s="40"/>
    </row>
    <row r="28" spans="1:3" x14ac:dyDescent="0.25">
      <c r="A28" s="39" t="s">
        <v>72</v>
      </c>
      <c r="B28" s="40"/>
      <c r="C28" s="40"/>
    </row>
    <row r="29" spans="1:3" x14ac:dyDescent="0.25">
      <c r="A29" s="39" t="s">
        <v>73</v>
      </c>
      <c r="B29" s="40"/>
      <c r="C29" s="40"/>
    </row>
    <row r="30" spans="1:3" x14ac:dyDescent="0.25">
      <c r="A30" s="39" t="s">
        <v>74</v>
      </c>
      <c r="B30" s="40"/>
      <c r="C30" s="40"/>
    </row>
    <row r="31" spans="1:3" x14ac:dyDescent="0.25">
      <c r="A31" s="39" t="s">
        <v>75</v>
      </c>
      <c r="B31" s="40"/>
      <c r="C31" s="40"/>
    </row>
    <row r="32" spans="1:3" x14ac:dyDescent="0.25">
      <c r="A32" s="39" t="s">
        <v>76</v>
      </c>
    </row>
    <row r="33" spans="1:1" x14ac:dyDescent="0.25">
      <c r="A33" s="39" t="s">
        <v>77</v>
      </c>
    </row>
    <row r="34" spans="1:1" x14ac:dyDescent="0.25">
      <c r="A34" s="39" t="s">
        <v>78</v>
      </c>
    </row>
    <row r="35" spans="1:1" x14ac:dyDescent="0.25">
      <c r="A35" s="39" t="s">
        <v>79</v>
      </c>
    </row>
    <row r="36" spans="1:1" x14ac:dyDescent="0.25">
      <c r="A36" s="39" t="s">
        <v>80</v>
      </c>
    </row>
    <row r="37" spans="1:1" x14ac:dyDescent="0.25">
      <c r="A37" s="39" t="s">
        <v>81</v>
      </c>
    </row>
    <row r="38" spans="1:1" x14ac:dyDescent="0.25">
      <c r="A38" s="39" t="s">
        <v>82</v>
      </c>
    </row>
    <row r="39" spans="1:1" x14ac:dyDescent="0.25">
      <c r="A39" s="39" t="s">
        <v>83</v>
      </c>
    </row>
    <row r="40" spans="1:1" x14ac:dyDescent="0.25">
      <c r="A40" s="39" t="s">
        <v>84</v>
      </c>
    </row>
    <row r="41" spans="1:1" x14ac:dyDescent="0.25">
      <c r="A41" s="39" t="s">
        <v>85</v>
      </c>
    </row>
    <row r="42" spans="1:1" x14ac:dyDescent="0.25">
      <c r="A42" s="39" t="s">
        <v>86</v>
      </c>
    </row>
    <row r="43" spans="1:1" x14ac:dyDescent="0.25">
      <c r="A43" s="39" t="s">
        <v>98</v>
      </c>
    </row>
    <row r="44" spans="1:1" x14ac:dyDescent="0.25">
      <c r="A44" s="39" t="s">
        <v>99</v>
      </c>
    </row>
    <row r="45" spans="1:1" x14ac:dyDescent="0.25">
      <c r="A45" s="39" t="s">
        <v>100</v>
      </c>
    </row>
    <row r="46" spans="1:1" x14ac:dyDescent="0.25">
      <c r="A46" s="39" t="s">
        <v>101</v>
      </c>
    </row>
    <row r="47" spans="1:1" x14ac:dyDescent="0.25">
      <c r="A47" s="39" t="s">
        <v>102</v>
      </c>
    </row>
    <row r="48" spans="1:1" x14ac:dyDescent="0.25">
      <c r="A48" s="39" t="s">
        <v>103</v>
      </c>
    </row>
    <row r="49" spans="1:1" x14ac:dyDescent="0.25">
      <c r="A49" s="39" t="s">
        <v>104</v>
      </c>
    </row>
    <row r="50" spans="1:1" x14ac:dyDescent="0.25">
      <c r="A50" s="39" t="s">
        <v>105</v>
      </c>
    </row>
    <row r="51" spans="1:1" x14ac:dyDescent="0.25">
      <c r="A51" s="39" t="s">
        <v>106</v>
      </c>
    </row>
    <row r="52" spans="1:1" x14ac:dyDescent="0.25">
      <c r="A52" s="39" t="s">
        <v>107</v>
      </c>
    </row>
    <row r="53" spans="1:1" x14ac:dyDescent="0.25">
      <c r="A53" s="39" t="s">
        <v>108</v>
      </c>
    </row>
    <row r="54" spans="1:1" x14ac:dyDescent="0.25">
      <c r="A54" s="39" t="s">
        <v>109</v>
      </c>
    </row>
    <row r="55" spans="1:1" x14ac:dyDescent="0.25">
      <c r="A55" s="39" t="s">
        <v>110</v>
      </c>
    </row>
    <row r="56" spans="1:1" x14ac:dyDescent="0.25">
      <c r="A56" s="39" t="s">
        <v>111</v>
      </c>
    </row>
    <row r="57" spans="1:1" x14ac:dyDescent="0.25">
      <c r="A57" s="39" t="s">
        <v>112</v>
      </c>
    </row>
    <row r="58" spans="1:1" x14ac:dyDescent="0.25">
      <c r="A58" s="39" t="s">
        <v>113</v>
      </c>
    </row>
    <row r="59" spans="1:1" x14ac:dyDescent="0.25">
      <c r="A59" s="39" t="s">
        <v>114</v>
      </c>
    </row>
    <row r="60" spans="1:1" x14ac:dyDescent="0.25">
      <c r="A60" s="39" t="s">
        <v>115</v>
      </c>
    </row>
    <row r="61" spans="1:1" x14ac:dyDescent="0.25">
      <c r="A61" s="39" t="s">
        <v>116</v>
      </c>
    </row>
    <row r="62" spans="1:1" x14ac:dyDescent="0.25">
      <c r="A62" s="39" t="s">
        <v>117</v>
      </c>
    </row>
    <row r="63" spans="1:1" x14ac:dyDescent="0.25">
      <c r="A63" s="39" t="s">
        <v>118</v>
      </c>
    </row>
    <row r="64" spans="1:1" x14ac:dyDescent="0.25">
      <c r="A64" s="39" t="s">
        <v>119</v>
      </c>
    </row>
    <row r="65" spans="1:1" x14ac:dyDescent="0.25">
      <c r="A65" s="39" t="s">
        <v>120</v>
      </c>
    </row>
    <row r="66" spans="1:1" x14ac:dyDescent="0.25">
      <c r="A66" s="39" t="s">
        <v>121</v>
      </c>
    </row>
    <row r="67" spans="1:1" x14ac:dyDescent="0.25">
      <c r="A67" s="39" t="s">
        <v>122</v>
      </c>
    </row>
    <row r="68" spans="1:1" x14ac:dyDescent="0.25">
      <c r="A68" s="39" t="s">
        <v>123</v>
      </c>
    </row>
    <row r="69" spans="1:1" x14ac:dyDescent="0.25">
      <c r="A69" s="39" t="s">
        <v>124</v>
      </c>
    </row>
    <row r="70" spans="1:1" x14ac:dyDescent="0.25">
      <c r="A70" s="39" t="s">
        <v>125</v>
      </c>
    </row>
    <row r="71" spans="1:1" x14ac:dyDescent="0.25">
      <c r="A71" s="39" t="s">
        <v>126</v>
      </c>
    </row>
    <row r="72" spans="1:1" x14ac:dyDescent="0.25">
      <c r="A72" s="39" t="s">
        <v>127</v>
      </c>
    </row>
    <row r="73" spans="1:1" x14ac:dyDescent="0.25">
      <c r="A73" s="39" t="s">
        <v>128</v>
      </c>
    </row>
    <row r="74" spans="1:1" x14ac:dyDescent="0.25">
      <c r="A74" s="39" t="s">
        <v>129</v>
      </c>
    </row>
    <row r="75" spans="1:1" x14ac:dyDescent="0.25">
      <c r="A75" s="39" t="s">
        <v>130</v>
      </c>
    </row>
    <row r="76" spans="1:1" x14ac:dyDescent="0.25">
      <c r="A76" s="39" t="s">
        <v>131</v>
      </c>
    </row>
    <row r="77" spans="1:1" x14ac:dyDescent="0.25">
      <c r="A77" s="39" t="s">
        <v>132</v>
      </c>
    </row>
    <row r="78" spans="1:1" x14ac:dyDescent="0.25">
      <c r="A78" s="39" t="s">
        <v>133</v>
      </c>
    </row>
    <row r="79" spans="1:1" x14ac:dyDescent="0.25">
      <c r="A79" s="39" t="s">
        <v>134</v>
      </c>
    </row>
    <row r="80" spans="1:1" x14ac:dyDescent="0.25">
      <c r="A80" s="39" t="s">
        <v>135</v>
      </c>
    </row>
    <row r="81" spans="1:1" x14ac:dyDescent="0.25">
      <c r="A81" s="39" t="s">
        <v>136</v>
      </c>
    </row>
    <row r="82" spans="1:1" x14ac:dyDescent="0.25">
      <c r="A82" s="39" t="s">
        <v>137</v>
      </c>
    </row>
    <row r="83" spans="1:1" x14ac:dyDescent="0.25">
      <c r="A83" s="39" t="s">
        <v>138</v>
      </c>
    </row>
    <row r="84" spans="1:1" x14ac:dyDescent="0.25">
      <c r="A84" s="39" t="s">
        <v>139</v>
      </c>
    </row>
    <row r="85" spans="1:1" x14ac:dyDescent="0.25">
      <c r="A85" s="39" t="s">
        <v>140</v>
      </c>
    </row>
    <row r="86" spans="1:1" x14ac:dyDescent="0.25">
      <c r="A86" s="39" t="s">
        <v>141</v>
      </c>
    </row>
    <row r="87" spans="1:1" x14ac:dyDescent="0.25">
      <c r="A87" s="39" t="s">
        <v>142</v>
      </c>
    </row>
    <row r="88" spans="1:1" x14ac:dyDescent="0.25">
      <c r="A88" s="39" t="s">
        <v>143</v>
      </c>
    </row>
    <row r="89" spans="1:1" x14ac:dyDescent="0.25">
      <c r="A89" s="39" t="s">
        <v>144</v>
      </c>
    </row>
    <row r="90" spans="1:1" x14ac:dyDescent="0.25">
      <c r="A90" s="39" t="s">
        <v>145</v>
      </c>
    </row>
    <row r="91" spans="1:1" x14ac:dyDescent="0.25">
      <c r="A91" s="39" t="s">
        <v>146</v>
      </c>
    </row>
    <row r="92" spans="1:1" x14ac:dyDescent="0.25">
      <c r="A92" s="39" t="s">
        <v>147</v>
      </c>
    </row>
    <row r="93" spans="1:1" x14ac:dyDescent="0.25">
      <c r="A93" s="39" t="s">
        <v>148</v>
      </c>
    </row>
    <row r="94" spans="1:1" x14ac:dyDescent="0.25">
      <c r="A94" s="39" t="s">
        <v>149</v>
      </c>
    </row>
    <row r="95" spans="1:1" x14ac:dyDescent="0.25">
      <c r="A95" s="39" t="s">
        <v>150</v>
      </c>
    </row>
    <row r="96" spans="1:1" x14ac:dyDescent="0.25">
      <c r="A96" s="39" t="s">
        <v>151</v>
      </c>
    </row>
    <row r="97" spans="1:1" x14ac:dyDescent="0.25">
      <c r="A97" s="39" t="s">
        <v>152</v>
      </c>
    </row>
    <row r="98" spans="1:1" x14ac:dyDescent="0.25">
      <c r="A98" s="39" t="s">
        <v>153</v>
      </c>
    </row>
    <row r="99" spans="1:1" x14ac:dyDescent="0.25">
      <c r="A99" s="39" t="s">
        <v>154</v>
      </c>
    </row>
    <row r="100" spans="1:1" x14ac:dyDescent="0.25">
      <c r="A100" s="39" t="s">
        <v>155</v>
      </c>
    </row>
    <row r="101" spans="1:1" x14ac:dyDescent="0.25">
      <c r="A101" s="39" t="s">
        <v>156</v>
      </c>
    </row>
    <row r="102" spans="1:1" x14ac:dyDescent="0.25">
      <c r="A102" s="39" t="s">
        <v>157</v>
      </c>
    </row>
    <row r="103" spans="1:1" x14ac:dyDescent="0.25">
      <c r="A103" s="39" t="s">
        <v>158</v>
      </c>
    </row>
    <row r="104" spans="1:1" x14ac:dyDescent="0.25">
      <c r="A104" s="39" t="s">
        <v>159</v>
      </c>
    </row>
    <row r="105" spans="1:1" x14ac:dyDescent="0.25">
      <c r="A105" s="39" t="s">
        <v>160</v>
      </c>
    </row>
    <row r="106" spans="1:1" x14ac:dyDescent="0.25">
      <c r="A106" s="39" t="s">
        <v>161</v>
      </c>
    </row>
    <row r="107" spans="1:1" x14ac:dyDescent="0.25">
      <c r="A107" s="39" t="s">
        <v>162</v>
      </c>
    </row>
    <row r="108" spans="1:1" x14ac:dyDescent="0.25">
      <c r="A108" s="39" t="s">
        <v>163</v>
      </c>
    </row>
    <row r="109" spans="1:1" x14ac:dyDescent="0.25">
      <c r="A109" s="39" t="s">
        <v>164</v>
      </c>
    </row>
    <row r="110" spans="1:1" x14ac:dyDescent="0.25">
      <c r="A110" s="39" t="s">
        <v>165</v>
      </c>
    </row>
    <row r="111" spans="1:1" x14ac:dyDescent="0.25">
      <c r="A111" s="39" t="s">
        <v>166</v>
      </c>
    </row>
    <row r="112" spans="1:1" x14ac:dyDescent="0.25">
      <c r="A112" s="39" t="s">
        <v>167</v>
      </c>
    </row>
    <row r="113" spans="1:1" x14ac:dyDescent="0.25">
      <c r="A113" s="39" t="s">
        <v>168</v>
      </c>
    </row>
    <row r="114" spans="1:1" x14ac:dyDescent="0.25">
      <c r="A114" s="39" t="s">
        <v>169</v>
      </c>
    </row>
    <row r="115" spans="1:1" x14ac:dyDescent="0.25">
      <c r="A115" s="39" t="s">
        <v>170</v>
      </c>
    </row>
    <row r="116" spans="1:1" x14ac:dyDescent="0.25">
      <c r="A116" s="39" t="s">
        <v>171</v>
      </c>
    </row>
    <row r="117" spans="1:1" x14ac:dyDescent="0.25">
      <c r="A117" s="39" t="s">
        <v>172</v>
      </c>
    </row>
    <row r="118" spans="1:1" x14ac:dyDescent="0.25">
      <c r="A118" s="39" t="s">
        <v>173</v>
      </c>
    </row>
    <row r="119" spans="1:1" x14ac:dyDescent="0.25">
      <c r="A119" s="39" t="s">
        <v>174</v>
      </c>
    </row>
    <row r="120" spans="1:1" x14ac:dyDescent="0.25">
      <c r="A120" s="39" t="s">
        <v>175</v>
      </c>
    </row>
    <row r="121" spans="1:1" x14ac:dyDescent="0.25">
      <c r="A121" s="39" t="s">
        <v>176</v>
      </c>
    </row>
    <row r="122" spans="1:1" x14ac:dyDescent="0.25">
      <c r="A122" s="39" t="s">
        <v>177</v>
      </c>
    </row>
    <row r="123" spans="1:1" x14ac:dyDescent="0.25">
      <c r="A123" s="39" t="s">
        <v>178</v>
      </c>
    </row>
    <row r="124" spans="1:1" x14ac:dyDescent="0.25">
      <c r="A124" s="39" t="s">
        <v>179</v>
      </c>
    </row>
    <row r="125" spans="1:1" x14ac:dyDescent="0.25">
      <c r="A125" s="39" t="s">
        <v>180</v>
      </c>
    </row>
    <row r="126" spans="1:1" x14ac:dyDescent="0.25">
      <c r="A126" s="39" t="s">
        <v>181</v>
      </c>
    </row>
    <row r="127" spans="1:1" x14ac:dyDescent="0.25">
      <c r="A127" s="39" t="s">
        <v>182</v>
      </c>
    </row>
    <row r="128" spans="1:1" x14ac:dyDescent="0.25">
      <c r="A128" s="39" t="s">
        <v>183</v>
      </c>
    </row>
    <row r="129" spans="1:1" x14ac:dyDescent="0.25">
      <c r="A129" s="39" t="s">
        <v>184</v>
      </c>
    </row>
    <row r="130" spans="1:1" x14ac:dyDescent="0.25">
      <c r="A130" s="39" t="s">
        <v>185</v>
      </c>
    </row>
    <row r="131" spans="1:1" x14ac:dyDescent="0.25">
      <c r="A131" s="39" t="s">
        <v>186</v>
      </c>
    </row>
    <row r="132" spans="1:1" x14ac:dyDescent="0.25">
      <c r="A132" s="39" t="s">
        <v>187</v>
      </c>
    </row>
    <row r="133" spans="1:1" x14ac:dyDescent="0.25">
      <c r="A133" s="39" t="s">
        <v>188</v>
      </c>
    </row>
    <row r="134" spans="1:1" x14ac:dyDescent="0.25">
      <c r="A134" s="39" t="s">
        <v>189</v>
      </c>
    </row>
    <row r="135" spans="1:1" x14ac:dyDescent="0.25">
      <c r="A135" s="39" t="s">
        <v>190</v>
      </c>
    </row>
    <row r="136" spans="1:1" x14ac:dyDescent="0.25">
      <c r="A136" s="39" t="s">
        <v>191</v>
      </c>
    </row>
    <row r="137" spans="1:1" x14ac:dyDescent="0.25">
      <c r="A137" s="39" t="s">
        <v>192</v>
      </c>
    </row>
    <row r="138" spans="1:1" x14ac:dyDescent="0.25">
      <c r="A138" s="39" t="s">
        <v>193</v>
      </c>
    </row>
    <row r="139" spans="1:1" x14ac:dyDescent="0.25">
      <c r="A139" s="39" t="s">
        <v>194</v>
      </c>
    </row>
    <row r="140" spans="1:1" x14ac:dyDescent="0.25">
      <c r="A140" s="39" t="s">
        <v>195</v>
      </c>
    </row>
    <row r="141" spans="1:1" x14ac:dyDescent="0.25">
      <c r="A141" s="39" t="s">
        <v>196</v>
      </c>
    </row>
    <row r="142" spans="1:1" x14ac:dyDescent="0.25">
      <c r="A142" s="39" t="s">
        <v>197</v>
      </c>
    </row>
    <row r="143" spans="1:1" x14ac:dyDescent="0.25">
      <c r="A143" s="39" t="s">
        <v>198</v>
      </c>
    </row>
    <row r="144" spans="1:1" x14ac:dyDescent="0.25">
      <c r="A144" s="39" t="s">
        <v>199</v>
      </c>
    </row>
    <row r="145" spans="1:1" x14ac:dyDescent="0.25">
      <c r="A145" s="39" t="s">
        <v>200</v>
      </c>
    </row>
    <row r="146" spans="1:1" x14ac:dyDescent="0.25">
      <c r="A146" s="39" t="s">
        <v>201</v>
      </c>
    </row>
    <row r="147" spans="1:1" x14ac:dyDescent="0.25">
      <c r="A147" s="39" t="s">
        <v>202</v>
      </c>
    </row>
    <row r="148" spans="1:1" x14ac:dyDescent="0.25">
      <c r="A148" s="39" t="s">
        <v>203</v>
      </c>
    </row>
    <row r="149" spans="1:1" x14ac:dyDescent="0.25">
      <c r="A149" s="39" t="s">
        <v>204</v>
      </c>
    </row>
    <row r="150" spans="1:1" x14ac:dyDescent="0.25">
      <c r="A150" s="39" t="s">
        <v>205</v>
      </c>
    </row>
  </sheetData>
  <phoneticPr fontId="7" type="noConversion"/>
  <dataValidations count="1">
    <dataValidation type="list" allowBlank="1" showInputMessage="1" showErrorMessage="1" sqref="A2:A150" xr:uid="{0F3B4400-B943-4E80-8739-9BE93C81B209}">
      <formula1>$A:$A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725D70ED201E4F9231B3B97D9975A3" ma:contentTypeVersion="15" ma:contentTypeDescription="Create a new document." ma:contentTypeScope="" ma:versionID="23897ba10760b4234e37b1de299ec702">
  <xsd:schema xmlns:xsd="http://www.w3.org/2001/XMLSchema" xmlns:xs="http://www.w3.org/2001/XMLSchema" xmlns:p="http://schemas.microsoft.com/office/2006/metadata/properties" xmlns:ns2="3e08a9ea-a6d6-45c4-b88a-6c94edf24e76" xmlns:ns3="be82729c-1c59-4885-bd69-15545a15ef74" targetNamespace="http://schemas.microsoft.com/office/2006/metadata/properties" ma:root="true" ma:fieldsID="c455cee2f92a9310b3675a184642b921" ns2:_="" ns3:_="">
    <xsd:import namespace="3e08a9ea-a6d6-45c4-b88a-6c94edf24e76"/>
    <xsd:import namespace="be82729c-1c59-4885-bd69-15545a15ef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8a9ea-a6d6-45c4-b88a-6c94edf24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82729c-1c59-4885-bd69-15545a15ef7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a3d3f85-3e3a-4dc0-8d29-a14b828b68a2}" ma:internalName="TaxCatchAll" ma:showField="CatchAllData" ma:web="be82729c-1c59-4885-bd69-15545a15ef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08a9ea-a6d6-45c4-b88a-6c94edf24e76">
      <Terms xmlns="http://schemas.microsoft.com/office/infopath/2007/PartnerControls"/>
    </lcf76f155ced4ddcb4097134ff3c332f>
    <TaxCatchAll xmlns="be82729c-1c59-4885-bd69-15545a15ef74" xsi:nil="true"/>
  </documentManagement>
</p:properties>
</file>

<file path=customXml/itemProps1.xml><?xml version="1.0" encoding="utf-8"?>
<ds:datastoreItem xmlns:ds="http://schemas.openxmlformats.org/officeDocument/2006/customXml" ds:itemID="{32C9242D-01EE-4725-BD8B-CCCABB0355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65A63C-6F3A-4A52-9DBC-7C1BAE2A1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8a9ea-a6d6-45c4-b88a-6c94edf24e76"/>
    <ds:schemaRef ds:uri="be82729c-1c59-4885-bd69-15545a15ef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136B0B-FDA9-4BB2-9916-7490B18498BE}">
  <ds:schemaRefs>
    <ds:schemaRef ds:uri="http://schemas.microsoft.com/office/2006/metadata/properties"/>
    <ds:schemaRef ds:uri="http://schemas.microsoft.com/office/infopath/2007/PartnerControls"/>
    <ds:schemaRef ds:uri="3e08a9ea-a6d6-45c4-b88a-6c94edf24e76"/>
    <ds:schemaRef ds:uri="be82729c-1c59-4885-bd69-15545a15ef74"/>
  </ds:schemaRefs>
</ds:datastoreItem>
</file>

<file path=docMetadata/LabelInfo.xml><?xml version="1.0" encoding="utf-8"?>
<clbl:labelList xmlns:clbl="http://schemas.microsoft.com/office/2020/mipLabelMetadata">
  <clbl:label id="{7808e005-1489-4374-954b-d3b08f193920}" enabled="0" method="" siteId="{7808e005-1489-4374-954b-d3b08f19392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Team1</vt:lpstr>
      <vt:lpstr>Team1 Graficas</vt:lpstr>
      <vt:lpstr>Team2</vt:lpstr>
      <vt:lpstr>Team2 Graficas</vt:lpstr>
      <vt:lpstr>Team3</vt:lpstr>
      <vt:lpstr>Team3 Graficas</vt:lpstr>
      <vt:lpstr>Evolución Funcional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Guirao Soler, Javier</dc:creator>
  <cp:keywords/>
  <dc:description/>
  <cp:lastModifiedBy>Guirao Soler Xavier</cp:lastModifiedBy>
  <cp:revision/>
  <dcterms:created xsi:type="dcterms:W3CDTF">2023-11-06T14:26:24Z</dcterms:created>
  <dcterms:modified xsi:type="dcterms:W3CDTF">2025-01-24T08:18:45Z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2023-11-09T09:25:46Z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2dd84d64-2584-477c-93ab-ee0ace31071b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0x01010031725D70ED201E4F9231B3B97D9975A3</vt:lpwstr>
  </property>
  <property fmtid="{D5CDD505-2E9C-101B-9397-08002B2CF9AE}" pid="10" name="MediaServiceImageTags">
    <vt:lpwstr/>
  </property>
</Properties>
</file>