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P:\Payment Application\Bush Terminal\OCIP Insurance\"/>
    </mc:Choice>
  </mc:AlternateContent>
  <xr:revisionPtr revIDLastSave="0" documentId="13_ncr:1_{76422FC7-F940-4D3E-8F75-25CF1241D6F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2" i="1" l="1"/>
  <c r="X322" i="1"/>
  <c r="W322" i="1"/>
  <c r="D322" i="1"/>
  <c r="N321" i="1"/>
  <c r="R321" i="1" s="1"/>
  <c r="M321" i="1"/>
  <c r="J321" i="1"/>
  <c r="L321" i="1" s="1"/>
  <c r="I321" i="1"/>
  <c r="I322" i="1" s="1"/>
  <c r="J320" i="1"/>
  <c r="I320" i="1"/>
  <c r="I316" i="1"/>
  <c r="D316" i="1"/>
  <c r="N315" i="1"/>
  <c r="M315" i="1"/>
  <c r="R315" i="1" s="1"/>
  <c r="L315" i="1"/>
  <c r="J315" i="1"/>
  <c r="I315" i="1"/>
  <c r="M314" i="1"/>
  <c r="L314" i="1"/>
  <c r="K314" i="1"/>
  <c r="J314" i="1"/>
  <c r="N314" i="1" s="1"/>
  <c r="I314" i="1"/>
  <c r="D310" i="1"/>
  <c r="N309" i="1"/>
  <c r="R309" i="1" s="1"/>
  <c r="M309" i="1"/>
  <c r="L309" i="1"/>
  <c r="J309" i="1"/>
  <c r="K309" i="1" s="1"/>
  <c r="O309" i="1" s="1"/>
  <c r="Q309" i="1" s="1"/>
  <c r="I309" i="1"/>
  <c r="J308" i="1"/>
  <c r="N308" i="1" s="1"/>
  <c r="I308" i="1"/>
  <c r="D304" i="1"/>
  <c r="J303" i="1"/>
  <c r="I303" i="1"/>
  <c r="J302" i="1"/>
  <c r="I302" i="1"/>
  <c r="O320" i="1" l="1"/>
  <c r="K320" i="1"/>
  <c r="L320" i="1"/>
  <c r="M320" i="1"/>
  <c r="N320" i="1"/>
  <c r="R320" i="1" s="1"/>
  <c r="K321" i="1"/>
  <c r="O321" i="1" s="1"/>
  <c r="Q321" i="1" s="1"/>
  <c r="R314" i="1"/>
  <c r="O314" i="1"/>
  <c r="K315" i="1"/>
  <c r="O315" i="1" s="1"/>
  <c r="Q315" i="1" s="1"/>
  <c r="I310" i="1"/>
  <c r="T309" i="1"/>
  <c r="S309" i="1"/>
  <c r="K308" i="1"/>
  <c r="L308" i="1"/>
  <c r="M308" i="1"/>
  <c r="R308" i="1" s="1"/>
  <c r="I304" i="1"/>
  <c r="K303" i="1"/>
  <c r="L303" i="1"/>
  <c r="K302" i="1"/>
  <c r="M303" i="1"/>
  <c r="L302" i="1"/>
  <c r="N303" i="1"/>
  <c r="M302" i="1"/>
  <c r="N302" i="1"/>
  <c r="D298" i="1"/>
  <c r="N297" i="1"/>
  <c r="R297" i="1" s="1"/>
  <c r="M297" i="1"/>
  <c r="L297" i="1"/>
  <c r="K297" i="1"/>
  <c r="J297" i="1"/>
  <c r="I297" i="1"/>
  <c r="N296" i="1"/>
  <c r="M296" i="1"/>
  <c r="L296" i="1"/>
  <c r="K296" i="1"/>
  <c r="J296" i="1"/>
  <c r="I296" i="1"/>
  <c r="J295" i="1"/>
  <c r="N295" i="1" s="1"/>
  <c r="I295" i="1"/>
  <c r="N294" i="1"/>
  <c r="M294" i="1"/>
  <c r="L294" i="1"/>
  <c r="K294" i="1"/>
  <c r="J294" i="1"/>
  <c r="I294" i="1"/>
  <c r="J293" i="1"/>
  <c r="L293" i="1" s="1"/>
  <c r="I293" i="1"/>
  <c r="K287" i="1"/>
  <c r="J287" i="1"/>
  <c r="K288" i="1"/>
  <c r="K285" i="1"/>
  <c r="J288" i="1"/>
  <c r="J285" i="1"/>
  <c r="N288" i="1"/>
  <c r="M288" i="1"/>
  <c r="L288" i="1"/>
  <c r="I288" i="1"/>
  <c r="N287" i="1"/>
  <c r="M287" i="1"/>
  <c r="L287" i="1"/>
  <c r="I287" i="1"/>
  <c r="D289" i="1"/>
  <c r="J286" i="1"/>
  <c r="N286" i="1" s="1"/>
  <c r="I286" i="1"/>
  <c r="N285" i="1"/>
  <c r="M285" i="1"/>
  <c r="L285" i="1"/>
  <c r="I285" i="1"/>
  <c r="J284" i="1"/>
  <c r="M284" i="1" s="1"/>
  <c r="I284" i="1"/>
  <c r="D280" i="1"/>
  <c r="J279" i="1"/>
  <c r="N279" i="1" s="1"/>
  <c r="I279" i="1"/>
  <c r="J278" i="1"/>
  <c r="I278" i="1"/>
  <c r="D274" i="1"/>
  <c r="K273" i="1"/>
  <c r="J273" i="1"/>
  <c r="L273" i="1" s="1"/>
  <c r="I273" i="1"/>
  <c r="J272" i="1"/>
  <c r="I272" i="1"/>
  <c r="D268" i="1"/>
  <c r="J267" i="1"/>
  <c r="M267" i="1" s="1"/>
  <c r="I267" i="1"/>
  <c r="J266" i="1"/>
  <c r="L266" i="1" s="1"/>
  <c r="I266" i="1"/>
  <c r="J260" i="1"/>
  <c r="K260" i="1" s="1"/>
  <c r="I260" i="1"/>
  <c r="D262" i="1"/>
  <c r="J261" i="1"/>
  <c r="K261" i="1" s="1"/>
  <c r="I261" i="1"/>
  <c r="J259" i="1"/>
  <c r="I259" i="1"/>
  <c r="D255" i="1"/>
  <c r="J254" i="1"/>
  <c r="K254" i="1" s="1"/>
  <c r="I254" i="1"/>
  <c r="J253" i="1"/>
  <c r="I253" i="1"/>
  <c r="N247" i="1"/>
  <c r="N248" i="1"/>
  <c r="M248" i="1"/>
  <c r="M247" i="1"/>
  <c r="K248" i="1"/>
  <c r="K247" i="1"/>
  <c r="I247" i="1"/>
  <c r="I248" i="1"/>
  <c r="D249" i="1"/>
  <c r="J246" i="1"/>
  <c r="K246" i="1" s="1"/>
  <c r="I246" i="1"/>
  <c r="N245" i="1"/>
  <c r="M245" i="1"/>
  <c r="L245" i="1"/>
  <c r="K245" i="1"/>
  <c r="J245" i="1"/>
  <c r="I245" i="1"/>
  <c r="J244" i="1"/>
  <c r="I244" i="1"/>
  <c r="D240" i="1"/>
  <c r="J239" i="1"/>
  <c r="K239" i="1" s="1"/>
  <c r="I239" i="1"/>
  <c r="N238" i="1"/>
  <c r="M238" i="1"/>
  <c r="L238" i="1"/>
  <c r="K238" i="1"/>
  <c r="J238" i="1"/>
  <c r="I238" i="1"/>
  <c r="J237" i="1"/>
  <c r="M237" i="1" s="1"/>
  <c r="I237" i="1"/>
  <c r="I232" i="1"/>
  <c r="N231" i="1"/>
  <c r="M231" i="1"/>
  <c r="L231" i="1"/>
  <c r="K231" i="1"/>
  <c r="J231" i="1"/>
  <c r="I231" i="1"/>
  <c r="D233" i="1"/>
  <c r="J232" i="1"/>
  <c r="M232" i="1" s="1"/>
  <c r="J230" i="1"/>
  <c r="L230" i="1" s="1"/>
  <c r="I230" i="1"/>
  <c r="D226" i="1"/>
  <c r="J225" i="1"/>
  <c r="M225" i="1" s="1"/>
  <c r="I225" i="1"/>
  <c r="J224" i="1"/>
  <c r="M224" i="1" s="1"/>
  <c r="I224" i="1"/>
  <c r="D220" i="1"/>
  <c r="J219" i="1"/>
  <c r="N219" i="1" s="1"/>
  <c r="I218" i="1"/>
  <c r="J217" i="1"/>
  <c r="L217" i="1" s="1"/>
  <c r="I217" i="1"/>
  <c r="J216" i="1"/>
  <c r="I216" i="1"/>
  <c r="I209" i="1"/>
  <c r="D212" i="1"/>
  <c r="J211" i="1"/>
  <c r="N211" i="1" s="1"/>
  <c r="I211" i="1"/>
  <c r="J210" i="1"/>
  <c r="I210" i="1"/>
  <c r="J208" i="1"/>
  <c r="I208" i="1"/>
  <c r="J207" i="1"/>
  <c r="N207" i="1" s="1"/>
  <c r="I207" i="1"/>
  <c r="D203" i="1"/>
  <c r="J202" i="1"/>
  <c r="K202" i="1" s="1"/>
  <c r="I202" i="1"/>
  <c r="J201" i="1"/>
  <c r="I201" i="1"/>
  <c r="J200" i="1"/>
  <c r="K200" i="1" s="1"/>
  <c r="I200" i="1"/>
  <c r="D196" i="1"/>
  <c r="J195" i="1"/>
  <c r="K195" i="1" s="1"/>
  <c r="I195" i="1"/>
  <c r="J194" i="1"/>
  <c r="I194" i="1"/>
  <c r="N193" i="1"/>
  <c r="M193" i="1"/>
  <c r="L193" i="1"/>
  <c r="K193" i="1"/>
  <c r="J193" i="1"/>
  <c r="I193" i="1"/>
  <c r="J192" i="1"/>
  <c r="N192" i="1" s="1"/>
  <c r="I192" i="1"/>
  <c r="J191" i="1"/>
  <c r="I191" i="1"/>
  <c r="D187" i="1"/>
  <c r="J186" i="1"/>
  <c r="I186" i="1"/>
  <c r="N185" i="1"/>
  <c r="M185" i="1"/>
  <c r="L185" i="1"/>
  <c r="K185" i="1"/>
  <c r="J185" i="1"/>
  <c r="I185" i="1"/>
  <c r="J184" i="1"/>
  <c r="I184" i="1"/>
  <c r="J183" i="1"/>
  <c r="N183" i="1" s="1"/>
  <c r="I183" i="1"/>
  <c r="D179" i="1"/>
  <c r="J178" i="1"/>
  <c r="K178" i="1" s="1"/>
  <c r="I178" i="1"/>
  <c r="N177" i="1"/>
  <c r="M177" i="1"/>
  <c r="L177" i="1"/>
  <c r="K177" i="1"/>
  <c r="J177" i="1"/>
  <c r="I177" i="1"/>
  <c r="J176" i="1"/>
  <c r="M176" i="1" s="1"/>
  <c r="I176" i="1"/>
  <c r="J175" i="1"/>
  <c r="M175" i="1" s="1"/>
  <c r="I175" i="1"/>
  <c r="J169" i="1"/>
  <c r="N169" i="1" s="1"/>
  <c r="I169" i="1"/>
  <c r="D171" i="1"/>
  <c r="J170" i="1"/>
  <c r="N170" i="1" s="1"/>
  <c r="I170" i="1"/>
  <c r="N168" i="1"/>
  <c r="M168" i="1"/>
  <c r="L168" i="1"/>
  <c r="K168" i="1"/>
  <c r="J168" i="1"/>
  <c r="I168" i="1"/>
  <c r="J167" i="1"/>
  <c r="K167" i="1" s="1"/>
  <c r="I167" i="1"/>
  <c r="J166" i="1"/>
  <c r="I166" i="1"/>
  <c r="D162" i="1"/>
  <c r="J161" i="1"/>
  <c r="I161" i="1"/>
  <c r="N160" i="1"/>
  <c r="M160" i="1"/>
  <c r="L160" i="1"/>
  <c r="K160" i="1"/>
  <c r="J160" i="1"/>
  <c r="I160" i="1"/>
  <c r="J159" i="1"/>
  <c r="M159" i="1" s="1"/>
  <c r="I159" i="1"/>
  <c r="J158" i="1"/>
  <c r="I158" i="1"/>
  <c r="J153" i="1"/>
  <c r="N153" i="1" s="1"/>
  <c r="D154" i="1"/>
  <c r="I153" i="1"/>
  <c r="N152" i="1"/>
  <c r="M152" i="1"/>
  <c r="L152" i="1"/>
  <c r="K152" i="1"/>
  <c r="J152" i="1"/>
  <c r="I152" i="1"/>
  <c r="J151" i="1"/>
  <c r="K151" i="1" s="1"/>
  <c r="I151" i="1"/>
  <c r="J150" i="1"/>
  <c r="N150" i="1" s="1"/>
  <c r="I150" i="1"/>
  <c r="D146" i="1"/>
  <c r="N144" i="1"/>
  <c r="M144" i="1"/>
  <c r="L144" i="1"/>
  <c r="K144" i="1"/>
  <c r="J144" i="1"/>
  <c r="I144" i="1"/>
  <c r="J145" i="1"/>
  <c r="I145" i="1"/>
  <c r="J143" i="1"/>
  <c r="M143" i="1" s="1"/>
  <c r="I143" i="1"/>
  <c r="J142" i="1"/>
  <c r="I142" i="1"/>
  <c r="J137" i="1"/>
  <c r="N137" i="1" s="1"/>
  <c r="J136" i="1"/>
  <c r="M136" i="1" s="1"/>
  <c r="I137" i="1"/>
  <c r="D138" i="1"/>
  <c r="I136" i="1"/>
  <c r="J135" i="1"/>
  <c r="M135" i="1" s="1"/>
  <c r="I135" i="1"/>
  <c r="J134" i="1"/>
  <c r="L134" i="1" s="1"/>
  <c r="I134" i="1"/>
  <c r="N133" i="1"/>
  <c r="M133" i="1"/>
  <c r="L133" i="1"/>
  <c r="K133" i="1"/>
  <c r="J133" i="1"/>
  <c r="I133" i="1"/>
  <c r="D129" i="1"/>
  <c r="J128" i="1"/>
  <c r="N128" i="1" s="1"/>
  <c r="I128" i="1"/>
  <c r="J127" i="1"/>
  <c r="M127" i="1" s="1"/>
  <c r="I127" i="1"/>
  <c r="J126" i="1"/>
  <c r="L126" i="1" s="1"/>
  <c r="I126" i="1"/>
  <c r="N125" i="1"/>
  <c r="M125" i="1"/>
  <c r="L125" i="1"/>
  <c r="K125" i="1"/>
  <c r="J125" i="1"/>
  <c r="I125" i="1"/>
  <c r="D121" i="1"/>
  <c r="J120" i="1"/>
  <c r="I120" i="1"/>
  <c r="J119" i="1"/>
  <c r="N119" i="1" s="1"/>
  <c r="I119" i="1"/>
  <c r="J118" i="1"/>
  <c r="K118" i="1" s="1"/>
  <c r="I118" i="1"/>
  <c r="N117" i="1"/>
  <c r="M117" i="1"/>
  <c r="L117" i="1"/>
  <c r="K117" i="1"/>
  <c r="J117" i="1"/>
  <c r="I117" i="1"/>
  <c r="D113" i="1"/>
  <c r="J112" i="1"/>
  <c r="M112" i="1" s="1"/>
  <c r="I112" i="1"/>
  <c r="J111" i="1"/>
  <c r="L111" i="1" s="1"/>
  <c r="I111" i="1"/>
  <c r="J110" i="1"/>
  <c r="I110" i="1"/>
  <c r="N109" i="1"/>
  <c r="M109" i="1"/>
  <c r="L109" i="1"/>
  <c r="K109" i="1"/>
  <c r="J109" i="1"/>
  <c r="I109" i="1"/>
  <c r="D105" i="1"/>
  <c r="J104" i="1"/>
  <c r="K104" i="1" s="1"/>
  <c r="I104" i="1"/>
  <c r="J103" i="1"/>
  <c r="N103" i="1" s="1"/>
  <c r="I103" i="1"/>
  <c r="D100" i="1"/>
  <c r="J99" i="1"/>
  <c r="L99" i="1" s="1"/>
  <c r="I99" i="1"/>
  <c r="J98" i="1"/>
  <c r="I98" i="1"/>
  <c r="D95" i="1"/>
  <c r="J94" i="1"/>
  <c r="K94" i="1" s="1"/>
  <c r="I94" i="1"/>
  <c r="J93" i="1"/>
  <c r="N93" i="1" s="1"/>
  <c r="I93" i="1"/>
  <c r="J88" i="1"/>
  <c r="N88" i="1" s="1"/>
  <c r="J87" i="1"/>
  <c r="M87" i="1" s="1"/>
  <c r="I87" i="1"/>
  <c r="I88" i="1"/>
  <c r="D90" i="1"/>
  <c r="J89" i="1"/>
  <c r="N89" i="1" s="1"/>
  <c r="I89" i="1"/>
  <c r="N86" i="1"/>
  <c r="M86" i="1"/>
  <c r="L86" i="1"/>
  <c r="K86" i="1"/>
  <c r="J86" i="1"/>
  <c r="I86" i="1"/>
  <c r="D83" i="1"/>
  <c r="J82" i="1"/>
  <c r="N82" i="1" s="1"/>
  <c r="I82" i="1"/>
  <c r="N81" i="1"/>
  <c r="M81" i="1"/>
  <c r="L81" i="1"/>
  <c r="K81" i="1"/>
  <c r="J81" i="1"/>
  <c r="I81" i="1"/>
  <c r="D78" i="1"/>
  <c r="J77" i="1"/>
  <c r="I77" i="1"/>
  <c r="J76" i="1"/>
  <c r="N75" i="1"/>
  <c r="M75" i="1"/>
  <c r="L75" i="1"/>
  <c r="K75" i="1"/>
  <c r="J75" i="1"/>
  <c r="I76" i="1"/>
  <c r="I75" i="1"/>
  <c r="D72" i="1"/>
  <c r="J71" i="1"/>
  <c r="L71" i="1" s="1"/>
  <c r="I71" i="1"/>
  <c r="N70" i="1"/>
  <c r="M70" i="1"/>
  <c r="L70" i="1"/>
  <c r="K70" i="1"/>
  <c r="J70" i="1"/>
  <c r="I70" i="1"/>
  <c r="D67" i="1"/>
  <c r="J66" i="1"/>
  <c r="N66" i="1" s="1"/>
  <c r="I66" i="1"/>
  <c r="N65" i="1"/>
  <c r="M65" i="1"/>
  <c r="L65" i="1"/>
  <c r="K65" i="1"/>
  <c r="J65" i="1"/>
  <c r="I65" i="1"/>
  <c r="D62" i="1"/>
  <c r="I61" i="1"/>
  <c r="I60" i="1"/>
  <c r="J61" i="1"/>
  <c r="M61" i="1" s="1"/>
  <c r="N60" i="1"/>
  <c r="M60" i="1"/>
  <c r="L60" i="1"/>
  <c r="K60" i="1"/>
  <c r="J60" i="1"/>
  <c r="D57" i="1"/>
  <c r="J56" i="1"/>
  <c r="L56" i="1" s="1"/>
  <c r="I56" i="1"/>
  <c r="N55" i="1"/>
  <c r="M55" i="1"/>
  <c r="L55" i="1"/>
  <c r="K55" i="1"/>
  <c r="J55" i="1"/>
  <c r="I55" i="1"/>
  <c r="D52" i="1"/>
  <c r="J51" i="1"/>
  <c r="K51" i="1" s="1"/>
  <c r="I51" i="1"/>
  <c r="J50" i="1"/>
  <c r="L50" i="1" s="1"/>
  <c r="I50" i="1"/>
  <c r="J49" i="1"/>
  <c r="I49" i="1"/>
  <c r="N48" i="1"/>
  <c r="M48" i="1"/>
  <c r="L48" i="1"/>
  <c r="K48" i="1"/>
  <c r="J48" i="1"/>
  <c r="I48" i="1"/>
  <c r="J47" i="1"/>
  <c r="M47" i="1" s="1"/>
  <c r="I47" i="1"/>
  <c r="D44" i="1"/>
  <c r="J42" i="1"/>
  <c r="N42" i="1" s="1"/>
  <c r="I42" i="1"/>
  <c r="I40" i="1"/>
  <c r="J43" i="1"/>
  <c r="I43" i="1"/>
  <c r="N41" i="1"/>
  <c r="M41" i="1"/>
  <c r="L41" i="1"/>
  <c r="K41" i="1"/>
  <c r="J41" i="1"/>
  <c r="I41" i="1"/>
  <c r="J40" i="1"/>
  <c r="D36" i="1"/>
  <c r="J35" i="1"/>
  <c r="I35" i="1"/>
  <c r="N34" i="1"/>
  <c r="M34" i="1"/>
  <c r="L34" i="1"/>
  <c r="K34" i="1"/>
  <c r="J34" i="1"/>
  <c r="I34" i="1"/>
  <c r="D30" i="1"/>
  <c r="J29" i="1"/>
  <c r="K29" i="1" s="1"/>
  <c r="N28" i="1"/>
  <c r="M28" i="1"/>
  <c r="L28" i="1"/>
  <c r="K28" i="1"/>
  <c r="J28" i="1"/>
  <c r="I29" i="1"/>
  <c r="I28" i="1"/>
  <c r="D23" i="1"/>
  <c r="N22" i="1"/>
  <c r="M22" i="1"/>
  <c r="L22" i="1"/>
  <c r="K22" i="1"/>
  <c r="J22" i="1"/>
  <c r="J16" i="1"/>
  <c r="I22" i="1"/>
  <c r="I23" i="1" s="1"/>
  <c r="D19" i="1"/>
  <c r="N18" i="1"/>
  <c r="M18" i="1"/>
  <c r="L18" i="1"/>
  <c r="K18" i="1"/>
  <c r="J18" i="1"/>
  <c r="I18" i="1"/>
  <c r="L17" i="1"/>
  <c r="J17" i="1"/>
  <c r="M17" i="1" s="1"/>
  <c r="I17" i="1"/>
  <c r="N16" i="1"/>
  <c r="M16" i="1"/>
  <c r="L16" i="1"/>
  <c r="K16" i="1"/>
  <c r="I16" i="1"/>
  <c r="D13" i="1"/>
  <c r="D6" i="1"/>
  <c r="N12" i="1"/>
  <c r="M12" i="1"/>
  <c r="L12" i="1"/>
  <c r="K12" i="1"/>
  <c r="J12" i="1"/>
  <c r="I12" i="1"/>
  <c r="L11" i="1"/>
  <c r="J11" i="1"/>
  <c r="I11" i="1"/>
  <c r="N10" i="1"/>
  <c r="M10" i="1"/>
  <c r="L10" i="1"/>
  <c r="K10" i="1"/>
  <c r="J10" i="1"/>
  <c r="I10" i="1"/>
  <c r="L4" i="1"/>
  <c r="J4" i="1"/>
  <c r="K4" i="1" s="1"/>
  <c r="N3" i="1"/>
  <c r="M3" i="1"/>
  <c r="L3" i="1"/>
  <c r="K3" i="1"/>
  <c r="J3" i="1"/>
  <c r="O322" i="1" l="1"/>
  <c r="Q320" i="1"/>
  <c r="T321" i="1"/>
  <c r="S321" i="1"/>
  <c r="T315" i="1"/>
  <c r="S315" i="1"/>
  <c r="O316" i="1"/>
  <c r="Q314" i="1"/>
  <c r="O308" i="1"/>
  <c r="R296" i="1"/>
  <c r="R294" i="1"/>
  <c r="O287" i="1"/>
  <c r="Q287" i="1" s="1"/>
  <c r="R302" i="1"/>
  <c r="O297" i="1"/>
  <c r="Q297" i="1" s="1"/>
  <c r="T297" i="1" s="1"/>
  <c r="O294" i="1"/>
  <c r="Q294" i="1" s="1"/>
  <c r="R303" i="1"/>
  <c r="O296" i="1"/>
  <c r="Q296" i="1" s="1"/>
  <c r="T296" i="1" s="1"/>
  <c r="O303" i="1"/>
  <c r="Q303" i="1" s="1"/>
  <c r="O302" i="1"/>
  <c r="O304" i="1" s="1"/>
  <c r="T303" i="1"/>
  <c r="S303" i="1"/>
  <c r="I298" i="1"/>
  <c r="S296" i="1"/>
  <c r="K295" i="1"/>
  <c r="M293" i="1"/>
  <c r="N293" i="1"/>
  <c r="L295" i="1"/>
  <c r="K293" i="1"/>
  <c r="M295" i="1"/>
  <c r="R295" i="1" s="1"/>
  <c r="O288" i="1"/>
  <c r="Q288" i="1" s="1"/>
  <c r="R288" i="1"/>
  <c r="N273" i="1"/>
  <c r="R287" i="1"/>
  <c r="T287" i="1" s="1"/>
  <c r="N284" i="1"/>
  <c r="R284" i="1" s="1"/>
  <c r="L279" i="1"/>
  <c r="M273" i="1"/>
  <c r="M286" i="1"/>
  <c r="M266" i="1"/>
  <c r="I268" i="1"/>
  <c r="K286" i="1"/>
  <c r="O285" i="1"/>
  <c r="Q285" i="1" s="1"/>
  <c r="L286" i="1"/>
  <c r="I289" i="1"/>
  <c r="R285" i="1"/>
  <c r="R286" i="1"/>
  <c r="K284" i="1"/>
  <c r="L284" i="1"/>
  <c r="I280" i="1"/>
  <c r="K278" i="1"/>
  <c r="L278" i="1"/>
  <c r="M278" i="1"/>
  <c r="N278" i="1"/>
  <c r="R278" i="1" s="1"/>
  <c r="K279" i="1"/>
  <c r="M279" i="1"/>
  <c r="R279" i="1" s="1"/>
  <c r="I274" i="1"/>
  <c r="L272" i="1"/>
  <c r="M272" i="1"/>
  <c r="K272" i="1"/>
  <c r="N272" i="1"/>
  <c r="N266" i="1"/>
  <c r="K267" i="1"/>
  <c r="L267" i="1"/>
  <c r="K266" i="1"/>
  <c r="N267" i="1"/>
  <c r="R267" i="1" s="1"/>
  <c r="N237" i="1"/>
  <c r="R237" i="1" s="1"/>
  <c r="I255" i="1"/>
  <c r="L261" i="1"/>
  <c r="M260" i="1"/>
  <c r="L260" i="1"/>
  <c r="M261" i="1"/>
  <c r="N260" i="1"/>
  <c r="N261" i="1"/>
  <c r="I262" i="1"/>
  <c r="R247" i="1"/>
  <c r="K259" i="1"/>
  <c r="L259" i="1"/>
  <c r="M259" i="1"/>
  <c r="N259" i="1"/>
  <c r="O248" i="1"/>
  <c r="Q248" i="1" s="1"/>
  <c r="O247" i="1"/>
  <c r="Q247" i="1" s="1"/>
  <c r="N254" i="1"/>
  <c r="R248" i="1"/>
  <c r="L254" i="1"/>
  <c r="I233" i="1"/>
  <c r="M254" i="1"/>
  <c r="R245" i="1"/>
  <c r="K253" i="1"/>
  <c r="L253" i="1"/>
  <c r="M253" i="1"/>
  <c r="N253" i="1"/>
  <c r="K237" i="1"/>
  <c r="O245" i="1"/>
  <c r="Q245" i="1" s="1"/>
  <c r="L237" i="1"/>
  <c r="N232" i="1"/>
  <c r="R232" i="1" s="1"/>
  <c r="I249" i="1"/>
  <c r="K224" i="1"/>
  <c r="L239" i="1"/>
  <c r="L246" i="1"/>
  <c r="R238" i="1"/>
  <c r="M239" i="1"/>
  <c r="M246" i="1"/>
  <c r="N239" i="1"/>
  <c r="N246" i="1"/>
  <c r="K244" i="1"/>
  <c r="L244" i="1"/>
  <c r="M244" i="1"/>
  <c r="N244" i="1"/>
  <c r="I240" i="1"/>
  <c r="O238" i="1"/>
  <c r="Q238" i="1" s="1"/>
  <c r="L207" i="1"/>
  <c r="M207" i="1"/>
  <c r="R207" i="1" s="1"/>
  <c r="K230" i="1"/>
  <c r="M230" i="1"/>
  <c r="N230" i="1"/>
  <c r="R231" i="1"/>
  <c r="O231" i="1"/>
  <c r="Q231" i="1" s="1"/>
  <c r="K232" i="1"/>
  <c r="L232" i="1"/>
  <c r="L224" i="1"/>
  <c r="I196" i="1"/>
  <c r="K207" i="1"/>
  <c r="I226" i="1"/>
  <c r="N225" i="1"/>
  <c r="R225" i="1" s="1"/>
  <c r="N224" i="1"/>
  <c r="R224" i="1" s="1"/>
  <c r="K225" i="1"/>
  <c r="L225" i="1"/>
  <c r="I220" i="1"/>
  <c r="L211" i="1"/>
  <c r="K219" i="1"/>
  <c r="K183" i="1"/>
  <c r="L219" i="1"/>
  <c r="M217" i="1"/>
  <c r="M219" i="1"/>
  <c r="R219" i="1" s="1"/>
  <c r="N217" i="1"/>
  <c r="K218" i="1"/>
  <c r="L218" i="1"/>
  <c r="K216" i="1"/>
  <c r="N218" i="1"/>
  <c r="M216" i="1"/>
  <c r="N216" i="1"/>
  <c r="K217" i="1"/>
  <c r="M218" i="1"/>
  <c r="L216" i="1"/>
  <c r="K209" i="1"/>
  <c r="L209" i="1"/>
  <c r="M209" i="1"/>
  <c r="N209" i="1"/>
  <c r="I212" i="1"/>
  <c r="K210" i="1"/>
  <c r="L210" i="1"/>
  <c r="K208" i="1"/>
  <c r="M210" i="1"/>
  <c r="L208" i="1"/>
  <c r="N210" i="1"/>
  <c r="K211" i="1"/>
  <c r="M208" i="1"/>
  <c r="N208" i="1"/>
  <c r="M211" i="1"/>
  <c r="R211" i="1" s="1"/>
  <c r="L200" i="1"/>
  <c r="I179" i="1"/>
  <c r="L183" i="1"/>
  <c r="M200" i="1"/>
  <c r="M183" i="1"/>
  <c r="R183" i="1" s="1"/>
  <c r="N200" i="1"/>
  <c r="O193" i="1"/>
  <c r="Q193" i="1" s="1"/>
  <c r="I203" i="1"/>
  <c r="L202" i="1"/>
  <c r="L201" i="1"/>
  <c r="N202" i="1"/>
  <c r="M201" i="1"/>
  <c r="K201" i="1"/>
  <c r="M202" i="1"/>
  <c r="N201" i="1"/>
  <c r="R185" i="1"/>
  <c r="K192" i="1"/>
  <c r="L195" i="1"/>
  <c r="L192" i="1"/>
  <c r="R193" i="1"/>
  <c r="M195" i="1"/>
  <c r="M192" i="1"/>
  <c r="R192" i="1" s="1"/>
  <c r="N195" i="1"/>
  <c r="N176" i="1"/>
  <c r="R176" i="1" s="1"/>
  <c r="O185" i="1"/>
  <c r="Q185" i="1" s="1"/>
  <c r="K191" i="1"/>
  <c r="L191" i="1"/>
  <c r="K194" i="1"/>
  <c r="M191" i="1"/>
  <c r="L194" i="1"/>
  <c r="N191" i="1"/>
  <c r="M194" i="1"/>
  <c r="N194" i="1"/>
  <c r="I187" i="1"/>
  <c r="K186" i="1"/>
  <c r="K184" i="1"/>
  <c r="M186" i="1"/>
  <c r="L184" i="1"/>
  <c r="N186" i="1"/>
  <c r="L186" i="1"/>
  <c r="M184" i="1"/>
  <c r="N184" i="1"/>
  <c r="O177" i="1"/>
  <c r="Q177" i="1" s="1"/>
  <c r="K143" i="1"/>
  <c r="L178" i="1"/>
  <c r="L151" i="1"/>
  <c r="L169" i="1"/>
  <c r="R177" i="1"/>
  <c r="M178" i="1"/>
  <c r="K169" i="1"/>
  <c r="M169" i="1"/>
  <c r="R169" i="1" s="1"/>
  <c r="N178" i="1"/>
  <c r="L137" i="1"/>
  <c r="R144" i="1"/>
  <c r="K137" i="1"/>
  <c r="M167" i="1"/>
  <c r="I162" i="1"/>
  <c r="R152" i="1"/>
  <c r="L175" i="1"/>
  <c r="N175" i="1"/>
  <c r="R175" i="1" s="1"/>
  <c r="K176" i="1"/>
  <c r="L176" i="1"/>
  <c r="K175" i="1"/>
  <c r="O125" i="1"/>
  <c r="Q125" i="1" s="1"/>
  <c r="R133" i="1"/>
  <c r="R160" i="1"/>
  <c r="L167" i="1"/>
  <c r="R168" i="1"/>
  <c r="N143" i="1"/>
  <c r="R143" i="1" s="1"/>
  <c r="M151" i="1"/>
  <c r="N159" i="1"/>
  <c r="R159" i="1" s="1"/>
  <c r="N167" i="1"/>
  <c r="I138" i="1"/>
  <c r="N151" i="1"/>
  <c r="O168" i="1"/>
  <c r="Q168" i="1" s="1"/>
  <c r="O152" i="1"/>
  <c r="Q152" i="1" s="1"/>
  <c r="O160" i="1"/>
  <c r="Q160" i="1" s="1"/>
  <c r="I171" i="1"/>
  <c r="M166" i="1"/>
  <c r="L170" i="1"/>
  <c r="L166" i="1"/>
  <c r="K170" i="1"/>
  <c r="N166" i="1"/>
  <c r="M170" i="1"/>
  <c r="R170" i="1" s="1"/>
  <c r="K166" i="1"/>
  <c r="L158" i="1"/>
  <c r="N158" i="1"/>
  <c r="K159" i="1"/>
  <c r="M161" i="1"/>
  <c r="K158" i="1"/>
  <c r="M158" i="1"/>
  <c r="L161" i="1"/>
  <c r="L159" i="1"/>
  <c r="N161" i="1"/>
  <c r="K161" i="1"/>
  <c r="M153" i="1"/>
  <c r="R153" i="1" s="1"/>
  <c r="I154" i="1"/>
  <c r="K150" i="1"/>
  <c r="L150" i="1"/>
  <c r="M150" i="1"/>
  <c r="R150" i="1" s="1"/>
  <c r="L153" i="1"/>
  <c r="K153" i="1"/>
  <c r="O133" i="1"/>
  <c r="Q133" i="1" s="1"/>
  <c r="R117" i="1"/>
  <c r="M137" i="1"/>
  <c r="R137" i="1" s="1"/>
  <c r="O144" i="1"/>
  <c r="Q144" i="1" s="1"/>
  <c r="L143" i="1"/>
  <c r="K128" i="1"/>
  <c r="R125" i="1"/>
  <c r="I146" i="1"/>
  <c r="K142" i="1"/>
  <c r="L142" i="1"/>
  <c r="K145" i="1"/>
  <c r="M142" i="1"/>
  <c r="L145" i="1"/>
  <c r="N142" i="1"/>
  <c r="M145" i="1"/>
  <c r="N145" i="1"/>
  <c r="K119" i="1"/>
  <c r="M126" i="1"/>
  <c r="L136" i="1"/>
  <c r="N136" i="1"/>
  <c r="R136" i="1" s="1"/>
  <c r="M119" i="1"/>
  <c r="R119" i="1" s="1"/>
  <c r="N134" i="1"/>
  <c r="O117" i="1"/>
  <c r="Q117" i="1" s="1"/>
  <c r="L118" i="1"/>
  <c r="M118" i="1"/>
  <c r="L119" i="1"/>
  <c r="N126" i="1"/>
  <c r="M134" i="1"/>
  <c r="N118" i="1"/>
  <c r="K136" i="1"/>
  <c r="N135" i="1"/>
  <c r="R135" i="1" s="1"/>
  <c r="K134" i="1"/>
  <c r="K135" i="1"/>
  <c r="L135" i="1"/>
  <c r="I129" i="1"/>
  <c r="L128" i="1"/>
  <c r="K126" i="1"/>
  <c r="M128" i="1"/>
  <c r="R128" i="1" s="1"/>
  <c r="K127" i="1"/>
  <c r="N127" i="1"/>
  <c r="R127" i="1" s="1"/>
  <c r="L127" i="1"/>
  <c r="I121" i="1"/>
  <c r="K120" i="1"/>
  <c r="L120" i="1"/>
  <c r="M120" i="1"/>
  <c r="N120" i="1"/>
  <c r="M111" i="1"/>
  <c r="O109" i="1"/>
  <c r="Q109" i="1" s="1"/>
  <c r="M103" i="1"/>
  <c r="R103" i="1" s="1"/>
  <c r="R109" i="1"/>
  <c r="K103" i="1"/>
  <c r="L103" i="1"/>
  <c r="K111" i="1"/>
  <c r="I78" i="1"/>
  <c r="I100" i="1"/>
  <c r="N111" i="1"/>
  <c r="M99" i="1"/>
  <c r="N99" i="1"/>
  <c r="I105" i="1"/>
  <c r="K112" i="1"/>
  <c r="L112" i="1"/>
  <c r="I113" i="1"/>
  <c r="L110" i="1"/>
  <c r="N112" i="1"/>
  <c r="R112" i="1" s="1"/>
  <c r="K110" i="1"/>
  <c r="M110" i="1"/>
  <c r="N110" i="1"/>
  <c r="M104" i="1"/>
  <c r="L104" i="1"/>
  <c r="N104" i="1"/>
  <c r="I95" i="1"/>
  <c r="K98" i="1"/>
  <c r="L98" i="1"/>
  <c r="M98" i="1"/>
  <c r="N98" i="1"/>
  <c r="K99" i="1"/>
  <c r="N94" i="1"/>
  <c r="L94" i="1"/>
  <c r="M94" i="1"/>
  <c r="K93" i="1"/>
  <c r="M93" i="1"/>
  <c r="R93" i="1" s="1"/>
  <c r="L93" i="1"/>
  <c r="K88" i="1"/>
  <c r="L88" i="1"/>
  <c r="M88" i="1"/>
  <c r="R88" i="1" s="1"/>
  <c r="K87" i="1"/>
  <c r="N87" i="1"/>
  <c r="R87" i="1" s="1"/>
  <c r="L87" i="1"/>
  <c r="R81" i="1"/>
  <c r="R22" i="1"/>
  <c r="R23" i="1" s="1"/>
  <c r="K82" i="1"/>
  <c r="I62" i="1"/>
  <c r="O81" i="1"/>
  <c r="Q81" i="1" s="1"/>
  <c r="N29" i="1"/>
  <c r="R55" i="1"/>
  <c r="O28" i="1"/>
  <c r="Q28" i="1" s="1"/>
  <c r="I44" i="1"/>
  <c r="I57" i="1"/>
  <c r="O86" i="1"/>
  <c r="Q86" i="1" s="1"/>
  <c r="I67" i="1"/>
  <c r="R86" i="1"/>
  <c r="I90" i="1"/>
  <c r="K89" i="1"/>
  <c r="L89" i="1"/>
  <c r="M89" i="1"/>
  <c r="R89" i="1" s="1"/>
  <c r="L51" i="1"/>
  <c r="O65" i="1"/>
  <c r="Q65" i="1" s="1"/>
  <c r="I72" i="1"/>
  <c r="I83" i="1"/>
  <c r="O18" i="1"/>
  <c r="Q18" i="1" s="1"/>
  <c r="O22" i="1"/>
  <c r="Q22" i="1" s="1"/>
  <c r="I30" i="1"/>
  <c r="M51" i="1"/>
  <c r="R28" i="1"/>
  <c r="N51" i="1"/>
  <c r="R60" i="1"/>
  <c r="L82" i="1"/>
  <c r="N47" i="1"/>
  <c r="R47" i="1" s="1"/>
  <c r="O75" i="1"/>
  <c r="M82" i="1"/>
  <c r="R3" i="1"/>
  <c r="I52" i="1"/>
  <c r="R75" i="1"/>
  <c r="R41" i="1"/>
  <c r="I13" i="1"/>
  <c r="R70" i="1"/>
  <c r="K77" i="1"/>
  <c r="L77" i="1"/>
  <c r="M77" i="1"/>
  <c r="N77" i="1"/>
  <c r="R34" i="1"/>
  <c r="K42" i="1"/>
  <c r="L42" i="1"/>
  <c r="M50" i="1"/>
  <c r="K61" i="1"/>
  <c r="L29" i="1"/>
  <c r="R48" i="1"/>
  <c r="M56" i="1"/>
  <c r="N61" i="1"/>
  <c r="R61" i="1" s="1"/>
  <c r="R65" i="1"/>
  <c r="M29" i="1"/>
  <c r="O41" i="1"/>
  <c r="Q41" i="1" s="1"/>
  <c r="O48" i="1"/>
  <c r="Q48" i="1" s="1"/>
  <c r="I36" i="1"/>
  <c r="M42" i="1"/>
  <c r="R42" i="1" s="1"/>
  <c r="N50" i="1"/>
  <c r="O55" i="1"/>
  <c r="K56" i="1"/>
  <c r="L61" i="1"/>
  <c r="O70" i="1"/>
  <c r="Q70" i="1" s="1"/>
  <c r="M71" i="1"/>
  <c r="R18" i="1"/>
  <c r="O34" i="1"/>
  <c r="Q34" i="1" s="1"/>
  <c r="N71" i="1"/>
  <c r="K76" i="1"/>
  <c r="L76" i="1"/>
  <c r="N76" i="1"/>
  <c r="M76" i="1"/>
  <c r="K71" i="1"/>
  <c r="L66" i="1"/>
  <c r="K66" i="1"/>
  <c r="M66" i="1"/>
  <c r="R66" i="1" s="1"/>
  <c r="O60" i="1"/>
  <c r="N56" i="1"/>
  <c r="K49" i="1"/>
  <c r="L49" i="1"/>
  <c r="K47" i="1"/>
  <c r="M49" i="1"/>
  <c r="L47" i="1"/>
  <c r="N49" i="1"/>
  <c r="K50" i="1"/>
  <c r="K43" i="1"/>
  <c r="L43" i="1"/>
  <c r="M43" i="1"/>
  <c r="N43" i="1"/>
  <c r="K40" i="1"/>
  <c r="L40" i="1"/>
  <c r="M40" i="1"/>
  <c r="N40" i="1"/>
  <c r="K35" i="1"/>
  <c r="L35" i="1"/>
  <c r="M35" i="1"/>
  <c r="N35" i="1"/>
  <c r="R16" i="1"/>
  <c r="K17" i="1"/>
  <c r="N17" i="1"/>
  <c r="R17" i="1" s="1"/>
  <c r="I19" i="1"/>
  <c r="O16" i="1"/>
  <c r="R12" i="1"/>
  <c r="R10" i="1"/>
  <c r="O12" i="1"/>
  <c r="Q12" i="1" s="1"/>
  <c r="O10" i="1"/>
  <c r="K11" i="1"/>
  <c r="M11" i="1"/>
  <c r="N11" i="1"/>
  <c r="M4" i="1"/>
  <c r="N4" i="1"/>
  <c r="O3" i="1"/>
  <c r="T320" i="1" l="1"/>
  <c r="T322" i="1" s="1"/>
  <c r="Q322" i="1"/>
  <c r="S320" i="1"/>
  <c r="S322" i="1" s="1"/>
  <c r="Q316" i="1"/>
  <c r="S314" i="1"/>
  <c r="S316" i="1" s="1"/>
  <c r="T314" i="1"/>
  <c r="T316" i="1" s="1"/>
  <c r="O310" i="1"/>
  <c r="Q308" i="1"/>
  <c r="O273" i="1"/>
  <c r="Q273" i="1" s="1"/>
  <c r="O293" i="1"/>
  <c r="Q293" i="1" s="1"/>
  <c r="Q302" i="1"/>
  <c r="S294" i="1"/>
  <c r="W298" i="1"/>
  <c r="T288" i="1"/>
  <c r="T294" i="1"/>
  <c r="O295" i="1"/>
  <c r="Q295" i="1" s="1"/>
  <c r="S295" i="1" s="1"/>
  <c r="R293" i="1"/>
  <c r="S297" i="1"/>
  <c r="Q304" i="1"/>
  <c r="T302" i="1"/>
  <c r="T304" i="1" s="1"/>
  <c r="S302" i="1"/>
  <c r="S304" i="1" s="1"/>
  <c r="S288" i="1"/>
  <c r="S287" i="1"/>
  <c r="R266" i="1"/>
  <c r="R273" i="1"/>
  <c r="S273" i="1" s="1"/>
  <c r="O278" i="1"/>
  <c r="Q278" i="1" s="1"/>
  <c r="O286" i="1"/>
  <c r="Q286" i="1" s="1"/>
  <c r="S286" i="1" s="1"/>
  <c r="R254" i="1"/>
  <c r="O284" i="1"/>
  <c r="Q284" i="1" s="1"/>
  <c r="O260" i="1"/>
  <c r="Q260" i="1" s="1"/>
  <c r="S285" i="1"/>
  <c r="R259" i="1"/>
  <c r="O266" i="1"/>
  <c r="Q266" i="1" s="1"/>
  <c r="O267" i="1"/>
  <c r="Q267" i="1" s="1"/>
  <c r="S267" i="1" s="1"/>
  <c r="W268" i="1"/>
  <c r="O272" i="1"/>
  <c r="Q272" i="1" s="1"/>
  <c r="T285" i="1"/>
  <c r="O279" i="1"/>
  <c r="Q279" i="1" s="1"/>
  <c r="R272" i="1"/>
  <c r="O259" i="1"/>
  <c r="T247" i="1"/>
  <c r="T248" i="1"/>
  <c r="R260" i="1"/>
  <c r="S260" i="1" s="1"/>
  <c r="S245" i="1"/>
  <c r="O261" i="1"/>
  <c r="Q261" i="1" s="1"/>
  <c r="S248" i="1"/>
  <c r="R261" i="1"/>
  <c r="O237" i="1"/>
  <c r="Q237" i="1" s="1"/>
  <c r="T237" i="1" s="1"/>
  <c r="O254" i="1"/>
  <c r="Q254" i="1" s="1"/>
  <c r="S247" i="1"/>
  <c r="O230" i="1"/>
  <c r="Q230" i="1" s="1"/>
  <c r="O232" i="1"/>
  <c r="Q232" i="1" s="1"/>
  <c r="S232" i="1" s="1"/>
  <c r="O253" i="1"/>
  <c r="Q253" i="1" s="1"/>
  <c r="O246" i="1"/>
  <c r="Q246" i="1" s="1"/>
  <c r="R253" i="1"/>
  <c r="O239" i="1"/>
  <c r="Q239" i="1" s="1"/>
  <c r="O207" i="1"/>
  <c r="Q207" i="1" s="1"/>
  <c r="T207" i="1" s="1"/>
  <c r="R230" i="1"/>
  <c r="R244" i="1"/>
  <c r="T245" i="1"/>
  <c r="S144" i="1"/>
  <c r="O244" i="1"/>
  <c r="W233" i="1"/>
  <c r="O224" i="1"/>
  <c r="Q224" i="1" s="1"/>
  <c r="R246" i="1"/>
  <c r="R239" i="1"/>
  <c r="T238" i="1"/>
  <c r="S238" i="1"/>
  <c r="W212" i="1"/>
  <c r="O202" i="1"/>
  <c r="Q202" i="1" s="1"/>
  <c r="S193" i="1"/>
  <c r="S177" i="1"/>
  <c r="S231" i="1"/>
  <c r="T231" i="1"/>
  <c r="R184" i="1"/>
  <c r="O183" i="1"/>
  <c r="Q183" i="1" s="1"/>
  <c r="T183" i="1" s="1"/>
  <c r="O200" i="1"/>
  <c r="Q200" i="1" s="1"/>
  <c r="R208" i="1"/>
  <c r="O210" i="1"/>
  <c r="Q210" i="1" s="1"/>
  <c r="R200" i="1"/>
  <c r="R217" i="1"/>
  <c r="O225" i="1"/>
  <c r="Q225" i="1" s="1"/>
  <c r="T225" i="1" s="1"/>
  <c r="O209" i="1"/>
  <c r="Q209" i="1" s="1"/>
  <c r="S185" i="1"/>
  <c r="O216" i="1"/>
  <c r="Q216" i="1" s="1"/>
  <c r="O219" i="1"/>
  <c r="Q219" i="1" s="1"/>
  <c r="O218" i="1"/>
  <c r="Q218" i="1" s="1"/>
  <c r="O211" i="1"/>
  <c r="Q211" i="1" s="1"/>
  <c r="T211" i="1" s="1"/>
  <c r="R126" i="1"/>
  <c r="R129" i="1" s="1"/>
  <c r="T193" i="1"/>
  <c r="O217" i="1"/>
  <c r="Q217" i="1" s="1"/>
  <c r="O208" i="1"/>
  <c r="Q208" i="1" s="1"/>
  <c r="R209" i="1"/>
  <c r="R216" i="1"/>
  <c r="R218" i="1"/>
  <c r="R210" i="1"/>
  <c r="R104" i="1"/>
  <c r="R105" i="1" s="1"/>
  <c r="R195" i="1"/>
  <c r="O191" i="1"/>
  <c r="Q191" i="1" s="1"/>
  <c r="R194" i="1"/>
  <c r="O192" i="1"/>
  <c r="Q192" i="1" s="1"/>
  <c r="T192" i="1" s="1"/>
  <c r="T160" i="1"/>
  <c r="T177" i="1"/>
  <c r="T185" i="1"/>
  <c r="O195" i="1"/>
  <c r="Q195" i="1" s="1"/>
  <c r="O186" i="1"/>
  <c r="Q186" i="1" s="1"/>
  <c r="O201" i="1"/>
  <c r="Q201" i="1" s="1"/>
  <c r="R201" i="1"/>
  <c r="R202" i="1"/>
  <c r="O184" i="1"/>
  <c r="O194" i="1"/>
  <c r="Q194" i="1" s="1"/>
  <c r="S152" i="1"/>
  <c r="O169" i="1"/>
  <c r="Q169" i="1" s="1"/>
  <c r="S169" i="1" s="1"/>
  <c r="R178" i="1"/>
  <c r="R179" i="1" s="1"/>
  <c r="R191" i="1"/>
  <c r="R186" i="1"/>
  <c r="S168" i="1"/>
  <c r="R167" i="1"/>
  <c r="O137" i="1"/>
  <c r="Q137" i="1" s="1"/>
  <c r="T137" i="1" s="1"/>
  <c r="O178" i="1"/>
  <c r="Q178" i="1" s="1"/>
  <c r="O151" i="1"/>
  <c r="Q151" i="1" s="1"/>
  <c r="O143" i="1"/>
  <c r="Q143" i="1" s="1"/>
  <c r="T143" i="1" s="1"/>
  <c r="O176" i="1"/>
  <c r="Q176" i="1" s="1"/>
  <c r="T176" i="1" s="1"/>
  <c r="R111" i="1"/>
  <c r="O166" i="1"/>
  <c r="Q166" i="1" s="1"/>
  <c r="S160" i="1"/>
  <c r="O158" i="1"/>
  <c r="Q158" i="1" s="1"/>
  <c r="R145" i="1"/>
  <c r="W171" i="1"/>
  <c r="O167" i="1"/>
  <c r="Q167" i="1" s="1"/>
  <c r="O126" i="1"/>
  <c r="Q126" i="1" s="1"/>
  <c r="R151" i="1"/>
  <c r="R154" i="1" s="1"/>
  <c r="O175" i="1"/>
  <c r="W62" i="1"/>
  <c r="O153" i="1"/>
  <c r="Q153" i="1" s="1"/>
  <c r="S153" i="1" s="1"/>
  <c r="O161" i="1"/>
  <c r="Q161" i="1" s="1"/>
  <c r="T152" i="1"/>
  <c r="T168" i="1"/>
  <c r="O159" i="1"/>
  <c r="Q159" i="1" s="1"/>
  <c r="S159" i="1" s="1"/>
  <c r="R166" i="1"/>
  <c r="O119" i="1"/>
  <c r="Q119" i="1" s="1"/>
  <c r="S119" i="1" s="1"/>
  <c r="W138" i="1"/>
  <c r="O134" i="1"/>
  <c r="Q134" i="1" s="1"/>
  <c r="O170" i="1"/>
  <c r="Q170" i="1" s="1"/>
  <c r="R158" i="1"/>
  <c r="R162" i="1" s="1"/>
  <c r="R161" i="1"/>
  <c r="O150" i="1"/>
  <c r="S86" i="1"/>
  <c r="R98" i="1"/>
  <c r="O120" i="1"/>
  <c r="Q120" i="1" s="1"/>
  <c r="O136" i="1"/>
  <c r="Q136" i="1" s="1"/>
  <c r="S136" i="1" s="1"/>
  <c r="R134" i="1"/>
  <c r="O142" i="1"/>
  <c r="O145" i="1"/>
  <c r="Q145" i="1" s="1"/>
  <c r="O118" i="1"/>
  <c r="Q118" i="1" s="1"/>
  <c r="R142" i="1"/>
  <c r="R146" i="1" s="1"/>
  <c r="O135" i="1"/>
  <c r="Q135" i="1" s="1"/>
  <c r="T135" i="1" s="1"/>
  <c r="T144" i="1"/>
  <c r="R118" i="1"/>
  <c r="R120" i="1"/>
  <c r="O127" i="1"/>
  <c r="Q127" i="1" s="1"/>
  <c r="T133" i="1"/>
  <c r="S133" i="1"/>
  <c r="T125" i="1"/>
  <c r="S125" i="1"/>
  <c r="O128" i="1"/>
  <c r="Q128" i="1" s="1"/>
  <c r="T117" i="1"/>
  <c r="S117" i="1"/>
  <c r="O23" i="1"/>
  <c r="O94" i="1"/>
  <c r="Q94" i="1" s="1"/>
  <c r="S109" i="1"/>
  <c r="T109" i="1"/>
  <c r="R99" i="1"/>
  <c r="O103" i="1"/>
  <c r="Q103" i="1" s="1"/>
  <c r="T103" i="1" s="1"/>
  <c r="W78" i="1"/>
  <c r="O111" i="1"/>
  <c r="Q111" i="1" s="1"/>
  <c r="O99" i="1"/>
  <c r="Q99" i="1" s="1"/>
  <c r="O93" i="1"/>
  <c r="Q93" i="1" s="1"/>
  <c r="T93" i="1" s="1"/>
  <c r="O98" i="1"/>
  <c r="Q98" i="1" s="1"/>
  <c r="W86" i="1"/>
  <c r="O110" i="1"/>
  <c r="Q110" i="1" s="1"/>
  <c r="O112" i="1"/>
  <c r="Q112" i="1" s="1"/>
  <c r="R110" i="1"/>
  <c r="O104" i="1"/>
  <c r="R62" i="1"/>
  <c r="R94" i="1"/>
  <c r="W26" i="1"/>
  <c r="R51" i="1"/>
  <c r="O88" i="1"/>
  <c r="Q88" i="1" s="1"/>
  <c r="O87" i="1"/>
  <c r="Q87" i="1" s="1"/>
  <c r="R43" i="1"/>
  <c r="R44" i="1" s="1"/>
  <c r="O29" i="1"/>
  <c r="Q29" i="1" s="1"/>
  <c r="T41" i="1"/>
  <c r="S48" i="1"/>
  <c r="T48" i="1"/>
  <c r="R29" i="1"/>
  <c r="R30" i="1" s="1"/>
  <c r="R90" i="1"/>
  <c r="O56" i="1"/>
  <c r="Q56" i="1" s="1"/>
  <c r="O42" i="1"/>
  <c r="Q42" i="1" s="1"/>
  <c r="T42" i="1" s="1"/>
  <c r="R50" i="1"/>
  <c r="S18" i="1"/>
  <c r="O89" i="1"/>
  <c r="Q89" i="1" s="1"/>
  <c r="T86" i="1"/>
  <c r="Q75" i="1"/>
  <c r="T75" i="1" s="1"/>
  <c r="R77" i="1"/>
  <c r="O71" i="1"/>
  <c r="Q71" i="1" s="1"/>
  <c r="Q72" i="1" s="1"/>
  <c r="S41" i="1"/>
  <c r="R19" i="1"/>
  <c r="R71" i="1"/>
  <c r="R72" i="1" s="1"/>
  <c r="O51" i="1"/>
  <c r="Q51" i="1" s="1"/>
  <c r="T12" i="1"/>
  <c r="T18" i="1"/>
  <c r="W57" i="1"/>
  <c r="O77" i="1"/>
  <c r="Q77" i="1" s="1"/>
  <c r="R67" i="1"/>
  <c r="R40" i="1"/>
  <c r="O49" i="1"/>
  <c r="Q49" i="1" s="1"/>
  <c r="O66" i="1"/>
  <c r="Q66" i="1" s="1"/>
  <c r="S66" i="1" s="1"/>
  <c r="O82" i="1"/>
  <c r="Q82" i="1" s="1"/>
  <c r="Q83" i="1" s="1"/>
  <c r="R82" i="1"/>
  <c r="R83" i="1" s="1"/>
  <c r="T81" i="1"/>
  <c r="S81" i="1"/>
  <c r="Q55" i="1"/>
  <c r="O50" i="1"/>
  <c r="Q50" i="1" s="1"/>
  <c r="O61" i="1"/>
  <c r="Q61" i="1" s="1"/>
  <c r="Q23" i="1"/>
  <c r="T22" i="1"/>
  <c r="T23" i="1" s="1"/>
  <c r="S22" i="1"/>
  <c r="S23" i="1" s="1"/>
  <c r="S12" i="1"/>
  <c r="O35" i="1"/>
  <c r="Q35" i="1" s="1"/>
  <c r="T28" i="1"/>
  <c r="S28" i="1"/>
  <c r="O43" i="1"/>
  <c r="Q43" i="1" s="1"/>
  <c r="Q60" i="1"/>
  <c r="O17" i="1"/>
  <c r="Q17" i="1" s="1"/>
  <c r="T17" i="1" s="1"/>
  <c r="R56" i="1"/>
  <c r="R57" i="1" s="1"/>
  <c r="O76" i="1"/>
  <c r="Q76" i="1" s="1"/>
  <c r="R76" i="1"/>
  <c r="R78" i="1" s="1"/>
  <c r="T70" i="1"/>
  <c r="S70" i="1"/>
  <c r="T65" i="1"/>
  <c r="S65" i="1"/>
  <c r="O47" i="1"/>
  <c r="R49" i="1"/>
  <c r="O40" i="1"/>
  <c r="R35" i="1"/>
  <c r="R36" i="1" s="1"/>
  <c r="T34" i="1"/>
  <c r="S34" i="1"/>
  <c r="Q10" i="1"/>
  <c r="S10" i="1" s="1"/>
  <c r="Q3" i="1"/>
  <c r="T3" i="1" s="1"/>
  <c r="Q16" i="1"/>
  <c r="O11" i="1"/>
  <c r="Q11" i="1" s="1"/>
  <c r="R11" i="1"/>
  <c r="R13" i="1" s="1"/>
  <c r="N5" i="1"/>
  <c r="M5" i="1"/>
  <c r="I3" i="1"/>
  <c r="L5" i="1"/>
  <c r="K5" i="1"/>
  <c r="J5" i="1"/>
  <c r="T308" i="1" l="1"/>
  <c r="T310" i="1" s="1"/>
  <c r="Q310" i="1"/>
  <c r="S308" i="1"/>
  <c r="S310" i="1" s="1"/>
  <c r="S202" i="1"/>
  <c r="S211" i="1"/>
  <c r="T295" i="1"/>
  <c r="O298" i="1"/>
  <c r="Q298" i="1"/>
  <c r="T293" i="1"/>
  <c r="S293" i="1"/>
  <c r="S298" i="1" s="1"/>
  <c r="T273" i="1"/>
  <c r="O274" i="1"/>
  <c r="T286" i="1"/>
  <c r="T254" i="1"/>
  <c r="O289" i="1"/>
  <c r="O262" i="1"/>
  <c r="O268" i="1"/>
  <c r="T267" i="1"/>
  <c r="T232" i="1"/>
  <c r="Q289" i="1"/>
  <c r="T284" i="1"/>
  <c r="T289" i="1" s="1"/>
  <c r="S284" i="1"/>
  <c r="S289" i="1" s="1"/>
  <c r="O280" i="1"/>
  <c r="T279" i="1"/>
  <c r="S279" i="1"/>
  <c r="T278" i="1"/>
  <c r="Q280" i="1"/>
  <c r="S278" i="1"/>
  <c r="Q274" i="1"/>
  <c r="T272" i="1"/>
  <c r="T274" i="1" s="1"/>
  <c r="S272" i="1"/>
  <c r="S274" i="1" s="1"/>
  <c r="Q67" i="1"/>
  <c r="Q259" i="1"/>
  <c r="S259" i="1" s="1"/>
  <c r="S237" i="1"/>
  <c r="T266" i="1"/>
  <c r="Q268" i="1"/>
  <c r="S266" i="1"/>
  <c r="S268" i="1" s="1"/>
  <c r="T261" i="1"/>
  <c r="S254" i="1"/>
  <c r="Q240" i="1"/>
  <c r="T260" i="1"/>
  <c r="S261" i="1"/>
  <c r="T126" i="1"/>
  <c r="T230" i="1"/>
  <c r="T233" i="1" s="1"/>
  <c r="O240" i="1"/>
  <c r="T217" i="1"/>
  <c r="O233" i="1"/>
  <c r="S210" i="1"/>
  <c r="S230" i="1"/>
  <c r="S233" i="1" s="1"/>
  <c r="Q233" i="1"/>
  <c r="T239" i="1"/>
  <c r="T240" i="1" s="1"/>
  <c r="S200" i="1"/>
  <c r="O255" i="1"/>
  <c r="Q244" i="1"/>
  <c r="Q249" i="1" s="1"/>
  <c r="O249" i="1"/>
  <c r="S178" i="1"/>
  <c r="T246" i="1"/>
  <c r="S253" i="1"/>
  <c r="Q255" i="1"/>
  <c r="T253" i="1"/>
  <c r="S207" i="1"/>
  <c r="S239" i="1"/>
  <c r="S186" i="1"/>
  <c r="T200" i="1"/>
  <c r="S246" i="1"/>
  <c r="S183" i="1"/>
  <c r="R113" i="1"/>
  <c r="T209" i="1"/>
  <c r="T151" i="1"/>
  <c r="O226" i="1"/>
  <c r="T161" i="1"/>
  <c r="S225" i="1"/>
  <c r="S151" i="1"/>
  <c r="Q226" i="1"/>
  <c r="T224" i="1"/>
  <c r="T226" i="1" s="1"/>
  <c r="S224" i="1"/>
  <c r="S209" i="1"/>
  <c r="S218" i="1"/>
  <c r="S217" i="1"/>
  <c r="T202" i="1"/>
  <c r="O212" i="1"/>
  <c r="T219" i="1"/>
  <c r="S219" i="1"/>
  <c r="T218" i="1"/>
  <c r="T216" i="1"/>
  <c r="Q220" i="1"/>
  <c r="S216" i="1"/>
  <c r="O220" i="1"/>
  <c r="T208" i="1"/>
  <c r="S208" i="1"/>
  <c r="T210" i="1"/>
  <c r="Q212" i="1"/>
  <c r="T167" i="1"/>
  <c r="T194" i="1"/>
  <c r="O187" i="1"/>
  <c r="S143" i="1"/>
  <c r="S192" i="1"/>
  <c r="T178" i="1"/>
  <c r="T195" i="1"/>
  <c r="O179" i="1"/>
  <c r="S195" i="1"/>
  <c r="T169" i="1"/>
  <c r="Q196" i="1"/>
  <c r="O196" i="1"/>
  <c r="Q203" i="1"/>
  <c r="O203" i="1"/>
  <c r="T201" i="1"/>
  <c r="S201" i="1"/>
  <c r="R171" i="1"/>
  <c r="Q184" i="1"/>
  <c r="Q187" i="1" s="1"/>
  <c r="S194" i="1"/>
  <c r="S161" i="1"/>
  <c r="T134" i="1"/>
  <c r="S167" i="1"/>
  <c r="T191" i="1"/>
  <c r="S191" i="1"/>
  <c r="R187" i="1"/>
  <c r="T186" i="1"/>
  <c r="S126" i="1"/>
  <c r="S176" i="1"/>
  <c r="O146" i="1"/>
  <c r="S137" i="1"/>
  <c r="T119" i="1"/>
  <c r="Q138" i="1"/>
  <c r="S135" i="1"/>
  <c r="S145" i="1"/>
  <c r="O162" i="1"/>
  <c r="S111" i="1"/>
  <c r="T118" i="1"/>
  <c r="Q175" i="1"/>
  <c r="Q179" i="1" s="1"/>
  <c r="Q121" i="1"/>
  <c r="T153" i="1"/>
  <c r="T159" i="1"/>
  <c r="S118" i="1"/>
  <c r="T99" i="1"/>
  <c r="R121" i="1"/>
  <c r="S170" i="1"/>
  <c r="T170" i="1"/>
  <c r="Q171" i="1"/>
  <c r="S166" i="1"/>
  <c r="T166" i="1"/>
  <c r="O171" i="1"/>
  <c r="Q162" i="1"/>
  <c r="T158" i="1"/>
  <c r="S158" i="1"/>
  <c r="Q150" i="1"/>
  <c r="O154" i="1"/>
  <c r="Q142" i="1"/>
  <c r="S142" i="1" s="1"/>
  <c r="R138" i="1"/>
  <c r="S134" i="1"/>
  <c r="T136" i="1"/>
  <c r="R100" i="1"/>
  <c r="O121" i="1"/>
  <c r="T145" i="1"/>
  <c r="O138" i="1"/>
  <c r="O129" i="1"/>
  <c r="S127" i="1"/>
  <c r="T127" i="1"/>
  <c r="S128" i="1"/>
  <c r="T128" i="1"/>
  <c r="Q129" i="1"/>
  <c r="T120" i="1"/>
  <c r="S120" i="1"/>
  <c r="T43" i="1"/>
  <c r="S93" i="1"/>
  <c r="Q95" i="1"/>
  <c r="S103" i="1"/>
  <c r="T111" i="1"/>
  <c r="S94" i="1"/>
  <c r="S99" i="1"/>
  <c r="T94" i="1"/>
  <c r="T95" i="1" s="1"/>
  <c r="O100" i="1"/>
  <c r="O19" i="1"/>
  <c r="O113" i="1"/>
  <c r="S112" i="1"/>
  <c r="T112" i="1"/>
  <c r="S110" i="1"/>
  <c r="T110" i="1"/>
  <c r="Q113" i="1"/>
  <c r="Q104" i="1"/>
  <c r="O105" i="1"/>
  <c r="T98" i="1"/>
  <c r="Q100" i="1"/>
  <c r="S98" i="1"/>
  <c r="R95" i="1"/>
  <c r="T66" i="1"/>
  <c r="T67" i="1" s="1"/>
  <c r="S87" i="1"/>
  <c r="T87" i="1"/>
  <c r="S88" i="1"/>
  <c r="T88" i="1"/>
  <c r="O95" i="1"/>
  <c r="S42" i="1"/>
  <c r="T89" i="1"/>
  <c r="S89" i="1"/>
  <c r="O67" i="1"/>
  <c r="S75" i="1"/>
  <c r="S17" i="1"/>
  <c r="O57" i="1"/>
  <c r="O83" i="1"/>
  <c r="S77" i="1"/>
  <c r="T50" i="1"/>
  <c r="O30" i="1"/>
  <c r="S56" i="1"/>
  <c r="O72" i="1"/>
  <c r="O36" i="1"/>
  <c r="S50" i="1"/>
  <c r="O90" i="1"/>
  <c r="T56" i="1"/>
  <c r="S71" i="1"/>
  <c r="S72" i="1" s="1"/>
  <c r="T71" i="1"/>
  <c r="T72" i="1" s="1"/>
  <c r="S82" i="1"/>
  <c r="S83" i="1" s="1"/>
  <c r="T82" i="1"/>
  <c r="T83" i="1" s="1"/>
  <c r="T77" i="1"/>
  <c r="Q78" i="1"/>
  <c r="X78" i="1" s="1"/>
  <c r="T51" i="1"/>
  <c r="S51" i="1"/>
  <c r="O78" i="1"/>
  <c r="S29" i="1"/>
  <c r="S30" i="1" s="1"/>
  <c r="T29" i="1"/>
  <c r="T30" i="1" s="1"/>
  <c r="Q47" i="1"/>
  <c r="Q52" i="1" s="1"/>
  <c r="O52" i="1"/>
  <c r="T61" i="1"/>
  <c r="S61" i="1"/>
  <c r="Q30" i="1"/>
  <c r="Q40" i="1"/>
  <c r="Q44" i="1" s="1"/>
  <c r="O44" i="1"/>
  <c r="S43" i="1"/>
  <c r="Q57" i="1"/>
  <c r="T55" i="1"/>
  <c r="S55" i="1"/>
  <c r="S67" i="1"/>
  <c r="T49" i="1"/>
  <c r="R52" i="1"/>
  <c r="Q62" i="1"/>
  <c r="T60" i="1"/>
  <c r="S60" i="1"/>
  <c r="O62" i="1"/>
  <c r="S76" i="1"/>
  <c r="T76" i="1"/>
  <c r="T78" i="1" s="1"/>
  <c r="S49" i="1"/>
  <c r="S35" i="1"/>
  <c r="S36" i="1" s="1"/>
  <c r="T35" i="1"/>
  <c r="T36" i="1" s="1"/>
  <c r="Q36" i="1"/>
  <c r="O13" i="1"/>
  <c r="T10" i="1"/>
  <c r="Q13" i="1"/>
  <c r="T11" i="1"/>
  <c r="Q19" i="1"/>
  <c r="T16" i="1"/>
  <c r="T19" i="1" s="1"/>
  <c r="S16" i="1"/>
  <c r="S11" i="1"/>
  <c r="S13" i="1" s="1"/>
  <c r="O5" i="1"/>
  <c r="O4" i="1"/>
  <c r="I5" i="1"/>
  <c r="I4" i="1"/>
  <c r="X298" i="1" l="1"/>
  <c r="Y298" i="1"/>
  <c r="T298" i="1"/>
  <c r="T255" i="1"/>
  <c r="T259" i="1"/>
  <c r="Q262" i="1"/>
  <c r="X268" i="1" s="1"/>
  <c r="T268" i="1"/>
  <c r="S280" i="1"/>
  <c r="T280" i="1"/>
  <c r="X62" i="1"/>
  <c r="S240" i="1"/>
  <c r="S262" i="1"/>
  <c r="T262" i="1"/>
  <c r="S255" i="1"/>
  <c r="T244" i="1"/>
  <c r="T249" i="1" s="1"/>
  <c r="S244" i="1"/>
  <c r="S249" i="1" s="1"/>
  <c r="X233" i="1"/>
  <c r="S162" i="1"/>
  <c r="S138" i="1"/>
  <c r="S226" i="1"/>
  <c r="S212" i="1"/>
  <c r="T220" i="1"/>
  <c r="X212" i="1"/>
  <c r="T212" i="1"/>
  <c r="S220" i="1"/>
  <c r="T196" i="1"/>
  <c r="T100" i="1"/>
  <c r="S196" i="1"/>
  <c r="S203" i="1"/>
  <c r="T203" i="1"/>
  <c r="T138" i="1"/>
  <c r="T184" i="1"/>
  <c r="T187" i="1" s="1"/>
  <c r="S184" i="1"/>
  <c r="S187" i="1" s="1"/>
  <c r="T121" i="1"/>
  <c r="S146" i="1"/>
  <c r="S95" i="1"/>
  <c r="T175" i="1"/>
  <c r="T179" i="1" s="1"/>
  <c r="S175" i="1"/>
  <c r="S179" i="1" s="1"/>
  <c r="T162" i="1"/>
  <c r="X138" i="1"/>
  <c r="S121" i="1"/>
  <c r="T171" i="1"/>
  <c r="S171" i="1"/>
  <c r="Q154" i="1"/>
  <c r="T150" i="1"/>
  <c r="T154" i="1" s="1"/>
  <c r="S150" i="1"/>
  <c r="S154" i="1" s="1"/>
  <c r="T129" i="1"/>
  <c r="S129" i="1"/>
  <c r="Q146" i="1"/>
  <c r="T142" i="1"/>
  <c r="T146" i="1" s="1"/>
  <c r="S19" i="1"/>
  <c r="Y26" i="1" s="1"/>
  <c r="S100" i="1"/>
  <c r="X57" i="1"/>
  <c r="I6" i="1"/>
  <c r="S113" i="1"/>
  <c r="T113" i="1"/>
  <c r="T104" i="1"/>
  <c r="T105" i="1" s="1"/>
  <c r="S104" i="1"/>
  <c r="S105" i="1" s="1"/>
  <c r="Q105" i="1"/>
  <c r="T62" i="1"/>
  <c r="O6" i="1"/>
  <c r="S78" i="1"/>
  <c r="Y78" i="1" s="1"/>
  <c r="S57" i="1"/>
  <c r="S62" i="1"/>
  <c r="Y62" i="1" s="1"/>
  <c r="T57" i="1"/>
  <c r="S90" i="1"/>
  <c r="T90" i="1"/>
  <c r="Q90" i="1"/>
  <c r="T40" i="1"/>
  <c r="T44" i="1" s="1"/>
  <c r="X26" i="1"/>
  <c r="S47" i="1"/>
  <c r="S52" i="1" s="1"/>
  <c r="S40" i="1"/>
  <c r="S44" i="1" s="1"/>
  <c r="T47" i="1"/>
  <c r="T52" i="1" s="1"/>
  <c r="T13" i="1"/>
  <c r="Y268" i="1" l="1"/>
  <c r="Y233" i="1"/>
  <c r="Y212" i="1"/>
  <c r="X171" i="1"/>
  <c r="Y171" i="1"/>
  <c r="Y138" i="1"/>
  <c r="Y57" i="1"/>
  <c r="Y86" i="1"/>
  <c r="X86" i="1"/>
  <c r="S3" i="1"/>
  <c r="R5" i="1"/>
  <c r="R4" i="1"/>
  <c r="R6" i="1" l="1"/>
  <c r="Q4" i="1"/>
  <c r="T4" i="1" l="1"/>
  <c r="S4" i="1"/>
  <c r="Q5" i="1"/>
  <c r="Q6" i="1" s="1"/>
  <c r="T5" i="1" l="1"/>
  <c r="T6" i="1" s="1"/>
  <c r="S5" i="1"/>
  <c r="S6" i="1" s="1"/>
</calcChain>
</file>

<file path=xl/sharedStrings.xml><?xml version="1.0" encoding="utf-8"?>
<sst xmlns="http://schemas.openxmlformats.org/spreadsheetml/2006/main" count="801" uniqueCount="53">
  <si>
    <t>Trade</t>
  </si>
  <si>
    <t>Laborer</t>
  </si>
  <si>
    <t>Gross Amount</t>
  </si>
  <si>
    <t>Limited Payroll</t>
  </si>
  <si>
    <t>RT</t>
  </si>
  <si>
    <t>OT</t>
  </si>
  <si>
    <t>DT</t>
  </si>
  <si>
    <t>RT Rate</t>
  </si>
  <si>
    <t>OT Rate</t>
  </si>
  <si>
    <t>DT Rate</t>
  </si>
  <si>
    <t>OT Differential</t>
  </si>
  <si>
    <t>Excess CAP</t>
  </si>
  <si>
    <t>ST</t>
  </si>
  <si>
    <t>2nd ST</t>
  </si>
  <si>
    <t>2nd S Rate</t>
  </si>
  <si>
    <t>S Rate</t>
  </si>
  <si>
    <t>Total HR</t>
  </si>
  <si>
    <t>Total</t>
  </si>
  <si>
    <t>NY Unlimited Payroll</t>
  </si>
  <si>
    <t xml:space="preserve"> Cap amount $1450.71 Per person per week (NY)</t>
  </si>
  <si>
    <t>SheetMetal(Sean)</t>
  </si>
  <si>
    <t>SheetMetal (Eric)</t>
  </si>
  <si>
    <t>Incentive Pay</t>
  </si>
  <si>
    <t>Week Ending</t>
  </si>
  <si>
    <t>** Make sure add all the taxable benefit to the base rate for calcuation***</t>
  </si>
  <si>
    <t>sheetMetal (John)</t>
  </si>
  <si>
    <t>SheetMetal (John)</t>
  </si>
  <si>
    <t>SheetMetal (Adrian)</t>
  </si>
  <si>
    <t>SheetMetal (Eshwar)</t>
  </si>
  <si>
    <t>SheetMetal (Faye)</t>
  </si>
  <si>
    <t>SheetMetal (Jeremy)</t>
  </si>
  <si>
    <t>Total Hours</t>
  </si>
  <si>
    <t>Total Unlimited</t>
  </si>
  <si>
    <t xml:space="preserve">June </t>
  </si>
  <si>
    <t xml:space="preserve">August </t>
  </si>
  <si>
    <t xml:space="preserve">September </t>
  </si>
  <si>
    <t>October</t>
  </si>
  <si>
    <t>November</t>
  </si>
  <si>
    <t>SheetMetal (Arian)</t>
  </si>
  <si>
    <t>SheetMetal (Anthony)</t>
  </si>
  <si>
    <t>December</t>
  </si>
  <si>
    <t>January</t>
  </si>
  <si>
    <t>SheetMetal (Alizon)</t>
  </si>
  <si>
    <t>February</t>
  </si>
  <si>
    <t>March</t>
  </si>
  <si>
    <t>April</t>
  </si>
  <si>
    <t>Steamfitter B Man (Steven)</t>
  </si>
  <si>
    <t>Steamfitter B Man (Louis)</t>
  </si>
  <si>
    <t>May</t>
  </si>
  <si>
    <t>SheetMetal (Martin)</t>
  </si>
  <si>
    <t>SheetMetal (Hector)</t>
  </si>
  <si>
    <t>SheetMetal (Victor)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</si>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</sst>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33FF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 shrinkToFit="1"/>
    </xf>
    <xf numFmtId="0" fontId="4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5" fillId="0" borderId="0" xfId="0" applyFont="1"/>
    <xf numFmtId="0" fontId="0" fillId="0" borderId="0" xfId="0" applyFill="1" applyBorder="1"/>
    <xf numFmtId="14" fontId="3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Fill="1" applyBorder="1" applyAlignment="1">
      <alignment horizontal="right"/>
    </xf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1" applyNumberFormat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right"/>
    </xf>
    <xf numFmtId="44" fontId="0" fillId="0" borderId="0" xfId="0" applyNumberFormat="1" applyBorder="1"/>
    <xf numFmtId="44" fontId="0" fillId="0" borderId="0" xfId="1" applyFont="1" applyBorder="1"/>
    <xf numFmtId="0" fontId="3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14" fontId="3" fillId="0" borderId="0" xfId="0" applyNumberFormat="1" applyFont="1"/>
    <xf numFmtId="0" fontId="3" fillId="3" borderId="0" xfId="0" applyFont="1" applyFill="1" applyAlignment="1">
      <alignment horizontal="center"/>
    </xf>
    <xf numFmtId="44" fontId="3" fillId="0" borderId="0" xfId="1" applyFont="1" applyAlignment="1">
      <alignment horizontal="center"/>
    </xf>
    <xf numFmtId="0" fontId="3" fillId="2" borderId="0" xfId="0" applyFont="1" applyFill="1"/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44" fontId="0" fillId="0" borderId="1" xfId="1" applyFont="1" applyBorder="1" applyAlignment="1"/>
    <xf numFmtId="44" fontId="0" fillId="0" borderId="1" xfId="1" applyFont="1" applyFill="1" applyBorder="1" applyAlignment="1"/>
    <xf numFmtId="44" fontId="0" fillId="0" borderId="0" xfId="1" applyFont="1" applyAlignment="1"/>
    <xf numFmtId="44" fontId="3" fillId="3" borderId="0" xfId="1" applyFont="1" applyFill="1" applyAlignment="1"/>
    <xf numFmtId="44" fontId="3" fillId="0" borderId="0" xfId="1" applyFont="1" applyAlignment="1"/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44" fontId="0" fillId="2" borderId="1" xfId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3" fillId="0" borderId="0" xfId="0" applyNumberFormat="1" applyFont="1"/>
    <xf numFmtId="0" fontId="3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44" fontId="3" fillId="0" borderId="0" xfId="1" applyFont="1" applyFill="1" applyAlignment="1"/>
    <xf numFmtId="17" fontId="0" fillId="0" borderId="0" xfId="0" applyNumberFormat="1"/>
    <xf numFmtId="44" fontId="3" fillId="3" borderId="0" xfId="1" applyFont="1" applyFill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322"/>
  <sheetViews>
    <sheetView tabSelected="1" topLeftCell="A283" zoomScaleNormal="100" workbookViewId="0">
      <selection activeCell="Y323" sqref="Y323"/>
    </sheetView>
  </sheetViews>
  <sheetFormatPr defaultRowHeight="15" x14ac:dyDescent="0.25"/>
  <cols>
    <col min="1" max="1" width="27.7109375" customWidth="1"/>
    <col min="2" max="2" width="13.42578125" style="3" customWidth="1"/>
    <col min="3" max="3" width="12.42578125" style="14" customWidth="1"/>
    <col min="4" max="4" width="4.7109375" style="3" customWidth="1"/>
    <col min="5" max="5" width="5.28515625" style="3" customWidth="1"/>
    <col min="6" max="6" width="6.28515625" customWidth="1"/>
    <col min="7" max="7" width="3.85546875" customWidth="1"/>
    <col min="8" max="8" width="5.5703125" bestFit="1" customWidth="1"/>
    <col min="9" max="9" width="8.5703125" style="14" customWidth="1"/>
    <col min="10" max="11" width="8" customWidth="1"/>
    <col min="12" max="12" width="10.7109375" bestFit="1" customWidth="1"/>
    <col min="13" max="13" width="8.28515625" customWidth="1"/>
    <col min="14" max="14" width="7.7109375" customWidth="1"/>
    <col min="15" max="15" width="15.7109375" style="6" customWidth="1"/>
    <col min="16" max="16" width="2.7109375" style="18" customWidth="1"/>
    <col min="17" max="17" width="21.140625" style="48" customWidth="1"/>
    <col min="18" max="19" width="16.5703125" style="48" customWidth="1"/>
    <col min="20" max="20" width="15.140625" style="48" customWidth="1"/>
    <col min="21" max="21" width="10.5703125" bestFit="1" customWidth="1"/>
    <col min="22" max="22" width="13.140625" customWidth="1"/>
    <col min="23" max="23" width="24.5703125" customWidth="1"/>
    <col min="24" max="24" width="17" customWidth="1"/>
    <col min="25" max="25" width="18.7109375" customWidth="1"/>
    <col min="26" max="26" width="13" customWidth="1"/>
  </cols>
  <sheetData>
    <row r="1" spans="1:26" ht="15.75" thickBot="1" x14ac:dyDescent="0.3">
      <c r="A1" s="1" t="s">
        <v>0</v>
      </c>
      <c r="B1" s="5" t="s">
        <v>22</v>
      </c>
      <c r="C1" s="13" t="s">
        <v>23</v>
      </c>
      <c r="D1" s="4" t="s">
        <v>4</v>
      </c>
      <c r="E1" s="4" t="s">
        <v>12</v>
      </c>
      <c r="F1" s="4" t="s">
        <v>13</v>
      </c>
      <c r="G1" s="4" t="s">
        <v>5</v>
      </c>
      <c r="H1" s="7" t="s">
        <v>6</v>
      </c>
      <c r="I1" s="13" t="s">
        <v>16</v>
      </c>
      <c r="J1" s="7" t="s">
        <v>7</v>
      </c>
      <c r="K1" s="7" t="s">
        <v>15</v>
      </c>
      <c r="L1" s="7" t="s">
        <v>14</v>
      </c>
      <c r="M1" s="7" t="s">
        <v>8</v>
      </c>
      <c r="N1" s="7" t="s">
        <v>9</v>
      </c>
      <c r="O1" s="35" t="s">
        <v>2</v>
      </c>
      <c r="P1" s="17"/>
      <c r="Q1" s="46" t="s">
        <v>18</v>
      </c>
      <c r="R1" s="47" t="s">
        <v>10</v>
      </c>
      <c r="S1" s="47" t="s">
        <v>3</v>
      </c>
      <c r="T1" s="47" t="s">
        <v>11</v>
      </c>
      <c r="U1" s="2" t="s">
        <v>19</v>
      </c>
      <c r="X1" s="6">
        <v>1450.71</v>
      </c>
      <c r="Y1" s="64"/>
      <c r="Z1" s="64"/>
    </row>
    <row r="2" spans="1:26" x14ac:dyDescent="0.25">
      <c r="A2" s="8"/>
      <c r="B2" s="22"/>
      <c r="C2" s="24"/>
      <c r="U2" s="2"/>
      <c r="X2" s="6">
        <v>1594.57</v>
      </c>
      <c r="Y2" s="60">
        <v>44501</v>
      </c>
    </row>
    <row r="3" spans="1:26" x14ac:dyDescent="0.25">
      <c r="A3" t="s">
        <v>20</v>
      </c>
      <c r="B3" s="3">
        <v>4</v>
      </c>
      <c r="C3" s="24"/>
      <c r="D3" s="3">
        <v>16</v>
      </c>
      <c r="F3" s="3"/>
      <c r="G3" s="3"/>
      <c r="H3" s="3"/>
      <c r="I3" s="15">
        <f>SUM(D3:H3)</f>
        <v>16</v>
      </c>
      <c r="J3" s="3">
        <f>51.36+6.25+B3</f>
        <v>61.61</v>
      </c>
      <c r="K3" s="21">
        <f>(51.36+6.25)*1.1+B3</f>
        <v>67.371000000000009</v>
      </c>
      <c r="L3" s="21">
        <f>(51.36+6.25)*1.15+B3</f>
        <v>70.251499999999993</v>
      </c>
      <c r="M3" s="21">
        <f>(51.36+6.25)*1.5+B3</f>
        <v>90.414999999999992</v>
      </c>
      <c r="N3" s="3">
        <f>51.36*2+B3</f>
        <v>106.72</v>
      </c>
      <c r="O3" s="6">
        <f>D3*J3+E3*K3+F3*L3+G3*M3+H3*N3</f>
        <v>985.76</v>
      </c>
      <c r="P3" s="19"/>
      <c r="Q3" s="48">
        <f>O3</f>
        <v>985.76</v>
      </c>
      <c r="R3" s="48">
        <f>(N3-J3)*H3+(M3-J3)*G3</f>
        <v>0</v>
      </c>
      <c r="S3" s="48">
        <f>IF(Q3-R3&gt;$X$1,$X$1,Q3-R3)</f>
        <v>985.76</v>
      </c>
      <c r="T3" s="48">
        <f>IF(Q3-R3&gt;$X$1,Q3-R3-$X$1,0)</f>
        <v>0</v>
      </c>
      <c r="U3" s="33"/>
      <c r="V3" s="32"/>
      <c r="W3" s="34" t="s">
        <v>24</v>
      </c>
      <c r="X3" s="10"/>
      <c r="Y3" s="10"/>
      <c r="Z3" s="10"/>
    </row>
    <row r="4" spans="1:26" x14ac:dyDescent="0.25">
      <c r="A4" t="s">
        <v>21</v>
      </c>
      <c r="C4" s="15"/>
      <c r="D4" s="3">
        <v>16</v>
      </c>
      <c r="F4" s="3"/>
      <c r="G4" s="3"/>
      <c r="H4" s="3"/>
      <c r="I4" s="15">
        <f t="shared" ref="I4:I5" si="0">SUM(D4:H4)</f>
        <v>16</v>
      </c>
      <c r="J4" s="21">
        <f>18+2.2</f>
        <v>20.2</v>
      </c>
      <c r="K4" s="21">
        <f>+(J4+2.2)*1.1</f>
        <v>24.64</v>
      </c>
      <c r="L4" s="21">
        <f>(18+2.2)*1.15</f>
        <v>23.229999999999997</v>
      </c>
      <c r="M4" s="21">
        <f>+J4*1.5</f>
        <v>30.299999999999997</v>
      </c>
      <c r="N4" s="21">
        <f>+J4*2</f>
        <v>40.4</v>
      </c>
      <c r="O4" s="6">
        <f t="shared" ref="O4:O5" si="1">D4*J4+E4*K4+F4*L4+G4*M4+H4*N4</f>
        <v>323.2</v>
      </c>
      <c r="P4" s="19"/>
      <c r="Q4" s="48">
        <f>O4</f>
        <v>323.2</v>
      </c>
      <c r="R4" s="48">
        <f>(N4-J4)*H4+(M4-J4)*G4</f>
        <v>0</v>
      </c>
      <c r="S4" s="48">
        <f t="shared" ref="S4:S5" si="2">IF(Q4-R4&gt;$X$1,$X$1,Q4-R4)</f>
        <v>323.2</v>
      </c>
      <c r="T4" s="48">
        <f t="shared" ref="T4:T5" si="3">IF(Q4-R4&gt;$X$1,Q4-R4-$X$1,0)</f>
        <v>0</v>
      </c>
      <c r="U4" s="10"/>
      <c r="V4" s="10"/>
      <c r="W4" s="26"/>
      <c r="X4" s="27"/>
      <c r="Y4" s="27"/>
      <c r="Z4" s="27"/>
    </row>
    <row r="5" spans="1:26" x14ac:dyDescent="0.25">
      <c r="A5" t="s">
        <v>1</v>
      </c>
      <c r="C5" s="15"/>
      <c r="D5" s="3">
        <v>0</v>
      </c>
      <c r="F5" s="3"/>
      <c r="G5" s="3"/>
      <c r="H5" s="3"/>
      <c r="I5" s="15">
        <f t="shared" si="0"/>
        <v>0</v>
      </c>
      <c r="J5" s="3">
        <f>38.4+2.35</f>
        <v>40.75</v>
      </c>
      <c r="K5" s="3">
        <f>40.32+2.57</f>
        <v>42.89</v>
      </c>
      <c r="L5" s="3">
        <f>43.78+2.57</f>
        <v>46.35</v>
      </c>
      <c r="M5" s="3">
        <f>57.6+2.25</f>
        <v>59.85</v>
      </c>
      <c r="N5" s="3">
        <f>76.8+2.25</f>
        <v>79.05</v>
      </c>
      <c r="O5" s="6">
        <f t="shared" si="1"/>
        <v>0</v>
      </c>
      <c r="P5" s="19"/>
      <c r="Q5" s="48">
        <f>O5</f>
        <v>0</v>
      </c>
      <c r="R5" s="48">
        <f>(N5-J5)*H5+(M5-J5)*G5</f>
        <v>0</v>
      </c>
      <c r="S5" s="48">
        <f t="shared" si="2"/>
        <v>0</v>
      </c>
      <c r="T5" s="48">
        <f t="shared" si="3"/>
        <v>0</v>
      </c>
      <c r="U5" s="10"/>
      <c r="V5" s="10"/>
      <c r="W5" s="28"/>
      <c r="X5" s="27"/>
      <c r="Y5" s="27"/>
      <c r="Z5" s="27"/>
    </row>
    <row r="6" spans="1:26" s="14" customFormat="1" x14ac:dyDescent="0.25">
      <c r="A6" s="14" t="s">
        <v>17</v>
      </c>
      <c r="B6" s="15"/>
      <c r="C6" s="15"/>
      <c r="D6" s="15">
        <f>SUM(D3:D5)</f>
        <v>32</v>
      </c>
      <c r="E6" s="15"/>
      <c r="F6" s="15"/>
      <c r="G6" s="15"/>
      <c r="H6" s="15"/>
      <c r="I6" s="38">
        <f t="shared" ref="I6:T6" si="4">SUM(I3:I5)</f>
        <v>32</v>
      </c>
      <c r="J6" s="15"/>
      <c r="K6" s="15"/>
      <c r="L6" s="15"/>
      <c r="M6" s="15"/>
      <c r="N6" s="15"/>
      <c r="O6" s="39">
        <f t="shared" si="4"/>
        <v>1308.96</v>
      </c>
      <c r="P6" s="40"/>
      <c r="Q6" s="49">
        <f t="shared" si="4"/>
        <v>1308.96</v>
      </c>
      <c r="R6" s="50">
        <f t="shared" si="4"/>
        <v>0</v>
      </c>
      <c r="S6" s="49">
        <f t="shared" si="4"/>
        <v>1308.96</v>
      </c>
      <c r="T6" s="50">
        <f t="shared" si="4"/>
        <v>0</v>
      </c>
      <c r="U6" s="32"/>
      <c r="V6" s="32"/>
      <c r="W6" s="41"/>
      <c r="X6" s="42"/>
      <c r="Y6" s="42"/>
      <c r="Z6" s="42"/>
    </row>
    <row r="7" spans="1:26" x14ac:dyDescent="0.25">
      <c r="U7" s="10"/>
      <c r="V7" s="10"/>
      <c r="W7" s="28"/>
      <c r="X7" s="27"/>
      <c r="Y7" s="27"/>
      <c r="Z7" s="27"/>
    </row>
    <row r="8" spans="1:26" ht="15.75" thickBot="1" x14ac:dyDescent="0.3">
      <c r="A8" s="1" t="s">
        <v>0</v>
      </c>
      <c r="B8" s="5" t="s">
        <v>22</v>
      </c>
      <c r="C8" s="13" t="s">
        <v>23</v>
      </c>
      <c r="D8" s="4" t="s">
        <v>4</v>
      </c>
      <c r="E8" s="4" t="s">
        <v>12</v>
      </c>
      <c r="F8" s="4" t="s">
        <v>13</v>
      </c>
      <c r="G8" s="4" t="s">
        <v>5</v>
      </c>
      <c r="H8" s="7" t="s">
        <v>6</v>
      </c>
      <c r="I8" s="13" t="s">
        <v>16</v>
      </c>
      <c r="J8" s="7" t="s">
        <v>7</v>
      </c>
      <c r="K8" s="7" t="s">
        <v>15</v>
      </c>
      <c r="L8" s="7" t="s">
        <v>14</v>
      </c>
      <c r="M8" s="7" t="s">
        <v>8</v>
      </c>
      <c r="N8" s="7" t="s">
        <v>9</v>
      </c>
      <c r="O8" s="35" t="s">
        <v>2</v>
      </c>
      <c r="P8" s="17"/>
      <c r="Q8" s="46" t="s">
        <v>18</v>
      </c>
      <c r="R8" s="47" t="s">
        <v>10</v>
      </c>
      <c r="S8" s="47" t="s">
        <v>3</v>
      </c>
      <c r="T8" s="47" t="s">
        <v>11</v>
      </c>
      <c r="U8" s="10"/>
      <c r="V8" s="10"/>
      <c r="W8" s="28"/>
      <c r="X8" s="27"/>
      <c r="Y8" s="28"/>
      <c r="Z8" s="28"/>
    </row>
    <row r="9" spans="1:26" x14ac:dyDescent="0.25">
      <c r="A9" s="8"/>
      <c r="B9" s="22"/>
      <c r="C9" s="24">
        <v>44348</v>
      </c>
      <c r="U9" s="2"/>
      <c r="X9" s="6"/>
    </row>
    <row r="10" spans="1:26" x14ac:dyDescent="0.25">
      <c r="A10" t="s">
        <v>20</v>
      </c>
      <c r="B10" s="3">
        <v>4</v>
      </c>
      <c r="C10" s="24"/>
      <c r="D10" s="3">
        <v>8</v>
      </c>
      <c r="F10" s="3"/>
      <c r="G10" s="3"/>
      <c r="H10" s="3"/>
      <c r="I10" s="15">
        <f>SUM(D10:H10)</f>
        <v>8</v>
      </c>
      <c r="J10" s="3">
        <f>51.36+6.25+B10</f>
        <v>61.61</v>
      </c>
      <c r="K10" s="21">
        <f>(51.36+6.25)*1.1+B10</f>
        <v>67.371000000000009</v>
      </c>
      <c r="L10" s="21">
        <f>(51.36+6.25)*1.15+B10</f>
        <v>70.251499999999993</v>
      </c>
      <c r="M10" s="21">
        <f>(51.36+6.25)*1.5+B10</f>
        <v>90.414999999999992</v>
      </c>
      <c r="N10" s="3">
        <f>51.36*2+B10</f>
        <v>106.72</v>
      </c>
      <c r="O10" s="6">
        <f>D10*J10+E10*K10+F10*L10+G10*M10+H10*N10</f>
        <v>492.88</v>
      </c>
      <c r="P10" s="19"/>
      <c r="Q10" s="48">
        <f>O10</f>
        <v>492.88</v>
      </c>
      <c r="R10" s="48">
        <f>(N10-J10)*H10+(M10-J10)*G10</f>
        <v>0</v>
      </c>
      <c r="S10" s="48">
        <f>IF(Q10-R10&gt;$X$1,$X$1,Q10-R10)</f>
        <v>492.88</v>
      </c>
      <c r="T10" s="48">
        <f>IF(Q10-R10&gt;$X$1,Q10-R10-$X$1,0)</f>
        <v>0</v>
      </c>
      <c r="U10" s="33"/>
      <c r="V10" s="32"/>
      <c r="W10" s="34"/>
      <c r="X10" s="10"/>
      <c r="Y10" s="10"/>
      <c r="Z10" s="10"/>
    </row>
    <row r="11" spans="1:26" x14ac:dyDescent="0.25">
      <c r="A11" t="s">
        <v>21</v>
      </c>
      <c r="C11" s="15"/>
      <c r="D11" s="3">
        <v>8</v>
      </c>
      <c r="F11" s="3"/>
      <c r="G11" s="3"/>
      <c r="H11" s="3"/>
      <c r="I11" s="15">
        <f t="shared" ref="I11:I12" si="5">SUM(D11:H11)</f>
        <v>8</v>
      </c>
      <c r="J11" s="21">
        <f>18+2.2</f>
        <v>20.2</v>
      </c>
      <c r="K11" s="21">
        <f>+(J11+2.2)*1.1</f>
        <v>24.64</v>
      </c>
      <c r="L11" s="21">
        <f>(18+2.2)*1.15</f>
        <v>23.229999999999997</v>
      </c>
      <c r="M11" s="21">
        <f>+J11*1.5</f>
        <v>30.299999999999997</v>
      </c>
      <c r="N11" s="21">
        <f>+J11*2</f>
        <v>40.4</v>
      </c>
      <c r="O11" s="6">
        <f t="shared" ref="O11:O12" si="6">D11*J11+E11*K11+F11*L11+G11*M11+H11*N11</f>
        <v>161.6</v>
      </c>
      <c r="P11" s="19"/>
      <c r="Q11" s="48">
        <f>O11</f>
        <v>161.6</v>
      </c>
      <c r="R11" s="48">
        <f>(N11-J11)*H11+(M11-J11)*G11</f>
        <v>0</v>
      </c>
      <c r="S11" s="48">
        <f t="shared" ref="S11:S12" si="7">IF(Q11-R11&gt;$X$1,$X$1,Q11-R11)</f>
        <v>161.6</v>
      </c>
      <c r="T11" s="48">
        <f t="shared" ref="T11:T12" si="8">IF(Q11-R11&gt;$X$1,Q11-R11-$X$1,0)</f>
        <v>0</v>
      </c>
      <c r="U11" s="10"/>
      <c r="V11" s="10"/>
      <c r="W11" s="26"/>
      <c r="X11" s="27"/>
      <c r="Y11" s="27"/>
      <c r="Z11" s="27"/>
    </row>
    <row r="12" spans="1:26" x14ac:dyDescent="0.25">
      <c r="A12" t="s">
        <v>1</v>
      </c>
      <c r="C12" s="15"/>
      <c r="D12" s="3">
        <v>0</v>
      </c>
      <c r="F12" s="3"/>
      <c r="G12" s="3"/>
      <c r="H12" s="3"/>
      <c r="I12" s="15">
        <f t="shared" si="5"/>
        <v>0</v>
      </c>
      <c r="J12" s="3">
        <f>38.4+2.35</f>
        <v>40.75</v>
      </c>
      <c r="K12" s="3">
        <f>40.32+2.57</f>
        <v>42.89</v>
      </c>
      <c r="L12" s="3">
        <f>43.78+2.57</f>
        <v>46.35</v>
      </c>
      <c r="M12" s="3">
        <f>57.6+2.25</f>
        <v>59.85</v>
      </c>
      <c r="N12" s="3">
        <f>76.8+2.25</f>
        <v>79.05</v>
      </c>
      <c r="O12" s="6">
        <f t="shared" si="6"/>
        <v>0</v>
      </c>
      <c r="P12" s="19"/>
      <c r="Q12" s="48">
        <f>O12</f>
        <v>0</v>
      </c>
      <c r="R12" s="48">
        <f>(N12-J12)*H12+(M12-J12)*G12</f>
        <v>0</v>
      </c>
      <c r="S12" s="48">
        <f t="shared" si="7"/>
        <v>0</v>
      </c>
      <c r="T12" s="48">
        <f t="shared" si="8"/>
        <v>0</v>
      </c>
      <c r="U12" s="10"/>
      <c r="V12" s="10"/>
      <c r="W12" s="28"/>
      <c r="X12" s="27"/>
      <c r="Y12" s="27"/>
      <c r="Z12" s="27"/>
    </row>
    <row r="13" spans="1:26" s="14" customFormat="1" x14ac:dyDescent="0.25">
      <c r="A13" s="14" t="s">
        <v>17</v>
      </c>
      <c r="B13" s="15"/>
      <c r="C13" s="15"/>
      <c r="D13" s="15">
        <f>SUM(D10:D12)</f>
        <v>16</v>
      </c>
      <c r="E13" s="15"/>
      <c r="F13" s="15"/>
      <c r="G13" s="15"/>
      <c r="H13" s="15"/>
      <c r="I13" s="38">
        <f t="shared" ref="I13" si="9">SUM(I10:I12)</f>
        <v>16</v>
      </c>
      <c r="J13" s="15"/>
      <c r="K13" s="15"/>
      <c r="L13" s="15"/>
      <c r="M13" s="15"/>
      <c r="N13" s="15"/>
      <c r="O13" s="39">
        <f t="shared" ref="O13" si="10">SUM(O10:O12)</f>
        <v>654.48</v>
      </c>
      <c r="P13" s="40"/>
      <c r="Q13" s="49">
        <f t="shared" ref="Q13" si="11">SUM(Q10:Q12)</f>
        <v>654.48</v>
      </c>
      <c r="R13" s="50">
        <f t="shared" ref="R13" si="12">SUM(R10:R12)</f>
        <v>0</v>
      </c>
      <c r="S13" s="49">
        <f t="shared" ref="S13" si="13">SUM(S10:S12)</f>
        <v>654.48</v>
      </c>
      <c r="T13" s="50">
        <f t="shared" ref="T13" si="14">SUM(T10:T12)</f>
        <v>0</v>
      </c>
      <c r="U13" s="32"/>
      <c r="V13" s="32"/>
      <c r="W13" s="41"/>
      <c r="X13" s="42"/>
      <c r="Y13" s="42"/>
      <c r="Z13" s="42"/>
    </row>
    <row r="14" spans="1:26" ht="15.75" thickBot="1" x14ac:dyDescent="0.3">
      <c r="A14" s="1"/>
      <c r="B14" s="5"/>
      <c r="C14" s="13"/>
      <c r="D14" s="4"/>
      <c r="E14" s="4"/>
      <c r="F14" s="4"/>
      <c r="G14" s="4"/>
      <c r="H14" s="7"/>
      <c r="I14" s="13"/>
      <c r="J14" s="7"/>
      <c r="K14" s="7"/>
      <c r="L14" s="7"/>
      <c r="M14" s="7"/>
      <c r="N14" s="7"/>
      <c r="O14" s="35"/>
      <c r="P14" s="17"/>
      <c r="Q14" s="46"/>
      <c r="R14" s="47"/>
      <c r="S14" s="47"/>
      <c r="T14" s="47"/>
      <c r="U14" s="25"/>
      <c r="V14" s="9"/>
      <c r="W14" s="28"/>
      <c r="X14" s="10"/>
      <c r="Y14" s="10"/>
      <c r="Z14" s="10"/>
    </row>
    <row r="15" spans="1:26" x14ac:dyDescent="0.25">
      <c r="A15" s="8"/>
      <c r="B15" s="22"/>
      <c r="C15" s="24">
        <v>44362</v>
      </c>
      <c r="U15" s="2"/>
      <c r="X15" s="6"/>
    </row>
    <row r="16" spans="1:26" x14ac:dyDescent="0.25">
      <c r="A16" t="s">
        <v>20</v>
      </c>
      <c r="B16" s="3">
        <v>4</v>
      </c>
      <c r="C16" s="24"/>
      <c r="D16" s="3">
        <v>24</v>
      </c>
      <c r="F16" s="3"/>
      <c r="G16" s="3"/>
      <c r="H16" s="3"/>
      <c r="I16" s="15">
        <f>SUM(D16:H16)</f>
        <v>24</v>
      </c>
      <c r="J16" s="3">
        <f>51.36+6.25+B16</f>
        <v>61.61</v>
      </c>
      <c r="K16" s="21">
        <f>(51.36+6.25)*1.1+B16</f>
        <v>67.371000000000009</v>
      </c>
      <c r="L16" s="21">
        <f>(51.36+6.25)*1.15+B16</f>
        <v>70.251499999999993</v>
      </c>
      <c r="M16" s="21">
        <f>(51.36+6.25)*1.5+B16</f>
        <v>90.414999999999992</v>
      </c>
      <c r="N16" s="3">
        <f>51.36*2+B16</f>
        <v>106.72</v>
      </c>
      <c r="O16" s="6">
        <f>D16*J16+E16*K16+F16*L16+G16*M16+H16*N16</f>
        <v>1478.6399999999999</v>
      </c>
      <c r="P16" s="19"/>
      <c r="Q16" s="48">
        <f>O16</f>
        <v>1478.6399999999999</v>
      </c>
      <c r="R16" s="48">
        <f>(N16-J16)*H16+(M16-J16)*G16</f>
        <v>0</v>
      </c>
      <c r="S16" s="48">
        <f>IF(Q16-R16&gt;$X$1,$X$1,Q16-R16)</f>
        <v>1450.71</v>
      </c>
      <c r="T16" s="48">
        <f>IF(Q16-R16&gt;$X$1,Q16-R16-$X$1,0)</f>
        <v>27.929999999999836</v>
      </c>
      <c r="U16" s="33"/>
      <c r="V16" s="32"/>
      <c r="W16" s="34"/>
      <c r="X16" s="10"/>
      <c r="Y16" s="10"/>
      <c r="Z16" s="10"/>
    </row>
    <row r="17" spans="1:26" x14ac:dyDescent="0.25">
      <c r="A17" t="s">
        <v>21</v>
      </c>
      <c r="C17" s="15"/>
      <c r="D17" s="3">
        <v>0</v>
      </c>
      <c r="F17" s="3"/>
      <c r="G17" s="3"/>
      <c r="H17" s="3"/>
      <c r="I17" s="15">
        <f t="shared" ref="I17:I18" si="15">SUM(D17:H17)</f>
        <v>0</v>
      </c>
      <c r="J17" s="21">
        <f>18+2.2</f>
        <v>20.2</v>
      </c>
      <c r="K17" s="21">
        <f>+(J17+2.2)*1.1</f>
        <v>24.64</v>
      </c>
      <c r="L17" s="21">
        <f>(18+2.2)*1.15</f>
        <v>23.229999999999997</v>
      </c>
      <c r="M17" s="21">
        <f>+J17*1.5</f>
        <v>30.299999999999997</v>
      </c>
      <c r="N17" s="21">
        <f>+J17*2</f>
        <v>40.4</v>
      </c>
      <c r="O17" s="6">
        <f t="shared" ref="O17:O18" si="16">D17*J17+E17*K17+F17*L17+G17*M17+H17*N17</f>
        <v>0</v>
      </c>
      <c r="P17" s="19"/>
      <c r="Q17" s="48">
        <f>O17</f>
        <v>0</v>
      </c>
      <c r="R17" s="48">
        <f>(N17-J17)*H17+(M17-J17)*G17</f>
        <v>0</v>
      </c>
      <c r="S17" s="48">
        <f t="shared" ref="S17:S18" si="17">IF(Q17-R17&gt;$X$1,$X$1,Q17-R17)</f>
        <v>0</v>
      </c>
      <c r="T17" s="48">
        <f t="shared" ref="T17:T18" si="18">IF(Q17-R17&gt;$X$1,Q17-R17-$X$1,0)</f>
        <v>0</v>
      </c>
      <c r="U17" s="10"/>
      <c r="V17" s="10"/>
      <c r="W17" s="26"/>
      <c r="X17" s="27"/>
      <c r="Y17" s="27"/>
      <c r="Z17" s="27"/>
    </row>
    <row r="18" spans="1:26" x14ac:dyDescent="0.25">
      <c r="A18" t="s">
        <v>1</v>
      </c>
      <c r="C18" s="15"/>
      <c r="D18" s="3">
        <v>0</v>
      </c>
      <c r="F18" s="3"/>
      <c r="G18" s="3"/>
      <c r="H18" s="3"/>
      <c r="I18" s="15">
        <f t="shared" si="15"/>
        <v>0</v>
      </c>
      <c r="J18" s="3">
        <f>38.4+2.35</f>
        <v>40.75</v>
      </c>
      <c r="K18" s="3">
        <f>40.32+2.57</f>
        <v>42.89</v>
      </c>
      <c r="L18" s="3">
        <f>43.78+2.57</f>
        <v>46.35</v>
      </c>
      <c r="M18" s="3">
        <f>57.6+2.25</f>
        <v>59.85</v>
      </c>
      <c r="N18" s="3">
        <f>76.8+2.25</f>
        <v>79.05</v>
      </c>
      <c r="O18" s="6">
        <f t="shared" si="16"/>
        <v>0</v>
      </c>
      <c r="P18" s="19"/>
      <c r="Q18" s="48">
        <f>O18</f>
        <v>0</v>
      </c>
      <c r="R18" s="48">
        <f>(N18-J18)*H18+(M18-J18)*G18</f>
        <v>0</v>
      </c>
      <c r="S18" s="48">
        <f t="shared" si="17"/>
        <v>0</v>
      </c>
      <c r="T18" s="48">
        <f t="shared" si="18"/>
        <v>0</v>
      </c>
      <c r="U18" s="10"/>
      <c r="V18" s="10"/>
      <c r="W18" s="28"/>
      <c r="X18" s="27"/>
      <c r="Y18" s="27"/>
      <c r="Z18" s="27"/>
    </row>
    <row r="19" spans="1:26" s="14" customFormat="1" x14ac:dyDescent="0.25">
      <c r="A19" s="14" t="s">
        <v>17</v>
      </c>
      <c r="B19" s="15"/>
      <c r="C19" s="15"/>
      <c r="D19" s="15">
        <f>SUM(D16:D18)</f>
        <v>24</v>
      </c>
      <c r="E19" s="15"/>
      <c r="F19" s="15"/>
      <c r="G19" s="15"/>
      <c r="H19" s="15"/>
      <c r="I19" s="38">
        <f t="shared" ref="I19" si="19">SUM(I16:I18)</f>
        <v>24</v>
      </c>
      <c r="J19" s="15"/>
      <c r="K19" s="15"/>
      <c r="L19" s="15"/>
      <c r="M19" s="15"/>
      <c r="N19" s="15"/>
      <c r="O19" s="39">
        <f t="shared" ref="O19" si="20">SUM(O16:O18)</f>
        <v>1478.6399999999999</v>
      </c>
      <c r="P19" s="40"/>
      <c r="Q19" s="49">
        <f t="shared" ref="Q19" si="21">SUM(Q16:Q18)</f>
        <v>1478.6399999999999</v>
      </c>
      <c r="R19" s="50">
        <f t="shared" ref="R19" si="22">SUM(R16:R18)</f>
        <v>0</v>
      </c>
      <c r="S19" s="49">
        <f t="shared" ref="S19" si="23">SUM(S16:S18)</f>
        <v>1450.71</v>
      </c>
      <c r="T19" s="50">
        <f t="shared" ref="T19" si="24">SUM(T16:T18)</f>
        <v>27.929999999999836</v>
      </c>
      <c r="U19" s="32"/>
      <c r="V19" s="32"/>
      <c r="W19" s="41"/>
      <c r="X19" s="42"/>
      <c r="Y19" s="42"/>
      <c r="Z19" s="42"/>
    </row>
    <row r="20" spans="1:26" ht="15.75" thickBot="1" x14ac:dyDescent="0.3">
      <c r="A20" s="1"/>
      <c r="B20" s="5"/>
      <c r="C20" s="13"/>
      <c r="D20" s="4"/>
      <c r="E20" s="4"/>
      <c r="F20" s="4"/>
      <c r="G20" s="4"/>
      <c r="H20" s="7"/>
      <c r="I20" s="13"/>
      <c r="J20" s="7"/>
      <c r="K20" s="7"/>
      <c r="L20" s="7"/>
      <c r="M20" s="7"/>
      <c r="N20" s="7"/>
      <c r="O20" s="35"/>
      <c r="P20" s="17"/>
      <c r="Q20" s="46"/>
      <c r="R20" s="47"/>
      <c r="S20" s="47"/>
      <c r="T20" s="47"/>
      <c r="U20" s="25"/>
      <c r="V20" s="9"/>
      <c r="W20" s="28"/>
      <c r="X20" s="10"/>
      <c r="Y20" s="10"/>
      <c r="Z20" s="10"/>
    </row>
    <row r="21" spans="1:26" x14ac:dyDescent="0.25">
      <c r="A21" s="11"/>
      <c r="B21" s="23"/>
      <c r="C21" s="37">
        <v>44376</v>
      </c>
      <c r="U21" s="10"/>
      <c r="V21" s="9"/>
      <c r="W21" s="10"/>
      <c r="X21" s="10"/>
      <c r="Y21" s="10"/>
      <c r="Z21" s="10"/>
    </row>
    <row r="22" spans="1:26" x14ac:dyDescent="0.25">
      <c r="A22" s="12" t="s">
        <v>25</v>
      </c>
      <c r="B22" s="3">
        <v>5</v>
      </c>
      <c r="C22" s="15"/>
      <c r="D22" s="3">
        <v>8</v>
      </c>
      <c r="F22" s="3"/>
      <c r="G22" s="3"/>
      <c r="H22" s="3"/>
      <c r="I22" s="15">
        <f>SUM(D22:H22)</f>
        <v>8</v>
      </c>
      <c r="J22" s="3">
        <f>51.36+6.25+B22</f>
        <v>62.61</v>
      </c>
      <c r="K22" s="21">
        <f>+(51.36+6.25)*1.1+B22</f>
        <v>68.371000000000009</v>
      </c>
      <c r="L22" s="21">
        <f>+(51.36+6.25)*1.15+B22</f>
        <v>71.251499999999993</v>
      </c>
      <c r="M22" s="21">
        <f>+(51.36+6.25)*1.5+B22</f>
        <v>91.414999999999992</v>
      </c>
      <c r="N22" s="3">
        <f>+(51.36+6.25)*2+B22</f>
        <v>120.22</v>
      </c>
      <c r="O22" s="6">
        <f>D22*J22+E22*K22+F22*L22+G22*M22+H22*N22</f>
        <v>500.88</v>
      </c>
      <c r="P22" s="19"/>
      <c r="Q22" s="48">
        <f>+O22</f>
        <v>500.88</v>
      </c>
      <c r="R22" s="48">
        <f>(N22-J22)*H22+(M22-J22)*G22</f>
        <v>0</v>
      </c>
      <c r="S22" s="48">
        <f>IF(Q22-R22&gt;$X$1,$X$1,Q22-R22)</f>
        <v>500.88</v>
      </c>
      <c r="T22" s="48">
        <f>IF(Q22-R22&gt;$X$1,Q22-R22-$X$1,0)</f>
        <v>0</v>
      </c>
      <c r="U22" s="10"/>
      <c r="V22" s="10"/>
      <c r="W22" s="28"/>
      <c r="X22" s="30"/>
      <c r="Y22" s="30"/>
      <c r="Z22" s="27"/>
    </row>
    <row r="23" spans="1:26" s="14" customFormat="1" x14ac:dyDescent="0.25">
      <c r="A23" s="14" t="s">
        <v>17</v>
      </c>
      <c r="B23" s="15"/>
      <c r="C23" s="15"/>
      <c r="D23" s="15">
        <f>SUM(D20:D22)</f>
        <v>8</v>
      </c>
      <c r="E23" s="15"/>
      <c r="F23" s="15"/>
      <c r="G23" s="15"/>
      <c r="H23" s="15"/>
      <c r="I23" s="38">
        <f t="shared" ref="I23:T23" si="25">SUM(I20:I22)</f>
        <v>8</v>
      </c>
      <c r="J23" s="15"/>
      <c r="K23" s="15"/>
      <c r="L23" s="15"/>
      <c r="M23" s="15"/>
      <c r="N23" s="15"/>
      <c r="O23" s="39">
        <f t="shared" si="25"/>
        <v>500.88</v>
      </c>
      <c r="P23" s="40"/>
      <c r="Q23" s="49">
        <f t="shared" si="25"/>
        <v>500.88</v>
      </c>
      <c r="R23" s="50">
        <f t="shared" si="25"/>
        <v>0</v>
      </c>
      <c r="S23" s="49">
        <f t="shared" si="25"/>
        <v>500.88</v>
      </c>
      <c r="T23" s="50">
        <f t="shared" si="25"/>
        <v>0</v>
      </c>
      <c r="U23" s="32"/>
      <c r="V23" s="32"/>
      <c r="W23" s="41"/>
      <c r="X23" s="42"/>
      <c r="Y23" s="42"/>
      <c r="Z23" s="42"/>
    </row>
    <row r="24" spans="1:26" x14ac:dyDescent="0.25">
      <c r="C24" s="15"/>
      <c r="F24" s="3"/>
      <c r="G24" s="3"/>
      <c r="H24" s="3"/>
      <c r="I24" s="15"/>
      <c r="J24" s="3"/>
      <c r="K24" s="3"/>
      <c r="L24" s="3"/>
      <c r="M24" s="3"/>
      <c r="N24" s="3"/>
      <c r="P24" s="19"/>
      <c r="U24" s="10"/>
      <c r="V24" s="12"/>
      <c r="W24" s="28" t="s">
        <v>31</v>
      </c>
      <c r="X24" s="30" t="s">
        <v>32</v>
      </c>
      <c r="Y24" s="30" t="s">
        <v>3</v>
      </c>
      <c r="Z24" s="30"/>
    </row>
    <row r="25" spans="1:26" x14ac:dyDescent="0.25">
      <c r="C25" s="15"/>
      <c r="F25" s="3"/>
      <c r="G25" s="3"/>
      <c r="H25" s="3"/>
      <c r="I25" s="15"/>
      <c r="J25" s="3"/>
      <c r="K25" s="3"/>
      <c r="L25" s="3"/>
      <c r="M25" s="3"/>
      <c r="N25" s="3"/>
      <c r="P25" s="19"/>
      <c r="U25" s="10"/>
      <c r="V25" s="10"/>
      <c r="W25" s="10"/>
      <c r="X25" s="10"/>
      <c r="Y25" s="10"/>
      <c r="Z25" s="10"/>
    </row>
    <row r="26" spans="1:26" ht="15.75" thickBot="1" x14ac:dyDescent="0.3">
      <c r="A26" s="1"/>
      <c r="B26" s="5"/>
      <c r="C26" s="13"/>
      <c r="D26" s="4"/>
      <c r="E26" s="4"/>
      <c r="F26" s="4"/>
      <c r="G26" s="4"/>
      <c r="H26" s="7"/>
      <c r="I26" s="13"/>
      <c r="J26" s="7"/>
      <c r="K26" s="7"/>
      <c r="L26" s="7"/>
      <c r="M26" s="7"/>
      <c r="N26" s="7"/>
      <c r="O26" s="36"/>
      <c r="P26" s="20"/>
      <c r="Q26" s="46"/>
      <c r="R26" s="47"/>
      <c r="S26" s="47"/>
      <c r="T26" s="47"/>
      <c r="U26" s="16"/>
      <c r="V26" s="9" t="s">
        <v>33</v>
      </c>
      <c r="W26" s="28">
        <f>+I13+I19+I23</f>
        <v>48</v>
      </c>
      <c r="X26" s="30">
        <f>+Q13+Q19+Q23</f>
        <v>2634</v>
      </c>
      <c r="Y26" s="30">
        <f>+S13+S19+S23</f>
        <v>2606.0700000000002</v>
      </c>
      <c r="Z26" s="10"/>
    </row>
    <row r="27" spans="1:26" x14ac:dyDescent="0.25">
      <c r="A27" s="8"/>
      <c r="B27" s="22"/>
      <c r="C27" s="37">
        <v>44439</v>
      </c>
      <c r="U27" s="10"/>
      <c r="V27" s="9"/>
      <c r="W27" s="10"/>
      <c r="X27" s="10"/>
      <c r="Y27" s="10"/>
      <c r="Z27" s="10"/>
    </row>
    <row r="28" spans="1:26" x14ac:dyDescent="0.25">
      <c r="A28" t="s">
        <v>26</v>
      </c>
      <c r="B28" s="3">
        <v>5</v>
      </c>
      <c r="C28" s="15"/>
      <c r="D28" s="3">
        <v>40</v>
      </c>
      <c r="F28" s="3"/>
      <c r="G28" s="3"/>
      <c r="H28" s="3"/>
      <c r="I28" s="15">
        <f>SUM(D28:H28)</f>
        <v>40</v>
      </c>
      <c r="J28" s="3">
        <f>51.36+6.25+B28</f>
        <v>62.61</v>
      </c>
      <c r="K28" s="21">
        <f>+(51.36+6.25)*1.1+B28</f>
        <v>68.371000000000009</v>
      </c>
      <c r="L28" s="21">
        <f>+(51.36+6.25)*1.15+B28</f>
        <v>71.251499999999993</v>
      </c>
      <c r="M28" s="21">
        <f>+(51.36+6.25)*1.5+B28</f>
        <v>91.414999999999992</v>
      </c>
      <c r="N28" s="3">
        <f>+(51.36+6.25)*2+B28</f>
        <v>120.22</v>
      </c>
      <c r="O28" s="6">
        <f>D28*J28+E28*K28+F28*L28+G28*M28+H28*N28</f>
        <v>2504.4</v>
      </c>
      <c r="P28" s="19"/>
      <c r="Q28" s="48">
        <f>+O28</f>
        <v>2504.4</v>
      </c>
      <c r="R28" s="48">
        <f>(N28-J28)*H28+(M28-J28)*G28</f>
        <v>0</v>
      </c>
      <c r="S28" s="48">
        <f>IF(Q28-R28&gt;$X$1,$X$1,Q28-R28)</f>
        <v>1450.71</v>
      </c>
      <c r="T28" s="48">
        <f>IF(Q28-R28&gt;$X$1,Q28-R28-$X$1,0)</f>
        <v>1053.69</v>
      </c>
      <c r="U28" s="10"/>
      <c r="V28" s="10"/>
      <c r="W28" s="28"/>
      <c r="X28" s="30"/>
      <c r="Y28" s="30"/>
      <c r="Z28" s="27"/>
    </row>
    <row r="29" spans="1:26" x14ac:dyDescent="0.25">
      <c r="A29" t="s">
        <v>27</v>
      </c>
      <c r="C29" s="15"/>
      <c r="D29" s="3">
        <v>40</v>
      </c>
      <c r="F29" s="3"/>
      <c r="G29" s="3"/>
      <c r="H29" s="3"/>
      <c r="I29" s="15">
        <f>SUM(D29:H29)</f>
        <v>40</v>
      </c>
      <c r="J29" s="3">
        <f>51.35+6.25</f>
        <v>57.6</v>
      </c>
      <c r="K29" s="3">
        <f>+J29*1.05</f>
        <v>60.480000000000004</v>
      </c>
      <c r="L29" s="3">
        <f>+J29*1.15</f>
        <v>66.239999999999995</v>
      </c>
      <c r="M29" s="3">
        <f>+J29*1.5</f>
        <v>86.4</v>
      </c>
      <c r="N29" s="3">
        <f>+J29*2</f>
        <v>115.2</v>
      </c>
      <c r="O29" s="6">
        <f>D29*J29+E29*K29+F29*L29+G29*M29+H29*N29</f>
        <v>2304</v>
      </c>
      <c r="P29" s="19"/>
      <c r="Q29" s="48">
        <f>+O29</f>
        <v>2304</v>
      </c>
      <c r="R29" s="48">
        <f>(N29-J29)*H29+(M29-J29)*G29</f>
        <v>0</v>
      </c>
      <c r="S29" s="48">
        <f>IF(Q29-R29&gt;$X$1,$X$1,Q29-R29)</f>
        <v>1450.71</v>
      </c>
      <c r="T29" s="48">
        <f>IF(Q29-R29&gt;$X$1,Q29-R29-$X$1,0)</f>
        <v>853.29</v>
      </c>
      <c r="U29" s="10"/>
      <c r="V29" s="10"/>
      <c r="W29" s="28"/>
      <c r="X29" s="30"/>
      <c r="Y29" s="30"/>
      <c r="Z29" s="27"/>
    </row>
    <row r="30" spans="1:26" s="14" customFormat="1" x14ac:dyDescent="0.25">
      <c r="A30" s="14" t="s">
        <v>17</v>
      </c>
      <c r="B30" s="15"/>
      <c r="C30" s="15"/>
      <c r="D30" s="15">
        <f>SUM(D27:D29)</f>
        <v>80</v>
      </c>
      <c r="E30" s="15"/>
      <c r="F30" s="15"/>
      <c r="G30" s="15"/>
      <c r="H30" s="15"/>
      <c r="I30" s="38">
        <f t="shared" ref="I30:T30" si="26">SUM(I27:I29)</f>
        <v>80</v>
      </c>
      <c r="J30" s="15"/>
      <c r="K30" s="15"/>
      <c r="L30" s="15"/>
      <c r="M30" s="15"/>
      <c r="N30" s="15"/>
      <c r="O30" s="39">
        <f>SUM(O27:O29)</f>
        <v>4808.3999999999996</v>
      </c>
      <c r="P30" s="40"/>
      <c r="Q30" s="49">
        <f t="shared" si="26"/>
        <v>4808.3999999999996</v>
      </c>
      <c r="R30" s="50">
        <f t="shared" si="26"/>
        <v>0</v>
      </c>
      <c r="S30" s="49">
        <f t="shared" si="26"/>
        <v>2901.42</v>
      </c>
      <c r="T30" s="50">
        <f t="shared" si="26"/>
        <v>1906.98</v>
      </c>
      <c r="U30" s="32"/>
      <c r="V30" s="32"/>
      <c r="W30" s="41"/>
      <c r="X30" s="42"/>
      <c r="Y30" s="42"/>
      <c r="Z30" s="42"/>
    </row>
    <row r="31" spans="1:26" x14ac:dyDescent="0.25">
      <c r="C31" s="15"/>
      <c r="F31" s="3"/>
      <c r="G31" s="3"/>
      <c r="H31" s="3"/>
      <c r="I31" s="15"/>
      <c r="J31" s="3"/>
      <c r="K31" s="3"/>
      <c r="L31" s="3"/>
      <c r="M31" s="3"/>
      <c r="N31" s="3"/>
      <c r="P31" s="19"/>
      <c r="U31" s="10"/>
      <c r="V31" s="10"/>
      <c r="W31" s="10"/>
      <c r="X31" s="10"/>
      <c r="Y31" s="10"/>
      <c r="Z31" s="10"/>
    </row>
    <row r="32" spans="1:26" ht="15.75" thickBot="1" x14ac:dyDescent="0.3">
      <c r="A32" s="1"/>
      <c r="B32" s="5"/>
      <c r="C32" s="13"/>
      <c r="D32" s="4"/>
      <c r="E32" s="4"/>
      <c r="F32" s="4"/>
      <c r="G32" s="4"/>
      <c r="H32" s="7"/>
      <c r="I32" s="13"/>
      <c r="J32" s="7"/>
      <c r="K32" s="7"/>
      <c r="L32" s="7"/>
      <c r="M32" s="7"/>
      <c r="N32" s="7"/>
      <c r="O32" s="35"/>
      <c r="P32" s="17"/>
      <c r="Q32" s="46"/>
      <c r="R32" s="47"/>
      <c r="S32" s="47"/>
      <c r="T32" s="47"/>
      <c r="U32" s="29"/>
      <c r="V32" s="9" t="s">
        <v>34</v>
      </c>
      <c r="W32" s="28">
        <v>80</v>
      </c>
      <c r="X32" s="31">
        <v>4808.3999999999996</v>
      </c>
      <c r="Y32" s="31">
        <v>2901.42</v>
      </c>
      <c r="Z32" s="10"/>
    </row>
    <row r="33" spans="1:138" x14ac:dyDescent="0.25">
      <c r="A33" s="11"/>
      <c r="B33" s="23"/>
      <c r="C33" s="37">
        <v>44446</v>
      </c>
      <c r="U33" s="10"/>
      <c r="V33" s="9"/>
      <c r="W33" s="10"/>
      <c r="X33" s="10"/>
      <c r="Y33" s="10"/>
      <c r="Z33" s="10"/>
    </row>
    <row r="34" spans="1:138" x14ac:dyDescent="0.25">
      <c r="A34" t="s">
        <v>26</v>
      </c>
      <c r="B34" s="3">
        <v>5</v>
      </c>
      <c r="C34" s="15"/>
      <c r="D34" s="3">
        <v>24</v>
      </c>
      <c r="F34" s="3"/>
      <c r="G34" s="3"/>
      <c r="H34" s="3"/>
      <c r="I34" s="15">
        <f>SUM(D34:H34)</f>
        <v>24</v>
      </c>
      <c r="J34" s="3">
        <f>51.36+6.25+B34</f>
        <v>62.61</v>
      </c>
      <c r="K34" s="21">
        <f>+(51.36+6.25)*1.1+B34</f>
        <v>68.371000000000009</v>
      </c>
      <c r="L34" s="21">
        <f>+(51.36+6.25)*1.15+B34</f>
        <v>71.251499999999993</v>
      </c>
      <c r="M34" s="21">
        <f>+(51.36+6.25)*1.5+B34</f>
        <v>91.414999999999992</v>
      </c>
      <c r="N34" s="3">
        <f>+(51.36+6.25)*2+B34</f>
        <v>120.22</v>
      </c>
      <c r="O34" s="6">
        <f>D34*J34+E34*K34+F34*L34+G34*M34+H34*N34</f>
        <v>1502.6399999999999</v>
      </c>
      <c r="P34" s="19"/>
      <c r="Q34" s="48">
        <f>+O34</f>
        <v>1502.6399999999999</v>
      </c>
      <c r="R34" s="48">
        <f>(N34-J34)*H34+(M34-J34)*G34</f>
        <v>0</v>
      </c>
      <c r="S34" s="48">
        <f>IF(Q34-R34&gt;$X$1,$X$1,Q34-R34)</f>
        <v>1450.71</v>
      </c>
      <c r="T34" s="48">
        <f>IF(Q34-R34&gt;$X$1,Q34-R34-$X$1,0)</f>
        <v>51.929999999999836</v>
      </c>
      <c r="U34" s="10"/>
      <c r="V34" s="10"/>
      <c r="W34" s="28"/>
      <c r="X34" s="30"/>
      <c r="Y34" s="30"/>
      <c r="Z34" s="27"/>
    </row>
    <row r="35" spans="1:138" x14ac:dyDescent="0.25">
      <c r="A35" t="s">
        <v>27</v>
      </c>
      <c r="C35" s="15"/>
      <c r="D35" s="3">
        <v>24</v>
      </c>
      <c r="F35" s="3"/>
      <c r="G35" s="3"/>
      <c r="H35" s="3"/>
      <c r="I35" s="15">
        <f>SUM(D35:H35)</f>
        <v>24</v>
      </c>
      <c r="J35" s="3">
        <f>51.35+6.25</f>
        <v>57.6</v>
      </c>
      <c r="K35" s="3">
        <f>+J35*1.05</f>
        <v>60.480000000000004</v>
      </c>
      <c r="L35" s="3">
        <f>+J35*1.15</f>
        <v>66.239999999999995</v>
      </c>
      <c r="M35" s="3">
        <f>+J35*1.5</f>
        <v>86.4</v>
      </c>
      <c r="N35" s="3">
        <f>+J35*2</f>
        <v>115.2</v>
      </c>
      <c r="O35" s="6">
        <f>D35*J35+E35*K35+F35*L35+G35*M35+H35*N35</f>
        <v>1382.4</v>
      </c>
      <c r="P35" s="19"/>
      <c r="Q35" s="48">
        <f>+O35</f>
        <v>1382.4</v>
      </c>
      <c r="R35" s="48">
        <f>(N35-J35)*H35+(M35-J35)*G35</f>
        <v>0</v>
      </c>
      <c r="S35" s="48">
        <f>IF(Q35-R35&gt;$X$1,$X$1,Q35-R35)</f>
        <v>1382.4</v>
      </c>
      <c r="T35" s="48">
        <f>IF(Q35-R35&gt;$X$1,Q35-R35-$X$1,0)</f>
        <v>0</v>
      </c>
      <c r="U35" s="10"/>
      <c r="V35" s="10"/>
      <c r="W35" s="28"/>
      <c r="X35" s="30"/>
      <c r="Y35" s="30"/>
      <c r="Z35" s="27"/>
    </row>
    <row r="36" spans="1:138" s="14" customFormat="1" x14ac:dyDescent="0.25">
      <c r="A36" s="14" t="s">
        <v>17</v>
      </c>
      <c r="B36" s="15"/>
      <c r="C36" s="15"/>
      <c r="D36" s="15">
        <f>SUM(D33:D35)</f>
        <v>48</v>
      </c>
      <c r="E36" s="15"/>
      <c r="F36" s="15"/>
      <c r="G36" s="15"/>
      <c r="H36" s="15"/>
      <c r="I36" s="38">
        <f t="shared" ref="I36" si="27">SUM(I33:I35)</f>
        <v>48</v>
      </c>
      <c r="J36" s="15"/>
      <c r="K36" s="15"/>
      <c r="L36" s="15"/>
      <c r="M36" s="15"/>
      <c r="N36" s="15"/>
      <c r="O36" s="39">
        <f t="shared" ref="O36" si="28">SUM(O33:O35)</f>
        <v>2885.04</v>
      </c>
      <c r="P36" s="40"/>
      <c r="Q36" s="49">
        <f t="shared" ref="Q36:T36" si="29">SUM(Q33:Q35)</f>
        <v>2885.04</v>
      </c>
      <c r="R36" s="50">
        <f t="shared" si="29"/>
        <v>0</v>
      </c>
      <c r="S36" s="49">
        <f t="shared" si="29"/>
        <v>2833.11</v>
      </c>
      <c r="T36" s="50">
        <f t="shared" si="29"/>
        <v>51.929999999999836</v>
      </c>
      <c r="U36" s="32"/>
      <c r="V36" s="32"/>
      <c r="W36" s="41"/>
      <c r="X36" s="42"/>
      <c r="Y36" s="42"/>
      <c r="Z36" s="42"/>
    </row>
    <row r="37" spans="1:138" x14ac:dyDescent="0.25">
      <c r="C37" s="15"/>
      <c r="F37" s="3"/>
      <c r="G37" s="3"/>
      <c r="H37" s="3"/>
      <c r="I37" s="15"/>
      <c r="J37" s="3"/>
      <c r="K37" s="3"/>
      <c r="L37" s="3"/>
      <c r="M37" s="3"/>
      <c r="N37" s="3"/>
      <c r="P37" s="19"/>
      <c r="U37" s="10"/>
      <c r="V37" s="10"/>
      <c r="W37" s="28"/>
      <c r="X37" s="30"/>
      <c r="Y37" s="30"/>
      <c r="Z37" s="30"/>
    </row>
    <row r="38" spans="1:138" ht="15.75" thickBot="1" x14ac:dyDescent="0.3">
      <c r="A38" s="1"/>
      <c r="B38" s="5"/>
      <c r="C38" s="13"/>
      <c r="D38" s="4"/>
      <c r="E38" s="4"/>
      <c r="F38" s="4"/>
      <c r="G38" s="4"/>
      <c r="H38" s="7"/>
      <c r="I38" s="13"/>
      <c r="J38" s="7"/>
      <c r="K38" s="7"/>
      <c r="L38" s="7"/>
      <c r="M38" s="7"/>
      <c r="N38" s="7"/>
      <c r="O38" s="36"/>
      <c r="P38" s="20"/>
      <c r="Q38" s="46"/>
      <c r="R38" s="47"/>
      <c r="S38" s="47"/>
      <c r="T38" s="47"/>
      <c r="U38" s="16"/>
      <c r="V38" s="9"/>
      <c r="W38" s="28"/>
      <c r="X38" s="10"/>
      <c r="Y38" s="10"/>
      <c r="Z38" s="10"/>
    </row>
    <row r="39" spans="1:138" x14ac:dyDescent="0.25">
      <c r="A39" s="8"/>
      <c r="B39" s="22"/>
      <c r="C39" s="37">
        <v>44453</v>
      </c>
      <c r="U39" s="10"/>
      <c r="V39" s="9"/>
      <c r="W39" s="10"/>
      <c r="X39" s="10"/>
      <c r="Y39" s="10"/>
      <c r="Z39" s="10"/>
    </row>
    <row r="40" spans="1:138" x14ac:dyDescent="0.25">
      <c r="A40" t="s">
        <v>28</v>
      </c>
      <c r="C40" s="15"/>
      <c r="D40" s="3">
        <v>16</v>
      </c>
      <c r="F40" s="3"/>
      <c r="G40" s="3"/>
      <c r="H40" s="3"/>
      <c r="I40" s="15">
        <f>SUM(D40:H40)</f>
        <v>16</v>
      </c>
      <c r="J40" s="3">
        <f>51.35+6.25</f>
        <v>57.6</v>
      </c>
      <c r="K40" s="3">
        <f>+J40*1.05</f>
        <v>60.480000000000004</v>
      </c>
      <c r="L40" s="3">
        <f>+J40*1.15</f>
        <v>66.239999999999995</v>
      </c>
      <c r="M40" s="3">
        <f>+J40*1.5</f>
        <v>86.4</v>
      </c>
      <c r="N40" s="3">
        <f>+J40*2</f>
        <v>115.2</v>
      </c>
      <c r="O40" s="6">
        <f>D40*J40+E40*K40+F40*L40+G40*M40+H40*N40</f>
        <v>921.6</v>
      </c>
      <c r="P40" s="19"/>
      <c r="Q40" s="48">
        <f>+O40</f>
        <v>921.6</v>
      </c>
      <c r="R40" s="48">
        <f>(N40-J40)*H40+(M40-J40)*G40</f>
        <v>0</v>
      </c>
      <c r="S40" s="48">
        <f>IF(Q40-R40&gt;$X$1,$X$1,Q40-R40)</f>
        <v>921.6</v>
      </c>
      <c r="T40" s="48">
        <f>IF(Q40-R40&gt;$X$1,Q40-R40-$X$1,0)</f>
        <v>0</v>
      </c>
      <c r="U40" s="10"/>
      <c r="V40" s="10"/>
      <c r="W40" s="28"/>
      <c r="X40" s="30"/>
      <c r="Y40" s="30"/>
      <c r="Z40" s="27"/>
    </row>
    <row r="41" spans="1:138" x14ac:dyDescent="0.25">
      <c r="A41" t="s">
        <v>26</v>
      </c>
      <c r="B41" s="3">
        <v>5</v>
      </c>
      <c r="C41" s="15"/>
      <c r="D41" s="3">
        <v>40</v>
      </c>
      <c r="F41" s="3"/>
      <c r="G41" s="3"/>
      <c r="H41" s="3"/>
      <c r="I41" s="15">
        <f>SUM(D41:H41)</f>
        <v>40</v>
      </c>
      <c r="J41" s="3">
        <f>51.36+6.25+B41</f>
        <v>62.61</v>
      </c>
      <c r="K41" s="21">
        <f>+(51.36+6.25)*1.1+B41</f>
        <v>68.371000000000009</v>
      </c>
      <c r="L41" s="21">
        <f>+(51.36+6.25)*1.15+B41</f>
        <v>71.251499999999993</v>
      </c>
      <c r="M41" s="21">
        <f>+(51.36+6.25)*1.5+B41</f>
        <v>91.414999999999992</v>
      </c>
      <c r="N41" s="3">
        <f>+(51.36+6.25)*2+B41</f>
        <v>120.22</v>
      </c>
      <c r="O41" s="6">
        <f>D41*J41+E41*K41+F41*L41+G41*M41+H41*N41</f>
        <v>2504.4</v>
      </c>
      <c r="P41" s="19"/>
      <c r="Q41" s="48">
        <f>+O41</f>
        <v>2504.4</v>
      </c>
      <c r="R41" s="48">
        <f>(N41-J41)*H41+(M41-J41)*G41</f>
        <v>0</v>
      </c>
      <c r="S41" s="48">
        <f>IF(Q41-R41&gt;$X$1,$X$1,Q41-R41)</f>
        <v>1450.71</v>
      </c>
      <c r="T41" s="48">
        <f>IF(Q41-R41&gt;$X$1,Q41-R41-$X$1,0)</f>
        <v>1053.69</v>
      </c>
      <c r="U41" s="10"/>
      <c r="V41" s="10"/>
      <c r="W41" s="28"/>
      <c r="X41" s="30"/>
      <c r="Y41" s="30"/>
      <c r="Z41" s="27"/>
    </row>
    <row r="42" spans="1:138" x14ac:dyDescent="0.25">
      <c r="A42" t="s">
        <v>29</v>
      </c>
      <c r="C42" s="15"/>
      <c r="D42" s="3">
        <v>16</v>
      </c>
      <c r="F42" s="3"/>
      <c r="G42" s="3"/>
      <c r="H42" s="3"/>
      <c r="I42" s="15">
        <f>SUM(D42:H42)</f>
        <v>16</v>
      </c>
      <c r="J42" s="3">
        <f>17.99+2.2</f>
        <v>20.189999999999998</v>
      </c>
      <c r="K42" s="21">
        <f>+J42*1.05</f>
        <v>21.199499999999997</v>
      </c>
      <c r="L42" s="21">
        <f>+J42*1.15</f>
        <v>23.218499999999995</v>
      </c>
      <c r="M42" s="21">
        <f>+J42*1.5</f>
        <v>30.284999999999997</v>
      </c>
      <c r="N42" s="3">
        <f>+J42*2</f>
        <v>40.379999999999995</v>
      </c>
      <c r="O42" s="6">
        <f>D42*J42+E42*K42+F42*L42+G42*M42+H42*N42</f>
        <v>323.03999999999996</v>
      </c>
      <c r="P42" s="19"/>
      <c r="Q42" s="48">
        <f>+O42</f>
        <v>323.03999999999996</v>
      </c>
      <c r="R42" s="48">
        <f>(N42-J42)*H42+(M42-J42)*G42</f>
        <v>0</v>
      </c>
      <c r="S42" s="48">
        <f>IF(Q42-R42&gt;$X$1,$X$1,Q42-R42)</f>
        <v>323.03999999999996</v>
      </c>
      <c r="T42" s="48">
        <f>IF(Q42-R42&gt;$X$1,Q42-R42-$X$1,0)</f>
        <v>0</v>
      </c>
      <c r="U42" s="10"/>
      <c r="V42" s="12"/>
      <c r="W42" s="28"/>
      <c r="X42" s="30"/>
      <c r="Y42" s="30"/>
      <c r="Z42" s="30"/>
    </row>
    <row r="43" spans="1:138" x14ac:dyDescent="0.25">
      <c r="A43" t="s">
        <v>27</v>
      </c>
      <c r="C43" s="15"/>
      <c r="D43" s="3">
        <v>40</v>
      </c>
      <c r="F43" s="3"/>
      <c r="G43" s="3"/>
      <c r="H43" s="3"/>
      <c r="I43" s="15">
        <f>SUM(D43:H43)</f>
        <v>40</v>
      </c>
      <c r="J43" s="3">
        <f>51.35+6.25</f>
        <v>57.6</v>
      </c>
      <c r="K43" s="3">
        <f>+J43*1.05</f>
        <v>60.480000000000004</v>
      </c>
      <c r="L43" s="3">
        <f>+J43*1.15</f>
        <v>66.239999999999995</v>
      </c>
      <c r="M43" s="3">
        <f>+J43*1.5</f>
        <v>86.4</v>
      </c>
      <c r="N43" s="3">
        <f>+J43*2</f>
        <v>115.2</v>
      </c>
      <c r="O43" s="6">
        <f>D43*J43+E43*K43+F43*L43+G43*M43+H43*N43</f>
        <v>2304</v>
      </c>
      <c r="P43" s="19"/>
      <c r="Q43" s="48">
        <f>+O43</f>
        <v>2304</v>
      </c>
      <c r="R43" s="48">
        <f>(N43-J43)*H43+(M43-J43)*G43</f>
        <v>0</v>
      </c>
      <c r="S43" s="48">
        <f>IF(Q43-R43&gt;$X$1,$X$1,Q43-R43)</f>
        <v>1450.71</v>
      </c>
      <c r="T43" s="48">
        <f>IF(Q43-R43&gt;$X$1,Q43-R43-$X$1,0)</f>
        <v>853.29</v>
      </c>
      <c r="U43" s="10"/>
      <c r="V43" s="10"/>
      <c r="W43" s="28"/>
      <c r="X43" s="30"/>
      <c r="Y43" s="30"/>
      <c r="Z43" s="27"/>
    </row>
    <row r="44" spans="1:138" s="14" customFormat="1" x14ac:dyDescent="0.25">
      <c r="A44" s="14" t="s">
        <v>17</v>
      </c>
      <c r="B44" s="15"/>
      <c r="C44" s="15"/>
      <c r="D44" s="15">
        <f>SUM(D41:D43)</f>
        <v>96</v>
      </c>
      <c r="E44" s="15"/>
      <c r="F44" s="15"/>
      <c r="G44" s="15"/>
      <c r="H44" s="15"/>
      <c r="I44" s="38">
        <f>SUM(I40:I43)</f>
        <v>112</v>
      </c>
      <c r="J44" s="15"/>
      <c r="K44" s="15"/>
      <c r="L44" s="15"/>
      <c r="M44" s="15"/>
      <c r="N44" s="15"/>
      <c r="O44" s="39">
        <f>SUM(O40:O43)</f>
        <v>6053.04</v>
      </c>
      <c r="P44" s="40"/>
      <c r="Q44" s="49">
        <f>SUM(Q40:Q43)</f>
        <v>6053.04</v>
      </c>
      <c r="R44" s="50">
        <f t="shared" ref="R44" si="30">SUM(R41:R43)</f>
        <v>0</v>
      </c>
      <c r="S44" s="49">
        <f>SUM(S40:S43)</f>
        <v>4146.0599999999995</v>
      </c>
      <c r="T44" s="50">
        <f>SUM(T40:T43)</f>
        <v>1906.98</v>
      </c>
      <c r="U44" s="32"/>
      <c r="V44" s="32"/>
      <c r="W44" s="41"/>
      <c r="X44" s="42"/>
      <c r="Y44" s="42"/>
      <c r="Z44" s="42"/>
    </row>
    <row r="45" spans="1:138" s="1" customFormat="1" ht="15.75" thickBot="1" x14ac:dyDescent="0.3">
      <c r="A45" s="43"/>
      <c r="B45" s="44"/>
      <c r="C45" s="45"/>
      <c r="D45" s="5"/>
      <c r="E45" s="5"/>
      <c r="I45" s="45"/>
      <c r="O45" s="35"/>
      <c r="P45" s="17"/>
      <c r="Q45" s="46"/>
      <c r="R45" s="46"/>
      <c r="S45" s="46"/>
      <c r="T45" s="46"/>
      <c r="U45" s="10"/>
      <c r="V45" s="9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</row>
    <row r="46" spans="1:138" x14ac:dyDescent="0.25">
      <c r="C46" s="24">
        <v>44460</v>
      </c>
      <c r="F46" s="3"/>
      <c r="G46" s="3"/>
      <c r="H46" s="3"/>
      <c r="I46" s="15"/>
      <c r="J46" s="3"/>
      <c r="K46" s="3"/>
      <c r="L46" s="3"/>
      <c r="M46" s="3"/>
      <c r="N46" s="3"/>
      <c r="P46" s="19"/>
      <c r="U46" s="10"/>
      <c r="V46" s="10"/>
      <c r="W46" s="28"/>
      <c r="X46" s="30"/>
      <c r="Y46" s="30"/>
      <c r="Z46" s="27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</row>
    <row r="47" spans="1:138" x14ac:dyDescent="0.25">
      <c r="A47" t="s">
        <v>28</v>
      </c>
      <c r="C47" s="15"/>
      <c r="D47" s="3">
        <v>8</v>
      </c>
      <c r="F47" s="3"/>
      <c r="G47" s="3"/>
      <c r="H47" s="3"/>
      <c r="I47" s="15">
        <f>SUM(D47:H47)</f>
        <v>8</v>
      </c>
      <c r="J47" s="3">
        <f>51.35+6.25</f>
        <v>57.6</v>
      </c>
      <c r="K47" s="3">
        <f>+J47*1.05</f>
        <v>60.480000000000004</v>
      </c>
      <c r="L47" s="3">
        <f>+J47*1.15</f>
        <v>66.239999999999995</v>
      </c>
      <c r="M47" s="3">
        <f>+J47*1.5</f>
        <v>86.4</v>
      </c>
      <c r="N47" s="3">
        <f>+J47*2</f>
        <v>115.2</v>
      </c>
      <c r="O47" s="6">
        <f>D47*J47+E47*K47+F47*L47+G47*M47+H47*N47</f>
        <v>460.8</v>
      </c>
      <c r="P47" s="19"/>
      <c r="Q47" s="48">
        <f>+O47</f>
        <v>460.8</v>
      </c>
      <c r="R47" s="48">
        <f>(N47-J47)*H47+(M47-J47)*G47</f>
        <v>0</v>
      </c>
      <c r="S47" s="48">
        <f>IF(Q47-R47&gt;$X$1,$X$1,Q47-R47)</f>
        <v>460.8</v>
      </c>
      <c r="T47" s="48">
        <f>IF(Q47-R47&gt;$X$1,Q47-R47-$X$1,0)</f>
        <v>0</v>
      </c>
      <c r="U47" s="10"/>
      <c r="V47" s="10"/>
      <c r="W47" s="28"/>
      <c r="X47" s="30"/>
      <c r="Y47" s="30"/>
      <c r="Z47" s="2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</row>
    <row r="48" spans="1:138" x14ac:dyDescent="0.25">
      <c r="A48" t="s">
        <v>26</v>
      </c>
      <c r="B48" s="3">
        <v>5</v>
      </c>
      <c r="C48" s="15"/>
      <c r="D48" s="3">
        <v>40</v>
      </c>
      <c r="F48" s="3"/>
      <c r="G48" s="3"/>
      <c r="H48" s="3"/>
      <c r="I48" s="15">
        <f>SUM(D48:H48)</f>
        <v>40</v>
      </c>
      <c r="J48" s="3">
        <f>51.36+6.25+B48</f>
        <v>62.61</v>
      </c>
      <c r="K48" s="21">
        <f>+(51.36+6.25)*1.1+B48</f>
        <v>68.371000000000009</v>
      </c>
      <c r="L48" s="21">
        <f>+(51.36+6.25)*1.15+B48</f>
        <v>71.251499999999993</v>
      </c>
      <c r="M48" s="21">
        <f>+(51.36+6.25)*1.5+B48</f>
        <v>91.414999999999992</v>
      </c>
      <c r="N48" s="3">
        <f>+(51.36+6.25)*2+B48</f>
        <v>120.22</v>
      </c>
      <c r="O48" s="6">
        <f>D48*J48+E48*K48+F48*L48+G48*M48+H48*N48</f>
        <v>2504.4</v>
      </c>
      <c r="P48" s="19"/>
      <c r="Q48" s="48">
        <f>+O48</f>
        <v>2504.4</v>
      </c>
      <c r="R48" s="48">
        <f>(N48-J48)*H48+(M48-J48)*G48</f>
        <v>0</v>
      </c>
      <c r="S48" s="48">
        <f>IF(Q48-R48&gt;$X$1,$X$1,Q48-R48)</f>
        <v>1450.71</v>
      </c>
      <c r="T48" s="48">
        <f>IF(Q48-R48&gt;$X$1,Q48-R48-$X$1,0)</f>
        <v>1053.69</v>
      </c>
      <c r="U48" s="10"/>
      <c r="V48" s="10"/>
      <c r="W48" s="28"/>
      <c r="X48" s="30"/>
      <c r="Y48" s="30"/>
      <c r="Z48" s="27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</row>
    <row r="49" spans="1:138" x14ac:dyDescent="0.25">
      <c r="A49" t="s">
        <v>29</v>
      </c>
      <c r="C49" s="15"/>
      <c r="D49" s="3">
        <v>8</v>
      </c>
      <c r="F49" s="3"/>
      <c r="G49" s="3"/>
      <c r="H49" s="3"/>
      <c r="I49" s="15">
        <f>SUM(D49:H49)</f>
        <v>8</v>
      </c>
      <c r="J49" s="3">
        <f>17.99+2.2</f>
        <v>20.189999999999998</v>
      </c>
      <c r="K49" s="21">
        <f>+J49*1.05</f>
        <v>21.199499999999997</v>
      </c>
      <c r="L49" s="21">
        <f>+J49*1.15</f>
        <v>23.218499999999995</v>
      </c>
      <c r="M49" s="21">
        <f>+J49*1.5</f>
        <v>30.284999999999997</v>
      </c>
      <c r="N49" s="3">
        <f>+J49*2</f>
        <v>40.379999999999995</v>
      </c>
      <c r="O49" s="6">
        <f>D49*J49+E49*K49+F49*L49+G49*M49+H49*N49</f>
        <v>161.51999999999998</v>
      </c>
      <c r="P49" s="19"/>
      <c r="Q49" s="48">
        <f>+O49</f>
        <v>161.51999999999998</v>
      </c>
      <c r="R49" s="48">
        <f>(N49-J49)*H49+(M49-J49)*G49</f>
        <v>0</v>
      </c>
      <c r="S49" s="48">
        <f>IF(Q49-R49&gt;$X$1,$X$1,Q49-R49)</f>
        <v>161.51999999999998</v>
      </c>
      <c r="T49" s="48">
        <f>IF(Q49-R49&gt;$X$1,Q49-R49-$X$1,0)</f>
        <v>0</v>
      </c>
      <c r="U49" s="10"/>
      <c r="V49" s="12"/>
      <c r="W49" s="28"/>
      <c r="X49" s="30"/>
      <c r="Y49" s="30"/>
      <c r="Z49" s="3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</row>
    <row r="50" spans="1:138" x14ac:dyDescent="0.25">
      <c r="A50" t="s">
        <v>27</v>
      </c>
      <c r="C50" s="15"/>
      <c r="D50" s="3">
        <v>24</v>
      </c>
      <c r="F50" s="3"/>
      <c r="G50" s="3"/>
      <c r="H50" s="3"/>
      <c r="I50" s="15">
        <f>SUM(D50:H50)</f>
        <v>24</v>
      </c>
      <c r="J50" s="3">
        <f>51.35+6.25</f>
        <v>57.6</v>
      </c>
      <c r="K50" s="3">
        <f>+J50*1.05</f>
        <v>60.480000000000004</v>
      </c>
      <c r="L50" s="3">
        <f>+J50*1.15</f>
        <v>66.239999999999995</v>
      </c>
      <c r="M50" s="3">
        <f>+J50*1.5</f>
        <v>86.4</v>
      </c>
      <c r="N50" s="3">
        <f>+J50*2</f>
        <v>115.2</v>
      </c>
      <c r="O50" s="6">
        <f>D50*J50+E50*K50+F50*L50+G50*M50+H50*N50</f>
        <v>1382.4</v>
      </c>
      <c r="P50" s="19"/>
      <c r="Q50" s="48">
        <f>+O50</f>
        <v>1382.4</v>
      </c>
      <c r="R50" s="48">
        <f>(N50-J50)*H50+(M50-J50)*G50</f>
        <v>0</v>
      </c>
      <c r="S50" s="48">
        <f>IF(Q50-R50&gt;$X$1,$X$1,Q50-R50)</f>
        <v>1382.4</v>
      </c>
      <c r="T50" s="48">
        <f>IF(Q50-R50&gt;$X$1,Q50-R50-$X$1,0)</f>
        <v>0</v>
      </c>
      <c r="U50" s="10"/>
      <c r="V50" s="10"/>
      <c r="W50" s="28"/>
      <c r="X50" s="30"/>
      <c r="Y50" s="30"/>
      <c r="Z50" s="2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</row>
    <row r="51" spans="1:138" x14ac:dyDescent="0.25">
      <c r="A51" t="s">
        <v>30</v>
      </c>
      <c r="B51" s="23"/>
      <c r="D51" s="3">
        <v>16</v>
      </c>
      <c r="I51" s="15">
        <f>SUM(D51:H51)</f>
        <v>16</v>
      </c>
      <c r="J51" s="3">
        <f>35.98+4.39</f>
        <v>40.369999999999997</v>
      </c>
      <c r="K51" s="21">
        <f>+J51*1.05</f>
        <v>42.388500000000001</v>
      </c>
      <c r="L51" s="21">
        <f>+J51*1.15</f>
        <v>46.425499999999992</v>
      </c>
      <c r="M51" s="21">
        <f>+J51*1.5</f>
        <v>60.554999999999993</v>
      </c>
      <c r="N51" s="3">
        <f>+J51*2</f>
        <v>80.739999999999995</v>
      </c>
      <c r="O51" s="6">
        <f>D51*J51+E51*K51+F51*L51+G51*M51+H51*N51</f>
        <v>645.91999999999996</v>
      </c>
      <c r="P51" s="51"/>
      <c r="Q51" s="48">
        <f>+O51</f>
        <v>645.91999999999996</v>
      </c>
      <c r="R51" s="48">
        <f>(N51-J51)*H51+(M51-J51)*G51</f>
        <v>0</v>
      </c>
      <c r="S51" s="48">
        <f>IF(Q51-R51&gt;$X$1,$X$1,Q51-R51)</f>
        <v>645.91999999999996</v>
      </c>
      <c r="T51" s="48">
        <f>IF(Q51-R51&gt;$X$1,Q51-R51-$X$1,0)</f>
        <v>0</v>
      </c>
      <c r="U51" s="10"/>
      <c r="V51" s="9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</row>
    <row r="52" spans="1:138" s="14" customFormat="1" x14ac:dyDescent="0.25">
      <c r="A52" s="14" t="s">
        <v>17</v>
      </c>
      <c r="B52" s="15"/>
      <c r="C52" s="15"/>
      <c r="D52" s="15">
        <f>SUM(D49:D51)</f>
        <v>48</v>
      </c>
      <c r="E52" s="15"/>
      <c r="F52" s="15"/>
      <c r="G52" s="15"/>
      <c r="H52" s="15"/>
      <c r="I52" s="38">
        <f>SUM(I47:I51)</f>
        <v>96</v>
      </c>
      <c r="J52" s="15"/>
      <c r="K52" s="15"/>
      <c r="L52" s="15"/>
      <c r="M52" s="15"/>
      <c r="N52" s="15"/>
      <c r="O52" s="39">
        <f>SUM(O47:O51)</f>
        <v>5155.0400000000009</v>
      </c>
      <c r="P52" s="40"/>
      <c r="Q52" s="49">
        <f>SUM(Q47:Q51)</f>
        <v>5155.0400000000009</v>
      </c>
      <c r="R52" s="50">
        <f t="shared" ref="R52" si="31">SUM(R49:R51)</f>
        <v>0</v>
      </c>
      <c r="S52" s="49">
        <f>SUM(S47:S51)</f>
        <v>4101.3499999999995</v>
      </c>
      <c r="T52" s="50">
        <f>SUM(T47:T51)</f>
        <v>1053.69</v>
      </c>
      <c r="U52" s="32"/>
      <c r="V52" s="32"/>
      <c r="W52" s="41"/>
      <c r="X52" s="42"/>
      <c r="Y52" s="42"/>
      <c r="Z52" s="4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</row>
    <row r="53" spans="1:138" s="1" customFormat="1" ht="15.75" thickBot="1" x14ac:dyDescent="0.3">
      <c r="B53" s="5"/>
      <c r="C53" s="52"/>
      <c r="D53" s="5"/>
      <c r="E53" s="5"/>
      <c r="F53" s="5"/>
      <c r="G53" s="5"/>
      <c r="H53" s="5"/>
      <c r="I53" s="52"/>
      <c r="J53" s="5"/>
      <c r="K53" s="5"/>
      <c r="L53" s="5"/>
      <c r="M53" s="5"/>
      <c r="N53" s="5"/>
      <c r="O53" s="35"/>
      <c r="P53" s="53"/>
      <c r="Q53" s="46"/>
      <c r="R53" s="46"/>
      <c r="S53" s="46"/>
      <c r="T53" s="46"/>
      <c r="U53" s="10"/>
      <c r="V53" s="10"/>
      <c r="W53" s="28"/>
      <c r="X53" s="30"/>
      <c r="Y53" s="30"/>
      <c r="Z53" s="27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</row>
    <row r="54" spans="1:138" x14ac:dyDescent="0.25">
      <c r="C54" s="24">
        <v>44467</v>
      </c>
      <c r="F54" s="3"/>
      <c r="G54" s="3"/>
      <c r="H54" s="3"/>
      <c r="I54" s="15"/>
      <c r="J54" s="3"/>
      <c r="K54" s="3"/>
      <c r="L54" s="3"/>
      <c r="M54" s="3"/>
      <c r="N54" s="3"/>
      <c r="P54" s="19"/>
      <c r="U54" s="10"/>
      <c r="V54" s="12"/>
      <c r="W54" s="28"/>
      <c r="X54" s="30"/>
      <c r="Y54" s="30"/>
      <c r="Z54" s="30"/>
    </row>
    <row r="55" spans="1:138" x14ac:dyDescent="0.25">
      <c r="A55" t="s">
        <v>26</v>
      </c>
      <c r="B55" s="3">
        <v>5</v>
      </c>
      <c r="C55" s="15"/>
      <c r="D55" s="3">
        <v>24</v>
      </c>
      <c r="F55" s="3"/>
      <c r="G55" s="3"/>
      <c r="H55" s="3"/>
      <c r="I55" s="15">
        <f>SUM(D55:H55)</f>
        <v>24</v>
      </c>
      <c r="J55" s="3">
        <f>51.36+6.25+B55</f>
        <v>62.61</v>
      </c>
      <c r="K55" s="21">
        <f>+(51.36+6.25)*1.1+B55</f>
        <v>68.371000000000009</v>
      </c>
      <c r="L55" s="21">
        <f>+(51.36+6.25)*1.15+B55</f>
        <v>71.251499999999993</v>
      </c>
      <c r="M55" s="21">
        <f>+(51.36+6.25)*1.5+B55</f>
        <v>91.414999999999992</v>
      </c>
      <c r="N55" s="3">
        <f>+(51.36+6.25)*2+B55</f>
        <v>120.22</v>
      </c>
      <c r="O55" s="6">
        <f>D55*J55+E55*K55+F55*L55+G55*M55+H55*N55</f>
        <v>1502.6399999999999</v>
      </c>
      <c r="P55" s="19"/>
      <c r="Q55" s="48">
        <f>+O55</f>
        <v>1502.6399999999999</v>
      </c>
      <c r="R55" s="48">
        <f>(N55-J55)*H55+(M55-J55)*G55</f>
        <v>0</v>
      </c>
      <c r="S55" s="48">
        <f>IF(Q55-R55&gt;$X$1,$X$1,Q55-R55)</f>
        <v>1450.71</v>
      </c>
      <c r="T55" s="48">
        <f>IF(Q55-R55&gt;$X$1,Q55-R55-$X$1,0)</f>
        <v>51.929999999999836</v>
      </c>
      <c r="U55" s="10"/>
      <c r="V55" s="10"/>
      <c r="W55" s="28"/>
      <c r="X55" s="30"/>
      <c r="Y55" s="30"/>
      <c r="Z55" s="27"/>
    </row>
    <row r="56" spans="1:138" x14ac:dyDescent="0.25">
      <c r="A56" t="s">
        <v>30</v>
      </c>
      <c r="B56" s="23"/>
      <c r="D56" s="3">
        <v>8</v>
      </c>
      <c r="I56" s="15">
        <f>SUM(D56:H56)</f>
        <v>8</v>
      </c>
      <c r="J56" s="3">
        <f>35.98+4.39</f>
        <v>40.369999999999997</v>
      </c>
      <c r="K56" s="21">
        <f>+J56*1.05</f>
        <v>42.388500000000001</v>
      </c>
      <c r="L56" s="21">
        <f>+J56*1.15</f>
        <v>46.425499999999992</v>
      </c>
      <c r="M56" s="21">
        <f>+J56*1.5</f>
        <v>60.554999999999993</v>
      </c>
      <c r="N56" s="3">
        <f>+J56*2</f>
        <v>80.739999999999995</v>
      </c>
      <c r="O56" s="6">
        <f>D56*J56+E56*K56+F56*L56+G56*M56+H56*N56</f>
        <v>322.95999999999998</v>
      </c>
      <c r="P56" s="51"/>
      <c r="Q56" s="48">
        <f>+O56</f>
        <v>322.95999999999998</v>
      </c>
      <c r="R56" s="48">
        <f>(N56-J56)*H56+(M56-J56)*G56</f>
        <v>0</v>
      </c>
      <c r="S56" s="48">
        <f>IF(Q56-R56&gt;$X$1,$X$1,Q56-R56)</f>
        <v>322.95999999999998</v>
      </c>
      <c r="T56" s="48">
        <f>IF(Q56-R56&gt;$X$1,Q56-R56-$X$1,0)</f>
        <v>0</v>
      </c>
      <c r="U56" s="10"/>
      <c r="V56" s="9"/>
      <c r="W56" s="10"/>
      <c r="X56" s="10"/>
      <c r="Y56" s="10"/>
      <c r="Z56" s="10"/>
    </row>
    <row r="57" spans="1:138" s="14" customFormat="1" x14ac:dyDescent="0.25">
      <c r="A57" s="14" t="s">
        <v>17</v>
      </c>
      <c r="B57" s="15"/>
      <c r="C57" s="15"/>
      <c r="D57" s="15">
        <f>SUM(D54:D56)</f>
        <v>32</v>
      </c>
      <c r="E57" s="15"/>
      <c r="F57" s="15"/>
      <c r="G57" s="15"/>
      <c r="H57" s="15"/>
      <c r="I57" s="38">
        <f>SUM(I55:I56)</f>
        <v>32</v>
      </c>
      <c r="J57" s="15"/>
      <c r="K57" s="15"/>
      <c r="L57" s="15"/>
      <c r="M57" s="15"/>
      <c r="N57" s="15"/>
      <c r="O57" s="39">
        <f>SUM(O55:O56)</f>
        <v>1825.6</v>
      </c>
      <c r="P57" s="40"/>
      <c r="Q57" s="49">
        <f>SUM(Q55:Q56)</f>
        <v>1825.6</v>
      </c>
      <c r="R57" s="50">
        <f t="shared" ref="R57" si="32">SUM(R54:R56)</f>
        <v>0</v>
      </c>
      <c r="S57" s="49">
        <f>SUM(S55:S56)</f>
        <v>1773.67</v>
      </c>
      <c r="T57" s="50">
        <f>SUM(T55:T56)</f>
        <v>51.929999999999836</v>
      </c>
      <c r="U57" s="32"/>
      <c r="V57" s="32" t="s">
        <v>35</v>
      </c>
      <c r="W57" s="41">
        <f>+I36+I44+I52+I57</f>
        <v>288</v>
      </c>
      <c r="X57" s="42">
        <f>+Q36+Q44+Q52+Q57</f>
        <v>15918.720000000001</v>
      </c>
      <c r="Y57" s="42">
        <f>+S36+S44+S52+S57</f>
        <v>12854.19</v>
      </c>
      <c r="Z57" s="42"/>
    </row>
    <row r="58" spans="1:138" ht="15.75" thickBot="1" x14ac:dyDescent="0.3">
      <c r="A58" s="54"/>
      <c r="B58" s="55"/>
      <c r="C58" s="45"/>
      <c r="D58" s="1"/>
      <c r="E58" s="1"/>
      <c r="F58" s="1"/>
      <c r="G58" s="1"/>
      <c r="H58" s="1"/>
      <c r="I58" s="45"/>
      <c r="J58" s="1"/>
      <c r="K58" s="1"/>
      <c r="L58" s="1"/>
      <c r="M58" s="1"/>
      <c r="N58" s="1"/>
      <c r="O58" s="35"/>
      <c r="P58" s="17"/>
      <c r="Q58" s="46"/>
      <c r="R58" s="46"/>
      <c r="S58" s="46"/>
      <c r="T58" s="46"/>
      <c r="U58" s="10"/>
      <c r="V58" s="10"/>
      <c r="W58" s="10"/>
      <c r="X58" s="10"/>
      <c r="Y58" s="10"/>
      <c r="Z58" s="10"/>
    </row>
    <row r="59" spans="1:138" x14ac:dyDescent="0.25">
      <c r="C59" s="24">
        <v>44474</v>
      </c>
      <c r="F59" s="3"/>
      <c r="G59" s="3"/>
      <c r="H59" s="3"/>
      <c r="I59" s="15"/>
      <c r="J59" s="3"/>
      <c r="K59" s="3"/>
      <c r="L59" s="3"/>
      <c r="M59" s="3"/>
      <c r="N59" s="3"/>
      <c r="P59" s="19"/>
      <c r="U59" s="10"/>
      <c r="V59" s="10"/>
      <c r="W59" s="28"/>
      <c r="X59" s="30"/>
      <c r="Y59" s="30"/>
      <c r="Z59" s="27"/>
    </row>
    <row r="60" spans="1:138" x14ac:dyDescent="0.25">
      <c r="A60" t="s">
        <v>26</v>
      </c>
      <c r="B60" s="3">
        <v>5</v>
      </c>
      <c r="C60" s="15"/>
      <c r="D60" s="3">
        <v>16</v>
      </c>
      <c r="E60"/>
      <c r="I60" s="15">
        <f>SUM(D60:H60)</f>
        <v>16</v>
      </c>
      <c r="J60" s="3">
        <f>51.36+6.25+B60</f>
        <v>62.61</v>
      </c>
      <c r="K60" s="21">
        <f>+(51.36+6.25)*1.1+B60</f>
        <v>68.371000000000009</v>
      </c>
      <c r="L60" s="21">
        <f>+(51.36+6.25)*1.15+B60</f>
        <v>71.251499999999993</v>
      </c>
      <c r="M60" s="21">
        <f>+(51.36+6.25)*1.5+B60</f>
        <v>91.414999999999992</v>
      </c>
      <c r="N60" s="3">
        <f>+(51.36+6.25)*2+B60</f>
        <v>120.22</v>
      </c>
      <c r="O60" s="6">
        <f>D60*J60+E60*K60+F60*L60+G60*M60+H60*N60</f>
        <v>1001.76</v>
      </c>
      <c r="Q60" s="48">
        <f>+O60</f>
        <v>1001.76</v>
      </c>
      <c r="R60" s="48">
        <f>(N60-J60)*H60+(M60-J60)*G60</f>
        <v>0</v>
      </c>
      <c r="S60" s="48">
        <f>IF(Q60-R60&gt;$X$1,$X$1,Q60-R60)</f>
        <v>1001.76</v>
      </c>
      <c r="T60" s="48">
        <f>IF(Q60-R60&gt;$X$1,Q60-R60-$X$1,0)</f>
        <v>0</v>
      </c>
      <c r="U60" s="10"/>
      <c r="V60" s="10"/>
      <c r="W60" s="28"/>
      <c r="X60" s="30"/>
      <c r="Y60" s="30"/>
      <c r="Z60" s="27"/>
    </row>
    <row r="61" spans="1:138" x14ac:dyDescent="0.25">
      <c r="A61" t="s">
        <v>30</v>
      </c>
      <c r="D61" s="3">
        <v>16</v>
      </c>
      <c r="E61"/>
      <c r="I61" s="15">
        <f>SUM(D61:H61)</f>
        <v>16</v>
      </c>
      <c r="J61" s="3">
        <f>35.98+4.39</f>
        <v>40.369999999999997</v>
      </c>
      <c r="K61" s="21">
        <f>+J61*1.05</f>
        <v>42.388500000000001</v>
      </c>
      <c r="L61" s="21">
        <f>+J61*1.15</f>
        <v>46.425499999999992</v>
      </c>
      <c r="M61" s="21">
        <f>+J61*1.5</f>
        <v>60.554999999999993</v>
      </c>
      <c r="N61" s="3">
        <f>+J61*2</f>
        <v>80.739999999999995</v>
      </c>
      <c r="O61" s="6">
        <f>D61*J61+E61*K61+F61*L61+G61*M61+H61*N61</f>
        <v>645.91999999999996</v>
      </c>
      <c r="Q61" s="48">
        <f>+O61</f>
        <v>645.91999999999996</v>
      </c>
      <c r="R61" s="48">
        <f>(N61-J61)*H61+(M61-J61)*G61</f>
        <v>0</v>
      </c>
      <c r="S61" s="48">
        <f>IF(Q61-R61&gt;$X$1,$X$1,Q61-R61)</f>
        <v>645.91999999999996</v>
      </c>
      <c r="T61" s="48">
        <f>IF(Q61-R61&gt;$X$1,Q61-R61-$X$1,0)</f>
        <v>0</v>
      </c>
      <c r="U61" s="10"/>
      <c r="V61" s="12"/>
      <c r="W61" s="28"/>
      <c r="X61" s="30"/>
      <c r="Y61" s="30"/>
      <c r="Z61" s="30"/>
    </row>
    <row r="62" spans="1:138" s="14" customFormat="1" x14ac:dyDescent="0.25">
      <c r="A62" s="14" t="s">
        <v>17</v>
      </c>
      <c r="B62" s="15"/>
      <c r="C62" s="15"/>
      <c r="D62" s="15">
        <f>SUM(D59:D61)</f>
        <v>32</v>
      </c>
      <c r="E62" s="15"/>
      <c r="F62" s="15"/>
      <c r="G62" s="15"/>
      <c r="H62" s="15"/>
      <c r="I62" s="38">
        <f>SUM(I60:I61)</f>
        <v>32</v>
      </c>
      <c r="J62" s="15"/>
      <c r="K62" s="15"/>
      <c r="L62" s="15"/>
      <c r="M62" s="15"/>
      <c r="N62" s="15"/>
      <c r="O62" s="39">
        <f>SUM(O60:O61)</f>
        <v>1647.6799999999998</v>
      </c>
      <c r="P62" s="40"/>
      <c r="Q62" s="49">
        <f>SUM(Q60:Q61)</f>
        <v>1647.6799999999998</v>
      </c>
      <c r="R62" s="50">
        <f t="shared" ref="R62" si="33">SUM(R59:R61)</f>
        <v>0</v>
      </c>
      <c r="S62" s="49">
        <f>SUM(S60:S61)</f>
        <v>1647.6799999999998</v>
      </c>
      <c r="T62" s="50">
        <f>SUM(T60:T61)</f>
        <v>0</v>
      </c>
      <c r="U62" s="32"/>
      <c r="V62" s="32" t="s">
        <v>36</v>
      </c>
      <c r="W62" s="41">
        <f>+I62+I67+I72</f>
        <v>96</v>
      </c>
      <c r="X62" s="42">
        <f>+Q62+Q67+Q72</f>
        <v>4943.0399999999991</v>
      </c>
      <c r="Y62" s="42">
        <f>+S62+S67+S72</f>
        <v>4943.0399999999991</v>
      </c>
      <c r="Z62" s="42"/>
    </row>
    <row r="63" spans="1:138" ht="15.75" thickBot="1" x14ac:dyDescent="0.3">
      <c r="A63" s="1"/>
      <c r="B63" s="5"/>
      <c r="C63" s="45"/>
      <c r="D63" s="1"/>
      <c r="E63" s="1"/>
      <c r="F63" s="1"/>
      <c r="G63" s="1"/>
      <c r="H63" s="1"/>
      <c r="I63" s="45"/>
      <c r="J63" s="1"/>
      <c r="K63" s="1"/>
      <c r="L63" s="1"/>
      <c r="M63" s="1"/>
      <c r="N63" s="1"/>
      <c r="O63" s="35"/>
      <c r="P63" s="17"/>
      <c r="Q63" s="46"/>
      <c r="R63" s="46"/>
      <c r="S63" s="46"/>
      <c r="T63" s="46"/>
      <c r="U63" s="10"/>
      <c r="V63" s="10"/>
      <c r="W63" s="10"/>
      <c r="X63" s="10"/>
      <c r="Y63" s="10"/>
      <c r="Z63" s="10"/>
    </row>
    <row r="64" spans="1:138" x14ac:dyDescent="0.25">
      <c r="C64" s="24">
        <v>44481</v>
      </c>
      <c r="F64" s="3"/>
      <c r="G64" s="3"/>
      <c r="H64" s="3"/>
      <c r="I64" s="15"/>
      <c r="J64" s="3"/>
      <c r="K64" s="3"/>
      <c r="L64" s="3"/>
      <c r="M64" s="3"/>
      <c r="N64" s="3"/>
      <c r="P64" s="19"/>
      <c r="U64" s="10"/>
      <c r="V64" s="10"/>
      <c r="W64" s="28"/>
      <c r="X64" s="30"/>
      <c r="Y64" s="30"/>
      <c r="Z64" s="27"/>
    </row>
    <row r="65" spans="1:138" x14ac:dyDescent="0.25">
      <c r="A65" t="s">
        <v>26</v>
      </c>
      <c r="B65" s="3">
        <v>5</v>
      </c>
      <c r="C65" s="15"/>
      <c r="D65" s="3">
        <v>16</v>
      </c>
      <c r="E65"/>
      <c r="I65" s="15">
        <f>SUM(D65:H65)</f>
        <v>16</v>
      </c>
      <c r="J65" s="3">
        <f>51.36+6.25+B65</f>
        <v>62.61</v>
      </c>
      <c r="K65" s="21">
        <f>+(51.36+6.25)*1.1+B65</f>
        <v>68.371000000000009</v>
      </c>
      <c r="L65" s="21">
        <f>+(51.36+6.25)*1.15+B65</f>
        <v>71.251499999999993</v>
      </c>
      <c r="M65" s="21">
        <f>+(51.36+6.25)*1.5+B65</f>
        <v>91.414999999999992</v>
      </c>
      <c r="N65" s="3">
        <f>+(51.36+6.25)*2+B65</f>
        <v>120.22</v>
      </c>
      <c r="O65" s="6">
        <f>D65*J65+E65*K65+F65*L65+G65*M65+H65*N65</f>
        <v>1001.76</v>
      </c>
      <c r="Q65" s="48">
        <f>+O65</f>
        <v>1001.76</v>
      </c>
      <c r="R65" s="48">
        <f>(N65-J65)*H65+(M65-J65)*G65</f>
        <v>0</v>
      </c>
      <c r="S65" s="48">
        <f>IF(Q65-R65&gt;$X$1,$X$1,Q65-R65)</f>
        <v>1001.76</v>
      </c>
      <c r="T65" s="48">
        <f>IF(Q65-R65&gt;$X$1,Q65-R65-$X$1,0)</f>
        <v>0</v>
      </c>
      <c r="U65" s="10"/>
      <c r="V65" s="10"/>
      <c r="W65" s="28"/>
      <c r="X65" s="30"/>
      <c r="Y65" s="30"/>
      <c r="Z65" s="27"/>
    </row>
    <row r="66" spans="1:138" x14ac:dyDescent="0.25">
      <c r="A66" t="s">
        <v>30</v>
      </c>
      <c r="D66" s="3">
        <v>16</v>
      </c>
      <c r="E66"/>
      <c r="I66" s="15">
        <f>SUM(D66:H66)</f>
        <v>16</v>
      </c>
      <c r="J66" s="3">
        <f>35.98+4.39</f>
        <v>40.369999999999997</v>
      </c>
      <c r="K66" s="21">
        <f>+J66*1.05</f>
        <v>42.388500000000001</v>
      </c>
      <c r="L66" s="21">
        <f>+J66*1.15</f>
        <v>46.425499999999992</v>
      </c>
      <c r="M66" s="21">
        <f>+J66*1.5</f>
        <v>60.554999999999993</v>
      </c>
      <c r="N66" s="3">
        <f>+J66*2</f>
        <v>80.739999999999995</v>
      </c>
      <c r="O66" s="6">
        <f>D66*J66+E66*K66+F66*L66+G66*M66+H66*N66</f>
        <v>645.91999999999996</v>
      </c>
      <c r="Q66" s="48">
        <f>+O66</f>
        <v>645.91999999999996</v>
      </c>
      <c r="R66" s="48">
        <f>(N66-J66)*H66+(M66-J66)*G66</f>
        <v>0</v>
      </c>
      <c r="S66" s="48">
        <f>IF(Q66-R66&gt;$X$1,$X$1,Q66-R66)</f>
        <v>645.91999999999996</v>
      </c>
      <c r="T66" s="48">
        <f>IF(Q66-R66&gt;$X$1,Q66-R66-$X$1,0)</f>
        <v>0</v>
      </c>
      <c r="U66" s="10"/>
      <c r="V66" s="12"/>
      <c r="W66" s="28"/>
      <c r="X66" s="30"/>
      <c r="Y66" s="30"/>
      <c r="Z66" s="30"/>
    </row>
    <row r="67" spans="1:138" s="14" customFormat="1" x14ac:dyDescent="0.25">
      <c r="A67" s="14" t="s">
        <v>17</v>
      </c>
      <c r="B67" s="15"/>
      <c r="C67" s="15"/>
      <c r="D67" s="15">
        <f>SUM(D64:D66)</f>
        <v>32</v>
      </c>
      <c r="E67" s="15"/>
      <c r="F67" s="15"/>
      <c r="G67" s="15"/>
      <c r="H67" s="15"/>
      <c r="I67" s="38">
        <f>SUM(I65:I66)</f>
        <v>32</v>
      </c>
      <c r="J67" s="15"/>
      <c r="K67" s="15"/>
      <c r="L67" s="15"/>
      <c r="M67" s="15"/>
      <c r="N67" s="15"/>
      <c r="O67" s="39">
        <f>SUM(O65:O66)</f>
        <v>1647.6799999999998</v>
      </c>
      <c r="P67" s="40"/>
      <c r="Q67" s="49">
        <f>SUM(Q65:Q66)</f>
        <v>1647.6799999999998</v>
      </c>
      <c r="R67" s="50">
        <f t="shared" ref="R67" si="34">SUM(R64:R66)</f>
        <v>0</v>
      </c>
      <c r="S67" s="49">
        <f>SUM(S65:S66)</f>
        <v>1647.6799999999998</v>
      </c>
      <c r="T67" s="50">
        <f>SUM(T65:T66)</f>
        <v>0</v>
      </c>
      <c r="U67" s="32"/>
      <c r="V67" s="32"/>
      <c r="W67" s="41"/>
      <c r="X67" s="42"/>
      <c r="Y67" s="42"/>
      <c r="Z67" s="42"/>
    </row>
    <row r="68" spans="1:138" ht="15.75" thickBot="1" x14ac:dyDescent="0.3">
      <c r="A68" s="1"/>
      <c r="B68" s="5"/>
      <c r="C68" s="45"/>
      <c r="D68" s="1"/>
      <c r="E68" s="1"/>
      <c r="F68" s="1"/>
      <c r="G68" s="1"/>
      <c r="H68" s="1"/>
      <c r="I68" s="45"/>
      <c r="J68" s="1"/>
      <c r="K68" s="1"/>
      <c r="L68" s="1"/>
      <c r="M68" s="1"/>
      <c r="N68" s="1"/>
      <c r="O68" s="35"/>
      <c r="P68" s="17"/>
      <c r="Q68" s="46"/>
      <c r="R68" s="46"/>
      <c r="S68" s="46"/>
      <c r="T68" s="46"/>
      <c r="U68" s="10"/>
      <c r="V68" s="10"/>
      <c r="W68" s="10"/>
      <c r="X68" s="10"/>
      <c r="Y68" s="10"/>
      <c r="Z68" s="10"/>
    </row>
    <row r="69" spans="1:138" x14ac:dyDescent="0.25">
      <c r="C69" s="24">
        <v>44488</v>
      </c>
      <c r="F69" s="3"/>
      <c r="G69" s="3"/>
      <c r="H69" s="3"/>
      <c r="I69" s="15"/>
      <c r="J69" s="3"/>
      <c r="K69" s="3"/>
      <c r="L69" s="3"/>
      <c r="M69" s="3"/>
      <c r="N69" s="3"/>
      <c r="P69" s="19"/>
      <c r="U69" s="10"/>
      <c r="V69" s="10"/>
      <c r="W69" s="28"/>
      <c r="X69" s="30"/>
      <c r="Y69" s="30"/>
      <c r="Z69" s="27"/>
    </row>
    <row r="70" spans="1:138" x14ac:dyDescent="0.25">
      <c r="A70" t="s">
        <v>26</v>
      </c>
      <c r="B70" s="3">
        <v>5</v>
      </c>
      <c r="C70" s="15"/>
      <c r="D70" s="3">
        <v>16</v>
      </c>
      <c r="E70"/>
      <c r="I70" s="15">
        <f>SUM(D70:H70)</f>
        <v>16</v>
      </c>
      <c r="J70" s="3">
        <f>51.36+6.25+B70</f>
        <v>62.61</v>
      </c>
      <c r="K70" s="21">
        <f>+(51.36+6.25)*1.1+B70</f>
        <v>68.371000000000009</v>
      </c>
      <c r="L70" s="21">
        <f>+(51.36+6.25)*1.15+B70</f>
        <v>71.251499999999993</v>
      </c>
      <c r="M70" s="21">
        <f>+(51.36+6.25)*1.5+B70</f>
        <v>91.414999999999992</v>
      </c>
      <c r="N70" s="3">
        <f>+(51.36+6.25)*2+B70</f>
        <v>120.22</v>
      </c>
      <c r="O70" s="6">
        <f>D70*J70+E70*K70+F70*L70+G70*M70+H70*N70</f>
        <v>1001.76</v>
      </c>
      <c r="Q70" s="48">
        <f>+O70</f>
        <v>1001.76</v>
      </c>
      <c r="R70" s="48">
        <f>(N70-J70)*H70+(M70-J70)*G70</f>
        <v>0</v>
      </c>
      <c r="S70" s="48">
        <f>IF(Q70-R70&gt;$X$1,$X$1,Q70-R70)</f>
        <v>1001.76</v>
      </c>
      <c r="T70" s="48">
        <f>IF(Q70-R70&gt;$X$1,Q70-R70-$X$1,0)</f>
        <v>0</v>
      </c>
      <c r="U70" s="10"/>
      <c r="V70" s="10"/>
      <c r="W70" s="28"/>
      <c r="X70" s="30"/>
      <c r="Y70" s="30"/>
      <c r="Z70" s="27"/>
    </row>
    <row r="71" spans="1:138" x14ac:dyDescent="0.25">
      <c r="A71" t="s">
        <v>30</v>
      </c>
      <c r="D71" s="3">
        <v>16</v>
      </c>
      <c r="E71"/>
      <c r="I71" s="15">
        <f>SUM(D71:H71)</f>
        <v>16</v>
      </c>
      <c r="J71" s="3">
        <f>35.98+4.39</f>
        <v>40.369999999999997</v>
      </c>
      <c r="K71" s="21">
        <f>+J71*1.05</f>
        <v>42.388500000000001</v>
      </c>
      <c r="L71" s="21">
        <f>+J71*1.15</f>
        <v>46.425499999999992</v>
      </c>
      <c r="M71" s="21">
        <f>+J71*1.5</f>
        <v>60.554999999999993</v>
      </c>
      <c r="N71" s="3">
        <f>+J71*2</f>
        <v>80.739999999999995</v>
      </c>
      <c r="O71" s="6">
        <f>D71*J71+E71*K71+F71*L71+G71*M71+H71*N71</f>
        <v>645.91999999999996</v>
      </c>
      <c r="Q71" s="48">
        <f>+O71</f>
        <v>645.91999999999996</v>
      </c>
      <c r="R71" s="48">
        <f>(N71-J71)*H71+(M71-J71)*G71</f>
        <v>0</v>
      </c>
      <c r="S71" s="48">
        <f>IF(Q71-R71&gt;$X$1,$X$1,Q71-R71)</f>
        <v>645.91999999999996</v>
      </c>
      <c r="T71" s="48">
        <f>IF(Q71-R71&gt;$X$1,Q71-R71-$X$1,0)</f>
        <v>0</v>
      </c>
      <c r="U71" s="10"/>
      <c r="V71" s="12"/>
      <c r="W71" s="28"/>
      <c r="X71" s="30"/>
      <c r="Y71" s="30"/>
      <c r="Z71" s="30"/>
    </row>
    <row r="72" spans="1:138" s="14" customFormat="1" x14ac:dyDescent="0.25">
      <c r="A72" s="14" t="s">
        <v>17</v>
      </c>
      <c r="B72" s="15"/>
      <c r="C72" s="15"/>
      <c r="D72" s="15">
        <f>SUM(D69:D71)</f>
        <v>32</v>
      </c>
      <c r="E72" s="15"/>
      <c r="F72" s="15"/>
      <c r="G72" s="15"/>
      <c r="H72" s="15"/>
      <c r="I72" s="38">
        <f>SUM(I70:I71)</f>
        <v>32</v>
      </c>
      <c r="J72" s="15"/>
      <c r="K72" s="15"/>
      <c r="L72" s="15"/>
      <c r="M72" s="15"/>
      <c r="N72" s="15"/>
      <c r="O72" s="39">
        <f>SUM(O70:O71)</f>
        <v>1647.6799999999998</v>
      </c>
      <c r="P72" s="40"/>
      <c r="Q72" s="49">
        <f>SUM(Q70:Q71)</f>
        <v>1647.6799999999998</v>
      </c>
      <c r="R72" s="50">
        <f t="shared" ref="R72" si="35">SUM(R69:R71)</f>
        <v>0</v>
      </c>
      <c r="S72" s="49">
        <f>SUM(S70:S71)</f>
        <v>1647.6799999999998</v>
      </c>
      <c r="T72" s="50">
        <f>SUM(T70:T71)</f>
        <v>0</v>
      </c>
      <c r="U72" s="32"/>
      <c r="V72" s="32"/>
      <c r="W72" s="41"/>
      <c r="X72" s="42"/>
      <c r="Y72" s="42"/>
      <c r="Z72" s="42"/>
    </row>
    <row r="73" spans="1:138" ht="15.75" thickBot="1" x14ac:dyDescent="0.3">
      <c r="A73" s="1"/>
      <c r="B73" s="5"/>
      <c r="C73" s="45"/>
      <c r="D73" s="1"/>
      <c r="E73" s="1"/>
      <c r="F73" s="1"/>
      <c r="G73" s="1"/>
      <c r="H73" s="1"/>
      <c r="I73" s="45"/>
      <c r="J73" s="1"/>
      <c r="K73" s="1"/>
      <c r="L73" s="1"/>
      <c r="M73" s="1"/>
      <c r="N73" s="1"/>
      <c r="O73" s="35"/>
      <c r="P73" s="17"/>
      <c r="Q73" s="46"/>
      <c r="R73" s="46"/>
      <c r="S73" s="46"/>
      <c r="T73" s="46"/>
    </row>
    <row r="74" spans="1:138" x14ac:dyDescent="0.25">
      <c r="C74" s="24">
        <v>44523</v>
      </c>
      <c r="F74" s="3"/>
      <c r="G74" s="3"/>
      <c r="H74" s="3"/>
      <c r="I74" s="15"/>
      <c r="J74" s="3"/>
      <c r="K74" s="3"/>
      <c r="L74" s="3"/>
      <c r="M74" s="3"/>
      <c r="N74" s="3"/>
      <c r="P74" s="19"/>
    </row>
    <row r="75" spans="1:138" x14ac:dyDescent="0.25">
      <c r="A75" t="s">
        <v>26</v>
      </c>
      <c r="B75" s="3">
        <v>5</v>
      </c>
      <c r="C75" s="15"/>
      <c r="D75" s="3">
        <v>8</v>
      </c>
      <c r="E75"/>
      <c r="I75" s="15">
        <f>SUM(D75:H75)</f>
        <v>8</v>
      </c>
      <c r="J75" s="3">
        <f>52.1+6.75+5</f>
        <v>63.85</v>
      </c>
      <c r="K75" s="21">
        <f>+(52.1+6.75)*1.1+B75</f>
        <v>69.735000000000014</v>
      </c>
      <c r="L75" s="21">
        <f>+(52.1+6.75)*1.15+B75</f>
        <v>72.677499999999995</v>
      </c>
      <c r="M75" s="21">
        <f>+(52.1+6.75)*1.5+B75</f>
        <v>93.275000000000006</v>
      </c>
      <c r="N75" s="3">
        <f>+(52.1+6.75)*2+B75</f>
        <v>122.7</v>
      </c>
      <c r="O75" s="6">
        <f>D75*J75+E75*K75+F75*L75+G75*M75+H75*N75</f>
        <v>510.8</v>
      </c>
      <c r="Q75" s="48">
        <f>+O75</f>
        <v>510.8</v>
      </c>
      <c r="R75" s="48">
        <f>(N75-J75)*H75+(M75-J75)*G75</f>
        <v>0</v>
      </c>
      <c r="S75" s="48">
        <f>IF(Q75-R75&gt;$X$1,$X$1,Q75-R75)</f>
        <v>510.8</v>
      </c>
      <c r="T75" s="48">
        <f>IF(Q75-R75&gt;$X$1,Q75-R75-$X$1,0)</f>
        <v>0</v>
      </c>
    </row>
    <row r="76" spans="1:138" x14ac:dyDescent="0.25">
      <c r="A76" t="s">
        <v>30</v>
      </c>
      <c r="D76" s="3">
        <v>8</v>
      </c>
      <c r="E76"/>
      <c r="I76" s="15">
        <f>SUM(D76:H76)</f>
        <v>8</v>
      </c>
      <c r="J76" s="3">
        <f>36.5+4.74</f>
        <v>41.24</v>
      </c>
      <c r="K76" s="21">
        <f>+J76*1.05</f>
        <v>43.302000000000007</v>
      </c>
      <c r="L76" s="21">
        <f>+J76*1.15</f>
        <v>47.426000000000002</v>
      </c>
      <c r="M76" s="21">
        <f>+J76*1.5</f>
        <v>61.86</v>
      </c>
      <c r="N76" s="3">
        <f>+J76*2</f>
        <v>82.48</v>
      </c>
      <c r="O76" s="6">
        <f>D76*J76+E76*K76+F76*L76+G76*M76+H76*N76</f>
        <v>329.92</v>
      </c>
      <c r="Q76" s="48">
        <f>+O76</f>
        <v>329.92</v>
      </c>
      <c r="R76" s="48">
        <f>(N76-J76)*H76+(M76-J76)*G76</f>
        <v>0</v>
      </c>
      <c r="S76" s="48">
        <f>IF(Q76-R76&gt;$X$1,$X$1,Q76-R76)</f>
        <v>329.92</v>
      </c>
      <c r="T76" s="48">
        <f>IF(Q76-R76&gt;$X$1,Q76-R76-$X$1,0)</f>
        <v>0</v>
      </c>
    </row>
    <row r="77" spans="1:138" x14ac:dyDescent="0.25">
      <c r="A77" t="s">
        <v>27</v>
      </c>
      <c r="C77" s="15"/>
      <c r="D77" s="3">
        <v>8</v>
      </c>
      <c r="F77" s="3"/>
      <c r="G77" s="3"/>
      <c r="H77" s="3"/>
      <c r="I77" s="15">
        <f>SUM(D77:H77)</f>
        <v>8</v>
      </c>
      <c r="J77" s="3">
        <f>52.1+6.75</f>
        <v>58.85</v>
      </c>
      <c r="K77" s="21">
        <f>+J77*1.05</f>
        <v>61.792500000000004</v>
      </c>
      <c r="L77" s="21">
        <f>+J77*1.15</f>
        <v>67.677499999999995</v>
      </c>
      <c r="M77" s="21">
        <f>+J77*1.5</f>
        <v>88.275000000000006</v>
      </c>
      <c r="N77" s="3">
        <f>+J77*2</f>
        <v>117.7</v>
      </c>
      <c r="O77" s="6">
        <f>D77*J77+E77*K77+F77*L77+G77*M77+H77*N77</f>
        <v>470.8</v>
      </c>
      <c r="P77" s="19"/>
      <c r="Q77" s="48">
        <f>+O77</f>
        <v>470.8</v>
      </c>
      <c r="R77" s="48">
        <f>(N77-J77)*H77+(M77-J77)*G77</f>
        <v>0</v>
      </c>
      <c r="S77" s="48">
        <f>IF(Q77-R77&gt;$X$1,$X$1,Q77-R77)</f>
        <v>470.8</v>
      </c>
      <c r="T77" s="48">
        <f>IF(Q77-R77&gt;$X$1,Q77-R77-$X$1,0)</f>
        <v>0</v>
      </c>
      <c r="U77" s="10"/>
      <c r="V77" s="10"/>
      <c r="W77" s="28"/>
      <c r="X77" s="30"/>
      <c r="Y77" s="30"/>
      <c r="Z77" s="27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</row>
    <row r="78" spans="1:138" x14ac:dyDescent="0.25">
      <c r="A78" s="14" t="s">
        <v>17</v>
      </c>
      <c r="B78" s="15"/>
      <c r="C78" s="15"/>
      <c r="D78" s="15">
        <f>SUM(D74:D77)</f>
        <v>24</v>
      </c>
      <c r="E78" s="15"/>
      <c r="F78" s="15"/>
      <c r="G78" s="15"/>
      <c r="H78" s="15"/>
      <c r="I78" s="38">
        <f>SUM(I75:I77)</f>
        <v>24</v>
      </c>
      <c r="J78" s="15"/>
      <c r="K78" s="15"/>
      <c r="L78" s="15"/>
      <c r="M78" s="15"/>
      <c r="N78" s="15"/>
      <c r="O78" s="39">
        <f>SUM(O75:O77)</f>
        <v>1311.52</v>
      </c>
      <c r="P78" s="40"/>
      <c r="Q78" s="49">
        <f>SUM(Q75:Q77)</f>
        <v>1311.52</v>
      </c>
      <c r="R78" s="50">
        <f t="shared" ref="R78" si="36">SUM(R74:R76)</f>
        <v>0</v>
      </c>
      <c r="S78" s="49">
        <f>SUM(S75:S77)</f>
        <v>1311.52</v>
      </c>
      <c r="T78" s="50">
        <f>SUM(T75:T76)</f>
        <v>0</v>
      </c>
      <c r="V78" t="s">
        <v>37</v>
      </c>
      <c r="W78" s="15">
        <f>+I78+I83</f>
        <v>40</v>
      </c>
      <c r="X78" s="56">
        <f>+Q78+Q83</f>
        <v>2152.2399999999998</v>
      </c>
      <c r="Y78" s="56">
        <f>+S83+S78</f>
        <v>2152.2399999999998</v>
      </c>
    </row>
    <row r="79" spans="1:138" ht="15.75" thickBot="1" x14ac:dyDescent="0.3">
      <c r="A79" s="1"/>
      <c r="B79" s="5"/>
      <c r="C79" s="45"/>
      <c r="D79" s="1"/>
      <c r="E79" s="1"/>
      <c r="F79" s="1"/>
      <c r="G79" s="1"/>
      <c r="H79" s="1"/>
      <c r="I79" s="45"/>
      <c r="J79" s="1"/>
      <c r="K79" s="1"/>
      <c r="L79" s="1"/>
      <c r="M79" s="1"/>
      <c r="N79" s="1"/>
      <c r="O79" s="35"/>
      <c r="P79" s="17"/>
      <c r="Q79" s="46"/>
      <c r="R79" s="46"/>
      <c r="S79" s="46"/>
      <c r="T79" s="46"/>
    </row>
    <row r="80" spans="1:138" x14ac:dyDescent="0.25">
      <c r="C80" s="24">
        <v>44530</v>
      </c>
      <c r="F80" s="3"/>
      <c r="G80" s="3"/>
      <c r="H80" s="3"/>
      <c r="I80" s="15"/>
      <c r="J80" s="3"/>
      <c r="K80" s="3"/>
      <c r="L80" s="3"/>
      <c r="M80" s="3"/>
      <c r="N80" s="3"/>
      <c r="P80" s="19"/>
    </row>
    <row r="81" spans="1:25" x14ac:dyDescent="0.25">
      <c r="A81" t="s">
        <v>26</v>
      </c>
      <c r="B81" s="3">
        <v>5</v>
      </c>
      <c r="C81" s="15"/>
      <c r="D81" s="3">
        <v>8</v>
      </c>
      <c r="E81"/>
      <c r="I81" s="15">
        <f>SUM(D81:H81)</f>
        <v>8</v>
      </c>
      <c r="J81" s="3">
        <f>52.1+6.75+5</f>
        <v>63.85</v>
      </c>
      <c r="K81" s="21">
        <f>+(52.1+6.75)*1.1+B81</f>
        <v>69.735000000000014</v>
      </c>
      <c r="L81" s="21">
        <f>+(52.1+6.75)*1.15+B81</f>
        <v>72.677499999999995</v>
      </c>
      <c r="M81" s="21">
        <f>+(52.1+6.75)*1.5+B81</f>
        <v>93.275000000000006</v>
      </c>
      <c r="N81" s="3">
        <f>+(52.1+6.75)*2+B81</f>
        <v>122.7</v>
      </c>
      <c r="O81" s="6">
        <f>D81*J81+E81*K81+F81*L81+G81*M81+H81*N81</f>
        <v>510.8</v>
      </c>
      <c r="Q81" s="48">
        <f>+O81</f>
        <v>510.8</v>
      </c>
      <c r="R81" s="48">
        <f>(N81-J81)*H81+(M81-J81)*G81</f>
        <v>0</v>
      </c>
      <c r="S81" s="48">
        <f>IF(Q81-R81&gt;$X$1,$X$1,Q81-R81)</f>
        <v>510.8</v>
      </c>
      <c r="T81" s="48">
        <f>IF(Q81-R81&gt;$X$1,Q81-R81-$X$1,0)</f>
        <v>0</v>
      </c>
    </row>
    <row r="82" spans="1:25" x14ac:dyDescent="0.25">
      <c r="A82" t="s">
        <v>30</v>
      </c>
      <c r="D82" s="3">
        <v>8</v>
      </c>
      <c r="E82"/>
      <c r="I82" s="15">
        <f>SUM(D82:H82)</f>
        <v>8</v>
      </c>
      <c r="J82" s="3">
        <f>36.5+4.74</f>
        <v>41.24</v>
      </c>
      <c r="K82" s="21">
        <f>+J82*1.05</f>
        <v>43.302000000000007</v>
      </c>
      <c r="L82" s="21">
        <f>+J82*1.15</f>
        <v>47.426000000000002</v>
      </c>
      <c r="M82" s="21">
        <f>+J82*1.5</f>
        <v>61.86</v>
      </c>
      <c r="N82" s="3">
        <f>+J82*2</f>
        <v>82.48</v>
      </c>
      <c r="O82" s="6">
        <f>D82*J82+E82*K82+F82*L82+G82*M82+H82*N82</f>
        <v>329.92</v>
      </c>
      <c r="Q82" s="48">
        <f>+O82</f>
        <v>329.92</v>
      </c>
      <c r="R82" s="48">
        <f>(N82-J82)*H82+(M82-J82)*G82</f>
        <v>0</v>
      </c>
      <c r="S82" s="48">
        <f>IF(Q82-R82&gt;$X$1,$X$1,Q82-R82)</f>
        <v>329.92</v>
      </c>
      <c r="T82" s="48">
        <f>IF(Q82-R82&gt;$X$1,Q82-R82-$X$1,0)</f>
        <v>0</v>
      </c>
    </row>
    <row r="83" spans="1:25" x14ac:dyDescent="0.25">
      <c r="A83" s="14" t="s">
        <v>17</v>
      </c>
      <c r="B83" s="15"/>
      <c r="C83" s="15"/>
      <c r="D83" s="15">
        <f>SUM(D80:D82)</f>
        <v>16</v>
      </c>
      <c r="E83" s="15"/>
      <c r="F83" s="15"/>
      <c r="G83" s="15"/>
      <c r="H83" s="15"/>
      <c r="I83" s="38">
        <f>SUM(I81:I82)</f>
        <v>16</v>
      </c>
      <c r="J83" s="15"/>
      <c r="K83" s="15"/>
      <c r="L83" s="15"/>
      <c r="M83" s="15"/>
      <c r="N83" s="15"/>
      <c r="O83" s="39">
        <f>SUM(O81:O82)</f>
        <v>840.72</v>
      </c>
      <c r="P83" s="40"/>
      <c r="Q83" s="49">
        <f>SUM(Q81:Q82)</f>
        <v>840.72</v>
      </c>
      <c r="R83" s="50">
        <f t="shared" ref="R83" si="37">SUM(R80:R82)</f>
        <v>0</v>
      </c>
      <c r="S83" s="49">
        <f>SUM(S81:S82)</f>
        <v>840.72</v>
      </c>
      <c r="T83" s="50">
        <f>SUM(T81:T82)</f>
        <v>0</v>
      </c>
    </row>
    <row r="84" spans="1:25" ht="15.75" thickBot="1" x14ac:dyDescent="0.3">
      <c r="A84" s="1"/>
      <c r="B84" s="5"/>
      <c r="C84" s="45"/>
      <c r="D84" s="1"/>
      <c r="E84" s="1"/>
      <c r="F84" s="1"/>
      <c r="G84" s="1"/>
      <c r="H84" s="1"/>
      <c r="I84" s="45"/>
      <c r="J84" s="1"/>
      <c r="K84" s="1"/>
      <c r="L84" s="1"/>
      <c r="M84" s="1"/>
      <c r="N84" s="1"/>
      <c r="O84" s="35"/>
      <c r="P84" s="17"/>
      <c r="Q84" s="46"/>
      <c r="R84" s="46"/>
      <c r="S84" s="46"/>
      <c r="T84" s="46"/>
    </row>
    <row r="85" spans="1:25" x14ac:dyDescent="0.25">
      <c r="C85" s="24">
        <v>44537</v>
      </c>
      <c r="F85" s="3"/>
      <c r="G85" s="3"/>
      <c r="H85" s="3"/>
      <c r="I85" s="15"/>
      <c r="J85" s="3"/>
      <c r="K85" s="3"/>
      <c r="L85" s="3"/>
      <c r="M85" s="3"/>
      <c r="N85" s="3"/>
      <c r="P85" s="19"/>
    </row>
    <row r="86" spans="1:25" x14ac:dyDescent="0.25">
      <c r="A86" t="s">
        <v>26</v>
      </c>
      <c r="B86" s="3">
        <v>5</v>
      </c>
      <c r="C86" s="15"/>
      <c r="D86" s="3">
        <v>32</v>
      </c>
      <c r="E86"/>
      <c r="I86" s="15">
        <f>SUM(D86:H86)</f>
        <v>32</v>
      </c>
      <c r="J86" s="3">
        <f>52.1+6.75+5</f>
        <v>63.85</v>
      </c>
      <c r="K86" s="21">
        <f>+(52.1+6.75)*1.1+B86</f>
        <v>69.735000000000014</v>
      </c>
      <c r="L86" s="21">
        <f>+(52.1+6.75)*1.15+B86</f>
        <v>72.677499999999995</v>
      </c>
      <c r="M86" s="21">
        <f>+(52.1+6.75)*1.5+B86</f>
        <v>93.275000000000006</v>
      </c>
      <c r="N86" s="3">
        <f>+(52.1+6.75)*2+B86</f>
        <v>122.7</v>
      </c>
      <c r="O86" s="6">
        <f>D86*J86+E86*K86+F86*L86+G86*M86+H86*N86</f>
        <v>2043.2</v>
      </c>
      <c r="Q86" s="48">
        <f>+O86</f>
        <v>2043.2</v>
      </c>
      <c r="R86" s="48">
        <f>(N86-J86)*H86+(M86-J86)*G86</f>
        <v>0</v>
      </c>
      <c r="S86" s="48">
        <f>IF(Q86-R86&gt;$X$1,$X$1,Q86-R86)</f>
        <v>1450.71</v>
      </c>
      <c r="T86" s="48">
        <f>IF(Q86-R86&gt;$X$1,Q86-R86-$X$1,0)</f>
        <v>592.49</v>
      </c>
      <c r="V86" t="s">
        <v>40</v>
      </c>
      <c r="W86" s="15">
        <f>+I90+I95+I100+I105</f>
        <v>344</v>
      </c>
      <c r="X86" s="56">
        <f>+Q83+Q90+Q95+Q100+Q105</f>
        <v>20681.600000000002</v>
      </c>
      <c r="Y86" s="56">
        <f>+S90+S95+S100+S105</f>
        <v>13866.960000000001</v>
      </c>
    </row>
    <row r="87" spans="1:25" x14ac:dyDescent="0.25">
      <c r="A87" t="s">
        <v>38</v>
      </c>
      <c r="C87" s="15"/>
      <c r="D87" s="3">
        <v>40</v>
      </c>
      <c r="E87"/>
      <c r="I87" s="15">
        <f t="shared" ref="I87:I88" si="38">SUM(D87:H87)</f>
        <v>40</v>
      </c>
      <c r="J87" s="3">
        <f>52.1+6.75</f>
        <v>58.85</v>
      </c>
      <c r="K87" s="21">
        <f>+J87*1.05</f>
        <v>61.792500000000004</v>
      </c>
      <c r="L87" s="21">
        <f>+J87*1.15</f>
        <v>67.677499999999995</v>
      </c>
      <c r="M87" s="21">
        <f>+J87*1.5</f>
        <v>88.275000000000006</v>
      </c>
      <c r="N87" s="3">
        <f>+J87*2</f>
        <v>117.7</v>
      </c>
      <c r="O87" s="6">
        <f t="shared" ref="O87:O88" si="39">D87*J87+E87*K87+F87*L87+G87*M87+H87*N87</f>
        <v>2354</v>
      </c>
      <c r="Q87" s="48">
        <f t="shared" ref="Q87:Q89" si="40">+O87</f>
        <v>2354</v>
      </c>
      <c r="R87" s="48">
        <f t="shared" ref="R87:R89" si="41">(N87-J87)*H87+(M87-J87)*G87</f>
        <v>0</v>
      </c>
      <c r="S87" s="48">
        <f t="shared" ref="S87:S89" si="42">IF(Q87-R87&gt;$X$1,$X$1,Q87-R87)</f>
        <v>1450.71</v>
      </c>
      <c r="T87" s="48">
        <f t="shared" ref="T87:T89" si="43">IF(Q87-R87&gt;$X$1,Q87-R87-$X$1,0)</f>
        <v>903.29</v>
      </c>
    </row>
    <row r="88" spans="1:25" x14ac:dyDescent="0.25">
      <c r="A88" t="s">
        <v>39</v>
      </c>
      <c r="C88" s="15"/>
      <c r="D88" s="3">
        <v>16</v>
      </c>
      <c r="E88"/>
      <c r="I88" s="15">
        <f t="shared" si="38"/>
        <v>16</v>
      </c>
      <c r="J88" s="3">
        <f>52.1+6.75</f>
        <v>58.85</v>
      </c>
      <c r="K88" s="21">
        <f>+J88*1.05</f>
        <v>61.792500000000004</v>
      </c>
      <c r="L88" s="21">
        <f>+J88*1.15</f>
        <v>67.677499999999995</v>
      </c>
      <c r="M88" s="21">
        <f>+J88*1.5</f>
        <v>88.275000000000006</v>
      </c>
      <c r="N88" s="3">
        <f>+J88*2</f>
        <v>117.7</v>
      </c>
      <c r="O88" s="6">
        <f t="shared" si="39"/>
        <v>941.6</v>
      </c>
      <c r="Q88" s="48">
        <f t="shared" si="40"/>
        <v>941.6</v>
      </c>
      <c r="R88" s="48">
        <f t="shared" si="41"/>
        <v>0</v>
      </c>
      <c r="S88" s="48">
        <f t="shared" si="42"/>
        <v>941.6</v>
      </c>
      <c r="T88" s="48">
        <f t="shared" si="43"/>
        <v>0</v>
      </c>
    </row>
    <row r="89" spans="1:25" x14ac:dyDescent="0.25">
      <c r="A89" t="s">
        <v>30</v>
      </c>
      <c r="D89" s="3">
        <v>32</v>
      </c>
      <c r="E89"/>
      <c r="I89" s="15">
        <f>SUM(D89:H89)</f>
        <v>32</v>
      </c>
      <c r="J89" s="3">
        <f>36.5+4.74</f>
        <v>41.24</v>
      </c>
      <c r="K89" s="21">
        <f>+J89*1.05</f>
        <v>43.302000000000007</v>
      </c>
      <c r="L89" s="21">
        <f>+J89*1.15</f>
        <v>47.426000000000002</v>
      </c>
      <c r="M89" s="21">
        <f>+J89*1.5</f>
        <v>61.86</v>
      </c>
      <c r="N89" s="3">
        <f>+J89*2</f>
        <v>82.48</v>
      </c>
      <c r="O89" s="6">
        <f>D89*J89+E89*K89+F89*L89+G89*M89+H89*N89</f>
        <v>1319.68</v>
      </c>
      <c r="Q89" s="48">
        <f t="shared" si="40"/>
        <v>1319.68</v>
      </c>
      <c r="R89" s="48">
        <f t="shared" si="41"/>
        <v>0</v>
      </c>
      <c r="S89" s="48">
        <f t="shared" si="42"/>
        <v>1319.68</v>
      </c>
      <c r="T89" s="48">
        <f t="shared" si="43"/>
        <v>0</v>
      </c>
    </row>
    <row r="90" spans="1:25" x14ac:dyDescent="0.25">
      <c r="A90" s="14" t="s">
        <v>17</v>
      </c>
      <c r="B90" s="15"/>
      <c r="C90" s="15"/>
      <c r="D90" s="15">
        <f>SUM(D85:D89)</f>
        <v>120</v>
      </c>
      <c r="E90" s="15"/>
      <c r="F90" s="15"/>
      <c r="G90" s="15"/>
      <c r="H90" s="15"/>
      <c r="I90" s="38">
        <f>SUM(I86:I89)</f>
        <v>120</v>
      </c>
      <c r="J90" s="15"/>
      <c r="K90" s="15"/>
      <c r="L90" s="15"/>
      <c r="M90" s="15"/>
      <c r="N90" s="15"/>
      <c r="O90" s="39">
        <f>SUM(O86:O89)</f>
        <v>6658.4800000000005</v>
      </c>
      <c r="P90" s="40"/>
      <c r="Q90" s="49">
        <f>SUM(Q86:Q89)</f>
        <v>6658.4800000000005</v>
      </c>
      <c r="R90" s="50">
        <f t="shared" ref="R90" si="44">SUM(R85:R89)</f>
        <v>0</v>
      </c>
      <c r="S90" s="49">
        <f>SUM(S86:S89)</f>
        <v>5162.7</v>
      </c>
      <c r="T90" s="50">
        <f>SUM(T86:T89)</f>
        <v>1495.78</v>
      </c>
    </row>
    <row r="91" spans="1:25" ht="15.75" thickBot="1" x14ac:dyDescent="0.3">
      <c r="A91" s="1"/>
      <c r="B91" s="5"/>
      <c r="C91" s="45"/>
      <c r="D91" s="1"/>
      <c r="E91" s="1"/>
      <c r="F91" s="1"/>
      <c r="G91" s="1"/>
      <c r="H91" s="1"/>
      <c r="I91" s="45"/>
      <c r="J91" s="1"/>
      <c r="K91" s="1"/>
      <c r="L91" s="1"/>
      <c r="M91" s="1"/>
      <c r="N91" s="1"/>
      <c r="O91" s="35"/>
      <c r="P91" s="17"/>
      <c r="Q91" s="46"/>
      <c r="R91" s="46"/>
      <c r="S91" s="46"/>
      <c r="T91" s="46"/>
    </row>
    <row r="92" spans="1:25" x14ac:dyDescent="0.25">
      <c r="C92" s="24">
        <v>44544</v>
      </c>
      <c r="F92" s="3"/>
      <c r="G92" s="3"/>
      <c r="H92" s="3"/>
      <c r="I92" s="15"/>
      <c r="J92" s="3"/>
      <c r="K92" s="3"/>
      <c r="L92" s="3"/>
      <c r="M92" s="3"/>
      <c r="N92" s="3"/>
      <c r="P92" s="19"/>
    </row>
    <row r="93" spans="1:25" x14ac:dyDescent="0.25">
      <c r="A93" t="s">
        <v>38</v>
      </c>
      <c r="C93" s="15"/>
      <c r="D93" s="3">
        <v>40</v>
      </c>
      <c r="E93"/>
      <c r="I93" s="15">
        <f t="shared" ref="I93:I94" si="45">SUM(D93:H93)</f>
        <v>40</v>
      </c>
      <c r="J93" s="3">
        <f>52.1+6.75</f>
        <v>58.85</v>
      </c>
      <c r="K93" s="21">
        <f>+J93*1.05</f>
        <v>61.792500000000004</v>
      </c>
      <c r="L93" s="21">
        <f>+J93*1.15</f>
        <v>67.677499999999995</v>
      </c>
      <c r="M93" s="21">
        <f>+J93*1.5</f>
        <v>88.275000000000006</v>
      </c>
      <c r="N93" s="3">
        <f>+J93*2</f>
        <v>117.7</v>
      </c>
      <c r="O93" s="6">
        <f t="shared" ref="O93:O94" si="46">D93*J93+E93*K93+F93*L93+G93*M93+H93*N93</f>
        <v>2354</v>
      </c>
      <c r="Q93" s="48">
        <f t="shared" ref="Q93:Q94" si="47">+O93</f>
        <v>2354</v>
      </c>
      <c r="R93" s="48">
        <f t="shared" ref="R93:R94" si="48">(N93-J93)*H93+(M93-J93)*G93</f>
        <v>0</v>
      </c>
      <c r="S93" s="48">
        <f t="shared" ref="S93:S94" si="49">IF(Q93-R93&gt;$X$1,$X$1,Q93-R93)</f>
        <v>1450.71</v>
      </c>
      <c r="T93" s="48">
        <f t="shared" ref="T93:T94" si="50">IF(Q93-R93&gt;$X$1,Q93-R93-$X$1,0)</f>
        <v>903.29</v>
      </c>
    </row>
    <row r="94" spans="1:25" x14ac:dyDescent="0.25">
      <c r="A94" t="s">
        <v>39</v>
      </c>
      <c r="C94" s="15"/>
      <c r="D94" s="3">
        <v>40</v>
      </c>
      <c r="E94"/>
      <c r="I94" s="15">
        <f t="shared" si="45"/>
        <v>40</v>
      </c>
      <c r="J94" s="3">
        <f>52.1+6.75</f>
        <v>58.85</v>
      </c>
      <c r="K94" s="21">
        <f>+J94*1.05</f>
        <v>61.792500000000004</v>
      </c>
      <c r="L94" s="21">
        <f>+J94*1.15</f>
        <v>67.677499999999995</v>
      </c>
      <c r="M94" s="21">
        <f>+J94*1.5</f>
        <v>88.275000000000006</v>
      </c>
      <c r="N94" s="3">
        <f>+J94*2</f>
        <v>117.7</v>
      </c>
      <c r="O94" s="6">
        <f t="shared" si="46"/>
        <v>2354</v>
      </c>
      <c r="Q94" s="48">
        <f t="shared" si="47"/>
        <v>2354</v>
      </c>
      <c r="R94" s="48">
        <f t="shared" si="48"/>
        <v>0</v>
      </c>
      <c r="S94" s="48">
        <f t="shared" si="49"/>
        <v>1450.71</v>
      </c>
      <c r="T94" s="48">
        <f t="shared" si="50"/>
        <v>903.29</v>
      </c>
    </row>
    <row r="95" spans="1:25" x14ac:dyDescent="0.25">
      <c r="A95" s="14" t="s">
        <v>17</v>
      </c>
      <c r="B95" s="15"/>
      <c r="C95" s="15"/>
      <c r="D95" s="15">
        <f>SUM(D92:D94)</f>
        <v>80</v>
      </c>
      <c r="E95" s="15"/>
      <c r="F95" s="15"/>
      <c r="G95" s="15"/>
      <c r="H95" s="15"/>
      <c r="I95" s="38">
        <f>SUM(I93:I94)</f>
        <v>80</v>
      </c>
      <c r="J95" s="15"/>
      <c r="K95" s="15"/>
      <c r="L95" s="15"/>
      <c r="M95" s="15"/>
      <c r="N95" s="15"/>
      <c r="O95" s="39">
        <f>SUM(O93:O94)</f>
        <v>4708</v>
      </c>
      <c r="P95" s="40"/>
      <c r="Q95" s="49">
        <f>SUM(Q93:Q94)</f>
        <v>4708</v>
      </c>
      <c r="R95" s="50">
        <f>SUM(R92:R94)</f>
        <v>0</v>
      </c>
      <c r="S95" s="49">
        <f>SUM(S93:S94)</f>
        <v>2901.42</v>
      </c>
      <c r="T95" s="50">
        <f>SUM(T93:T94)</f>
        <v>1806.58</v>
      </c>
    </row>
    <row r="96" spans="1:25" ht="15.75" thickBot="1" x14ac:dyDescent="0.3">
      <c r="A96" s="1"/>
      <c r="B96" s="5"/>
      <c r="C96" s="45"/>
      <c r="D96" s="1"/>
      <c r="E96" s="1"/>
      <c r="F96" s="1"/>
      <c r="G96" s="1"/>
      <c r="H96" s="1"/>
      <c r="I96" s="45"/>
      <c r="J96" s="1"/>
      <c r="K96" s="1"/>
      <c r="L96" s="1"/>
      <c r="M96" s="1"/>
      <c r="N96" s="1"/>
      <c r="O96" s="35"/>
      <c r="P96" s="17"/>
      <c r="Q96" s="46"/>
      <c r="R96" s="46"/>
      <c r="S96" s="46"/>
      <c r="T96" s="46"/>
    </row>
    <row r="97" spans="1:26" x14ac:dyDescent="0.25">
      <c r="C97" s="24">
        <v>44551</v>
      </c>
      <c r="F97" s="3"/>
      <c r="G97" s="3"/>
      <c r="H97" s="3"/>
      <c r="I97" s="15"/>
      <c r="J97" s="3"/>
      <c r="K97" s="3"/>
      <c r="L97" s="3"/>
      <c r="M97" s="3"/>
      <c r="N97" s="3"/>
      <c r="P97" s="19"/>
    </row>
    <row r="98" spans="1:26" x14ac:dyDescent="0.25">
      <c r="A98" t="s">
        <v>38</v>
      </c>
      <c r="C98" s="15"/>
      <c r="D98" s="3">
        <v>40</v>
      </c>
      <c r="E98"/>
      <c r="I98" s="15">
        <f t="shared" ref="I98:I99" si="51">SUM(D98:H98)</f>
        <v>40</v>
      </c>
      <c r="J98" s="3">
        <f>52.1+6.75</f>
        <v>58.85</v>
      </c>
      <c r="K98" s="21">
        <f>+J98*1.05</f>
        <v>61.792500000000004</v>
      </c>
      <c r="L98" s="21">
        <f>+J98*1.15</f>
        <v>67.677499999999995</v>
      </c>
      <c r="M98" s="21">
        <f>+J98*1.5</f>
        <v>88.275000000000006</v>
      </c>
      <c r="N98" s="3">
        <f>+J98*2</f>
        <v>117.7</v>
      </c>
      <c r="O98" s="6">
        <f t="shared" ref="O98:O99" si="52">D98*J98+E98*K98+F98*L98+G98*M98+H98*N98</f>
        <v>2354</v>
      </c>
      <c r="Q98" s="48">
        <f t="shared" ref="Q98:Q99" si="53">+O98</f>
        <v>2354</v>
      </c>
      <c r="R98" s="48">
        <f t="shared" ref="R98:R99" si="54">(N98-J98)*H98+(M98-J98)*G98</f>
        <v>0</v>
      </c>
      <c r="S98" s="48">
        <f t="shared" ref="S98:S99" si="55">IF(Q98-R98&gt;$X$1,$X$1,Q98-R98)</f>
        <v>1450.71</v>
      </c>
      <c r="T98" s="48">
        <f t="shared" ref="T98:T99" si="56">IF(Q98-R98&gt;$X$1,Q98-R98-$X$1,0)</f>
        <v>903.29</v>
      </c>
    </row>
    <row r="99" spans="1:26" x14ac:dyDescent="0.25">
      <c r="A99" t="s">
        <v>39</v>
      </c>
      <c r="C99" s="15"/>
      <c r="D99" s="3">
        <v>40</v>
      </c>
      <c r="E99"/>
      <c r="I99" s="15">
        <f t="shared" si="51"/>
        <v>40</v>
      </c>
      <c r="J99" s="3">
        <f>52.1+6.75</f>
        <v>58.85</v>
      </c>
      <c r="K99" s="21">
        <f>+J99*1.05</f>
        <v>61.792500000000004</v>
      </c>
      <c r="L99" s="21">
        <f>+J99*1.15</f>
        <v>67.677499999999995</v>
      </c>
      <c r="M99" s="21">
        <f>+J99*1.5</f>
        <v>88.275000000000006</v>
      </c>
      <c r="N99" s="3">
        <f>+J99*2</f>
        <v>117.7</v>
      </c>
      <c r="O99" s="6">
        <f t="shared" si="52"/>
        <v>2354</v>
      </c>
      <c r="Q99" s="48">
        <f t="shared" si="53"/>
        <v>2354</v>
      </c>
      <c r="R99" s="48">
        <f t="shared" si="54"/>
        <v>0</v>
      </c>
      <c r="S99" s="48">
        <f t="shared" si="55"/>
        <v>1450.71</v>
      </c>
      <c r="T99" s="48">
        <f t="shared" si="56"/>
        <v>903.29</v>
      </c>
    </row>
    <row r="100" spans="1:26" x14ac:dyDescent="0.25">
      <c r="A100" s="14" t="s">
        <v>17</v>
      </c>
      <c r="B100" s="15"/>
      <c r="C100" s="15"/>
      <c r="D100" s="15">
        <f>SUM(D97:D99)</f>
        <v>80</v>
      </c>
      <c r="E100" s="15"/>
      <c r="F100" s="15"/>
      <c r="G100" s="15"/>
      <c r="H100" s="15"/>
      <c r="I100" s="38">
        <f>SUM(I98:I99)</f>
        <v>80</v>
      </c>
      <c r="J100" s="15"/>
      <c r="K100" s="15"/>
      <c r="L100" s="15"/>
      <c r="M100" s="15"/>
      <c r="N100" s="15"/>
      <c r="O100" s="39">
        <f>SUM(O98:O99)</f>
        <v>4708</v>
      </c>
      <c r="P100" s="40"/>
      <c r="Q100" s="49">
        <f>SUM(Q98:Q99)</f>
        <v>4708</v>
      </c>
      <c r="R100" s="50">
        <f>SUM(R97:R99)</f>
        <v>0</v>
      </c>
      <c r="S100" s="49">
        <f>SUM(S98:S99)</f>
        <v>2901.42</v>
      </c>
      <c r="T100" s="50">
        <f>SUM(T98:T99)</f>
        <v>1806.58</v>
      </c>
    </row>
    <row r="101" spans="1:26" ht="15.75" thickBot="1" x14ac:dyDescent="0.3">
      <c r="A101" s="1"/>
      <c r="B101" s="5"/>
      <c r="C101" s="45"/>
      <c r="D101" s="1"/>
      <c r="E101" s="1"/>
      <c r="F101" s="1"/>
      <c r="G101" s="1"/>
      <c r="H101" s="1"/>
      <c r="I101" s="45"/>
      <c r="J101" s="1"/>
      <c r="K101" s="1"/>
      <c r="L101" s="1"/>
      <c r="M101" s="1"/>
      <c r="N101" s="1"/>
      <c r="O101" s="35"/>
      <c r="P101" s="17"/>
      <c r="Q101" s="46"/>
      <c r="R101" s="46"/>
      <c r="S101" s="46"/>
      <c r="T101" s="46"/>
    </row>
    <row r="102" spans="1:26" x14ac:dyDescent="0.25">
      <c r="C102" s="24">
        <v>44558</v>
      </c>
      <c r="F102" s="3"/>
      <c r="G102" s="3"/>
      <c r="H102" s="3"/>
      <c r="I102" s="15"/>
      <c r="J102" s="3"/>
      <c r="K102" s="3"/>
      <c r="L102" s="3"/>
      <c r="M102" s="3"/>
      <c r="N102" s="3"/>
      <c r="P102" s="19"/>
    </row>
    <row r="103" spans="1:26" x14ac:dyDescent="0.25">
      <c r="A103" t="s">
        <v>38</v>
      </c>
      <c r="C103" s="15"/>
      <c r="D103" s="3">
        <v>32</v>
      </c>
      <c r="E103"/>
      <c r="I103" s="15">
        <f t="shared" ref="I103:I104" si="57">SUM(D103:H103)</f>
        <v>32</v>
      </c>
      <c r="J103" s="3">
        <f>52.1+6.75</f>
        <v>58.85</v>
      </c>
      <c r="K103" s="21">
        <f>+J103*1.05</f>
        <v>61.792500000000004</v>
      </c>
      <c r="L103" s="21">
        <f>+J103*1.15</f>
        <v>67.677499999999995</v>
      </c>
      <c r="M103" s="21">
        <f>+J103*1.5</f>
        <v>88.275000000000006</v>
      </c>
      <c r="N103" s="3">
        <f>+J103*2</f>
        <v>117.7</v>
      </c>
      <c r="O103" s="6">
        <f t="shared" ref="O103:O104" si="58">D103*J103+E103*K103+F103*L103+G103*M103+H103*N103</f>
        <v>1883.2</v>
      </c>
      <c r="Q103" s="48">
        <f t="shared" ref="Q103:Q104" si="59">+O103</f>
        <v>1883.2</v>
      </c>
      <c r="R103" s="48">
        <f t="shared" ref="R103:R104" si="60">(N103-J103)*H103+(M103-J103)*G103</f>
        <v>0</v>
      </c>
      <c r="S103" s="48">
        <f t="shared" ref="S103:S104" si="61">IF(Q103-R103&gt;$X$1,$X$1,Q103-R103)</f>
        <v>1450.71</v>
      </c>
      <c r="T103" s="48">
        <f t="shared" ref="T103:T104" si="62">IF(Q103-R103&gt;$X$1,Q103-R103-$X$1,0)</f>
        <v>432.49</v>
      </c>
      <c r="W103" s="15"/>
      <c r="X103" s="56"/>
      <c r="Y103" s="56"/>
    </row>
    <row r="104" spans="1:26" x14ac:dyDescent="0.25">
      <c r="A104" t="s">
        <v>39</v>
      </c>
      <c r="C104" s="15"/>
      <c r="D104" s="3">
        <v>32</v>
      </c>
      <c r="E104"/>
      <c r="I104" s="15">
        <f t="shared" si="57"/>
        <v>32</v>
      </c>
      <c r="J104" s="3">
        <f>52.1+6.75</f>
        <v>58.85</v>
      </c>
      <c r="K104" s="21">
        <f>+J104*1.05</f>
        <v>61.792500000000004</v>
      </c>
      <c r="L104" s="21">
        <f>+J104*1.15</f>
        <v>67.677499999999995</v>
      </c>
      <c r="M104" s="21">
        <f>+J104*1.5</f>
        <v>88.275000000000006</v>
      </c>
      <c r="N104" s="3">
        <f>+J104*2</f>
        <v>117.7</v>
      </c>
      <c r="O104" s="6">
        <f t="shared" si="58"/>
        <v>1883.2</v>
      </c>
      <c r="Q104" s="48">
        <f t="shared" si="59"/>
        <v>1883.2</v>
      </c>
      <c r="R104" s="48">
        <f t="shared" si="60"/>
        <v>0</v>
      </c>
      <c r="S104" s="48">
        <f t="shared" si="61"/>
        <v>1450.71</v>
      </c>
      <c r="T104" s="48">
        <f t="shared" si="62"/>
        <v>432.49</v>
      </c>
    </row>
    <row r="105" spans="1:26" x14ac:dyDescent="0.25">
      <c r="A105" s="14" t="s">
        <v>17</v>
      </c>
      <c r="B105" s="15"/>
      <c r="C105" s="15"/>
      <c r="D105" s="15">
        <f>SUM(D102:D104)</f>
        <v>64</v>
      </c>
      <c r="E105" s="15"/>
      <c r="F105" s="15"/>
      <c r="G105" s="15"/>
      <c r="H105" s="15"/>
      <c r="I105" s="38">
        <f>SUM(I103:I104)</f>
        <v>64</v>
      </c>
      <c r="J105" s="15"/>
      <c r="K105" s="15"/>
      <c r="L105" s="15"/>
      <c r="M105" s="15"/>
      <c r="N105" s="15"/>
      <c r="O105" s="39">
        <f>SUM(O103:O104)</f>
        <v>3766.4</v>
      </c>
      <c r="P105" s="40"/>
      <c r="Q105" s="49">
        <f>SUM(Q103:Q104)</f>
        <v>3766.4</v>
      </c>
      <c r="R105" s="50">
        <f>SUM(R102:R104)</f>
        <v>0</v>
      </c>
      <c r="S105" s="49">
        <f>SUM(S103:S104)</f>
        <v>2901.42</v>
      </c>
      <c r="T105" s="50">
        <f>SUM(T103:T104)</f>
        <v>864.98</v>
      </c>
    </row>
    <row r="106" spans="1:26" x14ac:dyDescent="0.25">
      <c r="A106" s="14"/>
      <c r="B106" s="15"/>
      <c r="C106" s="15"/>
      <c r="D106" s="15"/>
      <c r="E106" s="15"/>
      <c r="F106" s="15"/>
      <c r="G106" s="15"/>
      <c r="H106" s="15"/>
      <c r="I106" s="57"/>
      <c r="J106" s="57"/>
      <c r="K106" s="57"/>
      <c r="L106" s="57"/>
      <c r="M106" s="57"/>
      <c r="N106" s="57"/>
      <c r="O106" s="58"/>
      <c r="P106" s="40"/>
      <c r="Q106" s="59"/>
      <c r="R106" s="59"/>
      <c r="S106" s="59"/>
      <c r="T106" s="59"/>
    </row>
    <row r="107" spans="1:26" ht="15.75" thickBot="1" x14ac:dyDescent="0.3">
      <c r="A107" s="1" t="s">
        <v>0</v>
      </c>
      <c r="B107" s="5" t="s">
        <v>22</v>
      </c>
      <c r="C107" s="13" t="s">
        <v>23</v>
      </c>
      <c r="D107" s="4" t="s">
        <v>4</v>
      </c>
      <c r="E107" s="4" t="s">
        <v>12</v>
      </c>
      <c r="F107" s="4" t="s">
        <v>13</v>
      </c>
      <c r="G107" s="4" t="s">
        <v>5</v>
      </c>
      <c r="H107" s="7" t="s">
        <v>6</v>
      </c>
      <c r="I107" s="13" t="s">
        <v>16</v>
      </c>
      <c r="J107" s="7" t="s">
        <v>7</v>
      </c>
      <c r="K107" s="7" t="s">
        <v>15</v>
      </c>
      <c r="L107" s="7" t="s">
        <v>14</v>
      </c>
      <c r="M107" s="7" t="s">
        <v>8</v>
      </c>
      <c r="N107" s="7" t="s">
        <v>9</v>
      </c>
      <c r="O107" s="35" t="s">
        <v>2</v>
      </c>
      <c r="P107" s="17"/>
      <c r="Q107" s="46" t="s">
        <v>18</v>
      </c>
      <c r="R107" s="47" t="s">
        <v>10</v>
      </c>
      <c r="S107" s="47" t="s">
        <v>3</v>
      </c>
      <c r="T107" s="47" t="s">
        <v>11</v>
      </c>
      <c r="U107" s="10"/>
      <c r="V107" s="10"/>
      <c r="W107" s="28"/>
      <c r="X107" s="27"/>
      <c r="Y107" s="28"/>
      <c r="Z107" s="28"/>
    </row>
    <row r="108" spans="1:26" x14ac:dyDescent="0.25">
      <c r="C108" s="24">
        <v>44565</v>
      </c>
      <c r="F108" s="3"/>
      <c r="G108" s="3"/>
      <c r="H108" s="3"/>
      <c r="I108" s="15"/>
      <c r="J108" s="3"/>
      <c r="K108" s="3"/>
      <c r="L108" s="3"/>
      <c r="M108" s="3"/>
      <c r="N108" s="3"/>
      <c r="P108" s="19"/>
    </row>
    <row r="109" spans="1:26" x14ac:dyDescent="0.25">
      <c r="A109" t="s">
        <v>26</v>
      </c>
      <c r="B109" s="3">
        <v>5</v>
      </c>
      <c r="C109" s="15"/>
      <c r="D109" s="3">
        <v>0</v>
      </c>
      <c r="E109"/>
      <c r="I109" s="15">
        <f>SUM(D109:H109)</f>
        <v>0</v>
      </c>
      <c r="J109" s="3">
        <f>52.1+6.75+5</f>
        <v>63.85</v>
      </c>
      <c r="K109" s="21">
        <f>+(52.1+6.75)*1.1+B109</f>
        <v>69.735000000000014</v>
      </c>
      <c r="L109" s="21">
        <f>+(52.1+6.75)*1.15+B109</f>
        <v>72.677499999999995</v>
      </c>
      <c r="M109" s="21">
        <f>+(52.1+6.75)*1.5+B109</f>
        <v>93.275000000000006</v>
      </c>
      <c r="N109" s="3">
        <f>+(52.1+6.75)*2+B109</f>
        <v>122.7</v>
      </c>
      <c r="O109" s="6">
        <f>D109*J109+E109*K109+F109*L109+G109*M109+H109*N109</f>
        <v>0</v>
      </c>
      <c r="Q109" s="48">
        <f>+O109</f>
        <v>0</v>
      </c>
      <c r="R109" s="48">
        <f>(N109-J109)*H109+(M109-J109)*G109</f>
        <v>0</v>
      </c>
      <c r="S109" s="48">
        <f>IF(Q109-R109&gt;$X$1,$X$1,Q109-R109)</f>
        <v>0</v>
      </c>
      <c r="T109" s="48">
        <f>IF(Q109-R109&gt;$X$1,Q109-R109-$X$1,0)</f>
        <v>0</v>
      </c>
      <c r="W109" s="15"/>
      <c r="X109" s="56"/>
      <c r="Y109" s="56"/>
    </row>
    <row r="110" spans="1:26" x14ac:dyDescent="0.25">
      <c r="A110" t="s">
        <v>38</v>
      </c>
      <c r="C110" s="15"/>
      <c r="D110" s="3">
        <v>24</v>
      </c>
      <c r="E110"/>
      <c r="I110" s="15">
        <f t="shared" ref="I110:I111" si="63">SUM(D110:H110)</f>
        <v>24</v>
      </c>
      <c r="J110" s="3">
        <f>52.1+6.75</f>
        <v>58.85</v>
      </c>
      <c r="K110" s="21">
        <f>+J110*1.05</f>
        <v>61.792500000000004</v>
      </c>
      <c r="L110" s="21">
        <f>+J110*1.15</f>
        <v>67.677499999999995</v>
      </c>
      <c r="M110" s="21">
        <f>+J110*1.5</f>
        <v>88.275000000000006</v>
      </c>
      <c r="N110" s="3">
        <f>+J110*2</f>
        <v>117.7</v>
      </c>
      <c r="O110" s="6">
        <f t="shared" ref="O110:O111" si="64">D110*J110+E110*K110+F110*L110+G110*M110+H110*N110</f>
        <v>1412.4</v>
      </c>
      <c r="Q110" s="48">
        <f t="shared" ref="Q110:Q112" si="65">+O110</f>
        <v>1412.4</v>
      </c>
      <c r="R110" s="48">
        <f t="shared" ref="R110:R112" si="66">(N110-J110)*H110+(M110-J110)*G110</f>
        <v>0</v>
      </c>
      <c r="S110" s="48">
        <f t="shared" ref="S110:S112" si="67">IF(Q110-R110&gt;$X$1,$X$1,Q110-R110)</f>
        <v>1412.4</v>
      </c>
      <c r="T110" s="48">
        <f t="shared" ref="T110:T112" si="68">IF(Q110-R110&gt;$X$1,Q110-R110-$X$1,0)</f>
        <v>0</v>
      </c>
    </row>
    <row r="111" spans="1:26" x14ac:dyDescent="0.25">
      <c r="A111" t="s">
        <v>39</v>
      </c>
      <c r="C111" s="15"/>
      <c r="D111" s="3">
        <v>24</v>
      </c>
      <c r="E111"/>
      <c r="I111" s="15">
        <f t="shared" si="63"/>
        <v>24</v>
      </c>
      <c r="J111" s="3">
        <f>52.1+6.75</f>
        <v>58.85</v>
      </c>
      <c r="K111" s="21">
        <f>+J111*1.05</f>
        <v>61.792500000000004</v>
      </c>
      <c r="L111" s="21">
        <f>+J111*1.15</f>
        <v>67.677499999999995</v>
      </c>
      <c r="M111" s="21">
        <f>+J111*1.5</f>
        <v>88.275000000000006</v>
      </c>
      <c r="N111" s="3">
        <f>+J111*2</f>
        <v>117.7</v>
      </c>
      <c r="O111" s="6">
        <f t="shared" si="64"/>
        <v>1412.4</v>
      </c>
      <c r="Q111" s="48">
        <f t="shared" si="65"/>
        <v>1412.4</v>
      </c>
      <c r="R111" s="48">
        <f t="shared" si="66"/>
        <v>0</v>
      </c>
      <c r="S111" s="48">
        <f t="shared" si="67"/>
        <v>1412.4</v>
      </c>
      <c r="T111" s="48">
        <f t="shared" si="68"/>
        <v>0</v>
      </c>
    </row>
    <row r="112" spans="1:26" x14ac:dyDescent="0.25">
      <c r="A112" t="s">
        <v>30</v>
      </c>
      <c r="D112" s="3">
        <v>8</v>
      </c>
      <c r="E112"/>
      <c r="I112" s="15">
        <f>SUM(D112:H112)</f>
        <v>8</v>
      </c>
      <c r="J112" s="3">
        <f>36.5+4.74</f>
        <v>41.24</v>
      </c>
      <c r="K112" s="21">
        <f>+J112*1.05</f>
        <v>43.302000000000007</v>
      </c>
      <c r="L112" s="21">
        <f>+J112*1.15</f>
        <v>47.426000000000002</v>
      </c>
      <c r="M112" s="21">
        <f>+J112*1.5</f>
        <v>61.86</v>
      </c>
      <c r="N112" s="3">
        <f>+J112*2</f>
        <v>82.48</v>
      </c>
      <c r="O112" s="6">
        <f>D112*J112+E112*K112+F112*L112+G112*M112+H112*N112</f>
        <v>329.92</v>
      </c>
      <c r="Q112" s="48">
        <f t="shared" si="65"/>
        <v>329.92</v>
      </c>
      <c r="R112" s="48">
        <f t="shared" si="66"/>
        <v>0</v>
      </c>
      <c r="S112" s="48">
        <f t="shared" si="67"/>
        <v>329.92</v>
      </c>
      <c r="T112" s="48">
        <f t="shared" si="68"/>
        <v>0</v>
      </c>
    </row>
    <row r="113" spans="1:20" x14ac:dyDescent="0.25">
      <c r="A113" s="14" t="s">
        <v>17</v>
      </c>
      <c r="B113" s="15"/>
      <c r="C113" s="15"/>
      <c r="D113" s="15">
        <f>SUM(D108:D112)</f>
        <v>56</v>
      </c>
      <c r="E113" s="15"/>
      <c r="F113" s="15"/>
      <c r="G113" s="15"/>
      <c r="H113" s="15"/>
      <c r="I113" s="38">
        <f>SUM(I109:I112)</f>
        <v>56</v>
      </c>
      <c r="J113" s="15"/>
      <c r="K113" s="15"/>
      <c r="L113" s="15"/>
      <c r="M113" s="15"/>
      <c r="N113" s="15"/>
      <c r="O113" s="39">
        <f>SUM(O109:O112)</f>
        <v>3154.7200000000003</v>
      </c>
      <c r="P113" s="40"/>
      <c r="Q113" s="49">
        <f>SUM(Q109:Q112)</f>
        <v>3154.7200000000003</v>
      </c>
      <c r="R113" s="50">
        <f t="shared" ref="R113" si="69">SUM(R108:R112)</f>
        <v>0</v>
      </c>
      <c r="S113" s="49">
        <f>SUM(S109:S112)</f>
        <v>3154.7200000000003</v>
      </c>
      <c r="T113" s="50">
        <f>SUM(T109:T112)</f>
        <v>0</v>
      </c>
    </row>
    <row r="114" spans="1:20" x14ac:dyDescent="0.25">
      <c r="D114"/>
      <c r="E114"/>
    </row>
    <row r="115" spans="1:20" ht="15.75" thickBot="1" x14ac:dyDescent="0.3">
      <c r="A115" s="1" t="s">
        <v>0</v>
      </c>
      <c r="B115" s="5" t="s">
        <v>22</v>
      </c>
      <c r="C115" s="13" t="s">
        <v>23</v>
      </c>
      <c r="D115" s="4" t="s">
        <v>4</v>
      </c>
      <c r="E115" s="4" t="s">
        <v>12</v>
      </c>
      <c r="F115" s="4" t="s">
        <v>13</v>
      </c>
      <c r="G115" s="4" t="s">
        <v>5</v>
      </c>
      <c r="H115" s="7" t="s">
        <v>6</v>
      </c>
      <c r="I115" s="13" t="s">
        <v>16</v>
      </c>
      <c r="J115" s="7" t="s">
        <v>7</v>
      </c>
      <c r="K115" s="7" t="s">
        <v>15</v>
      </c>
      <c r="L115" s="7" t="s">
        <v>14</v>
      </c>
      <c r="M115" s="7" t="s">
        <v>8</v>
      </c>
      <c r="N115" s="7" t="s">
        <v>9</v>
      </c>
      <c r="O115" s="35" t="s">
        <v>2</v>
      </c>
      <c r="P115" s="17"/>
      <c r="Q115" s="46" t="s">
        <v>18</v>
      </c>
      <c r="R115" s="47" t="s">
        <v>10</v>
      </c>
      <c r="S115" s="47" t="s">
        <v>3</v>
      </c>
      <c r="T115" s="47" t="s">
        <v>11</v>
      </c>
    </row>
    <row r="116" spans="1:20" x14ac:dyDescent="0.25">
      <c r="C116" s="24">
        <v>44572</v>
      </c>
      <c r="F116" s="3"/>
      <c r="G116" s="3"/>
      <c r="H116" s="3"/>
      <c r="I116" s="15"/>
      <c r="J116" s="3"/>
      <c r="K116" s="3"/>
      <c r="L116" s="3"/>
      <c r="M116" s="3"/>
      <c r="N116" s="3"/>
      <c r="P116" s="19"/>
    </row>
    <row r="117" spans="1:20" x14ac:dyDescent="0.25">
      <c r="A117" t="s">
        <v>26</v>
      </c>
      <c r="B117" s="3">
        <v>5</v>
      </c>
      <c r="C117" s="15"/>
      <c r="D117" s="3">
        <v>0</v>
      </c>
      <c r="E117"/>
      <c r="I117" s="15">
        <f>SUM(D117:H117)</f>
        <v>0</v>
      </c>
      <c r="J117" s="3">
        <f>52.1+6.75+5</f>
        <v>63.85</v>
      </c>
      <c r="K117" s="21">
        <f>+(52.1+6.75)*1.1+B117</f>
        <v>69.735000000000014</v>
      </c>
      <c r="L117" s="21">
        <f>+(52.1+6.75)*1.15+B117</f>
        <v>72.677499999999995</v>
      </c>
      <c r="M117" s="21">
        <f>+(52.1+6.75)*1.5+B117</f>
        <v>93.275000000000006</v>
      </c>
      <c r="N117" s="3">
        <f>+(52.1+6.75)*2+B117</f>
        <v>122.7</v>
      </c>
      <c r="O117" s="6">
        <f>D117*J117+E117*K117+F117*L117+G117*M117+H117*N117</f>
        <v>0</v>
      </c>
      <c r="Q117" s="48">
        <f>+O117</f>
        <v>0</v>
      </c>
      <c r="R117" s="48">
        <f>(N117-J117)*H117+(M117-J117)*G117</f>
        <v>0</v>
      </c>
      <c r="S117" s="48">
        <f>IF(Q117-R117&gt;$X$1,$X$1,Q117-R117)</f>
        <v>0</v>
      </c>
      <c r="T117" s="48">
        <f>IF(Q117-R117&gt;$X$1,Q117-R117-$X$1,0)</f>
        <v>0</v>
      </c>
    </row>
    <row r="118" spans="1:20" x14ac:dyDescent="0.25">
      <c r="A118" t="s">
        <v>38</v>
      </c>
      <c r="C118" s="15"/>
      <c r="D118" s="3">
        <v>24</v>
      </c>
      <c r="E118"/>
      <c r="I118" s="15">
        <f t="shared" ref="I118:I119" si="70">SUM(D118:H118)</f>
        <v>24</v>
      </c>
      <c r="J118" s="3">
        <f>52.1+6.75</f>
        <v>58.85</v>
      </c>
      <c r="K118" s="21">
        <f>+J118*1.05</f>
        <v>61.792500000000004</v>
      </c>
      <c r="L118" s="21">
        <f>+J118*1.15</f>
        <v>67.677499999999995</v>
      </c>
      <c r="M118" s="21">
        <f>+J118*1.5</f>
        <v>88.275000000000006</v>
      </c>
      <c r="N118" s="3">
        <f>+J118*2</f>
        <v>117.7</v>
      </c>
      <c r="O118" s="6">
        <f t="shared" ref="O118:O119" si="71">D118*J118+E118*K118+F118*L118+G118*M118+H118*N118</f>
        <v>1412.4</v>
      </c>
      <c r="Q118" s="48">
        <f t="shared" ref="Q118:Q120" si="72">+O118</f>
        <v>1412.4</v>
      </c>
      <c r="R118" s="48">
        <f t="shared" ref="R118:R120" si="73">(N118-J118)*H118+(M118-J118)*G118</f>
        <v>0</v>
      </c>
      <c r="S118" s="48">
        <f t="shared" ref="S118:S120" si="74">IF(Q118-R118&gt;$X$1,$X$1,Q118-R118)</f>
        <v>1412.4</v>
      </c>
      <c r="T118" s="48">
        <f t="shared" ref="T118:T120" si="75">IF(Q118-R118&gt;$X$1,Q118-R118-$X$1,0)</f>
        <v>0</v>
      </c>
    </row>
    <row r="119" spans="1:20" x14ac:dyDescent="0.25">
      <c r="A119" t="s">
        <v>39</v>
      </c>
      <c r="C119" s="15"/>
      <c r="D119" s="3">
        <v>32</v>
      </c>
      <c r="E119"/>
      <c r="I119" s="15">
        <f t="shared" si="70"/>
        <v>32</v>
      </c>
      <c r="J119" s="3">
        <f>52.1+6.75</f>
        <v>58.85</v>
      </c>
      <c r="K119" s="21">
        <f>+J119*1.05</f>
        <v>61.792500000000004</v>
      </c>
      <c r="L119" s="21">
        <f>+J119*1.15</f>
        <v>67.677499999999995</v>
      </c>
      <c r="M119" s="21">
        <f>+J119*1.5</f>
        <v>88.275000000000006</v>
      </c>
      <c r="N119" s="3">
        <f>+J119*2</f>
        <v>117.7</v>
      </c>
      <c r="O119" s="6">
        <f t="shared" si="71"/>
        <v>1883.2</v>
      </c>
      <c r="Q119" s="48">
        <f t="shared" si="72"/>
        <v>1883.2</v>
      </c>
      <c r="R119" s="48">
        <f t="shared" si="73"/>
        <v>0</v>
      </c>
      <c r="S119" s="48">
        <f t="shared" si="74"/>
        <v>1450.71</v>
      </c>
      <c r="T119" s="48">
        <f t="shared" si="75"/>
        <v>432.49</v>
      </c>
    </row>
    <row r="120" spans="1:20" x14ac:dyDescent="0.25">
      <c r="A120" t="s">
        <v>30</v>
      </c>
      <c r="D120" s="3">
        <v>0</v>
      </c>
      <c r="E120"/>
      <c r="I120" s="15">
        <f>SUM(D120:H120)</f>
        <v>0</v>
      </c>
      <c r="J120" s="3">
        <f>36.5+4.74</f>
        <v>41.24</v>
      </c>
      <c r="K120" s="21">
        <f>+J120*1.05</f>
        <v>43.302000000000007</v>
      </c>
      <c r="L120" s="21">
        <f>+J120*1.15</f>
        <v>47.426000000000002</v>
      </c>
      <c r="M120" s="21">
        <f>+J120*1.5</f>
        <v>61.86</v>
      </c>
      <c r="N120" s="3">
        <f>+J120*2</f>
        <v>82.48</v>
      </c>
      <c r="O120" s="6">
        <f>D120*J120+E120*K120+F120*L120+G120*M120+H120*N120</f>
        <v>0</v>
      </c>
      <c r="Q120" s="48">
        <f t="shared" si="72"/>
        <v>0</v>
      </c>
      <c r="R120" s="48">
        <f t="shared" si="73"/>
        <v>0</v>
      </c>
      <c r="S120" s="48">
        <f t="shared" si="74"/>
        <v>0</v>
      </c>
      <c r="T120" s="48">
        <f t="shared" si="75"/>
        <v>0</v>
      </c>
    </row>
    <row r="121" spans="1:20" x14ac:dyDescent="0.25">
      <c r="A121" s="14" t="s">
        <v>17</v>
      </c>
      <c r="B121" s="15"/>
      <c r="C121" s="15"/>
      <c r="D121" s="15">
        <f>SUM(D116:D120)</f>
        <v>56</v>
      </c>
      <c r="E121" s="15"/>
      <c r="F121" s="15"/>
      <c r="G121" s="15"/>
      <c r="H121" s="15"/>
      <c r="I121" s="38">
        <f>SUM(I117:I120)</f>
        <v>56</v>
      </c>
      <c r="J121" s="15"/>
      <c r="K121" s="15"/>
      <c r="L121" s="15"/>
      <c r="M121" s="15"/>
      <c r="N121" s="15"/>
      <c r="O121" s="39">
        <f>SUM(O117:O120)</f>
        <v>3295.6000000000004</v>
      </c>
      <c r="P121" s="40"/>
      <c r="Q121" s="49">
        <f>SUM(Q117:Q120)</f>
        <v>3295.6000000000004</v>
      </c>
      <c r="R121" s="50">
        <f t="shared" ref="R121" si="76">SUM(R116:R120)</f>
        <v>0</v>
      </c>
      <c r="S121" s="49">
        <f>SUM(S117:S120)</f>
        <v>2863.11</v>
      </c>
      <c r="T121" s="50">
        <f>SUM(T117:T120)</f>
        <v>432.49</v>
      </c>
    </row>
    <row r="122" spans="1:20" x14ac:dyDescent="0.25">
      <c r="D122"/>
      <c r="E122"/>
    </row>
    <row r="123" spans="1:20" ht="15.75" thickBot="1" x14ac:dyDescent="0.3">
      <c r="A123" s="1" t="s">
        <v>0</v>
      </c>
      <c r="B123" s="5" t="s">
        <v>22</v>
      </c>
      <c r="C123" s="13" t="s">
        <v>23</v>
      </c>
      <c r="D123" s="4" t="s">
        <v>4</v>
      </c>
      <c r="E123" s="4" t="s">
        <v>12</v>
      </c>
      <c r="F123" s="4" t="s">
        <v>13</v>
      </c>
      <c r="G123" s="4" t="s">
        <v>5</v>
      </c>
      <c r="H123" s="7" t="s">
        <v>6</v>
      </c>
      <c r="I123" s="13" t="s">
        <v>16</v>
      </c>
      <c r="J123" s="7" t="s">
        <v>7</v>
      </c>
      <c r="K123" s="7" t="s">
        <v>15</v>
      </c>
      <c r="L123" s="7" t="s">
        <v>14</v>
      </c>
      <c r="M123" s="7" t="s">
        <v>8</v>
      </c>
      <c r="N123" s="7" t="s">
        <v>9</v>
      </c>
      <c r="O123" s="35" t="s">
        <v>2</v>
      </c>
      <c r="P123" s="17"/>
      <c r="Q123" s="46" t="s">
        <v>18</v>
      </c>
      <c r="R123" s="47" t="s">
        <v>10</v>
      </c>
      <c r="S123" s="47" t="s">
        <v>3</v>
      </c>
      <c r="T123" s="47" t="s">
        <v>11</v>
      </c>
    </row>
    <row r="124" spans="1:20" x14ac:dyDescent="0.25">
      <c r="C124" s="24">
        <v>44579</v>
      </c>
      <c r="F124" s="3"/>
      <c r="G124" s="3"/>
      <c r="H124" s="3"/>
      <c r="I124" s="15"/>
      <c r="J124" s="3"/>
      <c r="K124" s="3"/>
      <c r="L124" s="3"/>
      <c r="M124" s="3"/>
      <c r="N124" s="3"/>
      <c r="P124" s="19"/>
    </row>
    <row r="125" spans="1:20" x14ac:dyDescent="0.25">
      <c r="A125" t="s">
        <v>26</v>
      </c>
      <c r="B125" s="3">
        <v>5</v>
      </c>
      <c r="C125" s="15"/>
      <c r="D125" s="3">
        <v>0</v>
      </c>
      <c r="E125"/>
      <c r="I125" s="15">
        <f>SUM(D125:H125)</f>
        <v>0</v>
      </c>
      <c r="J125" s="3">
        <f>52.1+6.75+5</f>
        <v>63.85</v>
      </c>
      <c r="K125" s="21">
        <f>+(52.1+6.75)*1.1+B125</f>
        <v>69.735000000000014</v>
      </c>
      <c r="L125" s="21">
        <f>+(52.1+6.75)*1.15+B125</f>
        <v>72.677499999999995</v>
      </c>
      <c r="M125" s="21">
        <f>+(52.1+6.75)*1.5+B125</f>
        <v>93.275000000000006</v>
      </c>
      <c r="N125" s="3">
        <f>+(52.1+6.75)*2+B125</f>
        <v>122.7</v>
      </c>
      <c r="O125" s="6">
        <f>D125*J125+E125*K125+F125*L125+G125*M125+H125*N125</f>
        <v>0</v>
      </c>
      <c r="Q125" s="48">
        <f>+O125</f>
        <v>0</v>
      </c>
      <c r="R125" s="48">
        <f>(N125-J125)*H125+(M125-J125)*G125</f>
        <v>0</v>
      </c>
      <c r="S125" s="48">
        <f>IF(Q125-R125&gt;$X$1,$X$1,Q125-R125)</f>
        <v>0</v>
      </c>
      <c r="T125" s="48">
        <f>IF(Q125-R125&gt;$X$1,Q125-R125-$X$1,0)</f>
        <v>0</v>
      </c>
    </row>
    <row r="126" spans="1:20" x14ac:dyDescent="0.25">
      <c r="A126" t="s">
        <v>38</v>
      </c>
      <c r="C126" s="15"/>
      <c r="D126" s="3">
        <v>16</v>
      </c>
      <c r="E126"/>
      <c r="I126" s="15">
        <f t="shared" ref="I126:I127" si="77">SUM(D126:H126)</f>
        <v>16</v>
      </c>
      <c r="J126" s="3">
        <f>52.1+6.75</f>
        <v>58.85</v>
      </c>
      <c r="K126" s="21">
        <f>+J126*1.05</f>
        <v>61.792500000000004</v>
      </c>
      <c r="L126" s="21">
        <f>+J126*1.15</f>
        <v>67.677499999999995</v>
      </c>
      <c r="M126" s="21">
        <f>+J126*1.5</f>
        <v>88.275000000000006</v>
      </c>
      <c r="N126" s="3">
        <f>+J126*2</f>
        <v>117.7</v>
      </c>
      <c r="O126" s="6">
        <f t="shared" ref="O126:O127" si="78">D126*J126+E126*K126+F126*L126+G126*M126+H126*N126</f>
        <v>941.6</v>
      </c>
      <c r="Q126" s="48">
        <f t="shared" ref="Q126:Q128" si="79">+O126</f>
        <v>941.6</v>
      </c>
      <c r="R126" s="48">
        <f t="shared" ref="R126:R128" si="80">(N126-J126)*H126+(M126-J126)*G126</f>
        <v>0</v>
      </c>
      <c r="S126" s="48">
        <f t="shared" ref="S126:S128" si="81">IF(Q126-R126&gt;$X$1,$X$1,Q126-R126)</f>
        <v>941.6</v>
      </c>
      <c r="T126" s="48">
        <f t="shared" ref="T126:T128" si="82">IF(Q126-R126&gt;$X$1,Q126-R126-$X$1,0)</f>
        <v>0</v>
      </c>
    </row>
    <row r="127" spans="1:20" x14ac:dyDescent="0.25">
      <c r="A127" t="s">
        <v>39</v>
      </c>
      <c r="C127" s="15"/>
      <c r="D127" s="3">
        <v>8</v>
      </c>
      <c r="E127"/>
      <c r="I127" s="15">
        <f t="shared" si="77"/>
        <v>8</v>
      </c>
      <c r="J127" s="3">
        <f>52.1+6.75</f>
        <v>58.85</v>
      </c>
      <c r="K127" s="21">
        <f>+J127*1.05</f>
        <v>61.792500000000004</v>
      </c>
      <c r="L127" s="21">
        <f>+J127*1.15</f>
        <v>67.677499999999995</v>
      </c>
      <c r="M127" s="21">
        <f>+J127*1.5</f>
        <v>88.275000000000006</v>
      </c>
      <c r="N127" s="3">
        <f>+J127*2</f>
        <v>117.7</v>
      </c>
      <c r="O127" s="6">
        <f t="shared" si="78"/>
        <v>470.8</v>
      </c>
      <c r="Q127" s="48">
        <f t="shared" si="79"/>
        <v>470.8</v>
      </c>
      <c r="R127" s="48">
        <f t="shared" si="80"/>
        <v>0</v>
      </c>
      <c r="S127" s="48">
        <f t="shared" si="81"/>
        <v>470.8</v>
      </c>
      <c r="T127" s="48">
        <f t="shared" si="82"/>
        <v>0</v>
      </c>
    </row>
    <row r="128" spans="1:20" x14ac:dyDescent="0.25">
      <c r="A128" t="s">
        <v>30</v>
      </c>
      <c r="D128" s="3">
        <v>0</v>
      </c>
      <c r="E128"/>
      <c r="I128" s="15">
        <f>SUM(D128:H128)</f>
        <v>0</v>
      </c>
      <c r="J128" s="3">
        <f>36.5+4.74</f>
        <v>41.24</v>
      </c>
      <c r="K128" s="21">
        <f>+J128*1.05</f>
        <v>43.302000000000007</v>
      </c>
      <c r="L128" s="21">
        <f>+J128*1.15</f>
        <v>47.426000000000002</v>
      </c>
      <c r="M128" s="21">
        <f>+J128*1.5</f>
        <v>61.86</v>
      </c>
      <c r="N128" s="3">
        <f>+J128*2</f>
        <v>82.48</v>
      </c>
      <c r="O128" s="6">
        <f>D128*J128+E128*K128+F128*L128+G128*M128+H128*N128</f>
        <v>0</v>
      </c>
      <c r="Q128" s="48">
        <f t="shared" si="79"/>
        <v>0</v>
      </c>
      <c r="R128" s="48">
        <f t="shared" si="80"/>
        <v>0</v>
      </c>
      <c r="S128" s="48">
        <f t="shared" si="81"/>
        <v>0</v>
      </c>
      <c r="T128" s="48">
        <f t="shared" si="82"/>
        <v>0</v>
      </c>
    </row>
    <row r="129" spans="1:25" x14ac:dyDescent="0.25">
      <c r="A129" s="14" t="s">
        <v>17</v>
      </c>
      <c r="B129" s="15"/>
      <c r="C129" s="15"/>
      <c r="D129" s="15">
        <f>SUM(D124:D128)</f>
        <v>24</v>
      </c>
      <c r="E129" s="15"/>
      <c r="F129" s="15"/>
      <c r="G129" s="15"/>
      <c r="H129" s="15"/>
      <c r="I129" s="38">
        <f>SUM(I125:I128)</f>
        <v>24</v>
      </c>
      <c r="J129" s="15"/>
      <c r="K129" s="15"/>
      <c r="L129" s="15"/>
      <c r="M129" s="15"/>
      <c r="N129" s="15"/>
      <c r="O129" s="39">
        <f>SUM(O125:O128)</f>
        <v>1412.4</v>
      </c>
      <c r="P129" s="40"/>
      <c r="Q129" s="49">
        <f>SUM(Q125:Q128)</f>
        <v>1412.4</v>
      </c>
      <c r="R129" s="50">
        <f t="shared" ref="R129" si="83">SUM(R124:R128)</f>
        <v>0</v>
      </c>
      <c r="S129" s="49">
        <f>SUM(S125:S128)</f>
        <v>1412.4</v>
      </c>
      <c r="T129" s="50">
        <f>SUM(T125:T128)</f>
        <v>0</v>
      </c>
    </row>
    <row r="130" spans="1:25" x14ac:dyDescent="0.25">
      <c r="D130"/>
      <c r="E130"/>
    </row>
    <row r="131" spans="1:25" ht="15.75" thickBot="1" x14ac:dyDescent="0.3">
      <c r="A131" s="1" t="s">
        <v>0</v>
      </c>
      <c r="B131" s="5" t="s">
        <v>22</v>
      </c>
      <c r="C131" s="13" t="s">
        <v>23</v>
      </c>
      <c r="D131" s="4" t="s">
        <v>4</v>
      </c>
      <c r="E131" s="4" t="s">
        <v>12</v>
      </c>
      <c r="F131" s="4" t="s">
        <v>13</v>
      </c>
      <c r="G131" s="4" t="s">
        <v>5</v>
      </c>
      <c r="H131" s="7" t="s">
        <v>6</v>
      </c>
      <c r="I131" s="13" t="s">
        <v>16</v>
      </c>
      <c r="J131" s="7" t="s">
        <v>7</v>
      </c>
      <c r="K131" s="7" t="s">
        <v>15</v>
      </c>
      <c r="L131" s="7" t="s">
        <v>14</v>
      </c>
      <c r="M131" s="7" t="s">
        <v>8</v>
      </c>
      <c r="N131" s="7" t="s">
        <v>9</v>
      </c>
      <c r="O131" s="35" t="s">
        <v>2</v>
      </c>
      <c r="P131" s="17"/>
      <c r="Q131" s="46" t="s">
        <v>18</v>
      </c>
      <c r="R131" s="47" t="s">
        <v>10</v>
      </c>
      <c r="S131" s="47" t="s">
        <v>3</v>
      </c>
      <c r="T131" s="47" t="s">
        <v>11</v>
      </c>
    </row>
    <row r="132" spans="1:25" x14ac:dyDescent="0.25">
      <c r="C132" s="24">
        <v>44586</v>
      </c>
      <c r="F132" s="3"/>
      <c r="G132" s="3"/>
      <c r="H132" s="3"/>
      <c r="I132" s="15"/>
      <c r="J132" s="3"/>
      <c r="K132" s="3"/>
      <c r="L132" s="3"/>
      <c r="M132" s="3"/>
      <c r="N132" s="3"/>
      <c r="P132" s="19"/>
    </row>
    <row r="133" spans="1:25" x14ac:dyDescent="0.25">
      <c r="A133" t="s">
        <v>26</v>
      </c>
      <c r="B133" s="3">
        <v>5</v>
      </c>
      <c r="C133" s="15"/>
      <c r="D133" s="3">
        <v>0</v>
      </c>
      <c r="E133"/>
      <c r="I133" s="15">
        <f>SUM(D133:H133)</f>
        <v>0</v>
      </c>
      <c r="J133" s="3">
        <f>52.1+6.75+5</f>
        <v>63.85</v>
      </c>
      <c r="K133" s="21">
        <f>+(52.1+6.75)*1.1+B133</f>
        <v>69.735000000000014</v>
      </c>
      <c r="L133" s="21">
        <f>+(52.1+6.75)*1.15+B133</f>
        <v>72.677499999999995</v>
      </c>
      <c r="M133" s="21">
        <f>+(52.1+6.75)*1.5+B133</f>
        <v>93.275000000000006</v>
      </c>
      <c r="N133" s="3">
        <f>+(52.1+6.75)*2+B133</f>
        <v>122.7</v>
      </c>
      <c r="O133" s="6">
        <f>D133*J133+E133*K133+F133*L133+G133*M133+H133*N133</f>
        <v>0</v>
      </c>
      <c r="Q133" s="48">
        <f>+O133</f>
        <v>0</v>
      </c>
      <c r="R133" s="48">
        <f>(N133-J133)*H133+(M133-J133)*G133</f>
        <v>0</v>
      </c>
      <c r="S133" s="48">
        <f>IF(Q133-R133&gt;$X$1,$X$1,Q133-R133)</f>
        <v>0</v>
      </c>
      <c r="T133" s="48">
        <f>IF(Q133-R133&gt;$X$1,Q133-R133-$X$1,0)</f>
        <v>0</v>
      </c>
    </row>
    <row r="134" spans="1:25" x14ac:dyDescent="0.25">
      <c r="A134" t="s">
        <v>38</v>
      </c>
      <c r="C134" s="15"/>
      <c r="D134" s="3">
        <v>40</v>
      </c>
      <c r="E134"/>
      <c r="I134" s="15">
        <f t="shared" ref="I134:I135" si="84">SUM(D134:H134)</f>
        <v>40</v>
      </c>
      <c r="J134" s="3">
        <f>52.1+6.75</f>
        <v>58.85</v>
      </c>
      <c r="K134" s="21">
        <f>+J134*1.05</f>
        <v>61.792500000000004</v>
      </c>
      <c r="L134" s="21">
        <f>+J134*1.15</f>
        <v>67.677499999999995</v>
      </c>
      <c r="M134" s="21">
        <f>+J134*1.5</f>
        <v>88.275000000000006</v>
      </c>
      <c r="N134" s="3">
        <f>+J134*2</f>
        <v>117.7</v>
      </c>
      <c r="O134" s="6">
        <f t="shared" ref="O134:O135" si="85">D134*J134+E134*K134+F134*L134+G134*M134+H134*N134</f>
        <v>2354</v>
      </c>
      <c r="Q134" s="48">
        <f t="shared" ref="Q134:Q137" si="86">+O134</f>
        <v>2354</v>
      </c>
      <c r="R134" s="48">
        <f t="shared" ref="R134:R137" si="87">(N134-J134)*H134+(M134-J134)*G134</f>
        <v>0</v>
      </c>
      <c r="S134" s="48">
        <f t="shared" ref="S134:S137" si="88">IF(Q134-R134&gt;$X$1,$X$1,Q134-R134)</f>
        <v>1450.71</v>
      </c>
      <c r="T134" s="48">
        <f t="shared" ref="T134:T137" si="89">IF(Q134-R134&gt;$X$1,Q134-R134-$X$1,0)</f>
        <v>903.29</v>
      </c>
    </row>
    <row r="135" spans="1:25" x14ac:dyDescent="0.25">
      <c r="A135" t="s">
        <v>39</v>
      </c>
      <c r="C135" s="15"/>
      <c r="D135" s="3">
        <v>40</v>
      </c>
      <c r="E135"/>
      <c r="I135" s="15">
        <f t="shared" si="84"/>
        <v>40</v>
      </c>
      <c r="J135" s="3">
        <f>52.1+6.75</f>
        <v>58.85</v>
      </c>
      <c r="K135" s="21">
        <f>+J135*1.05</f>
        <v>61.792500000000004</v>
      </c>
      <c r="L135" s="21">
        <f>+J135*1.15</f>
        <v>67.677499999999995</v>
      </c>
      <c r="M135" s="21">
        <f>+J135*1.5</f>
        <v>88.275000000000006</v>
      </c>
      <c r="N135" s="3">
        <f>+J135*2</f>
        <v>117.7</v>
      </c>
      <c r="O135" s="6">
        <f t="shared" si="85"/>
        <v>2354</v>
      </c>
      <c r="Q135" s="48">
        <f t="shared" si="86"/>
        <v>2354</v>
      </c>
      <c r="R135" s="48">
        <f t="shared" si="87"/>
        <v>0</v>
      </c>
      <c r="S135" s="48">
        <f t="shared" si="88"/>
        <v>1450.71</v>
      </c>
      <c r="T135" s="48">
        <f t="shared" si="89"/>
        <v>903.29</v>
      </c>
    </row>
    <row r="136" spans="1:25" x14ac:dyDescent="0.25">
      <c r="A136" t="s">
        <v>30</v>
      </c>
      <c r="D136" s="3">
        <v>0</v>
      </c>
      <c r="E136"/>
      <c r="I136" s="15">
        <f>SUM(D136:H136)</f>
        <v>0</v>
      </c>
      <c r="J136" s="3">
        <f>36.5+4.74</f>
        <v>41.24</v>
      </c>
      <c r="K136" s="21">
        <f>+J136*1.05</f>
        <v>43.302000000000007</v>
      </c>
      <c r="L136" s="21">
        <f>+J136*1.15</f>
        <v>47.426000000000002</v>
      </c>
      <c r="M136" s="21">
        <f>+J136*1.5</f>
        <v>61.86</v>
      </c>
      <c r="N136" s="3">
        <f>+J136*2</f>
        <v>82.48</v>
      </c>
      <c r="O136" s="6">
        <f>D136*J136+E136*K136+F136*L136+G136*M136+H136*N136</f>
        <v>0</v>
      </c>
      <c r="Q136" s="48">
        <f t="shared" si="86"/>
        <v>0</v>
      </c>
      <c r="R136" s="48">
        <f t="shared" si="87"/>
        <v>0</v>
      </c>
      <c r="S136" s="48">
        <f t="shared" si="88"/>
        <v>0</v>
      </c>
      <c r="T136" s="48">
        <f t="shared" si="89"/>
        <v>0</v>
      </c>
    </row>
    <row r="137" spans="1:25" x14ac:dyDescent="0.25">
      <c r="A137" t="s">
        <v>21</v>
      </c>
      <c r="D137" s="3">
        <v>16</v>
      </c>
      <c r="E137"/>
      <c r="I137" s="15">
        <f>SUM(D137:H137)</f>
        <v>16</v>
      </c>
      <c r="J137" s="3">
        <f>23.47+3.05</f>
        <v>26.52</v>
      </c>
      <c r="K137" s="21">
        <f>+J137*1.05</f>
        <v>27.846</v>
      </c>
      <c r="L137" s="21">
        <f>+J137*1.15</f>
        <v>30.497999999999998</v>
      </c>
      <c r="M137" s="21">
        <f>+J137*1.5</f>
        <v>39.78</v>
      </c>
      <c r="N137" s="3">
        <f>+J137*2</f>
        <v>53.04</v>
      </c>
      <c r="O137" s="6">
        <f>D137*J137+E137*K137+F137*L137+G137*M137+H137*N137</f>
        <v>424.32</v>
      </c>
      <c r="Q137" s="48">
        <f t="shared" si="86"/>
        <v>424.32</v>
      </c>
      <c r="R137" s="48">
        <f t="shared" si="87"/>
        <v>0</v>
      </c>
      <c r="S137" s="48">
        <f t="shared" si="88"/>
        <v>424.32</v>
      </c>
      <c r="T137" s="48">
        <f t="shared" si="89"/>
        <v>0</v>
      </c>
    </row>
    <row r="138" spans="1:25" x14ac:dyDescent="0.25">
      <c r="A138" s="14" t="s">
        <v>17</v>
      </c>
      <c r="B138" s="15"/>
      <c r="C138" s="15"/>
      <c r="D138" s="15">
        <f>SUM(D132:D136)</f>
        <v>80</v>
      </c>
      <c r="E138" s="15"/>
      <c r="F138" s="15"/>
      <c r="G138" s="15"/>
      <c r="H138" s="15"/>
      <c r="I138" s="38">
        <f>SUM(I133:I137)</f>
        <v>96</v>
      </c>
      <c r="J138" s="15"/>
      <c r="K138" s="15"/>
      <c r="L138" s="15"/>
      <c r="M138" s="15"/>
      <c r="N138" s="15"/>
      <c r="O138" s="39">
        <f>SUM(O133:O137)</f>
        <v>5132.32</v>
      </c>
      <c r="P138" s="40"/>
      <c r="Q138" s="49">
        <f>SUM(Q133:Q137)</f>
        <v>5132.32</v>
      </c>
      <c r="R138" s="50">
        <f t="shared" ref="R138" si="90">SUM(R132:R136)</f>
        <v>0</v>
      </c>
      <c r="S138" s="49">
        <f>SUM(S133:S137)</f>
        <v>3325.7400000000002</v>
      </c>
      <c r="T138" s="50">
        <f>SUM(T133:T137)</f>
        <v>1806.58</v>
      </c>
      <c r="V138" s="14" t="s">
        <v>41</v>
      </c>
      <c r="W138" s="15">
        <f>+I113+I121+I129+I138</f>
        <v>232</v>
      </c>
      <c r="X138" s="56">
        <f>+Q113+Q121+Q129+Q138</f>
        <v>12995.04</v>
      </c>
      <c r="Y138" s="56">
        <f>+S113+S121+S129+S138</f>
        <v>10755.97</v>
      </c>
    </row>
    <row r="139" spans="1:25" x14ac:dyDescent="0.25">
      <c r="D139"/>
      <c r="E139"/>
    </row>
    <row r="140" spans="1:25" ht="15.75" thickBot="1" x14ac:dyDescent="0.3">
      <c r="A140" s="1" t="s">
        <v>0</v>
      </c>
      <c r="B140" s="5" t="s">
        <v>22</v>
      </c>
      <c r="C140" s="13" t="s">
        <v>23</v>
      </c>
      <c r="D140" s="4" t="s">
        <v>4</v>
      </c>
      <c r="E140" s="4" t="s">
        <v>12</v>
      </c>
      <c r="F140" s="4" t="s">
        <v>13</v>
      </c>
      <c r="G140" s="4" t="s">
        <v>5</v>
      </c>
      <c r="H140" s="7" t="s">
        <v>6</v>
      </c>
      <c r="I140" s="13" t="s">
        <v>16</v>
      </c>
      <c r="J140" s="7" t="s">
        <v>7</v>
      </c>
      <c r="K140" s="7" t="s">
        <v>15</v>
      </c>
      <c r="L140" s="7" t="s">
        <v>14</v>
      </c>
      <c r="M140" s="7" t="s">
        <v>8</v>
      </c>
      <c r="N140" s="7" t="s">
        <v>9</v>
      </c>
      <c r="O140" s="35" t="s">
        <v>2</v>
      </c>
      <c r="P140" s="17"/>
      <c r="Q140" s="46" t="s">
        <v>18</v>
      </c>
      <c r="R140" s="47" t="s">
        <v>10</v>
      </c>
      <c r="S140" s="47" t="s">
        <v>3</v>
      </c>
      <c r="T140" s="47" t="s">
        <v>11</v>
      </c>
    </row>
    <row r="141" spans="1:25" x14ac:dyDescent="0.25">
      <c r="C141" s="24">
        <v>44593</v>
      </c>
      <c r="F141" s="3"/>
      <c r="G141" s="3"/>
      <c r="H141" s="3"/>
      <c r="I141" s="15"/>
      <c r="J141" s="3"/>
      <c r="K141" s="3"/>
      <c r="L141" s="3"/>
      <c r="M141" s="3"/>
      <c r="N141" s="3"/>
      <c r="P141" s="19"/>
    </row>
    <row r="142" spans="1:25" x14ac:dyDescent="0.25">
      <c r="A142" t="s">
        <v>38</v>
      </c>
      <c r="C142" s="15"/>
      <c r="D142" s="3">
        <v>40</v>
      </c>
      <c r="E142"/>
      <c r="I142" s="15">
        <f t="shared" ref="I142:I143" si="91">SUM(D142:H142)</f>
        <v>40</v>
      </c>
      <c r="J142" s="3">
        <f>52.1+6.75</f>
        <v>58.85</v>
      </c>
      <c r="K142" s="21">
        <f>+J142*1.05</f>
        <v>61.792500000000004</v>
      </c>
      <c r="L142" s="21">
        <f>+J142*1.15</f>
        <v>67.677499999999995</v>
      </c>
      <c r="M142" s="21">
        <f>+J142*1.5</f>
        <v>88.275000000000006</v>
      </c>
      <c r="N142" s="3">
        <f>+J142*2</f>
        <v>117.7</v>
      </c>
      <c r="O142" s="6">
        <f t="shared" ref="O142:O143" si="92">D142*J142+E142*K142+F142*L142+G142*M142+H142*N142</f>
        <v>2354</v>
      </c>
      <c r="Q142" s="48">
        <f t="shared" ref="Q142:Q145" si="93">+O142</f>
        <v>2354</v>
      </c>
      <c r="R142" s="48">
        <f t="shared" ref="R142:R145" si="94">(N142-J142)*H142+(M142-J142)*G142</f>
        <v>0</v>
      </c>
      <c r="S142" s="48">
        <f>IF(Q142-R142&gt;$X$2,$X$2,Q142-R142)</f>
        <v>1594.57</v>
      </c>
      <c r="T142" s="48">
        <f t="shared" ref="T142:T145" si="95">IF(Q142-R142&gt;$X$1,Q142-R142-$X$1,0)</f>
        <v>903.29</v>
      </c>
    </row>
    <row r="143" spans="1:25" x14ac:dyDescent="0.25">
      <c r="A143" t="s">
        <v>39</v>
      </c>
      <c r="C143" s="15"/>
      <c r="D143" s="3">
        <v>40</v>
      </c>
      <c r="E143"/>
      <c r="I143" s="15">
        <f t="shared" si="91"/>
        <v>40</v>
      </c>
      <c r="J143" s="3">
        <f>52.1+6.75</f>
        <v>58.85</v>
      </c>
      <c r="K143" s="21">
        <f>+J143*1.05</f>
        <v>61.792500000000004</v>
      </c>
      <c r="L143" s="21">
        <f>+J143*1.15</f>
        <v>67.677499999999995</v>
      </c>
      <c r="M143" s="21">
        <f>+J143*1.5</f>
        <v>88.275000000000006</v>
      </c>
      <c r="N143" s="3">
        <f>+J143*2</f>
        <v>117.7</v>
      </c>
      <c r="O143" s="6">
        <f t="shared" si="92"/>
        <v>2354</v>
      </c>
      <c r="Q143" s="48">
        <f t="shared" si="93"/>
        <v>2354</v>
      </c>
      <c r="R143" s="48">
        <f t="shared" si="94"/>
        <v>0</v>
      </c>
      <c r="S143" s="48">
        <f>IF(Q143-R143&gt;$X$2,$X$2,Q143-R143)</f>
        <v>1594.57</v>
      </c>
      <c r="T143" s="48">
        <f t="shared" si="95"/>
        <v>903.29</v>
      </c>
    </row>
    <row r="144" spans="1:25" x14ac:dyDescent="0.25">
      <c r="A144" t="s">
        <v>20</v>
      </c>
      <c r="B144" s="3">
        <v>4</v>
      </c>
      <c r="C144" s="24"/>
      <c r="D144" s="3">
        <v>16</v>
      </c>
      <c r="F144" s="3"/>
      <c r="G144" s="3"/>
      <c r="H144" s="3"/>
      <c r="I144" s="15">
        <f>SUM(D144:H144)</f>
        <v>16</v>
      </c>
      <c r="J144" s="3">
        <f>51.36+6.25+B144</f>
        <v>61.61</v>
      </c>
      <c r="K144" s="21">
        <f>(51.36+6.25)*1.1+B144</f>
        <v>67.371000000000009</v>
      </c>
      <c r="L144" s="21">
        <f>(51.36+6.25)*1.15+B144</f>
        <v>70.251499999999993</v>
      </c>
      <c r="M144" s="21">
        <f>(51.36+6.25)*1.5+B144</f>
        <v>90.414999999999992</v>
      </c>
      <c r="N144" s="3">
        <f>51.36*2+B144</f>
        <v>106.72</v>
      </c>
      <c r="O144" s="6">
        <f>D144*J144+E144*K144+F144*L144+G144*M144+H144*N144</f>
        <v>985.76</v>
      </c>
      <c r="P144" s="19"/>
      <c r="Q144" s="48">
        <f>O144</f>
        <v>985.76</v>
      </c>
      <c r="R144" s="48">
        <f>(N144-J144)*H144+(M144-J144)*G144</f>
        <v>0</v>
      </c>
      <c r="S144" s="48">
        <f>IF(Q144-R144&gt;$X$2,$X$2,Q144-R144)</f>
        <v>985.76</v>
      </c>
      <c r="T144" s="48">
        <f>IF(Q144-R144&gt;$X$1,Q144-R144-$X$1,0)</f>
        <v>0</v>
      </c>
    </row>
    <row r="145" spans="1:20" x14ac:dyDescent="0.25">
      <c r="A145" t="s">
        <v>21</v>
      </c>
      <c r="D145" s="3">
        <v>16</v>
      </c>
      <c r="E145"/>
      <c r="I145" s="15">
        <f>SUM(D145:H145)</f>
        <v>16</v>
      </c>
      <c r="J145" s="3">
        <f>23.47+3.05</f>
        <v>26.52</v>
      </c>
      <c r="K145" s="21">
        <f>+J145*1.05</f>
        <v>27.846</v>
      </c>
      <c r="L145" s="21">
        <f>+J145*1.15</f>
        <v>30.497999999999998</v>
      </c>
      <c r="M145" s="21">
        <f>+J145*1.5</f>
        <v>39.78</v>
      </c>
      <c r="N145" s="3">
        <f>+J145*2</f>
        <v>53.04</v>
      </c>
      <c r="O145" s="6">
        <f>D145*J145+E145*K145+F145*L145+G145*M145+H145*N145</f>
        <v>424.32</v>
      </c>
      <c r="Q145" s="48">
        <f t="shared" si="93"/>
        <v>424.32</v>
      </c>
      <c r="R145" s="48">
        <f t="shared" si="94"/>
        <v>0</v>
      </c>
      <c r="S145" s="48">
        <f>IF(Q145-R145&gt;$X$2,$X$2,Q145-R145)</f>
        <v>424.32</v>
      </c>
      <c r="T145" s="48">
        <f t="shared" si="95"/>
        <v>0</v>
      </c>
    </row>
    <row r="146" spans="1:20" x14ac:dyDescent="0.25">
      <c r="A146" s="14" t="s">
        <v>17</v>
      </c>
      <c r="B146" s="15"/>
      <c r="C146" s="15"/>
      <c r="D146" s="15">
        <f>SUM(D141:D145)</f>
        <v>112</v>
      </c>
      <c r="E146" s="15"/>
      <c r="F146" s="15"/>
      <c r="G146" s="15"/>
      <c r="H146" s="15"/>
      <c r="I146" s="38">
        <f>SUM(I142:I145)</f>
        <v>112</v>
      </c>
      <c r="J146" s="15"/>
      <c r="K146" s="15"/>
      <c r="L146" s="15"/>
      <c r="M146" s="15"/>
      <c r="N146" s="15"/>
      <c r="O146" s="39">
        <f>SUM(O142:O145)</f>
        <v>6118.08</v>
      </c>
      <c r="P146" s="40"/>
      <c r="Q146" s="49">
        <f>SUM(Q142:Q145)</f>
        <v>6118.08</v>
      </c>
      <c r="R146" s="50">
        <f t="shared" ref="R146" si="96">SUM(R141:R144)</f>
        <v>0</v>
      </c>
      <c r="S146" s="49">
        <f>SUM(S142:S145)</f>
        <v>4599.2199999999993</v>
      </c>
      <c r="T146" s="50">
        <f>SUM(T142:T145)</f>
        <v>1806.58</v>
      </c>
    </row>
    <row r="148" spans="1:20" ht="15.75" thickBot="1" x14ac:dyDescent="0.3">
      <c r="A148" s="1" t="s">
        <v>0</v>
      </c>
      <c r="B148" s="5" t="s">
        <v>22</v>
      </c>
      <c r="C148" s="13" t="s">
        <v>23</v>
      </c>
      <c r="D148" s="4" t="s">
        <v>4</v>
      </c>
      <c r="E148" s="4" t="s">
        <v>12</v>
      </c>
      <c r="F148" s="4" t="s">
        <v>13</v>
      </c>
      <c r="G148" s="4" t="s">
        <v>5</v>
      </c>
      <c r="H148" s="7" t="s">
        <v>6</v>
      </c>
      <c r="I148" s="13" t="s">
        <v>16</v>
      </c>
      <c r="J148" s="7" t="s">
        <v>7</v>
      </c>
      <c r="K148" s="7" t="s">
        <v>15</v>
      </c>
      <c r="L148" s="7" t="s">
        <v>14</v>
      </c>
      <c r="M148" s="7" t="s">
        <v>8</v>
      </c>
      <c r="N148" s="7" t="s">
        <v>9</v>
      </c>
      <c r="O148" s="35" t="s">
        <v>2</v>
      </c>
      <c r="P148" s="17"/>
      <c r="Q148" s="46" t="s">
        <v>18</v>
      </c>
      <c r="R148" s="47" t="s">
        <v>10</v>
      </c>
      <c r="S148" s="47" t="s">
        <v>3</v>
      </c>
      <c r="T148" s="47" t="s">
        <v>11</v>
      </c>
    </row>
    <row r="149" spans="1:20" x14ac:dyDescent="0.25">
      <c r="C149" s="24">
        <v>44600</v>
      </c>
      <c r="F149" s="3"/>
      <c r="G149" s="3"/>
      <c r="H149" s="3"/>
      <c r="I149" s="15"/>
      <c r="J149" s="3"/>
      <c r="K149" s="3"/>
      <c r="L149" s="3"/>
      <c r="M149" s="3"/>
      <c r="N149" s="3"/>
      <c r="P149" s="19"/>
    </row>
    <row r="150" spans="1:20" x14ac:dyDescent="0.25">
      <c r="A150" t="s">
        <v>38</v>
      </c>
      <c r="C150" s="15"/>
      <c r="D150" s="3">
        <v>40</v>
      </c>
      <c r="E150"/>
      <c r="I150" s="15">
        <f t="shared" ref="I150:I151" si="97">SUM(D150:H150)</f>
        <v>40</v>
      </c>
      <c r="J150" s="3">
        <f>52.1+6.75</f>
        <v>58.85</v>
      </c>
      <c r="K150" s="21">
        <f>+J150*1.05</f>
        <v>61.792500000000004</v>
      </c>
      <c r="L150" s="21">
        <f>+J150*1.15</f>
        <v>67.677499999999995</v>
      </c>
      <c r="M150" s="21">
        <f>+J150*1.5</f>
        <v>88.275000000000006</v>
      </c>
      <c r="N150" s="3">
        <f>+J150*2</f>
        <v>117.7</v>
      </c>
      <c r="O150" s="6">
        <f t="shared" ref="O150:O151" si="98">D150*J150+E150*K150+F150*L150+G150*M150+H150*N150</f>
        <v>2354</v>
      </c>
      <c r="Q150" s="48">
        <f t="shared" ref="Q150:Q151" si="99">+O150</f>
        <v>2354</v>
      </c>
      <c r="R150" s="48">
        <f t="shared" ref="R150:R151" si="100">(N150-J150)*H150+(M150-J150)*G150</f>
        <v>0</v>
      </c>
      <c r="S150" s="48">
        <f>IF(Q150-R150&gt;$X$2,$X$2,Q150-R150)</f>
        <v>1594.57</v>
      </c>
      <c r="T150" s="48">
        <f t="shared" ref="T150:T151" si="101">IF(Q150-R150&gt;$X$1,Q150-R150-$X$1,0)</f>
        <v>903.29</v>
      </c>
    </row>
    <row r="151" spans="1:20" x14ac:dyDescent="0.25">
      <c r="A151" t="s">
        <v>39</v>
      </c>
      <c r="C151" s="15"/>
      <c r="D151" s="3">
        <v>40</v>
      </c>
      <c r="E151"/>
      <c r="I151" s="15">
        <f t="shared" si="97"/>
        <v>40</v>
      </c>
      <c r="J151" s="3">
        <f>52.1+6.75</f>
        <v>58.85</v>
      </c>
      <c r="K151" s="21">
        <f>+J151*1.05</f>
        <v>61.792500000000004</v>
      </c>
      <c r="L151" s="21">
        <f>+J151*1.15</f>
        <v>67.677499999999995</v>
      </c>
      <c r="M151" s="21">
        <f>+J151*1.5</f>
        <v>88.275000000000006</v>
      </c>
      <c r="N151" s="3">
        <f>+J151*2</f>
        <v>117.7</v>
      </c>
      <c r="O151" s="6">
        <f t="shared" si="98"/>
        <v>2354</v>
      </c>
      <c r="Q151" s="48">
        <f t="shared" si="99"/>
        <v>2354</v>
      </c>
      <c r="R151" s="48">
        <f t="shared" si="100"/>
        <v>0</v>
      </c>
      <c r="S151" s="48">
        <f>IF(Q151-R151&gt;$X$2,$X$2,Q151-R151)</f>
        <v>1594.57</v>
      </c>
      <c r="T151" s="48">
        <f t="shared" si="101"/>
        <v>903.29</v>
      </c>
    </row>
    <row r="152" spans="1:20" x14ac:dyDescent="0.25">
      <c r="A152" t="s">
        <v>20</v>
      </c>
      <c r="B152" s="3">
        <v>4</v>
      </c>
      <c r="C152" s="24"/>
      <c r="D152" s="3">
        <v>32</v>
      </c>
      <c r="F152" s="3"/>
      <c r="G152" s="3"/>
      <c r="H152" s="3"/>
      <c r="I152" s="15">
        <f>SUM(D152:H152)</f>
        <v>32</v>
      </c>
      <c r="J152" s="3">
        <f>51.36+6.25+B152</f>
        <v>61.61</v>
      </c>
      <c r="K152" s="21">
        <f>(51.36+6.25)*1.1+B152</f>
        <v>67.371000000000009</v>
      </c>
      <c r="L152" s="21">
        <f>(51.36+6.25)*1.15+B152</f>
        <v>70.251499999999993</v>
      </c>
      <c r="M152" s="21">
        <f>(51.36+6.25)*1.5+B152</f>
        <v>90.414999999999992</v>
      </c>
      <c r="N152" s="3">
        <f>51.36*2+B152</f>
        <v>106.72</v>
      </c>
      <c r="O152" s="6">
        <f>D152*J152+E152*K152+F152*L152+G152*M152+H152*N152</f>
        <v>1971.52</v>
      </c>
      <c r="P152" s="19"/>
      <c r="Q152" s="48">
        <f>O152</f>
        <v>1971.52</v>
      </c>
      <c r="R152" s="48">
        <f>(N152-J152)*H152+(M152-J152)*G152</f>
        <v>0</v>
      </c>
      <c r="S152" s="48">
        <f>IF(Q152-R152&gt;$X$2,$X$2,Q152-R152)</f>
        <v>1594.57</v>
      </c>
      <c r="T152" s="48">
        <f>IF(Q152-R152&gt;$X$1,Q152-R152-$X$1,0)</f>
        <v>520.80999999999995</v>
      </c>
    </row>
    <row r="153" spans="1:20" x14ac:dyDescent="0.25">
      <c r="A153" t="s">
        <v>42</v>
      </c>
      <c r="D153" s="3">
        <v>16</v>
      </c>
      <c r="E153"/>
      <c r="I153" s="15">
        <f>SUM(D153:H153)</f>
        <v>16</v>
      </c>
      <c r="J153" s="3">
        <f>36.5+4.74</f>
        <v>41.24</v>
      </c>
      <c r="K153" s="21">
        <f>+J153*1.05</f>
        <v>43.302000000000007</v>
      </c>
      <c r="L153" s="21">
        <f>+J153*1.15</f>
        <v>47.426000000000002</v>
      </c>
      <c r="M153" s="21">
        <f>+J153*1.5</f>
        <v>61.86</v>
      </c>
      <c r="N153" s="3">
        <f>+J153*2</f>
        <v>82.48</v>
      </c>
      <c r="O153" s="6">
        <f>D153*J153+E153*K153+F153*L153+G153*M153+H153*N153</f>
        <v>659.84</v>
      </c>
      <c r="Q153" s="48">
        <f t="shared" ref="Q153" si="102">+O153</f>
        <v>659.84</v>
      </c>
      <c r="R153" s="48">
        <f t="shared" ref="R153" si="103">(N153-J153)*H153+(M153-J153)*G153</f>
        <v>0</v>
      </c>
      <c r="S153" s="48">
        <f>IF(Q153-R153&gt;$X$2,$X$2,Q153-R153)</f>
        <v>659.84</v>
      </c>
      <c r="T153" s="48">
        <f t="shared" ref="T153" si="104">IF(Q153-R153&gt;$X$1,Q153-R153-$X$1,0)</f>
        <v>0</v>
      </c>
    </row>
    <row r="154" spans="1:20" x14ac:dyDescent="0.25">
      <c r="A154" s="14" t="s">
        <v>17</v>
      </c>
      <c r="B154" s="15"/>
      <c r="C154" s="15"/>
      <c r="D154" s="15">
        <f>SUM(D149:D153)</f>
        <v>128</v>
      </c>
      <c r="E154" s="15"/>
      <c r="F154" s="15"/>
      <c r="G154" s="15"/>
      <c r="H154" s="15"/>
      <c r="I154" s="38">
        <f>SUM(I150:I153)</f>
        <v>128</v>
      </c>
      <c r="J154" s="15"/>
      <c r="K154" s="15"/>
      <c r="L154" s="15"/>
      <c r="M154" s="15"/>
      <c r="N154" s="15"/>
      <c r="O154" s="39">
        <f>SUM(O150:O153)</f>
        <v>7339.3600000000006</v>
      </c>
      <c r="P154" s="40"/>
      <c r="Q154" s="49">
        <f>SUM(Q150:Q153)</f>
        <v>7339.3600000000006</v>
      </c>
      <c r="R154" s="50">
        <f t="shared" ref="R154" si="105">SUM(R149:R152)</f>
        <v>0</v>
      </c>
      <c r="S154" s="49">
        <f>SUM(S150:S153)</f>
        <v>5443.55</v>
      </c>
      <c r="T154" s="50">
        <f>SUM(T150:T153)</f>
        <v>2327.39</v>
      </c>
    </row>
    <row r="156" spans="1:20" ht="15.75" thickBot="1" x14ac:dyDescent="0.3">
      <c r="A156" s="1" t="s">
        <v>0</v>
      </c>
      <c r="B156" s="5" t="s">
        <v>22</v>
      </c>
      <c r="C156" s="13" t="s">
        <v>23</v>
      </c>
      <c r="D156" s="4" t="s">
        <v>4</v>
      </c>
      <c r="E156" s="4" t="s">
        <v>12</v>
      </c>
      <c r="F156" s="4" t="s">
        <v>13</v>
      </c>
      <c r="G156" s="4" t="s">
        <v>5</v>
      </c>
      <c r="H156" s="7" t="s">
        <v>6</v>
      </c>
      <c r="I156" s="13" t="s">
        <v>16</v>
      </c>
      <c r="J156" s="7" t="s">
        <v>7</v>
      </c>
      <c r="K156" s="7" t="s">
        <v>15</v>
      </c>
      <c r="L156" s="7" t="s">
        <v>14</v>
      </c>
      <c r="M156" s="7" t="s">
        <v>8</v>
      </c>
      <c r="N156" s="7" t="s">
        <v>9</v>
      </c>
      <c r="O156" s="35" t="s">
        <v>2</v>
      </c>
      <c r="P156" s="17"/>
      <c r="Q156" s="46" t="s">
        <v>18</v>
      </c>
      <c r="R156" s="47" t="s">
        <v>10</v>
      </c>
      <c r="S156" s="47" t="s">
        <v>3</v>
      </c>
      <c r="T156" s="47" t="s">
        <v>11</v>
      </c>
    </row>
    <row r="157" spans="1:20" x14ac:dyDescent="0.25">
      <c r="C157" s="24">
        <v>44607</v>
      </c>
      <c r="F157" s="3"/>
      <c r="G157" s="3"/>
      <c r="H157" s="3"/>
      <c r="I157" s="15"/>
      <c r="J157" s="3"/>
      <c r="K157" s="3"/>
      <c r="L157" s="3"/>
      <c r="M157" s="3"/>
      <c r="N157" s="3"/>
      <c r="P157" s="19"/>
    </row>
    <row r="158" spans="1:20" x14ac:dyDescent="0.25">
      <c r="A158" t="s">
        <v>38</v>
      </c>
      <c r="C158" s="15"/>
      <c r="D158" s="3">
        <v>40</v>
      </c>
      <c r="E158"/>
      <c r="I158" s="15">
        <f t="shared" ref="I158:I159" si="106">SUM(D158:H158)</f>
        <v>40</v>
      </c>
      <c r="J158" s="3">
        <f>52.1+6.75</f>
        <v>58.85</v>
      </c>
      <c r="K158" s="21">
        <f>+J158*1.05</f>
        <v>61.792500000000004</v>
      </c>
      <c r="L158" s="21">
        <f>+J158*1.15</f>
        <v>67.677499999999995</v>
      </c>
      <c r="M158" s="21">
        <f>+J158*1.5</f>
        <v>88.275000000000006</v>
      </c>
      <c r="N158" s="3">
        <f>+J158*2</f>
        <v>117.7</v>
      </c>
      <c r="O158" s="6">
        <f t="shared" ref="O158:O159" si="107">D158*J158+E158*K158+F158*L158+G158*M158+H158*N158</f>
        <v>2354</v>
      </c>
      <c r="Q158" s="48">
        <f t="shared" ref="Q158:Q159" si="108">+O158</f>
        <v>2354</v>
      </c>
      <c r="R158" s="48">
        <f t="shared" ref="R158:R159" si="109">(N158-J158)*H158+(M158-J158)*G158</f>
        <v>0</v>
      </c>
      <c r="S158" s="48">
        <f>IF(Q158-R158&gt;$X$2,$X$2,Q158-R158)</f>
        <v>1594.57</v>
      </c>
      <c r="T158" s="48">
        <f t="shared" ref="T158:T159" si="110">IF(Q158-R158&gt;$X$1,Q158-R158-$X$1,0)</f>
        <v>903.29</v>
      </c>
    </row>
    <row r="159" spans="1:20" x14ac:dyDescent="0.25">
      <c r="A159" t="s">
        <v>39</v>
      </c>
      <c r="C159" s="15"/>
      <c r="D159" s="3">
        <v>40</v>
      </c>
      <c r="E159"/>
      <c r="I159" s="15">
        <f t="shared" si="106"/>
        <v>40</v>
      </c>
      <c r="J159" s="3">
        <f>52.1+6.75</f>
        <v>58.85</v>
      </c>
      <c r="K159" s="21">
        <f>+J159*1.05</f>
        <v>61.792500000000004</v>
      </c>
      <c r="L159" s="21">
        <f>+J159*1.15</f>
        <v>67.677499999999995</v>
      </c>
      <c r="M159" s="21">
        <f>+J159*1.5</f>
        <v>88.275000000000006</v>
      </c>
      <c r="N159" s="3">
        <f>+J159*2</f>
        <v>117.7</v>
      </c>
      <c r="O159" s="6">
        <f t="shared" si="107"/>
        <v>2354</v>
      </c>
      <c r="Q159" s="48">
        <f t="shared" si="108"/>
        <v>2354</v>
      </c>
      <c r="R159" s="48">
        <f t="shared" si="109"/>
        <v>0</v>
      </c>
      <c r="S159" s="48">
        <f>IF(Q159-R159&gt;$X$2,$X$2,Q159-R159)</f>
        <v>1594.57</v>
      </c>
      <c r="T159" s="48">
        <f t="shared" si="110"/>
        <v>903.29</v>
      </c>
    </row>
    <row r="160" spans="1:20" x14ac:dyDescent="0.25">
      <c r="A160" t="s">
        <v>20</v>
      </c>
      <c r="B160" s="3">
        <v>4</v>
      </c>
      <c r="C160" s="24"/>
      <c r="D160" s="3">
        <v>24</v>
      </c>
      <c r="F160" s="3"/>
      <c r="G160" s="3"/>
      <c r="H160" s="3"/>
      <c r="I160" s="15">
        <f>SUM(D160:H160)</f>
        <v>24</v>
      </c>
      <c r="J160" s="3">
        <f>51.36+6.25+B160</f>
        <v>61.61</v>
      </c>
      <c r="K160" s="21">
        <f>(51.36+6.25)*1.1+B160</f>
        <v>67.371000000000009</v>
      </c>
      <c r="L160" s="21">
        <f>(51.36+6.25)*1.15+B160</f>
        <v>70.251499999999993</v>
      </c>
      <c r="M160" s="21">
        <f>(51.36+6.25)*1.5+B160</f>
        <v>90.414999999999992</v>
      </c>
      <c r="N160" s="3">
        <f>51.36*2+B160</f>
        <v>106.72</v>
      </c>
      <c r="O160" s="6">
        <f>D160*J160+E160*K160+F160*L160+G160*M160+H160*N160</f>
        <v>1478.6399999999999</v>
      </c>
      <c r="P160" s="19"/>
      <c r="Q160" s="48">
        <f>O160</f>
        <v>1478.6399999999999</v>
      </c>
      <c r="R160" s="48">
        <f>(N160-J160)*H160+(M160-J160)*G160</f>
        <v>0</v>
      </c>
      <c r="S160" s="48">
        <f>IF(Q160-R160&gt;$X$2,$X$2,Q160-R160)</f>
        <v>1478.6399999999999</v>
      </c>
      <c r="T160" s="48">
        <f>IF(Q160-R160&gt;$X$1,Q160-R160-$X$1,0)</f>
        <v>27.929999999999836</v>
      </c>
    </row>
    <row r="161" spans="1:25" x14ac:dyDescent="0.25">
      <c r="A161" t="s">
        <v>42</v>
      </c>
      <c r="D161" s="3">
        <v>40</v>
      </c>
      <c r="E161"/>
      <c r="I161" s="15">
        <f>SUM(D161:H161)</f>
        <v>40</v>
      </c>
      <c r="J161" s="3">
        <f>36.5+4.74</f>
        <v>41.24</v>
      </c>
      <c r="K161" s="21">
        <f>+J161*1.05</f>
        <v>43.302000000000007</v>
      </c>
      <c r="L161" s="21">
        <f>+J161*1.15</f>
        <v>47.426000000000002</v>
      </c>
      <c r="M161" s="21">
        <f>+J161*1.5</f>
        <v>61.86</v>
      </c>
      <c r="N161" s="3">
        <f>+J161*2</f>
        <v>82.48</v>
      </c>
      <c r="O161" s="6">
        <f>D161*J161+E161*K161+F161*L161+G161*M161+H161*N161</f>
        <v>1649.6000000000001</v>
      </c>
      <c r="Q161" s="48">
        <f t="shared" ref="Q161" si="111">+O161</f>
        <v>1649.6000000000001</v>
      </c>
      <c r="R161" s="48">
        <f t="shared" ref="R161" si="112">(N161-J161)*H161+(M161-J161)*G161</f>
        <v>0</v>
      </c>
      <c r="S161" s="48">
        <f>IF(Q161-R161&gt;$X$2,$X$2,Q161-R161)</f>
        <v>1594.57</v>
      </c>
      <c r="T161" s="48">
        <f t="shared" ref="T161" si="113">IF(Q161-R161&gt;$X$1,Q161-R161-$X$1,0)</f>
        <v>198.8900000000001</v>
      </c>
    </row>
    <row r="162" spans="1:25" x14ac:dyDescent="0.25">
      <c r="A162" s="14" t="s">
        <v>17</v>
      </c>
      <c r="B162" s="15"/>
      <c r="C162" s="15"/>
      <c r="D162" s="15">
        <f>SUM(D157:D161)</f>
        <v>144</v>
      </c>
      <c r="E162" s="15"/>
      <c r="F162" s="15"/>
      <c r="G162" s="15"/>
      <c r="H162" s="15"/>
      <c r="I162" s="38">
        <f>SUM(I158:I161)</f>
        <v>144</v>
      </c>
      <c r="J162" s="15"/>
      <c r="K162" s="15"/>
      <c r="L162" s="15"/>
      <c r="M162" s="15"/>
      <c r="N162" s="15"/>
      <c r="O162" s="39">
        <f>SUM(O158:O161)</f>
        <v>7836.24</v>
      </c>
      <c r="P162" s="40"/>
      <c r="Q162" s="49">
        <f>SUM(Q158:Q161)</f>
        <v>7836.24</v>
      </c>
      <c r="R162" s="50">
        <f t="shared" ref="R162" si="114">SUM(R157:R160)</f>
        <v>0</v>
      </c>
      <c r="S162" s="49">
        <f>SUM(S158:S161)</f>
        <v>6262.3499999999995</v>
      </c>
      <c r="T162" s="50">
        <f>SUM(T158:T161)</f>
        <v>2033.3999999999999</v>
      </c>
    </row>
    <row r="164" spans="1:25" ht="15.75" thickBot="1" x14ac:dyDescent="0.3">
      <c r="A164" s="1" t="s">
        <v>0</v>
      </c>
      <c r="B164" s="5" t="s">
        <v>22</v>
      </c>
      <c r="C164" s="13" t="s">
        <v>23</v>
      </c>
      <c r="D164" s="4" t="s">
        <v>4</v>
      </c>
      <c r="E164" s="4" t="s">
        <v>12</v>
      </c>
      <c r="F164" s="4" t="s">
        <v>13</v>
      </c>
      <c r="G164" s="4" t="s">
        <v>5</v>
      </c>
      <c r="H164" s="7" t="s">
        <v>6</v>
      </c>
      <c r="I164" s="13" t="s">
        <v>16</v>
      </c>
      <c r="J164" s="7" t="s">
        <v>7</v>
      </c>
      <c r="K164" s="7" t="s">
        <v>15</v>
      </c>
      <c r="L164" s="7" t="s">
        <v>14</v>
      </c>
      <c r="M164" s="7" t="s">
        <v>8</v>
      </c>
      <c r="N164" s="7" t="s">
        <v>9</v>
      </c>
      <c r="O164" s="35" t="s">
        <v>2</v>
      </c>
      <c r="P164" s="17"/>
      <c r="Q164" s="46" t="s">
        <v>18</v>
      </c>
      <c r="R164" s="47" t="s">
        <v>10</v>
      </c>
      <c r="S164" s="47" t="s">
        <v>3</v>
      </c>
      <c r="T164" s="47" t="s">
        <v>11</v>
      </c>
    </row>
    <row r="165" spans="1:25" x14ac:dyDescent="0.25">
      <c r="C165" s="24">
        <v>44614</v>
      </c>
      <c r="F165" s="3"/>
      <c r="G165" s="3"/>
      <c r="H165" s="3"/>
      <c r="I165" s="15"/>
      <c r="J165" s="3"/>
      <c r="K165" s="3"/>
      <c r="L165" s="3"/>
      <c r="M165" s="3"/>
      <c r="N165" s="3"/>
      <c r="P165" s="19"/>
    </row>
    <row r="166" spans="1:25" x14ac:dyDescent="0.25">
      <c r="A166" t="s">
        <v>38</v>
      </c>
      <c r="C166" s="15"/>
      <c r="D166" s="3">
        <v>32</v>
      </c>
      <c r="E166"/>
      <c r="I166" s="15">
        <f t="shared" ref="I166:I167" si="115">SUM(D166:H166)</f>
        <v>32</v>
      </c>
      <c r="J166" s="3">
        <f>52.1+6.75</f>
        <v>58.85</v>
      </c>
      <c r="K166" s="21">
        <f>+J166*1.05</f>
        <v>61.792500000000004</v>
      </c>
      <c r="L166" s="21">
        <f>+J166*1.15</f>
        <v>67.677499999999995</v>
      </c>
      <c r="M166" s="21">
        <f>+J166*1.5</f>
        <v>88.275000000000006</v>
      </c>
      <c r="N166" s="3">
        <f>+J166*2</f>
        <v>117.7</v>
      </c>
      <c r="O166" s="6">
        <f t="shared" ref="O166:O167" si="116">D166*J166+E166*K166+F166*L166+G166*M166+H166*N166</f>
        <v>1883.2</v>
      </c>
      <c r="Q166" s="48">
        <f t="shared" ref="Q166:Q167" si="117">+O166</f>
        <v>1883.2</v>
      </c>
      <c r="R166" s="48">
        <f t="shared" ref="R166:R167" si="118">(N166-J166)*H166+(M166-J166)*G166</f>
        <v>0</v>
      </c>
      <c r="S166" s="48">
        <f>IF(Q166-R166&gt;$X$2,$X$2,Q166-R166)</f>
        <v>1594.57</v>
      </c>
      <c r="T166" s="48">
        <f t="shared" ref="T166:T167" si="119">IF(Q166-R166&gt;$X$1,Q166-R166-$X$1,0)</f>
        <v>432.49</v>
      </c>
    </row>
    <row r="167" spans="1:25" x14ac:dyDescent="0.25">
      <c r="A167" t="s">
        <v>39</v>
      </c>
      <c r="C167" s="15"/>
      <c r="D167" s="3">
        <v>32</v>
      </c>
      <c r="E167"/>
      <c r="I167" s="15">
        <f t="shared" si="115"/>
        <v>32</v>
      </c>
      <c r="J167" s="3">
        <f>52.1+6.75</f>
        <v>58.85</v>
      </c>
      <c r="K167" s="21">
        <f>+J167*1.05</f>
        <v>61.792500000000004</v>
      </c>
      <c r="L167" s="21">
        <f>+J167*1.15</f>
        <v>67.677499999999995</v>
      </c>
      <c r="M167" s="21">
        <f>+J167*1.5</f>
        <v>88.275000000000006</v>
      </c>
      <c r="N167" s="3">
        <f>+J167*2</f>
        <v>117.7</v>
      </c>
      <c r="O167" s="6">
        <f t="shared" si="116"/>
        <v>1883.2</v>
      </c>
      <c r="Q167" s="48">
        <f t="shared" si="117"/>
        <v>1883.2</v>
      </c>
      <c r="R167" s="48">
        <f t="shared" si="118"/>
        <v>0</v>
      </c>
      <c r="S167" s="48">
        <f>IF(Q167-R167&gt;$X$2,$X$2,Q167-R167)</f>
        <v>1594.57</v>
      </c>
      <c r="T167" s="48">
        <f t="shared" si="119"/>
        <v>432.49</v>
      </c>
    </row>
    <row r="168" spans="1:25" x14ac:dyDescent="0.25">
      <c r="A168" t="s">
        <v>20</v>
      </c>
      <c r="B168" s="3">
        <v>4</v>
      </c>
      <c r="C168" s="24"/>
      <c r="D168" s="3">
        <v>32</v>
      </c>
      <c r="F168" s="3"/>
      <c r="G168" s="3"/>
      <c r="H168" s="3"/>
      <c r="I168" s="15">
        <f>SUM(D168:H168)</f>
        <v>32</v>
      </c>
      <c r="J168" s="3">
        <f>51.36+6.25+B168</f>
        <v>61.61</v>
      </c>
      <c r="K168" s="21">
        <f>(51.36+6.25)*1.1+B168</f>
        <v>67.371000000000009</v>
      </c>
      <c r="L168" s="21">
        <f>(51.36+6.25)*1.15+B168</f>
        <v>70.251499999999993</v>
      </c>
      <c r="M168" s="21">
        <f>(51.36+6.25)*1.5+B168</f>
        <v>90.414999999999992</v>
      </c>
      <c r="N168" s="3">
        <f>51.36*2+B168</f>
        <v>106.72</v>
      </c>
      <c r="O168" s="6">
        <f>D168*J168+E168*K168+F168*L168+G168*M168+H168*N168</f>
        <v>1971.52</v>
      </c>
      <c r="P168" s="19"/>
      <c r="Q168" s="48">
        <f>O168</f>
        <v>1971.52</v>
      </c>
      <c r="R168" s="48">
        <f>(N168-J168)*H168+(M168-J168)*G168</f>
        <v>0</v>
      </c>
      <c r="S168" s="48">
        <f>IF(Q168-R168&gt;$X$2,$X$2,Q168-R168)</f>
        <v>1594.57</v>
      </c>
      <c r="T168" s="48">
        <f>IF(Q168-R168&gt;$X$1,Q168-R168-$X$1,0)</f>
        <v>520.80999999999995</v>
      </c>
    </row>
    <row r="169" spans="1:25" x14ac:dyDescent="0.25">
      <c r="A169" t="s">
        <v>21</v>
      </c>
      <c r="D169" s="3">
        <v>8</v>
      </c>
      <c r="E169"/>
      <c r="I169" s="15">
        <f>SUM(D169:H169)</f>
        <v>8</v>
      </c>
      <c r="J169" s="3">
        <f>23.47+3.05</f>
        <v>26.52</v>
      </c>
      <c r="K169" s="21">
        <f>+J169*1.05</f>
        <v>27.846</v>
      </c>
      <c r="L169" s="21">
        <f>+J169*1.15</f>
        <v>30.497999999999998</v>
      </c>
      <c r="M169" s="21">
        <f>+J169*1.5</f>
        <v>39.78</v>
      </c>
      <c r="N169" s="3">
        <f>+J169*2</f>
        <v>53.04</v>
      </c>
      <c r="O169" s="6">
        <f>D169*J169+E169*K169+F169*L169+G169*M169+H169*N169</f>
        <v>212.16</v>
      </c>
      <c r="Q169" s="48">
        <f t="shared" ref="Q169" si="120">+O169</f>
        <v>212.16</v>
      </c>
      <c r="R169" s="48">
        <f t="shared" ref="R169" si="121">(N169-J169)*H169+(M169-J169)*G169</f>
        <v>0</v>
      </c>
      <c r="S169" s="48">
        <f>IF(Q169-R169&gt;$X$2,$X$2,Q169-R169)</f>
        <v>212.16</v>
      </c>
      <c r="T169" s="48">
        <f t="shared" ref="T169" si="122">IF(Q169-R169&gt;$X$1,Q169-R169-$X$1,0)</f>
        <v>0</v>
      </c>
    </row>
    <row r="170" spans="1:25" x14ac:dyDescent="0.25">
      <c r="A170" t="s">
        <v>42</v>
      </c>
      <c r="D170" s="3">
        <v>8</v>
      </c>
      <c r="E170"/>
      <c r="I170" s="15">
        <f>SUM(D170:H170)</f>
        <v>8</v>
      </c>
      <c r="J170" s="3">
        <f>36.5+4.74</f>
        <v>41.24</v>
      </c>
      <c r="K170" s="21">
        <f>+J170*1.05</f>
        <v>43.302000000000007</v>
      </c>
      <c r="L170" s="21">
        <f>+J170*1.15</f>
        <v>47.426000000000002</v>
      </c>
      <c r="M170" s="21">
        <f>+J170*1.5</f>
        <v>61.86</v>
      </c>
      <c r="N170" s="3">
        <f>+J170*2</f>
        <v>82.48</v>
      </c>
      <c r="O170" s="6">
        <f>D170*J170+E170*K170+F170*L170+G170*M170+H170*N170</f>
        <v>329.92</v>
      </c>
      <c r="Q170" s="48">
        <f t="shared" ref="Q170" si="123">+O170</f>
        <v>329.92</v>
      </c>
      <c r="R170" s="48">
        <f t="shared" ref="R170" si="124">(N170-J170)*H170+(M170-J170)*G170</f>
        <v>0</v>
      </c>
      <c r="S170" s="48">
        <f>IF(Q170-R170&gt;$X$2,$X$2,Q170-R170)</f>
        <v>329.92</v>
      </c>
      <c r="T170" s="48">
        <f t="shared" ref="T170" si="125">IF(Q170-R170&gt;$X$1,Q170-R170-$X$1,0)</f>
        <v>0</v>
      </c>
    </row>
    <row r="171" spans="1:25" x14ac:dyDescent="0.25">
      <c r="A171" s="14" t="s">
        <v>17</v>
      </c>
      <c r="B171" s="15"/>
      <c r="C171" s="15"/>
      <c r="D171" s="15">
        <f>SUM(D165:D170)</f>
        <v>112</v>
      </c>
      <c r="E171" s="15"/>
      <c r="F171" s="15"/>
      <c r="G171" s="15"/>
      <c r="H171" s="15"/>
      <c r="I171" s="38">
        <f>SUM(I166:I170)</f>
        <v>112</v>
      </c>
      <c r="J171" s="15"/>
      <c r="K171" s="15"/>
      <c r="L171" s="15"/>
      <c r="M171" s="15"/>
      <c r="N171" s="15"/>
      <c r="O171" s="39">
        <f>SUM(O166:O170)</f>
        <v>6280</v>
      </c>
      <c r="P171" s="40"/>
      <c r="Q171" s="49">
        <f>SUM(Q166:Q170)</f>
        <v>6280</v>
      </c>
      <c r="R171" s="50">
        <f t="shared" ref="R171" si="126">SUM(R165:R168)</f>
        <v>0</v>
      </c>
      <c r="S171" s="49">
        <f>SUM(S166:S170)</f>
        <v>5325.79</v>
      </c>
      <c r="T171" s="50">
        <f>SUM(T166:T170)</f>
        <v>1385.79</v>
      </c>
      <c r="V171" s="14" t="s">
        <v>43</v>
      </c>
      <c r="W171" s="15">
        <f>+I146+I154+I162+I171</f>
        <v>496</v>
      </c>
      <c r="X171" s="56">
        <f>+Q146+Q154+Q162+Q171</f>
        <v>27573.68</v>
      </c>
      <c r="Y171" s="56">
        <f>+S146+S154+S162+S171</f>
        <v>21630.91</v>
      </c>
    </row>
    <row r="173" spans="1:25" ht="15.75" thickBot="1" x14ac:dyDescent="0.3">
      <c r="A173" s="1" t="s">
        <v>0</v>
      </c>
      <c r="B173" s="5" t="s">
        <v>22</v>
      </c>
      <c r="C173" s="13" t="s">
        <v>23</v>
      </c>
      <c r="D173" s="4" t="s">
        <v>4</v>
      </c>
      <c r="E173" s="4" t="s">
        <v>12</v>
      </c>
      <c r="F173" s="4" t="s">
        <v>13</v>
      </c>
      <c r="G173" s="4" t="s">
        <v>5</v>
      </c>
      <c r="H173" s="7" t="s">
        <v>6</v>
      </c>
      <c r="I173" s="13" t="s">
        <v>16</v>
      </c>
      <c r="J173" s="7" t="s">
        <v>7</v>
      </c>
      <c r="K173" s="7" t="s">
        <v>15</v>
      </c>
      <c r="L173" s="7" t="s">
        <v>14</v>
      </c>
      <c r="M173" s="7" t="s">
        <v>8</v>
      </c>
      <c r="N173" s="7" t="s">
        <v>9</v>
      </c>
      <c r="O173" s="35" t="s">
        <v>2</v>
      </c>
      <c r="P173" s="17"/>
      <c r="Q173" s="46" t="s">
        <v>18</v>
      </c>
      <c r="R173" s="47" t="s">
        <v>10</v>
      </c>
      <c r="S173" s="47" t="s">
        <v>3</v>
      </c>
      <c r="T173" s="47" t="s">
        <v>11</v>
      </c>
    </row>
    <row r="174" spans="1:25" x14ac:dyDescent="0.25">
      <c r="C174" s="24">
        <v>44621</v>
      </c>
      <c r="F174" s="3"/>
      <c r="G174" s="3"/>
      <c r="H174" s="3"/>
      <c r="I174" s="15"/>
      <c r="J174" s="3"/>
      <c r="K174" s="3"/>
      <c r="L174" s="3"/>
      <c r="M174" s="3"/>
      <c r="N174" s="3"/>
      <c r="P174" s="19"/>
    </row>
    <row r="175" spans="1:25" x14ac:dyDescent="0.25">
      <c r="A175" t="s">
        <v>38</v>
      </c>
      <c r="C175" s="15"/>
      <c r="D175" s="3">
        <v>38</v>
      </c>
      <c r="E175"/>
      <c r="I175" s="15">
        <f t="shared" ref="I175:I176" si="127">SUM(D175:H175)</f>
        <v>38</v>
      </c>
      <c r="J175" s="3">
        <f>52.1+6.75</f>
        <v>58.85</v>
      </c>
      <c r="K175" s="21">
        <f>+J175*1.05</f>
        <v>61.792500000000004</v>
      </c>
      <c r="L175" s="21">
        <f>+J175*1.15</f>
        <v>67.677499999999995</v>
      </c>
      <c r="M175" s="21">
        <f>+J175*1.5</f>
        <v>88.275000000000006</v>
      </c>
      <c r="N175" s="3">
        <f>+J175*2</f>
        <v>117.7</v>
      </c>
      <c r="O175" s="6">
        <f t="shared" ref="O175:O176" si="128">D175*J175+E175*K175+F175*L175+G175*M175+H175*N175</f>
        <v>2236.3000000000002</v>
      </c>
      <c r="Q175" s="48">
        <f t="shared" ref="Q175:Q176" si="129">+O175</f>
        <v>2236.3000000000002</v>
      </c>
      <c r="R175" s="48">
        <f t="shared" ref="R175:R176" si="130">(N175-J175)*H175+(M175-J175)*G175</f>
        <v>0</v>
      </c>
      <c r="S175" s="48">
        <f>IF(Q175-R175&gt;$X$2,$X$2,Q175-R175)</f>
        <v>1594.57</v>
      </c>
      <c r="T175" s="48">
        <f t="shared" ref="T175:T176" si="131">IF(Q175-R175&gt;$X$1,Q175-R175-$X$1,0)</f>
        <v>785.59000000000015</v>
      </c>
    </row>
    <row r="176" spans="1:25" x14ac:dyDescent="0.25">
      <c r="A176" t="s">
        <v>39</v>
      </c>
      <c r="C176" s="15"/>
      <c r="D176" s="3">
        <v>40</v>
      </c>
      <c r="E176"/>
      <c r="I176" s="15">
        <f t="shared" si="127"/>
        <v>40</v>
      </c>
      <c r="J176" s="3">
        <f>52.1+6.75</f>
        <v>58.85</v>
      </c>
      <c r="K176" s="21">
        <f>+J176*1.05</f>
        <v>61.792500000000004</v>
      </c>
      <c r="L176" s="21">
        <f>+J176*1.15</f>
        <v>67.677499999999995</v>
      </c>
      <c r="M176" s="21">
        <f>+J176*1.5</f>
        <v>88.275000000000006</v>
      </c>
      <c r="N176" s="3">
        <f>+J176*2</f>
        <v>117.7</v>
      </c>
      <c r="O176" s="6">
        <f t="shared" si="128"/>
        <v>2354</v>
      </c>
      <c r="Q176" s="48">
        <f t="shared" si="129"/>
        <v>2354</v>
      </c>
      <c r="R176" s="48">
        <f t="shared" si="130"/>
        <v>0</v>
      </c>
      <c r="S176" s="48">
        <f>IF(Q176-R176&gt;$X$2,$X$2,Q176-R176)</f>
        <v>1594.57</v>
      </c>
      <c r="T176" s="48">
        <f t="shared" si="131"/>
        <v>903.29</v>
      </c>
    </row>
    <row r="177" spans="1:20" x14ac:dyDescent="0.25">
      <c r="A177" t="s">
        <v>20</v>
      </c>
      <c r="B177" s="3">
        <v>4</v>
      </c>
      <c r="C177" s="24"/>
      <c r="D177" s="3">
        <v>32</v>
      </c>
      <c r="F177" s="3"/>
      <c r="G177" s="3"/>
      <c r="H177" s="3"/>
      <c r="I177" s="15">
        <f>SUM(D177:H177)</f>
        <v>32</v>
      </c>
      <c r="J177" s="3">
        <f>51.36+6.25+B177</f>
        <v>61.61</v>
      </c>
      <c r="K177" s="21">
        <f>(51.36+6.25)*1.1+B177</f>
        <v>67.371000000000009</v>
      </c>
      <c r="L177" s="21">
        <f>(51.36+6.25)*1.15+B177</f>
        <v>70.251499999999993</v>
      </c>
      <c r="M177" s="21">
        <f>(51.36+6.25)*1.5+B177</f>
        <v>90.414999999999992</v>
      </c>
      <c r="N177" s="3">
        <f>51.36*2+B177</f>
        <v>106.72</v>
      </c>
      <c r="O177" s="6">
        <f>D177*J177+E177*K177+F177*L177+G177*M177+H177*N177</f>
        <v>1971.52</v>
      </c>
      <c r="P177" s="19"/>
      <c r="Q177" s="48">
        <f>O177</f>
        <v>1971.52</v>
      </c>
      <c r="R177" s="48">
        <f>(N177-J177)*H177+(M177-J177)*G177</f>
        <v>0</v>
      </c>
      <c r="S177" s="48">
        <f>IF(Q177-R177&gt;$X$2,$X$2,Q177-R177)</f>
        <v>1594.57</v>
      </c>
      <c r="T177" s="48">
        <f>IF(Q177-R177&gt;$X$1,Q177-R177-$X$1,0)</f>
        <v>520.80999999999995</v>
      </c>
    </row>
    <row r="178" spans="1:20" x14ac:dyDescent="0.25">
      <c r="A178" t="s">
        <v>42</v>
      </c>
      <c r="D178" s="3">
        <v>40</v>
      </c>
      <c r="E178"/>
      <c r="I178" s="15">
        <f>SUM(D178:H178)</f>
        <v>40</v>
      </c>
      <c r="J178" s="3">
        <f>36.5+4.74</f>
        <v>41.24</v>
      </c>
      <c r="K178" s="21">
        <f>+J178*1.05</f>
        <v>43.302000000000007</v>
      </c>
      <c r="L178" s="21">
        <f>+J178*1.15</f>
        <v>47.426000000000002</v>
      </c>
      <c r="M178" s="21">
        <f>+J178*1.5</f>
        <v>61.86</v>
      </c>
      <c r="N178" s="3">
        <f>+J178*2</f>
        <v>82.48</v>
      </c>
      <c r="O178" s="6">
        <f>D178*J178+E178*K178+F178*L178+G178*M178+H178*N178</f>
        <v>1649.6000000000001</v>
      </c>
      <c r="Q178" s="48">
        <f t="shared" ref="Q178" si="132">+O178</f>
        <v>1649.6000000000001</v>
      </c>
      <c r="R178" s="48">
        <f t="shared" ref="R178" si="133">(N178-J178)*H178+(M178-J178)*G178</f>
        <v>0</v>
      </c>
      <c r="S178" s="48">
        <f>IF(Q178-R178&gt;$X$2,$X$2,Q178-R178)</f>
        <v>1594.57</v>
      </c>
      <c r="T178" s="48">
        <f t="shared" ref="T178" si="134">IF(Q178-R178&gt;$X$1,Q178-R178-$X$1,0)</f>
        <v>198.8900000000001</v>
      </c>
    </row>
    <row r="179" spans="1:20" x14ac:dyDescent="0.25">
      <c r="A179" s="14" t="s">
        <v>17</v>
      </c>
      <c r="B179" s="15"/>
      <c r="C179" s="15"/>
      <c r="D179" s="15">
        <f>SUM(D174:D178)</f>
        <v>150</v>
      </c>
      <c r="E179" s="15"/>
      <c r="F179" s="15"/>
      <c r="G179" s="15"/>
      <c r="H179" s="15"/>
      <c r="I179" s="38">
        <f>SUM(I175:I178)</f>
        <v>150</v>
      </c>
      <c r="J179" s="15"/>
      <c r="K179" s="15"/>
      <c r="L179" s="15"/>
      <c r="M179" s="15"/>
      <c r="N179" s="15"/>
      <c r="O179" s="39">
        <f>SUM(O175:O178)</f>
        <v>8211.42</v>
      </c>
      <c r="Q179" s="61">
        <f t="shared" ref="Q179:T179" si="135">SUM(Q175:Q178)</f>
        <v>8211.42</v>
      </c>
      <c r="R179" s="39">
        <f t="shared" si="135"/>
        <v>0</v>
      </c>
      <c r="S179" s="61">
        <f t="shared" si="135"/>
        <v>6378.28</v>
      </c>
      <c r="T179" s="39">
        <f t="shared" si="135"/>
        <v>2408.58</v>
      </c>
    </row>
    <row r="181" spans="1:20" ht="15.75" thickBot="1" x14ac:dyDescent="0.3">
      <c r="A181" s="1" t="s">
        <v>0</v>
      </c>
      <c r="B181" s="5" t="s">
        <v>22</v>
      </c>
      <c r="C181" s="13" t="s">
        <v>23</v>
      </c>
      <c r="D181" s="4" t="s">
        <v>4</v>
      </c>
      <c r="E181" s="4" t="s">
        <v>12</v>
      </c>
      <c r="F181" s="4" t="s">
        <v>13</v>
      </c>
      <c r="G181" s="4" t="s">
        <v>5</v>
      </c>
      <c r="H181" s="7" t="s">
        <v>6</v>
      </c>
      <c r="I181" s="13" t="s">
        <v>16</v>
      </c>
      <c r="J181" s="7" t="s">
        <v>7</v>
      </c>
      <c r="K181" s="7" t="s">
        <v>15</v>
      </c>
      <c r="L181" s="7" t="s">
        <v>14</v>
      </c>
      <c r="M181" s="7" t="s">
        <v>8</v>
      </c>
      <c r="N181" s="7" t="s">
        <v>9</v>
      </c>
      <c r="O181" s="35" t="s">
        <v>2</v>
      </c>
      <c r="P181" s="17"/>
      <c r="Q181" s="46" t="s">
        <v>18</v>
      </c>
      <c r="R181" s="47" t="s">
        <v>10</v>
      </c>
      <c r="S181" s="47" t="s">
        <v>3</v>
      </c>
      <c r="T181" s="47" t="s">
        <v>11</v>
      </c>
    </row>
    <row r="182" spans="1:20" x14ac:dyDescent="0.25">
      <c r="C182" s="24">
        <v>44628</v>
      </c>
      <c r="F182" s="3"/>
      <c r="G182" s="3"/>
      <c r="H182" s="3"/>
      <c r="I182" s="15"/>
      <c r="J182" s="3"/>
      <c r="K182" s="3"/>
      <c r="L182" s="3"/>
      <c r="M182" s="3"/>
      <c r="N182" s="3"/>
      <c r="P182" s="19"/>
    </row>
    <row r="183" spans="1:20" x14ac:dyDescent="0.25">
      <c r="A183" t="s">
        <v>38</v>
      </c>
      <c r="C183" s="15"/>
      <c r="D183" s="3">
        <v>39</v>
      </c>
      <c r="E183"/>
      <c r="I183" s="15">
        <f t="shared" ref="I183:I184" si="136">SUM(D183:H183)</f>
        <v>39</v>
      </c>
      <c r="J183" s="3">
        <f>52.1+6.75</f>
        <v>58.85</v>
      </c>
      <c r="K183" s="21">
        <f>+J183*1.05</f>
        <v>61.792500000000004</v>
      </c>
      <c r="L183" s="21">
        <f>+J183*1.15</f>
        <v>67.677499999999995</v>
      </c>
      <c r="M183" s="21">
        <f>+J183*1.5</f>
        <v>88.275000000000006</v>
      </c>
      <c r="N183" s="3">
        <f>+J183*2</f>
        <v>117.7</v>
      </c>
      <c r="O183" s="6">
        <f t="shared" ref="O183:O184" si="137">D183*J183+E183*K183+F183*L183+G183*M183+H183*N183</f>
        <v>2295.15</v>
      </c>
      <c r="Q183" s="48">
        <f t="shared" ref="Q183:Q184" si="138">+O183</f>
        <v>2295.15</v>
      </c>
      <c r="R183" s="48">
        <f t="shared" ref="R183:R184" si="139">(N183-J183)*H183+(M183-J183)*G183</f>
        <v>0</v>
      </c>
      <c r="S183" s="48">
        <f>IF(Q183-R183&gt;$X$2,$X$2,Q183-R183)</f>
        <v>1594.57</v>
      </c>
      <c r="T183" s="48">
        <f t="shared" ref="T183:T184" si="140">IF(Q183-R183&gt;$X$1,Q183-R183-$X$1,0)</f>
        <v>844.44</v>
      </c>
    </row>
    <row r="184" spans="1:20" x14ac:dyDescent="0.25">
      <c r="A184" t="s">
        <v>39</v>
      </c>
      <c r="C184" s="15"/>
      <c r="D184" s="3">
        <v>32</v>
      </c>
      <c r="E184"/>
      <c r="I184" s="15">
        <f t="shared" si="136"/>
        <v>32</v>
      </c>
      <c r="J184" s="3">
        <f>52.1+6.75</f>
        <v>58.85</v>
      </c>
      <c r="K184" s="21">
        <f>+J184*1.05</f>
        <v>61.792500000000004</v>
      </c>
      <c r="L184" s="21">
        <f>+J184*1.15</f>
        <v>67.677499999999995</v>
      </c>
      <c r="M184" s="21">
        <f>+J184*1.5</f>
        <v>88.275000000000006</v>
      </c>
      <c r="N184" s="3">
        <f>+J184*2</f>
        <v>117.7</v>
      </c>
      <c r="O184" s="6">
        <f t="shared" si="137"/>
        <v>1883.2</v>
      </c>
      <c r="Q184" s="48">
        <f t="shared" si="138"/>
        <v>1883.2</v>
      </c>
      <c r="R184" s="48">
        <f t="shared" si="139"/>
        <v>0</v>
      </c>
      <c r="S184" s="48">
        <f>IF(Q184-R184&gt;$X$2,$X$2,Q184-R184)</f>
        <v>1594.57</v>
      </c>
      <c r="T184" s="48">
        <f t="shared" si="140"/>
        <v>432.49</v>
      </c>
    </row>
    <row r="185" spans="1:20" x14ac:dyDescent="0.25">
      <c r="A185" t="s">
        <v>20</v>
      </c>
      <c r="B185" s="3">
        <v>4</v>
      </c>
      <c r="C185" s="24"/>
      <c r="D185" s="3">
        <v>40</v>
      </c>
      <c r="F185" s="3"/>
      <c r="G185" s="3"/>
      <c r="H185" s="3"/>
      <c r="I185" s="15">
        <f>SUM(D185:H185)</f>
        <v>40</v>
      </c>
      <c r="J185" s="3">
        <f>51.36+6.25+B185</f>
        <v>61.61</v>
      </c>
      <c r="K185" s="21">
        <f>(51.36+6.25)*1.1+B185</f>
        <v>67.371000000000009</v>
      </c>
      <c r="L185" s="21">
        <f>(51.36+6.25)*1.15+B185</f>
        <v>70.251499999999993</v>
      </c>
      <c r="M185" s="21">
        <f>(51.36+6.25)*1.5+B185</f>
        <v>90.414999999999992</v>
      </c>
      <c r="N185" s="3">
        <f>51.36*2+B185</f>
        <v>106.72</v>
      </c>
      <c r="O185" s="6">
        <f>D185*J185+E185*K185+F185*L185+G185*M185+H185*N185</f>
        <v>2464.4</v>
      </c>
      <c r="P185" s="19"/>
      <c r="Q185" s="48">
        <f>O185</f>
        <v>2464.4</v>
      </c>
      <c r="R185" s="48">
        <f>(N185-J185)*H185+(M185-J185)*G185</f>
        <v>0</v>
      </c>
      <c r="S185" s="48">
        <f>IF(Q185-R185&gt;$X$2,$X$2,Q185-R185)</f>
        <v>1594.57</v>
      </c>
      <c r="T185" s="48">
        <f>IF(Q185-R185&gt;$X$1,Q185-R185-$X$1,0)</f>
        <v>1013.69</v>
      </c>
    </row>
    <row r="186" spans="1:20" x14ac:dyDescent="0.25">
      <c r="A186" t="s">
        <v>42</v>
      </c>
      <c r="D186" s="3">
        <v>40</v>
      </c>
      <c r="E186"/>
      <c r="I186" s="15">
        <f>SUM(D186:H186)</f>
        <v>40</v>
      </c>
      <c r="J186" s="3">
        <f>36.5+4.74</f>
        <v>41.24</v>
      </c>
      <c r="K186" s="21">
        <f>+J186*1.05</f>
        <v>43.302000000000007</v>
      </c>
      <c r="L186" s="21">
        <f>+J186*1.15</f>
        <v>47.426000000000002</v>
      </c>
      <c r="M186" s="21">
        <f>+J186*1.5</f>
        <v>61.86</v>
      </c>
      <c r="N186" s="3">
        <f>+J186*2</f>
        <v>82.48</v>
      </c>
      <c r="O186" s="6">
        <f>D186*J186+E186*K186+F186*L186+G186*M186+H186*N186</f>
        <v>1649.6000000000001</v>
      </c>
      <c r="Q186" s="48">
        <f t="shared" ref="Q186" si="141">+O186</f>
        <v>1649.6000000000001</v>
      </c>
      <c r="R186" s="48">
        <f t="shared" ref="R186" si="142">(N186-J186)*H186+(M186-J186)*G186</f>
        <v>0</v>
      </c>
      <c r="S186" s="48">
        <f>IF(Q186-R186&gt;$X$2,$X$2,Q186-R186)</f>
        <v>1594.57</v>
      </c>
      <c r="T186" s="48">
        <f t="shared" ref="T186" si="143">IF(Q186-R186&gt;$X$1,Q186-R186-$X$1,0)</f>
        <v>198.8900000000001</v>
      </c>
    </row>
    <row r="187" spans="1:20" x14ac:dyDescent="0.25">
      <c r="A187" s="14" t="s">
        <v>17</v>
      </c>
      <c r="B187" s="15"/>
      <c r="C187" s="15"/>
      <c r="D187" s="15">
        <f>SUM(D182:D186)</f>
        <v>151</v>
      </c>
      <c r="E187" s="15"/>
      <c r="F187" s="15"/>
      <c r="G187" s="15"/>
      <c r="H187" s="15"/>
      <c r="I187" s="38">
        <f>SUM(I183:I186)</f>
        <v>151</v>
      </c>
      <c r="J187" s="15"/>
      <c r="K187" s="15"/>
      <c r="L187" s="15"/>
      <c r="M187" s="15"/>
      <c r="N187" s="15"/>
      <c r="O187" s="39">
        <f>SUM(O183:O186)</f>
        <v>8292.35</v>
      </c>
      <c r="Q187" s="61">
        <f t="shared" ref="Q187" si="144">SUM(Q183:Q186)</f>
        <v>8292.35</v>
      </c>
      <c r="R187" s="39">
        <f t="shared" ref="R187" si="145">SUM(R183:R186)</f>
        <v>0</v>
      </c>
      <c r="S187" s="61">
        <f t="shared" ref="S187" si="146">SUM(S183:S186)</f>
        <v>6378.28</v>
      </c>
      <c r="T187" s="39">
        <f t="shared" ref="T187" si="147">SUM(T183:T186)</f>
        <v>2489.5100000000002</v>
      </c>
    </row>
    <row r="189" spans="1:20" ht="15.75" thickBot="1" x14ac:dyDescent="0.3">
      <c r="A189" s="1" t="s">
        <v>0</v>
      </c>
      <c r="B189" s="5" t="s">
        <v>22</v>
      </c>
      <c r="C189" s="13" t="s">
        <v>23</v>
      </c>
      <c r="D189" s="4" t="s">
        <v>4</v>
      </c>
      <c r="E189" s="4" t="s">
        <v>12</v>
      </c>
      <c r="F189" s="4" t="s">
        <v>13</v>
      </c>
      <c r="G189" s="4" t="s">
        <v>5</v>
      </c>
      <c r="H189" s="7" t="s">
        <v>6</v>
      </c>
      <c r="I189" s="13" t="s">
        <v>16</v>
      </c>
      <c r="J189" s="7" t="s">
        <v>7</v>
      </c>
      <c r="K189" s="7" t="s">
        <v>15</v>
      </c>
      <c r="L189" s="7" t="s">
        <v>14</v>
      </c>
      <c r="M189" s="7" t="s">
        <v>8</v>
      </c>
      <c r="N189" s="7" t="s">
        <v>9</v>
      </c>
      <c r="O189" s="35" t="s">
        <v>2</v>
      </c>
      <c r="P189" s="17"/>
      <c r="Q189" s="46" t="s">
        <v>18</v>
      </c>
      <c r="R189" s="47" t="s">
        <v>10</v>
      </c>
      <c r="S189" s="47" t="s">
        <v>3</v>
      </c>
      <c r="T189" s="47" t="s">
        <v>11</v>
      </c>
    </row>
    <row r="190" spans="1:20" x14ac:dyDescent="0.25">
      <c r="C190" s="24">
        <v>44635</v>
      </c>
      <c r="F190" s="3"/>
      <c r="G190" s="3"/>
      <c r="H190" s="3"/>
      <c r="I190" s="15"/>
      <c r="J190" s="3"/>
      <c r="K190" s="3"/>
      <c r="L190" s="3"/>
      <c r="M190" s="3"/>
      <c r="N190" s="3"/>
      <c r="P190" s="19"/>
    </row>
    <row r="191" spans="1:20" x14ac:dyDescent="0.25">
      <c r="A191" t="s">
        <v>38</v>
      </c>
      <c r="C191" s="15"/>
      <c r="D191" s="3">
        <v>32</v>
      </c>
      <c r="E191"/>
      <c r="I191" s="15">
        <f t="shared" ref="I191:I192" si="148">SUM(D191:H191)</f>
        <v>32</v>
      </c>
      <c r="J191" s="3">
        <f>52.1+6.75</f>
        <v>58.85</v>
      </c>
      <c r="K191" s="21">
        <f>+J191*1.05</f>
        <v>61.792500000000004</v>
      </c>
      <c r="L191" s="21">
        <f>+J191*1.15</f>
        <v>67.677499999999995</v>
      </c>
      <c r="M191" s="21">
        <f>+J191*1.5</f>
        <v>88.275000000000006</v>
      </c>
      <c r="N191" s="3">
        <f>+J191*2</f>
        <v>117.7</v>
      </c>
      <c r="O191" s="6">
        <f t="shared" ref="O191:O192" si="149">D191*J191+E191*K191+F191*L191+G191*M191+H191*N191</f>
        <v>1883.2</v>
      </c>
      <c r="Q191" s="48">
        <f t="shared" ref="Q191:Q192" si="150">+O191</f>
        <v>1883.2</v>
      </c>
      <c r="R191" s="48">
        <f t="shared" ref="R191:R192" si="151">(N191-J191)*H191+(M191-J191)*G191</f>
        <v>0</v>
      </c>
      <c r="S191" s="48">
        <f>IF(Q191-R191&gt;$X$2,$X$2,Q191-R191)</f>
        <v>1594.57</v>
      </c>
      <c r="T191" s="48">
        <f t="shared" ref="T191:T192" si="152">IF(Q191-R191&gt;$X$1,Q191-R191-$X$1,0)</f>
        <v>432.49</v>
      </c>
    </row>
    <row r="192" spans="1:20" x14ac:dyDescent="0.25">
      <c r="A192" t="s">
        <v>39</v>
      </c>
      <c r="C192" s="15"/>
      <c r="D192" s="3">
        <v>40</v>
      </c>
      <c r="E192"/>
      <c r="I192" s="15">
        <f t="shared" si="148"/>
        <v>40</v>
      </c>
      <c r="J192" s="3">
        <f>52.1+6.75</f>
        <v>58.85</v>
      </c>
      <c r="K192" s="21">
        <f>+J192*1.05</f>
        <v>61.792500000000004</v>
      </c>
      <c r="L192" s="21">
        <f>+J192*1.15</f>
        <v>67.677499999999995</v>
      </c>
      <c r="M192" s="21">
        <f>+J192*1.5</f>
        <v>88.275000000000006</v>
      </c>
      <c r="N192" s="3">
        <f>+J192*2</f>
        <v>117.7</v>
      </c>
      <c r="O192" s="6">
        <f t="shared" si="149"/>
        <v>2354</v>
      </c>
      <c r="Q192" s="48">
        <f t="shared" si="150"/>
        <v>2354</v>
      </c>
      <c r="R192" s="48">
        <f t="shared" si="151"/>
        <v>0</v>
      </c>
      <c r="S192" s="48">
        <f>IF(Q192-R192&gt;$X$2,$X$2,Q192-R192)</f>
        <v>1594.57</v>
      </c>
      <c r="T192" s="48">
        <f t="shared" si="152"/>
        <v>903.29</v>
      </c>
    </row>
    <row r="193" spans="1:20" x14ac:dyDescent="0.25">
      <c r="A193" t="s">
        <v>20</v>
      </c>
      <c r="B193" s="3">
        <v>4</v>
      </c>
      <c r="C193" s="24"/>
      <c r="D193" s="3">
        <v>32</v>
      </c>
      <c r="F193" s="3"/>
      <c r="G193" s="3"/>
      <c r="H193" s="3"/>
      <c r="I193" s="15">
        <f>SUM(D193:H193)</f>
        <v>32</v>
      </c>
      <c r="J193" s="3">
        <f>51.36+6.25+B193</f>
        <v>61.61</v>
      </c>
      <c r="K193" s="21">
        <f>(51.36+6.25)*1.1+B193</f>
        <v>67.371000000000009</v>
      </c>
      <c r="L193" s="21">
        <f>(51.36+6.25)*1.15+B193</f>
        <v>70.251499999999993</v>
      </c>
      <c r="M193" s="21">
        <f>(51.36+6.25)*1.5+B193</f>
        <v>90.414999999999992</v>
      </c>
      <c r="N193" s="3">
        <f>51.36*2+B193</f>
        <v>106.72</v>
      </c>
      <c r="O193" s="6">
        <f>D193*J193+E193*K193+F193*L193+G193*M193+H193*N193</f>
        <v>1971.52</v>
      </c>
      <c r="P193" s="19"/>
      <c r="Q193" s="48">
        <f>O193</f>
        <v>1971.52</v>
      </c>
      <c r="R193" s="48">
        <f>(N193-J193)*H193+(M193-J193)*G193</f>
        <v>0</v>
      </c>
      <c r="S193" s="48">
        <f>IF(Q193-R193&gt;$X$2,$X$2,Q193-R193)</f>
        <v>1594.57</v>
      </c>
      <c r="T193" s="48">
        <f>IF(Q193-R193&gt;$X$1,Q193-R193-$X$1,0)</f>
        <v>520.80999999999995</v>
      </c>
    </row>
    <row r="194" spans="1:20" x14ac:dyDescent="0.25">
      <c r="A194" t="s">
        <v>42</v>
      </c>
      <c r="D194" s="3">
        <v>32</v>
      </c>
      <c r="E194"/>
      <c r="I194" s="15">
        <f>SUM(D194:H194)</f>
        <v>32</v>
      </c>
      <c r="J194" s="3">
        <f>36.5+4.74</f>
        <v>41.24</v>
      </c>
      <c r="K194" s="21">
        <f>+J194*1.05</f>
        <v>43.302000000000007</v>
      </c>
      <c r="L194" s="21">
        <f>+J194*1.15</f>
        <v>47.426000000000002</v>
      </c>
      <c r="M194" s="21">
        <f>+J194*1.5</f>
        <v>61.86</v>
      </c>
      <c r="N194" s="3">
        <f>+J194*2</f>
        <v>82.48</v>
      </c>
      <c r="O194" s="6">
        <f>D194*J194+E194*K194+F194*L194+G194*M194+H194*N194</f>
        <v>1319.68</v>
      </c>
      <c r="Q194" s="48">
        <f t="shared" ref="Q194:Q195" si="153">+O194</f>
        <v>1319.68</v>
      </c>
      <c r="R194" s="48">
        <f t="shared" ref="R194:R195" si="154">(N194-J194)*H194+(M194-J194)*G194</f>
        <v>0</v>
      </c>
      <c r="S194" s="48">
        <f>IF(Q194-R194&gt;$X$2,$X$2,Q194-R194)</f>
        <v>1319.68</v>
      </c>
      <c r="T194" s="48">
        <f t="shared" ref="T194:T195" si="155">IF(Q194-R194&gt;$X$1,Q194-R194-$X$1,0)</f>
        <v>0</v>
      </c>
    </row>
    <row r="195" spans="1:20" x14ac:dyDescent="0.25">
      <c r="A195" t="s">
        <v>21</v>
      </c>
      <c r="D195" s="3">
        <v>8</v>
      </c>
      <c r="E195"/>
      <c r="I195" s="15">
        <f>SUM(D195:H195)</f>
        <v>8</v>
      </c>
      <c r="J195" s="3">
        <f>23.47+3.05</f>
        <v>26.52</v>
      </c>
      <c r="K195" s="21">
        <f>+J195*1.05</f>
        <v>27.846</v>
      </c>
      <c r="L195" s="21">
        <f>+J195*1.15</f>
        <v>30.497999999999998</v>
      </c>
      <c r="M195" s="21">
        <f>+J195*1.5</f>
        <v>39.78</v>
      </c>
      <c r="N195" s="3">
        <f>+J195*2</f>
        <v>53.04</v>
      </c>
      <c r="O195" s="6">
        <f>D195*J195+E195*K195+F195*L195+G195*M195+H195*N195</f>
        <v>212.16</v>
      </c>
      <c r="Q195" s="48">
        <f t="shared" si="153"/>
        <v>212.16</v>
      </c>
      <c r="R195" s="48">
        <f t="shared" si="154"/>
        <v>0</v>
      </c>
      <c r="S195" s="48">
        <f>IF(Q195-R195&gt;$X$2,$X$2,Q195-R195)</f>
        <v>212.16</v>
      </c>
      <c r="T195" s="48">
        <f t="shared" si="155"/>
        <v>0</v>
      </c>
    </row>
    <row r="196" spans="1:20" x14ac:dyDescent="0.25">
      <c r="A196" s="14" t="s">
        <v>17</v>
      </c>
      <c r="B196" s="15"/>
      <c r="C196" s="15"/>
      <c r="D196" s="15">
        <f>SUM(D190:D195)</f>
        <v>144</v>
      </c>
      <c r="E196" s="15"/>
      <c r="F196" s="15"/>
      <c r="G196" s="15"/>
      <c r="H196" s="15"/>
      <c r="I196" s="38">
        <f>SUM(I191:I195)</f>
        <v>144</v>
      </c>
      <c r="J196" s="57"/>
      <c r="K196" s="57"/>
      <c r="L196" s="57"/>
      <c r="M196" s="57"/>
      <c r="N196" s="57"/>
      <c r="O196" s="62">
        <f t="shared" ref="O196:T196" si="156">SUM(O191:O195)</f>
        <v>7740.5599999999995</v>
      </c>
      <c r="Q196" s="61">
        <f t="shared" si="156"/>
        <v>7740.5599999999995</v>
      </c>
      <c r="R196" s="58"/>
      <c r="S196" s="61">
        <f t="shared" si="156"/>
        <v>6315.55</v>
      </c>
      <c r="T196" s="58">
        <f t="shared" si="156"/>
        <v>1856.59</v>
      </c>
    </row>
    <row r="198" spans="1:20" ht="15.75" thickBot="1" x14ac:dyDescent="0.3">
      <c r="A198" s="1" t="s">
        <v>0</v>
      </c>
      <c r="B198" s="5" t="s">
        <v>22</v>
      </c>
      <c r="C198" s="13" t="s">
        <v>23</v>
      </c>
      <c r="D198" s="4" t="s">
        <v>4</v>
      </c>
      <c r="E198" s="4" t="s">
        <v>12</v>
      </c>
      <c r="F198" s="4" t="s">
        <v>13</v>
      </c>
      <c r="G198" s="4" t="s">
        <v>5</v>
      </c>
      <c r="H198" s="7" t="s">
        <v>6</v>
      </c>
      <c r="I198" s="13" t="s">
        <v>16</v>
      </c>
      <c r="J198" s="7" t="s">
        <v>7</v>
      </c>
      <c r="K198" s="7" t="s">
        <v>15</v>
      </c>
      <c r="L198" s="7" t="s">
        <v>14</v>
      </c>
      <c r="M198" s="7" t="s">
        <v>8</v>
      </c>
      <c r="N198" s="7" t="s">
        <v>9</v>
      </c>
      <c r="O198" s="35" t="s">
        <v>2</v>
      </c>
      <c r="P198" s="17"/>
      <c r="Q198" s="46" t="s">
        <v>18</v>
      </c>
      <c r="R198" s="47" t="s">
        <v>10</v>
      </c>
      <c r="S198" s="47" t="s">
        <v>3</v>
      </c>
      <c r="T198" s="47" t="s">
        <v>11</v>
      </c>
    </row>
    <row r="199" spans="1:20" x14ac:dyDescent="0.25">
      <c r="C199" s="24">
        <v>44642</v>
      </c>
      <c r="F199" s="3"/>
      <c r="G199" s="3"/>
      <c r="H199" s="3"/>
      <c r="I199" s="15"/>
      <c r="J199" s="3"/>
      <c r="K199" s="3"/>
      <c r="L199" s="3"/>
      <c r="M199" s="3"/>
      <c r="N199" s="3"/>
      <c r="P199" s="19"/>
    </row>
    <row r="200" spans="1:20" x14ac:dyDescent="0.25">
      <c r="A200" t="s">
        <v>38</v>
      </c>
      <c r="C200" s="15"/>
      <c r="D200" s="3">
        <v>40</v>
      </c>
      <c r="E200"/>
      <c r="I200" s="15">
        <f t="shared" ref="I200:I201" si="157">SUM(D200:H200)</f>
        <v>40</v>
      </c>
      <c r="J200" s="3">
        <f>52.1+6.75</f>
        <v>58.85</v>
      </c>
      <c r="K200" s="21">
        <f>+J200*1.05</f>
        <v>61.792500000000004</v>
      </c>
      <c r="L200" s="21">
        <f>+J200*1.15</f>
        <v>67.677499999999995</v>
      </c>
      <c r="M200" s="21">
        <f>+J200*1.5</f>
        <v>88.275000000000006</v>
      </c>
      <c r="N200" s="3">
        <f>+J200*2</f>
        <v>117.7</v>
      </c>
      <c r="O200" s="6">
        <f t="shared" ref="O200:O201" si="158">D200*J200+E200*K200+F200*L200+G200*M200+H200*N200</f>
        <v>2354</v>
      </c>
      <c r="Q200" s="48">
        <f t="shared" ref="Q200:Q201" si="159">+O200</f>
        <v>2354</v>
      </c>
      <c r="R200" s="48">
        <f t="shared" ref="R200:R201" si="160">(N200-J200)*H200+(M200-J200)*G200</f>
        <v>0</v>
      </c>
      <c r="S200" s="48">
        <f>IF(Q200-R200&gt;$X$2,$X$2,Q200-R200)</f>
        <v>1594.57</v>
      </c>
      <c r="T200" s="48">
        <f t="shared" ref="T200:T201" si="161">IF(Q200-R200&gt;$X$1,Q200-R200-$X$1,0)</f>
        <v>903.29</v>
      </c>
    </row>
    <row r="201" spans="1:20" x14ac:dyDescent="0.25">
      <c r="A201" t="s">
        <v>39</v>
      </c>
      <c r="C201" s="15"/>
      <c r="D201" s="3">
        <v>40</v>
      </c>
      <c r="E201"/>
      <c r="I201" s="15">
        <f t="shared" si="157"/>
        <v>40</v>
      </c>
      <c r="J201" s="3">
        <f>52.1+6.75</f>
        <v>58.85</v>
      </c>
      <c r="K201" s="21">
        <f>+J201*1.05</f>
        <v>61.792500000000004</v>
      </c>
      <c r="L201" s="21">
        <f>+J201*1.15</f>
        <v>67.677499999999995</v>
      </c>
      <c r="M201" s="21">
        <f>+J201*1.5</f>
        <v>88.275000000000006</v>
      </c>
      <c r="N201" s="3">
        <f>+J201*2</f>
        <v>117.7</v>
      </c>
      <c r="O201" s="6">
        <f t="shared" si="158"/>
        <v>2354</v>
      </c>
      <c r="Q201" s="48">
        <f t="shared" si="159"/>
        <v>2354</v>
      </c>
      <c r="R201" s="48">
        <f t="shared" si="160"/>
        <v>0</v>
      </c>
      <c r="S201" s="48">
        <f>IF(Q201-R201&gt;$X$2,$X$2,Q201-R201)</f>
        <v>1594.57</v>
      </c>
      <c r="T201" s="48">
        <f t="shared" si="161"/>
        <v>903.29</v>
      </c>
    </row>
    <row r="202" spans="1:20" x14ac:dyDescent="0.25">
      <c r="A202" t="s">
        <v>42</v>
      </c>
      <c r="D202" s="3">
        <v>40</v>
      </c>
      <c r="E202"/>
      <c r="I202" s="15">
        <f>SUM(D202:H202)</f>
        <v>40</v>
      </c>
      <c r="J202" s="3">
        <f>36.5+4.74</f>
        <v>41.24</v>
      </c>
      <c r="K202" s="21">
        <f>+J202*1.05</f>
        <v>43.302000000000007</v>
      </c>
      <c r="L202" s="21">
        <f>+J202*1.15</f>
        <v>47.426000000000002</v>
      </c>
      <c r="M202" s="21">
        <f>+J202*1.5</f>
        <v>61.86</v>
      </c>
      <c r="N202" s="3">
        <f>+J202*2</f>
        <v>82.48</v>
      </c>
      <c r="O202" s="6">
        <f>D202*J202+E202*K202+F202*L202+G202*M202+H202*N202</f>
        <v>1649.6000000000001</v>
      </c>
      <c r="Q202" s="48">
        <f t="shared" ref="Q202" si="162">+O202</f>
        <v>1649.6000000000001</v>
      </c>
      <c r="R202" s="48">
        <f t="shared" ref="R202" si="163">(N202-J202)*H202+(M202-J202)*G202</f>
        <v>0</v>
      </c>
      <c r="S202" s="48">
        <f>IF(Q202-R202&gt;$X$2,$X$2,Q202-R202)</f>
        <v>1594.57</v>
      </c>
      <c r="T202" s="48">
        <f t="shared" ref="T202" si="164">IF(Q202-R202&gt;$X$1,Q202-R202-$X$1,0)</f>
        <v>198.8900000000001</v>
      </c>
    </row>
    <row r="203" spans="1:20" x14ac:dyDescent="0.25">
      <c r="A203" s="14" t="s">
        <v>17</v>
      </c>
      <c r="B203" s="15"/>
      <c r="C203" s="15"/>
      <c r="D203" s="15">
        <f>SUM(D199:D202)</f>
        <v>120</v>
      </c>
      <c r="E203" s="15"/>
      <c r="F203" s="15"/>
      <c r="G203" s="15"/>
      <c r="H203" s="15"/>
      <c r="I203" s="38">
        <f>SUM(I200:I202)</f>
        <v>120</v>
      </c>
      <c r="J203" s="57"/>
      <c r="K203" s="57"/>
      <c r="L203" s="57"/>
      <c r="M203" s="57"/>
      <c r="N203" s="57"/>
      <c r="O203" s="62">
        <f>SUM(O200:O202)</f>
        <v>6357.6</v>
      </c>
      <c r="Q203" s="61">
        <f>SUM(Q200:Q202)</f>
        <v>6357.6</v>
      </c>
      <c r="R203" s="58"/>
      <c r="S203" s="61">
        <f>SUM(S200:S202)</f>
        <v>4783.71</v>
      </c>
      <c r="T203" s="58">
        <f>SUM(T200:T202)</f>
        <v>2005.47</v>
      </c>
    </row>
    <row r="205" spans="1:20" ht="15.75" thickBot="1" x14ac:dyDescent="0.3">
      <c r="A205" s="1" t="s">
        <v>0</v>
      </c>
      <c r="B205" s="5" t="s">
        <v>22</v>
      </c>
      <c r="C205" s="13" t="s">
        <v>23</v>
      </c>
      <c r="D205" s="4" t="s">
        <v>4</v>
      </c>
      <c r="E205" s="4" t="s">
        <v>12</v>
      </c>
      <c r="F205" s="4" t="s">
        <v>13</v>
      </c>
      <c r="G205" s="4" t="s">
        <v>5</v>
      </c>
      <c r="H205" s="7" t="s">
        <v>6</v>
      </c>
      <c r="I205" s="13" t="s">
        <v>16</v>
      </c>
      <c r="J205" s="7" t="s">
        <v>7</v>
      </c>
      <c r="K205" s="7" t="s">
        <v>15</v>
      </c>
      <c r="L205" s="7" t="s">
        <v>14</v>
      </c>
      <c r="M205" s="7" t="s">
        <v>8</v>
      </c>
      <c r="N205" s="7" t="s">
        <v>9</v>
      </c>
      <c r="O205" s="35" t="s">
        <v>2</v>
      </c>
      <c r="P205" s="17"/>
      <c r="Q205" s="46" t="s">
        <v>18</v>
      </c>
      <c r="R205" s="47" t="s">
        <v>10</v>
      </c>
      <c r="S205" s="47" t="s">
        <v>3</v>
      </c>
      <c r="T205" s="47" t="s">
        <v>11</v>
      </c>
    </row>
    <row r="206" spans="1:20" x14ac:dyDescent="0.25">
      <c r="C206" s="24">
        <v>44649</v>
      </c>
      <c r="F206" s="3"/>
      <c r="G206" s="3"/>
      <c r="H206" s="3"/>
      <c r="I206" s="15"/>
      <c r="J206" s="3"/>
      <c r="K206" s="3"/>
      <c r="L206" s="3"/>
      <c r="M206" s="3"/>
      <c r="N206" s="3"/>
      <c r="P206" s="19"/>
    </row>
    <row r="207" spans="1:20" x14ac:dyDescent="0.25">
      <c r="A207" t="s">
        <v>38</v>
      </c>
      <c r="C207" s="15"/>
      <c r="D207" s="3">
        <v>40</v>
      </c>
      <c r="E207"/>
      <c r="I207" s="15">
        <f t="shared" ref="I207:I208" si="165">SUM(D207:H207)</f>
        <v>40</v>
      </c>
      <c r="J207" s="3">
        <f>52.1+6.75</f>
        <v>58.85</v>
      </c>
      <c r="K207" s="21">
        <f>+J207*1.05</f>
        <v>61.792500000000004</v>
      </c>
      <c r="L207" s="21">
        <f>+J207*1.15</f>
        <v>67.677499999999995</v>
      </c>
      <c r="M207" s="21">
        <f>+J207*1.5</f>
        <v>88.275000000000006</v>
      </c>
      <c r="N207" s="3">
        <f>+J207*2</f>
        <v>117.7</v>
      </c>
      <c r="O207" s="6">
        <f t="shared" ref="O207:O208" si="166">D207*J207+E207*K207+F207*L207+G207*M207+H207*N207</f>
        <v>2354</v>
      </c>
      <c r="Q207" s="48">
        <f t="shared" ref="Q207:Q209" si="167">+O207</f>
        <v>2354</v>
      </c>
      <c r="R207" s="48">
        <f t="shared" ref="R207:R209" si="168">(N207-J207)*H207+(M207-J207)*G207</f>
        <v>0</v>
      </c>
      <c r="S207" s="48">
        <f>IF(Q207-R207&gt;$X$2,$X$2,Q207-R207)</f>
        <v>1594.57</v>
      </c>
      <c r="T207" s="48">
        <f t="shared" ref="T207:T209" si="169">IF(Q207-R207&gt;$X$1,Q207-R207-$X$1,0)</f>
        <v>903.29</v>
      </c>
    </row>
    <row r="208" spans="1:20" x14ac:dyDescent="0.25">
      <c r="A208" t="s">
        <v>39</v>
      </c>
      <c r="C208" s="15"/>
      <c r="D208" s="3">
        <v>39</v>
      </c>
      <c r="E208"/>
      <c r="I208" s="15">
        <f t="shared" si="165"/>
        <v>39</v>
      </c>
      <c r="J208" s="3">
        <f>52.1+6.75</f>
        <v>58.85</v>
      </c>
      <c r="K208" s="21">
        <f>+J208*1.05</f>
        <v>61.792500000000004</v>
      </c>
      <c r="L208" s="21">
        <f>+J208*1.15</f>
        <v>67.677499999999995</v>
      </c>
      <c r="M208" s="21">
        <f>+J208*1.5</f>
        <v>88.275000000000006</v>
      </c>
      <c r="N208" s="3">
        <f>+J208*2</f>
        <v>117.7</v>
      </c>
      <c r="O208" s="6">
        <f t="shared" si="166"/>
        <v>2295.15</v>
      </c>
      <c r="Q208" s="48">
        <f t="shared" si="167"/>
        <v>2295.15</v>
      </c>
      <c r="R208" s="48">
        <f t="shared" si="168"/>
        <v>0</v>
      </c>
      <c r="S208" s="48">
        <f>IF(Q208-R208&gt;$X$2,$X$2,Q208-R208)</f>
        <v>1594.57</v>
      </c>
      <c r="T208" s="48">
        <f t="shared" si="169"/>
        <v>844.44</v>
      </c>
    </row>
    <row r="209" spans="1:25" x14ac:dyDescent="0.25">
      <c r="A209" t="s">
        <v>42</v>
      </c>
      <c r="D209" s="3">
        <v>16</v>
      </c>
      <c r="E209"/>
      <c r="I209" s="15">
        <f>SUM(D209:H209)</f>
        <v>16</v>
      </c>
      <c r="J209" s="3">
        <v>67.739999999999995</v>
      </c>
      <c r="K209" s="21">
        <f>+J209*1.05</f>
        <v>71.126999999999995</v>
      </c>
      <c r="L209" s="21">
        <f>+J209*1.15</f>
        <v>77.900999999999982</v>
      </c>
      <c r="M209" s="21">
        <f>+J209*1.5</f>
        <v>101.60999999999999</v>
      </c>
      <c r="N209" s="3">
        <f>+J209*2</f>
        <v>135.47999999999999</v>
      </c>
      <c r="O209" s="6">
        <f>D209*J209+E209*K209+F209*L209+G209*M209+H209*N209</f>
        <v>1083.8399999999999</v>
      </c>
      <c r="Q209" s="48">
        <f t="shared" si="167"/>
        <v>1083.8399999999999</v>
      </c>
      <c r="R209" s="48">
        <f t="shared" si="168"/>
        <v>0</v>
      </c>
      <c r="S209" s="48">
        <f>IF(Q209-R209&gt;$X$2,$X$2,Q209-R209)</f>
        <v>1083.8399999999999</v>
      </c>
      <c r="T209" s="48">
        <f t="shared" si="169"/>
        <v>0</v>
      </c>
    </row>
    <row r="210" spans="1:25" x14ac:dyDescent="0.25">
      <c r="A210" t="s">
        <v>42</v>
      </c>
      <c r="D210" s="3">
        <v>24</v>
      </c>
      <c r="E210"/>
      <c r="I210" s="15">
        <f>SUM(D210:H210)</f>
        <v>24</v>
      </c>
      <c r="J210" s="3">
        <f>36.5+4.74</f>
        <v>41.24</v>
      </c>
      <c r="K210" s="21">
        <f>+J210*1.05</f>
        <v>43.302000000000007</v>
      </c>
      <c r="L210" s="21">
        <f>+J210*1.15</f>
        <v>47.426000000000002</v>
      </c>
      <c r="M210" s="21">
        <f>+J210*1.5</f>
        <v>61.86</v>
      </c>
      <c r="N210" s="3">
        <f>+J210*2</f>
        <v>82.48</v>
      </c>
      <c r="O210" s="6">
        <f>D210*J210+E210*K210+F210*L210+G210*M210+H210*N210</f>
        <v>989.76</v>
      </c>
      <c r="Q210" s="48">
        <f t="shared" ref="Q210:Q211" si="170">+O210</f>
        <v>989.76</v>
      </c>
      <c r="R210" s="48">
        <f t="shared" ref="R210:R211" si="171">(N210-J210)*H210+(M210-J210)*G210</f>
        <v>0</v>
      </c>
      <c r="S210" s="48">
        <f>IF(Q210-R210&gt;$X$2,$X$2,Q210-R210)</f>
        <v>989.76</v>
      </c>
      <c r="T210" s="48">
        <f t="shared" ref="T210:T211" si="172">IF(Q210-R210&gt;$X$1,Q210-R210-$X$1,0)</f>
        <v>0</v>
      </c>
    </row>
    <row r="211" spans="1:25" x14ac:dyDescent="0.25">
      <c r="A211" t="s">
        <v>21</v>
      </c>
      <c r="D211" s="3">
        <v>16</v>
      </c>
      <c r="E211"/>
      <c r="I211" s="15">
        <f>SUM(D211:H211)</f>
        <v>16</v>
      </c>
      <c r="J211" s="3">
        <f>23.47+3.05</f>
        <v>26.52</v>
      </c>
      <c r="K211" s="21">
        <f>+J211*1.05</f>
        <v>27.846</v>
      </c>
      <c r="L211" s="21">
        <f>+J211*1.15</f>
        <v>30.497999999999998</v>
      </c>
      <c r="M211" s="21">
        <f>+J211*1.5</f>
        <v>39.78</v>
      </c>
      <c r="N211" s="3">
        <f>+J211*2</f>
        <v>53.04</v>
      </c>
      <c r="O211" s="6">
        <f>D211*J211+E211*K211+F211*L211+G211*M211+H211*N211</f>
        <v>424.32</v>
      </c>
      <c r="Q211" s="48">
        <f t="shared" si="170"/>
        <v>424.32</v>
      </c>
      <c r="R211" s="48">
        <f t="shared" si="171"/>
        <v>0</v>
      </c>
      <c r="S211" s="48">
        <f>IF(Q211-R211&gt;$X$2,$X$2,Q211-R211)</f>
        <v>424.32</v>
      </c>
      <c r="T211" s="48">
        <f t="shared" si="172"/>
        <v>0</v>
      </c>
    </row>
    <row r="212" spans="1:25" x14ac:dyDescent="0.25">
      <c r="A212" s="14" t="s">
        <v>17</v>
      </c>
      <c r="B212" s="15"/>
      <c r="C212" s="15"/>
      <c r="D212" s="15">
        <f>SUM(D206:D211)</f>
        <v>135</v>
      </c>
      <c r="E212" s="15"/>
      <c r="F212" s="15"/>
      <c r="G212" s="15"/>
      <c r="H212" s="15"/>
      <c r="I212" s="38">
        <f>SUM(I207:I211)</f>
        <v>135</v>
      </c>
      <c r="J212" s="57"/>
      <c r="K212" s="57"/>
      <c r="L212" s="57"/>
      <c r="M212" s="57"/>
      <c r="N212" s="57"/>
      <c r="O212" s="62">
        <f t="shared" ref="O212" si="173">SUM(O207:O211)</f>
        <v>7147.07</v>
      </c>
      <c r="Q212" s="61">
        <f t="shared" ref="Q212" si="174">SUM(Q207:Q211)</f>
        <v>7147.07</v>
      </c>
      <c r="R212" s="58"/>
      <c r="S212" s="61">
        <f t="shared" ref="S212" si="175">SUM(S207:S211)</f>
        <v>5687.0599999999995</v>
      </c>
      <c r="T212" s="58">
        <f t="shared" ref="T212" si="176">SUM(T207:T211)</f>
        <v>1747.73</v>
      </c>
      <c r="V212" s="14" t="s">
        <v>44</v>
      </c>
      <c r="W212" s="15">
        <f>+I179+I187+I196+I203+I212</f>
        <v>700</v>
      </c>
      <c r="X212" s="63">
        <f>+Q179+Q187+Q196+Q203+Q212</f>
        <v>37749</v>
      </c>
      <c r="Y212" s="63">
        <f>+S179+S187+S196+S203+S212</f>
        <v>29542.879999999997</v>
      </c>
    </row>
    <row r="214" spans="1:25" ht="15.75" thickBot="1" x14ac:dyDescent="0.3">
      <c r="A214" s="1" t="s">
        <v>0</v>
      </c>
      <c r="B214" s="5" t="s">
        <v>22</v>
      </c>
      <c r="C214" s="13" t="s">
        <v>23</v>
      </c>
      <c r="D214" s="4" t="s">
        <v>4</v>
      </c>
      <c r="E214" s="4" t="s">
        <v>12</v>
      </c>
      <c r="F214" s="4" t="s">
        <v>13</v>
      </c>
      <c r="G214" s="4" t="s">
        <v>5</v>
      </c>
      <c r="H214" s="7" t="s">
        <v>6</v>
      </c>
      <c r="I214" s="13" t="s">
        <v>16</v>
      </c>
      <c r="J214" s="7" t="s">
        <v>7</v>
      </c>
      <c r="K214" s="7" t="s">
        <v>15</v>
      </c>
      <c r="L214" s="7" t="s">
        <v>14</v>
      </c>
      <c r="M214" s="7" t="s">
        <v>8</v>
      </c>
      <c r="N214" s="7" t="s">
        <v>9</v>
      </c>
      <c r="O214" s="35" t="s">
        <v>2</v>
      </c>
      <c r="P214" s="17"/>
      <c r="Q214" s="46" t="s">
        <v>18</v>
      </c>
      <c r="R214" s="47" t="s">
        <v>10</v>
      </c>
      <c r="S214" s="47" t="s">
        <v>3</v>
      </c>
      <c r="T214" s="47" t="s">
        <v>11</v>
      </c>
    </row>
    <row r="215" spans="1:25" x14ac:dyDescent="0.25">
      <c r="C215" s="24">
        <v>44656</v>
      </c>
      <c r="F215" s="3"/>
      <c r="G215" s="3"/>
      <c r="H215" s="3"/>
      <c r="I215" s="15"/>
      <c r="J215" s="3"/>
      <c r="K215" s="3"/>
      <c r="L215" s="3"/>
      <c r="M215" s="3"/>
      <c r="N215" s="3"/>
      <c r="P215" s="19"/>
    </row>
    <row r="216" spans="1:25" x14ac:dyDescent="0.25">
      <c r="A216" t="s">
        <v>38</v>
      </c>
      <c r="C216" s="15"/>
      <c r="D216" s="3">
        <v>24</v>
      </c>
      <c r="E216"/>
      <c r="I216" s="15">
        <f t="shared" ref="I216:I217" si="177">SUM(D216:H216)</f>
        <v>24</v>
      </c>
      <c r="J216" s="3">
        <f>52.1+6.75</f>
        <v>58.85</v>
      </c>
      <c r="K216" s="21">
        <f>+J216*1.05</f>
        <v>61.792500000000004</v>
      </c>
      <c r="L216" s="21">
        <f>+J216*1.15</f>
        <v>67.677499999999995</v>
      </c>
      <c r="M216" s="21">
        <f>+J216*1.5</f>
        <v>88.275000000000006</v>
      </c>
      <c r="N216" s="3">
        <f>+J216*2</f>
        <v>117.7</v>
      </c>
      <c r="O216" s="6">
        <f t="shared" ref="O216:O217" si="178">D216*J216+E216*K216+F216*L216+G216*M216+H216*N216</f>
        <v>1412.4</v>
      </c>
      <c r="Q216" s="48">
        <f t="shared" ref="Q216:Q219" si="179">+O216</f>
        <v>1412.4</v>
      </c>
      <c r="R216" s="48">
        <f t="shared" ref="R216:R219" si="180">(N216-J216)*H216+(M216-J216)*G216</f>
        <v>0</v>
      </c>
      <c r="S216" s="48">
        <f>IF(Q216-R216&gt;$X$2,$X$2,Q216-R216)</f>
        <v>1412.4</v>
      </c>
      <c r="T216" s="48">
        <f t="shared" ref="T216:T219" si="181">IF(Q216-R216&gt;$X$1,Q216-R216-$X$1,0)</f>
        <v>0</v>
      </c>
    </row>
    <row r="217" spans="1:25" x14ac:dyDescent="0.25">
      <c r="A217" t="s">
        <v>39</v>
      </c>
      <c r="C217" s="15"/>
      <c r="D217" s="3">
        <v>24</v>
      </c>
      <c r="E217"/>
      <c r="I217" s="15">
        <f t="shared" si="177"/>
        <v>24</v>
      </c>
      <c r="J217" s="3">
        <f>52.1+6.75</f>
        <v>58.85</v>
      </c>
      <c r="K217" s="21">
        <f>+J217*1.05</f>
        <v>61.792500000000004</v>
      </c>
      <c r="L217" s="21">
        <f>+J217*1.15</f>
        <v>67.677499999999995</v>
      </c>
      <c r="M217" s="21">
        <f>+J217*1.5</f>
        <v>88.275000000000006</v>
      </c>
      <c r="N217" s="3">
        <f>+J217*2</f>
        <v>117.7</v>
      </c>
      <c r="O217" s="6">
        <f t="shared" si="178"/>
        <v>1412.4</v>
      </c>
      <c r="Q217" s="48">
        <f t="shared" si="179"/>
        <v>1412.4</v>
      </c>
      <c r="R217" s="48">
        <f t="shared" si="180"/>
        <v>0</v>
      </c>
      <c r="S217" s="48">
        <f>IF(Q217-R217&gt;$X$2,$X$2,Q217-R217)</f>
        <v>1412.4</v>
      </c>
      <c r="T217" s="48">
        <f t="shared" si="181"/>
        <v>0</v>
      </c>
    </row>
    <row r="218" spans="1:25" x14ac:dyDescent="0.25">
      <c r="A218" t="s">
        <v>42</v>
      </c>
      <c r="D218" s="3">
        <v>8</v>
      </c>
      <c r="E218"/>
      <c r="I218" s="15">
        <f>SUM(D218:H218)</f>
        <v>8</v>
      </c>
      <c r="J218" s="3">
        <v>67.739999999999995</v>
      </c>
      <c r="K218" s="21">
        <f>+J218*1.05</f>
        <v>71.126999999999995</v>
      </c>
      <c r="L218" s="21">
        <f>+J218*1.15</f>
        <v>77.900999999999982</v>
      </c>
      <c r="M218" s="21">
        <f>+J218*1.5</f>
        <v>101.60999999999999</v>
      </c>
      <c r="N218" s="3">
        <f>+J218*2</f>
        <v>135.47999999999999</v>
      </c>
      <c r="O218" s="6">
        <f>D218*J218+E218*K218+F218*L218+G218*M218+H218*N218</f>
        <v>541.91999999999996</v>
      </c>
      <c r="Q218" s="48">
        <f t="shared" si="179"/>
        <v>541.91999999999996</v>
      </c>
      <c r="R218" s="48">
        <f t="shared" si="180"/>
        <v>0</v>
      </c>
      <c r="S218" s="48">
        <f>IF(Q218-R218&gt;$X$2,$X$2,Q218-R218)</f>
        <v>541.91999999999996</v>
      </c>
      <c r="T218" s="48">
        <f t="shared" si="181"/>
        <v>0</v>
      </c>
    </row>
    <row r="219" spans="1:25" x14ac:dyDescent="0.25">
      <c r="A219" t="s">
        <v>21</v>
      </c>
      <c r="D219" s="3">
        <v>16</v>
      </c>
      <c r="E219"/>
      <c r="I219" s="15">
        <v>24</v>
      </c>
      <c r="J219" s="3">
        <f>23.47+3.05</f>
        <v>26.52</v>
      </c>
      <c r="K219" s="21">
        <f>+J219*1.05</f>
        <v>27.846</v>
      </c>
      <c r="L219" s="21">
        <f>+J219*1.15</f>
        <v>30.497999999999998</v>
      </c>
      <c r="M219" s="21">
        <f>+J219*1.5</f>
        <v>39.78</v>
      </c>
      <c r="N219" s="3">
        <f>+J219*2</f>
        <v>53.04</v>
      </c>
      <c r="O219" s="6">
        <f>D219*J219+E219*K219+F219*L219+G219*M219+H219*N219</f>
        <v>424.32</v>
      </c>
      <c r="Q219" s="48">
        <f t="shared" si="179"/>
        <v>424.32</v>
      </c>
      <c r="R219" s="48">
        <f t="shared" si="180"/>
        <v>0</v>
      </c>
      <c r="S219" s="48">
        <f>IF(Q219-R219&gt;$X$2,$X$2,Q219-R219)</f>
        <v>424.32</v>
      </c>
      <c r="T219" s="48">
        <f t="shared" si="181"/>
        <v>0</v>
      </c>
    </row>
    <row r="220" spans="1:25" x14ac:dyDescent="0.25">
      <c r="A220" s="14" t="s">
        <v>17</v>
      </c>
      <c r="B220" s="15"/>
      <c r="C220" s="15"/>
      <c r="D220" s="15">
        <f>SUM(D215:D219)</f>
        <v>72</v>
      </c>
      <c r="E220" s="15"/>
      <c r="F220" s="15"/>
      <c r="G220" s="15"/>
      <c r="H220" s="15"/>
      <c r="I220" s="38">
        <f>SUM(I216:I219)</f>
        <v>80</v>
      </c>
      <c r="J220" s="57"/>
      <c r="K220" s="57"/>
      <c r="L220" s="57"/>
      <c r="M220" s="57"/>
      <c r="N220" s="57"/>
      <c r="O220" s="62">
        <f>SUM(O216:O219)</f>
        <v>3791.0400000000004</v>
      </c>
      <c r="Q220" s="61">
        <f>SUM(Q216:Q219)</f>
        <v>3791.0400000000004</v>
      </c>
      <c r="R220" s="58"/>
      <c r="S220" s="61">
        <f>SUM(S216:S219)</f>
        <v>3791.0400000000004</v>
      </c>
      <c r="T220" s="58">
        <f>SUM(T216:T219)</f>
        <v>0</v>
      </c>
    </row>
    <row r="222" spans="1:25" ht="15.75" thickBot="1" x14ac:dyDescent="0.3">
      <c r="A222" s="1" t="s">
        <v>0</v>
      </c>
      <c r="B222" s="5" t="s">
        <v>22</v>
      </c>
      <c r="C222" s="13" t="s">
        <v>23</v>
      </c>
      <c r="D222" s="4" t="s">
        <v>4</v>
      </c>
      <c r="E222" s="4" t="s">
        <v>12</v>
      </c>
      <c r="F222" s="4" t="s">
        <v>13</v>
      </c>
      <c r="G222" s="4" t="s">
        <v>5</v>
      </c>
      <c r="H222" s="7" t="s">
        <v>6</v>
      </c>
      <c r="I222" s="13" t="s">
        <v>16</v>
      </c>
      <c r="J222" s="7" t="s">
        <v>7</v>
      </c>
      <c r="K222" s="7" t="s">
        <v>15</v>
      </c>
      <c r="L222" s="7" t="s">
        <v>14</v>
      </c>
      <c r="M222" s="7" t="s">
        <v>8</v>
      </c>
      <c r="N222" s="7" t="s">
        <v>9</v>
      </c>
      <c r="O222" s="35" t="s">
        <v>2</v>
      </c>
      <c r="P222" s="17"/>
      <c r="Q222" s="46" t="s">
        <v>18</v>
      </c>
      <c r="R222" s="47" t="s">
        <v>10</v>
      </c>
      <c r="S222" s="47" t="s">
        <v>3</v>
      </c>
      <c r="T222" s="47" t="s">
        <v>11</v>
      </c>
    </row>
    <row r="223" spans="1:25" x14ac:dyDescent="0.25">
      <c r="C223" s="24">
        <v>44663</v>
      </c>
      <c r="F223" s="3"/>
      <c r="G223" s="3"/>
      <c r="H223" s="3"/>
      <c r="I223" s="15"/>
      <c r="J223" s="3"/>
      <c r="K223" s="3"/>
      <c r="L223" s="3"/>
      <c r="M223" s="3"/>
      <c r="N223" s="3"/>
      <c r="P223" s="19"/>
    </row>
    <row r="224" spans="1:25" x14ac:dyDescent="0.25">
      <c r="A224" t="s">
        <v>38</v>
      </c>
      <c r="C224" s="15"/>
      <c r="D224" s="3">
        <v>16</v>
      </c>
      <c r="E224"/>
      <c r="I224" s="15">
        <f t="shared" ref="I224:I225" si="182">SUM(D224:H224)</f>
        <v>16</v>
      </c>
      <c r="J224" s="3">
        <f>52.1+6.75</f>
        <v>58.85</v>
      </c>
      <c r="K224" s="21">
        <f>+J224*1.05</f>
        <v>61.792500000000004</v>
      </c>
      <c r="L224" s="21">
        <f>+J224*1.15</f>
        <v>67.677499999999995</v>
      </c>
      <c r="M224" s="21">
        <f>+J224*1.5</f>
        <v>88.275000000000006</v>
      </c>
      <c r="N224" s="3">
        <f>+J224*2</f>
        <v>117.7</v>
      </c>
      <c r="O224" s="6">
        <f t="shared" ref="O224:O225" si="183">D224*J224+E224*K224+F224*L224+G224*M224+H224*N224</f>
        <v>941.6</v>
      </c>
      <c r="Q224" s="48">
        <f t="shared" ref="Q224:Q225" si="184">+O224</f>
        <v>941.6</v>
      </c>
      <c r="R224" s="48">
        <f t="shared" ref="R224:R225" si="185">(N224-J224)*H224+(M224-J224)*G224</f>
        <v>0</v>
      </c>
      <c r="S224" s="48">
        <f>IF(Q224-R224&gt;$X$2,$X$2,Q224-R224)</f>
        <v>941.6</v>
      </c>
      <c r="T224" s="48">
        <f t="shared" ref="T224:T225" si="186">IF(Q224-R224&gt;$X$1,Q224-R224-$X$1,0)</f>
        <v>0</v>
      </c>
    </row>
    <row r="225" spans="1:25" x14ac:dyDescent="0.25">
      <c r="A225" t="s">
        <v>39</v>
      </c>
      <c r="C225" s="15"/>
      <c r="D225" s="3">
        <v>16</v>
      </c>
      <c r="E225"/>
      <c r="I225" s="15">
        <f t="shared" si="182"/>
        <v>16</v>
      </c>
      <c r="J225" s="3">
        <f>52.1+6.75</f>
        <v>58.85</v>
      </c>
      <c r="K225" s="21">
        <f>+J225*1.05</f>
        <v>61.792500000000004</v>
      </c>
      <c r="L225" s="21">
        <f>+J225*1.15</f>
        <v>67.677499999999995</v>
      </c>
      <c r="M225" s="21">
        <f>+J225*1.5</f>
        <v>88.275000000000006</v>
      </c>
      <c r="N225" s="3">
        <f>+J225*2</f>
        <v>117.7</v>
      </c>
      <c r="O225" s="6">
        <f t="shared" si="183"/>
        <v>941.6</v>
      </c>
      <c r="Q225" s="48">
        <f t="shared" si="184"/>
        <v>941.6</v>
      </c>
      <c r="R225" s="48">
        <f t="shared" si="185"/>
        <v>0</v>
      </c>
      <c r="S225" s="48">
        <f>IF(Q225-R225&gt;$X$2,$X$2,Q225-R225)</f>
        <v>941.6</v>
      </c>
      <c r="T225" s="48">
        <f t="shared" si="186"/>
        <v>0</v>
      </c>
    </row>
    <row r="226" spans="1:25" x14ac:dyDescent="0.25">
      <c r="A226" s="14" t="s">
        <v>17</v>
      </c>
      <c r="B226" s="15"/>
      <c r="C226" s="15"/>
      <c r="D226" s="15">
        <f>SUM(D223:D225)</f>
        <v>32</v>
      </c>
      <c r="E226" s="15"/>
      <c r="F226" s="15"/>
      <c r="G226" s="15"/>
      <c r="H226" s="15"/>
      <c r="I226" s="38">
        <f>SUM(I224:I225)</f>
        <v>32</v>
      </c>
      <c r="J226" s="57"/>
      <c r="K226" s="57"/>
      <c r="L226" s="57"/>
      <c r="M226" s="57"/>
      <c r="N226" s="57"/>
      <c r="O226" s="62">
        <f>SUM(O224:O225)</f>
        <v>1883.2</v>
      </c>
      <c r="Q226" s="61">
        <f>SUM(Q224:Q225)</f>
        <v>1883.2</v>
      </c>
      <c r="R226" s="58"/>
      <c r="S226" s="61">
        <f>SUM(S224:S225)</f>
        <v>1883.2</v>
      </c>
      <c r="T226" s="58">
        <f>SUM(T224:T225)</f>
        <v>0</v>
      </c>
    </row>
    <row r="228" spans="1:25" ht="15.75" thickBot="1" x14ac:dyDescent="0.3">
      <c r="A228" s="1" t="s">
        <v>0</v>
      </c>
      <c r="B228" s="5" t="s">
        <v>22</v>
      </c>
      <c r="C228" s="13" t="s">
        <v>23</v>
      </c>
      <c r="D228" s="4" t="s">
        <v>4</v>
      </c>
      <c r="E228" s="4" t="s">
        <v>12</v>
      </c>
      <c r="F228" s="4" t="s">
        <v>13</v>
      </c>
      <c r="G228" s="4" t="s">
        <v>5</v>
      </c>
      <c r="H228" s="7" t="s">
        <v>6</v>
      </c>
      <c r="I228" s="13" t="s">
        <v>16</v>
      </c>
      <c r="J228" s="7" t="s">
        <v>7</v>
      </c>
      <c r="K228" s="7" t="s">
        <v>15</v>
      </c>
      <c r="L228" s="7" t="s">
        <v>14</v>
      </c>
      <c r="M228" s="7" t="s">
        <v>8</v>
      </c>
      <c r="N228" s="7" t="s">
        <v>9</v>
      </c>
      <c r="O228" s="35" t="s">
        <v>2</v>
      </c>
      <c r="P228" s="17"/>
      <c r="Q228" s="46" t="s">
        <v>18</v>
      </c>
      <c r="R228" s="47" t="s">
        <v>10</v>
      </c>
      <c r="S228" s="47" t="s">
        <v>3</v>
      </c>
      <c r="T228" s="47" t="s">
        <v>11</v>
      </c>
    </row>
    <row r="229" spans="1:25" x14ac:dyDescent="0.25">
      <c r="C229" s="24">
        <v>44677</v>
      </c>
      <c r="F229" s="3"/>
      <c r="G229" s="3"/>
      <c r="H229" s="3"/>
      <c r="I229" s="15"/>
      <c r="J229" s="3"/>
      <c r="K229" s="3"/>
      <c r="L229" s="3"/>
      <c r="M229" s="3"/>
      <c r="N229" s="3"/>
      <c r="P229" s="19"/>
    </row>
    <row r="230" spans="1:25" x14ac:dyDescent="0.25">
      <c r="A230" t="s">
        <v>38</v>
      </c>
      <c r="C230" s="15"/>
      <c r="D230" s="3">
        <v>40</v>
      </c>
      <c r="E230"/>
      <c r="I230" s="15">
        <f t="shared" ref="I230" si="187">SUM(D230:H230)</f>
        <v>40</v>
      </c>
      <c r="J230" s="3">
        <f>52.1+6.75</f>
        <v>58.85</v>
      </c>
      <c r="K230" s="21">
        <f>+J230*1.05</f>
        <v>61.792500000000004</v>
      </c>
      <c r="L230" s="21">
        <f>+J230*1.15</f>
        <v>67.677499999999995</v>
      </c>
      <c r="M230" s="21">
        <f>+J230*1.5</f>
        <v>88.275000000000006</v>
      </c>
      <c r="N230" s="3">
        <f>+J230*2</f>
        <v>117.7</v>
      </c>
      <c r="O230" s="6">
        <f t="shared" ref="O230" si="188">D230*J230+E230*K230+F230*L230+G230*M230+H230*N230</f>
        <v>2354</v>
      </c>
      <c r="Q230" s="48">
        <f t="shared" ref="Q230:Q232" si="189">+O230</f>
        <v>2354</v>
      </c>
      <c r="R230" s="48">
        <f t="shared" ref="R230:R232" si="190">(N230-J230)*H230+(M230-J230)*G230</f>
        <v>0</v>
      </c>
      <c r="S230" s="48">
        <f>IF(Q230-R230&gt;$X$2,$X$2,Q230-R230)</f>
        <v>1594.57</v>
      </c>
      <c r="T230" s="48">
        <f t="shared" ref="T230:T232" si="191">IF(Q230-R230&gt;$X$1,Q230-R230-$X$1,0)</f>
        <v>903.29</v>
      </c>
    </row>
    <row r="231" spans="1:25" x14ac:dyDescent="0.25">
      <c r="A231" t="s">
        <v>26</v>
      </c>
      <c r="B231" s="3">
        <v>5</v>
      </c>
      <c r="C231" s="15"/>
      <c r="D231" s="3">
        <v>16</v>
      </c>
      <c r="E231"/>
      <c r="I231" s="15">
        <f>SUM(D231:H231)</f>
        <v>16</v>
      </c>
      <c r="J231" s="3">
        <f>52.1+6.75+5</f>
        <v>63.85</v>
      </c>
      <c r="K231" s="21">
        <f>+(52.1+6.75)*1.1+B231</f>
        <v>69.735000000000014</v>
      </c>
      <c r="L231" s="21">
        <f>+(52.1+6.75)*1.15+B231</f>
        <v>72.677499999999995</v>
      </c>
      <c r="M231" s="21">
        <f>+(52.1+6.75)*1.5+B231</f>
        <v>93.275000000000006</v>
      </c>
      <c r="N231" s="3">
        <f>+(52.1+6.75)*2+B231</f>
        <v>122.7</v>
      </c>
      <c r="O231" s="6">
        <f>D231*J231+E231*K231+F231*L231+G231*M231+H231*N231</f>
        <v>1021.6</v>
      </c>
      <c r="Q231" s="48">
        <f>+O231</f>
        <v>1021.6</v>
      </c>
      <c r="R231" s="48">
        <f>(N231-J231)*H231+(M231-J231)*G231</f>
        <v>0</v>
      </c>
      <c r="S231" s="48">
        <f>IF(Q231-R231&gt;$X$1,$X$1,Q231-R231)</f>
        <v>1021.6</v>
      </c>
      <c r="T231" s="48">
        <f>IF(Q231-R231&gt;$X$1,Q231-R231-$X$1,0)</f>
        <v>0</v>
      </c>
    </row>
    <row r="232" spans="1:25" x14ac:dyDescent="0.25">
      <c r="A232" t="s">
        <v>21</v>
      </c>
      <c r="D232" s="3">
        <v>32</v>
      </c>
      <c r="E232"/>
      <c r="I232" s="15">
        <f>SUM(D232:H232)</f>
        <v>32</v>
      </c>
      <c r="J232" s="3">
        <f>23.47+3.05</f>
        <v>26.52</v>
      </c>
      <c r="K232" s="21">
        <f>+J232*1.05</f>
        <v>27.846</v>
      </c>
      <c r="L232" s="21">
        <f>+J232*1.15</f>
        <v>30.497999999999998</v>
      </c>
      <c r="M232" s="21">
        <f>+J232*1.5</f>
        <v>39.78</v>
      </c>
      <c r="N232" s="3">
        <f>+J232*2</f>
        <v>53.04</v>
      </c>
      <c r="O232" s="6">
        <f>D232*J232+E232*K232+F232*L232+G232*M232+H232*N232</f>
        <v>848.64</v>
      </c>
      <c r="Q232" s="48">
        <f t="shared" si="189"/>
        <v>848.64</v>
      </c>
      <c r="R232" s="48">
        <f t="shared" si="190"/>
        <v>0</v>
      </c>
      <c r="S232" s="48">
        <f>IF(Q232-R232&gt;$X$2,$X$2,Q232-R232)</f>
        <v>848.64</v>
      </c>
      <c r="T232" s="48">
        <f t="shared" si="191"/>
        <v>0</v>
      </c>
      <c r="V232" s="14"/>
      <c r="W232" s="15"/>
      <c r="X232" s="63"/>
      <c r="Y232" s="63"/>
    </row>
    <row r="233" spans="1:25" x14ac:dyDescent="0.25">
      <c r="A233" s="14" t="s">
        <v>17</v>
      </c>
      <c r="B233" s="15"/>
      <c r="C233" s="15"/>
      <c r="D233" s="15">
        <f>SUM(D229:D232)</f>
        <v>88</v>
      </c>
      <c r="E233" s="15"/>
      <c r="F233" s="15"/>
      <c r="G233" s="15"/>
      <c r="H233" s="15"/>
      <c r="I233" s="38">
        <f>SUM(I230:I232)</f>
        <v>88</v>
      </c>
      <c r="J233" s="57"/>
      <c r="K233" s="57"/>
      <c r="L233" s="57"/>
      <c r="M233" s="57"/>
      <c r="N233" s="57"/>
      <c r="O233" s="62">
        <f>SUM(O230:O232)</f>
        <v>4224.24</v>
      </c>
      <c r="Q233" s="61">
        <f>SUM(Q230:Q232)</f>
        <v>4224.24</v>
      </c>
      <c r="R233" s="58"/>
      <c r="S233" s="61">
        <f>SUM(S230:S232)</f>
        <v>3464.81</v>
      </c>
      <c r="T233" s="58">
        <f>SUM(T230:T232)</f>
        <v>903.29</v>
      </c>
      <c r="V233" s="14" t="s">
        <v>45</v>
      </c>
      <c r="W233" s="15">
        <f>+I220+I226+I233</f>
        <v>200</v>
      </c>
      <c r="X233" s="63">
        <f>+Q220+Q226+Q233</f>
        <v>9898.48</v>
      </c>
      <c r="Y233" s="63">
        <f>+S220+S226+S233</f>
        <v>9139.0500000000011</v>
      </c>
    </row>
    <row r="235" spans="1:25" ht="15.75" thickBot="1" x14ac:dyDescent="0.3">
      <c r="A235" s="1" t="s">
        <v>0</v>
      </c>
      <c r="B235" s="5" t="s">
        <v>22</v>
      </c>
      <c r="C235" s="13" t="s">
        <v>23</v>
      </c>
      <c r="D235" s="4" t="s">
        <v>4</v>
      </c>
      <c r="E235" s="4" t="s">
        <v>12</v>
      </c>
      <c r="F235" s="4" t="s">
        <v>13</v>
      </c>
      <c r="G235" s="4" t="s">
        <v>5</v>
      </c>
      <c r="H235" s="7" t="s">
        <v>6</v>
      </c>
      <c r="I235" s="13" t="s">
        <v>16</v>
      </c>
      <c r="J235" s="7" t="s">
        <v>7</v>
      </c>
      <c r="K235" s="7" t="s">
        <v>15</v>
      </c>
      <c r="L235" s="7" t="s">
        <v>14</v>
      </c>
      <c r="M235" s="7" t="s">
        <v>8</v>
      </c>
      <c r="N235" s="7" t="s">
        <v>9</v>
      </c>
      <c r="O235" s="35" t="s">
        <v>2</v>
      </c>
      <c r="P235" s="17"/>
      <c r="Q235" s="46" t="s">
        <v>18</v>
      </c>
      <c r="R235" s="47" t="s">
        <v>10</v>
      </c>
      <c r="S235" s="47" t="s">
        <v>3</v>
      </c>
      <c r="T235" s="47" t="s">
        <v>11</v>
      </c>
    </row>
    <row r="236" spans="1:25" x14ac:dyDescent="0.25">
      <c r="C236" s="24">
        <v>44684</v>
      </c>
      <c r="F236" s="3"/>
      <c r="G236" s="3"/>
      <c r="H236" s="3"/>
      <c r="I236" s="15"/>
      <c r="J236" s="3"/>
      <c r="K236" s="3"/>
      <c r="L236" s="3"/>
      <c r="M236" s="3"/>
      <c r="N236" s="3"/>
      <c r="P236" s="19"/>
    </row>
    <row r="237" spans="1:25" x14ac:dyDescent="0.25">
      <c r="A237" t="s">
        <v>38</v>
      </c>
      <c r="C237" s="15"/>
      <c r="D237" s="3">
        <v>27</v>
      </c>
      <c r="E237"/>
      <c r="I237" s="15">
        <f t="shared" ref="I237" si="192">SUM(D237:H237)</f>
        <v>27</v>
      </c>
      <c r="J237" s="3">
        <f>52.1+6.75</f>
        <v>58.85</v>
      </c>
      <c r="K237" s="21">
        <f>+J237*1.05</f>
        <v>61.792500000000004</v>
      </c>
      <c r="L237" s="21">
        <f>+J237*1.15</f>
        <v>67.677499999999995</v>
      </c>
      <c r="M237" s="21">
        <f>+J237*1.5</f>
        <v>88.275000000000006</v>
      </c>
      <c r="N237" s="3">
        <f>+J237*2</f>
        <v>117.7</v>
      </c>
      <c r="O237" s="6">
        <f t="shared" ref="O237" si="193">D237*J237+E237*K237+F237*L237+G237*M237+H237*N237</f>
        <v>1588.95</v>
      </c>
      <c r="Q237" s="48">
        <f t="shared" ref="Q237" si="194">+O237</f>
        <v>1588.95</v>
      </c>
      <c r="R237" s="48">
        <f t="shared" ref="R237" si="195">(N237-J237)*H237+(M237-J237)*G237</f>
        <v>0</v>
      </c>
      <c r="S237" s="48">
        <f>IF(Q237-R237&gt;$X$2,$X$2,Q237-R237)</f>
        <v>1588.95</v>
      </c>
      <c r="T237" s="48">
        <f t="shared" ref="T237" si="196">IF(Q237-R237&gt;$X$1,Q237-R237-$X$1,0)</f>
        <v>138.24</v>
      </c>
    </row>
    <row r="238" spans="1:25" x14ac:dyDescent="0.25">
      <c r="A238" t="s">
        <v>26</v>
      </c>
      <c r="B238" s="3">
        <v>5</v>
      </c>
      <c r="C238" s="15"/>
      <c r="D238" s="3">
        <v>19</v>
      </c>
      <c r="E238"/>
      <c r="I238" s="15">
        <f>SUM(D238:H238)</f>
        <v>19</v>
      </c>
      <c r="J238" s="3">
        <f>52.1+6.75+5</f>
        <v>63.85</v>
      </c>
      <c r="K238" s="21">
        <f>+(52.1+6.75)*1.1+B238</f>
        <v>69.735000000000014</v>
      </c>
      <c r="L238" s="21">
        <f>+(52.1+6.75)*1.15+B238</f>
        <v>72.677499999999995</v>
      </c>
      <c r="M238" s="21">
        <f>+(52.1+6.75)*1.5+B238</f>
        <v>93.275000000000006</v>
      </c>
      <c r="N238" s="3">
        <f>+(52.1+6.75)*2+B238</f>
        <v>122.7</v>
      </c>
      <c r="O238" s="6">
        <f>D238*J238+E238*K238+F238*L238+G238*M238+H238*N238</f>
        <v>1213.1500000000001</v>
      </c>
      <c r="Q238" s="48">
        <f>+O238</f>
        <v>1213.1500000000001</v>
      </c>
      <c r="R238" s="48">
        <f>(N238-J238)*H238+(M238-J238)*G238</f>
        <v>0</v>
      </c>
      <c r="S238" s="48">
        <f>IF(Q238-R238&gt;$X$1,$X$1,Q238-R238)</f>
        <v>1213.1500000000001</v>
      </c>
      <c r="T238" s="48">
        <f>IF(Q238-R238&gt;$X$1,Q238-R238-$X$1,0)</f>
        <v>0</v>
      </c>
    </row>
    <row r="239" spans="1:25" x14ac:dyDescent="0.25">
      <c r="A239" t="s">
        <v>21</v>
      </c>
      <c r="D239" s="3">
        <v>27</v>
      </c>
      <c r="E239"/>
      <c r="I239" s="15">
        <f>SUM(D239:H239)</f>
        <v>27</v>
      </c>
      <c r="J239" s="3">
        <f>23.47+3.05</f>
        <v>26.52</v>
      </c>
      <c r="K239" s="21">
        <f>+J239*1.05</f>
        <v>27.846</v>
      </c>
      <c r="L239" s="21">
        <f>+J239*1.15</f>
        <v>30.497999999999998</v>
      </c>
      <c r="M239" s="21">
        <f>+J239*1.5</f>
        <v>39.78</v>
      </c>
      <c r="N239" s="3">
        <f>+J239*2</f>
        <v>53.04</v>
      </c>
      <c r="O239" s="6">
        <f>D239*J239+E239*K239+F239*L239+G239*M239+H239*N239</f>
        <v>716.04</v>
      </c>
      <c r="Q239" s="48">
        <f t="shared" ref="Q239" si="197">+O239</f>
        <v>716.04</v>
      </c>
      <c r="R239" s="48">
        <f t="shared" ref="R239" si="198">(N239-J239)*H239+(M239-J239)*G239</f>
        <v>0</v>
      </c>
      <c r="S239" s="48">
        <f>IF(Q239-R239&gt;$X$2,$X$2,Q239-R239)</f>
        <v>716.04</v>
      </c>
      <c r="T239" s="48">
        <f t="shared" ref="T239" si="199">IF(Q239-R239&gt;$X$1,Q239-R239-$X$1,0)</f>
        <v>0</v>
      </c>
    </row>
    <row r="240" spans="1:25" x14ac:dyDescent="0.25">
      <c r="A240" s="14" t="s">
        <v>17</v>
      </c>
      <c r="B240" s="15"/>
      <c r="C240" s="15"/>
      <c r="D240" s="15">
        <f>SUM(D236:D239)</f>
        <v>73</v>
      </c>
      <c r="E240" s="15"/>
      <c r="F240" s="15"/>
      <c r="G240" s="15"/>
      <c r="H240" s="15"/>
      <c r="I240" s="38">
        <f>SUM(I237:I239)</f>
        <v>73</v>
      </c>
      <c r="J240" s="57"/>
      <c r="K240" s="57"/>
      <c r="L240" s="57"/>
      <c r="M240" s="57"/>
      <c r="N240" s="57"/>
      <c r="O240" s="62">
        <f>SUM(O237:O239)</f>
        <v>3518.1400000000003</v>
      </c>
      <c r="Q240" s="61">
        <f>SUM(Q237:Q239)</f>
        <v>3518.1400000000003</v>
      </c>
      <c r="R240" s="58"/>
      <c r="S240" s="61">
        <f>SUM(S237:S239)</f>
        <v>3518.1400000000003</v>
      </c>
      <c r="T240" s="58">
        <f>SUM(T237:T239)</f>
        <v>138.24</v>
      </c>
    </row>
    <row r="242" spans="1:20" ht="15.75" thickBot="1" x14ac:dyDescent="0.3">
      <c r="A242" s="1" t="s">
        <v>0</v>
      </c>
      <c r="B242" s="5" t="s">
        <v>22</v>
      </c>
      <c r="C242" s="13" t="s">
        <v>23</v>
      </c>
      <c r="D242" s="4" t="s">
        <v>4</v>
      </c>
      <c r="E242" s="4" t="s">
        <v>12</v>
      </c>
      <c r="F242" s="4" t="s">
        <v>13</v>
      </c>
      <c r="G242" s="4" t="s">
        <v>5</v>
      </c>
      <c r="H242" s="7" t="s">
        <v>6</v>
      </c>
      <c r="I242" s="13" t="s">
        <v>16</v>
      </c>
      <c r="J242" s="7" t="s">
        <v>7</v>
      </c>
      <c r="K242" s="7" t="s">
        <v>15</v>
      </c>
      <c r="L242" s="7" t="s">
        <v>14</v>
      </c>
      <c r="M242" s="7" t="s">
        <v>8</v>
      </c>
      <c r="N242" s="7" t="s">
        <v>9</v>
      </c>
      <c r="O242" s="35" t="s">
        <v>2</v>
      </c>
      <c r="P242" s="17"/>
      <c r="Q242" s="46" t="s">
        <v>18</v>
      </c>
      <c r="R242" s="47" t="s">
        <v>10</v>
      </c>
      <c r="S242" s="47" t="s">
        <v>3</v>
      </c>
      <c r="T242" s="47" t="s">
        <v>11</v>
      </c>
    </row>
    <row r="243" spans="1:20" x14ac:dyDescent="0.25">
      <c r="C243" s="24">
        <v>44691</v>
      </c>
      <c r="F243" s="3"/>
      <c r="G243" s="3"/>
      <c r="H243" s="3"/>
      <c r="I243" s="15"/>
      <c r="J243" s="3"/>
      <c r="K243" s="3"/>
      <c r="L243" s="3"/>
      <c r="M243" s="3"/>
      <c r="N243" s="3"/>
      <c r="P243" s="19"/>
    </row>
    <row r="244" spans="1:20" x14ac:dyDescent="0.25">
      <c r="A244" t="s">
        <v>38</v>
      </c>
      <c r="C244" s="15"/>
      <c r="D244" s="3">
        <v>23</v>
      </c>
      <c r="E244"/>
      <c r="I244" s="15">
        <f t="shared" ref="I244" si="200">SUM(D244:H244)</f>
        <v>23</v>
      </c>
      <c r="J244" s="3">
        <f>52.1+6.75</f>
        <v>58.85</v>
      </c>
      <c r="K244" s="21">
        <f>+J244*1.05</f>
        <v>61.792500000000004</v>
      </c>
      <c r="L244" s="21">
        <f>+J244*1.15</f>
        <v>67.677499999999995</v>
      </c>
      <c r="M244" s="21">
        <f>+J244*1.5</f>
        <v>88.275000000000006</v>
      </c>
      <c r="N244" s="3">
        <f>+J244*2</f>
        <v>117.7</v>
      </c>
      <c r="O244" s="6">
        <f t="shared" ref="O244" si="201">D244*J244+E244*K244+F244*L244+G244*M244+H244*N244</f>
        <v>1353.55</v>
      </c>
      <c r="Q244" s="48">
        <f t="shared" ref="Q244" si="202">+O244</f>
        <v>1353.55</v>
      </c>
      <c r="R244" s="48">
        <f t="shared" ref="R244" si="203">(N244-J244)*H244+(M244-J244)*G244</f>
        <v>0</v>
      </c>
      <c r="S244" s="48">
        <f>IF(Q244-R244&gt;$X$2,$X$2,Q244-R244)</f>
        <v>1353.55</v>
      </c>
      <c r="T244" s="48">
        <f t="shared" ref="T244" si="204">IF(Q244-R244&gt;$X$1,Q244-R244-$X$1,0)</f>
        <v>0</v>
      </c>
    </row>
    <row r="245" spans="1:20" x14ac:dyDescent="0.25">
      <c r="A245" t="s">
        <v>26</v>
      </c>
      <c r="B245" s="3">
        <v>5</v>
      </c>
      <c r="C245" s="15"/>
      <c r="D245" s="3">
        <v>8</v>
      </c>
      <c r="E245"/>
      <c r="I245" s="15">
        <f>SUM(D245:H245)</f>
        <v>8</v>
      </c>
      <c r="J245" s="3">
        <f>52.1+6.75+5</f>
        <v>63.85</v>
      </c>
      <c r="K245" s="21">
        <f>+(52.1+6.75)*1.1+B245</f>
        <v>69.735000000000014</v>
      </c>
      <c r="L245" s="21">
        <f>+(52.1+6.75)*1.15+B245</f>
        <v>72.677499999999995</v>
      </c>
      <c r="M245" s="21">
        <f>+(52.1+6.75)*1.5+B245</f>
        <v>93.275000000000006</v>
      </c>
      <c r="N245" s="3">
        <f>+(52.1+6.75)*2+B245</f>
        <v>122.7</v>
      </c>
      <c r="O245" s="6">
        <f>D245*J245+E245*K245+F245*L245+G245*M245+H245*N245</f>
        <v>510.8</v>
      </c>
      <c r="Q245" s="48">
        <f>+O245</f>
        <v>510.8</v>
      </c>
      <c r="R245" s="48">
        <f>(N245-J245)*H245+(M245-J245)*G245</f>
        <v>0</v>
      </c>
      <c r="S245" s="48">
        <f>IF(Q245-R245&gt;$X$1,$X$1,Q245-R245)</f>
        <v>510.8</v>
      </c>
      <c r="T245" s="48">
        <f>IF(Q245-R245&gt;$X$1,Q245-R245-$X$1,0)</f>
        <v>0</v>
      </c>
    </row>
    <row r="246" spans="1:20" x14ac:dyDescent="0.25">
      <c r="A246" t="s">
        <v>21</v>
      </c>
      <c r="D246" s="3">
        <v>24</v>
      </c>
      <c r="E246"/>
      <c r="I246" s="15">
        <f>SUM(D246:H246)</f>
        <v>24</v>
      </c>
      <c r="J246" s="3">
        <f>23.47+3.05</f>
        <v>26.52</v>
      </c>
      <c r="K246" s="21">
        <f>+J246*1.05</f>
        <v>27.846</v>
      </c>
      <c r="L246" s="21">
        <f>+J246*1.15</f>
        <v>30.497999999999998</v>
      </c>
      <c r="M246" s="21">
        <f>+J246*1.5</f>
        <v>39.78</v>
      </c>
      <c r="N246" s="3">
        <f>+J246*2</f>
        <v>53.04</v>
      </c>
      <c r="O246" s="6">
        <f>D246*J246+E246*K246+F246*L246+G246*M246+H246*N246</f>
        <v>636.48</v>
      </c>
      <c r="Q246" s="48">
        <f t="shared" ref="Q246:Q248" si="205">+O246</f>
        <v>636.48</v>
      </c>
      <c r="R246" s="48">
        <f t="shared" ref="R246:R248" si="206">(N246-J246)*H246+(M246-J246)*G246</f>
        <v>0</v>
      </c>
      <c r="S246" s="48">
        <f>IF(Q246-R246&gt;$X$2,$X$2,Q246-R246)</f>
        <v>636.48</v>
      </c>
      <c r="T246" s="48">
        <f t="shared" ref="T246:T248" si="207">IF(Q246-R246&gt;$X$1,Q246-R246-$X$1,0)</f>
        <v>0</v>
      </c>
    </row>
    <row r="247" spans="1:20" x14ac:dyDescent="0.25">
      <c r="A247" t="s">
        <v>46</v>
      </c>
      <c r="B247" s="3">
        <v>2.25</v>
      </c>
      <c r="D247" s="3">
        <v>8</v>
      </c>
      <c r="E247"/>
      <c r="I247" s="15">
        <f t="shared" ref="I247:I248" si="208">SUM(D247:H247)</f>
        <v>8</v>
      </c>
      <c r="J247" s="3">
        <v>45.85</v>
      </c>
      <c r="K247" s="21">
        <f>+J247*1.05</f>
        <v>48.142500000000005</v>
      </c>
      <c r="L247" s="21"/>
      <c r="M247" s="21">
        <f>+J247*1.5</f>
        <v>68.775000000000006</v>
      </c>
      <c r="N247" s="3">
        <f t="shared" ref="N247:N248" si="209">+J247*2</f>
        <v>91.7</v>
      </c>
      <c r="O247" s="6">
        <f t="shared" ref="O247:O248" si="210">D247*J247+E247*K247+F247*L247+G247*M247+H247*N247</f>
        <v>366.8</v>
      </c>
      <c r="Q247" s="48">
        <f t="shared" si="205"/>
        <v>366.8</v>
      </c>
      <c r="R247" s="48">
        <f t="shared" si="206"/>
        <v>0</v>
      </c>
      <c r="S247" s="48">
        <f t="shared" ref="S247:S248" si="211">IF(Q247-R247&gt;$X$2,$X$2,Q247-R247)</f>
        <v>366.8</v>
      </c>
      <c r="T247" s="48">
        <f t="shared" si="207"/>
        <v>0</v>
      </c>
    </row>
    <row r="248" spans="1:20" x14ac:dyDescent="0.25">
      <c r="A248" t="s">
        <v>47</v>
      </c>
      <c r="D248" s="3">
        <v>8</v>
      </c>
      <c r="E248"/>
      <c r="I248" s="15">
        <f t="shared" si="208"/>
        <v>8</v>
      </c>
      <c r="J248" s="21">
        <v>43.6</v>
      </c>
      <c r="K248" s="21">
        <f>+J248*1.05</f>
        <v>45.78</v>
      </c>
      <c r="L248" s="21"/>
      <c r="M248" s="21">
        <f>+J248*1.5</f>
        <v>65.400000000000006</v>
      </c>
      <c r="N248" s="3">
        <f t="shared" si="209"/>
        <v>87.2</v>
      </c>
      <c r="O248" s="6">
        <f t="shared" si="210"/>
        <v>348.8</v>
      </c>
      <c r="Q248" s="48">
        <f t="shared" si="205"/>
        <v>348.8</v>
      </c>
      <c r="R248" s="48">
        <f t="shared" si="206"/>
        <v>0</v>
      </c>
      <c r="S248" s="48">
        <f t="shared" si="211"/>
        <v>348.8</v>
      </c>
      <c r="T248" s="48">
        <f t="shared" si="207"/>
        <v>0</v>
      </c>
    </row>
    <row r="249" spans="1:20" x14ac:dyDescent="0.25">
      <c r="A249" s="14" t="s">
        <v>17</v>
      </c>
      <c r="B249" s="15"/>
      <c r="C249" s="15"/>
      <c r="D249" s="15">
        <f>SUM(D243:D248)</f>
        <v>71</v>
      </c>
      <c r="E249" s="15"/>
      <c r="F249" s="15"/>
      <c r="G249" s="15"/>
      <c r="H249" s="15"/>
      <c r="I249" s="38">
        <f>SUM(I244:I246)</f>
        <v>55</v>
      </c>
      <c r="J249" s="57"/>
      <c r="K249" s="57"/>
      <c r="L249" s="57"/>
      <c r="M249" s="57"/>
      <c r="N249" s="57"/>
      <c r="O249" s="62">
        <f>SUM(O244:O248)</f>
        <v>3216.4300000000003</v>
      </c>
      <c r="Q249" s="61">
        <f>SUM(Q244:Q248)</f>
        <v>3216.4300000000003</v>
      </c>
      <c r="R249" s="58"/>
      <c r="S249" s="61">
        <f>SUM(S244:S248)</f>
        <v>3216.4300000000003</v>
      </c>
      <c r="T249" s="58">
        <f>SUM(T244:T246)</f>
        <v>0</v>
      </c>
    </row>
    <row r="251" spans="1:20" ht="15.75" thickBot="1" x14ac:dyDescent="0.3">
      <c r="A251" s="1" t="s">
        <v>0</v>
      </c>
      <c r="B251" s="5" t="s">
        <v>22</v>
      </c>
      <c r="C251" s="13" t="s">
        <v>23</v>
      </c>
      <c r="D251" s="4" t="s">
        <v>4</v>
      </c>
      <c r="E251" s="4" t="s">
        <v>12</v>
      </c>
      <c r="F251" s="4" t="s">
        <v>13</v>
      </c>
      <c r="G251" s="4" t="s">
        <v>5</v>
      </c>
      <c r="H251" s="7" t="s">
        <v>6</v>
      </c>
      <c r="I251" s="13" t="s">
        <v>16</v>
      </c>
      <c r="J251" s="7" t="s">
        <v>7</v>
      </c>
      <c r="K251" s="7" t="s">
        <v>15</v>
      </c>
      <c r="L251" s="7" t="s">
        <v>14</v>
      </c>
      <c r="M251" s="7" t="s">
        <v>8</v>
      </c>
      <c r="N251" s="7" t="s">
        <v>9</v>
      </c>
      <c r="O251" s="35" t="s">
        <v>2</v>
      </c>
      <c r="P251" s="17"/>
      <c r="Q251" s="46" t="s">
        <v>18</v>
      </c>
      <c r="R251" s="47" t="s">
        <v>10</v>
      </c>
      <c r="S251" s="47" t="s">
        <v>3</v>
      </c>
      <c r="T251" s="47" t="s">
        <v>11</v>
      </c>
    </row>
    <row r="252" spans="1:20" x14ac:dyDescent="0.25">
      <c r="C252" s="24">
        <v>44698</v>
      </c>
      <c r="F252" s="3"/>
      <c r="G252" s="3"/>
      <c r="H252" s="3"/>
      <c r="I252" s="15"/>
      <c r="J252" s="3"/>
      <c r="K252" s="3"/>
      <c r="L252" s="3"/>
      <c r="M252" s="3"/>
      <c r="N252" s="3"/>
      <c r="P252" s="19"/>
    </row>
    <row r="253" spans="1:20" x14ac:dyDescent="0.25">
      <c r="A253" t="s">
        <v>38</v>
      </c>
      <c r="C253" s="15"/>
      <c r="D253" s="3">
        <v>38</v>
      </c>
      <c r="E253"/>
      <c r="I253" s="15">
        <f t="shared" ref="I253" si="212">SUM(D253:H253)</f>
        <v>38</v>
      </c>
      <c r="J253" s="3">
        <f>52.1+6.75</f>
        <v>58.85</v>
      </c>
      <c r="K253" s="21">
        <f>+J253*1.05</f>
        <v>61.792500000000004</v>
      </c>
      <c r="L253" s="21">
        <f>+J253*1.15</f>
        <v>67.677499999999995</v>
      </c>
      <c r="M253" s="21">
        <f>+J253*1.5</f>
        <v>88.275000000000006</v>
      </c>
      <c r="N253" s="3">
        <f>+J253*2</f>
        <v>117.7</v>
      </c>
      <c r="O253" s="6">
        <f t="shared" ref="O253" si="213">D253*J253+E253*K253+F253*L253+G253*M253+H253*N253</f>
        <v>2236.3000000000002</v>
      </c>
      <c r="Q253" s="48">
        <f t="shared" ref="Q253" si="214">+O253</f>
        <v>2236.3000000000002</v>
      </c>
      <c r="R253" s="48">
        <f t="shared" ref="R253" si="215">(N253-J253)*H253+(M253-J253)*G253</f>
        <v>0</v>
      </c>
      <c r="S253" s="48">
        <f>IF(Q253-R253&gt;$X$2,$X$2,Q253-R253)</f>
        <v>1594.57</v>
      </c>
      <c r="T253" s="48">
        <f t="shared" ref="T253" si="216">IF(Q253-R253&gt;$X$1,Q253-R253-$X$1,0)</f>
        <v>785.59000000000015</v>
      </c>
    </row>
    <row r="254" spans="1:20" x14ac:dyDescent="0.25">
      <c r="A254" t="s">
        <v>21</v>
      </c>
      <c r="D254" s="3">
        <v>40</v>
      </c>
      <c r="E254"/>
      <c r="I254" s="15">
        <f>SUM(D254:H254)</f>
        <v>40</v>
      </c>
      <c r="J254" s="3">
        <f>23.47+3.05</f>
        <v>26.52</v>
      </c>
      <c r="K254" s="21">
        <f>+J254*1.05</f>
        <v>27.846</v>
      </c>
      <c r="L254" s="21">
        <f>+J254*1.15</f>
        <v>30.497999999999998</v>
      </c>
      <c r="M254" s="21">
        <f>+J254*1.5</f>
        <v>39.78</v>
      </c>
      <c r="N254" s="3">
        <f>+J254*2</f>
        <v>53.04</v>
      </c>
      <c r="O254" s="6">
        <f>D254*J254+E254*K254+F254*L254+G254*M254+H254*N254</f>
        <v>1060.8</v>
      </c>
      <c r="Q254" s="48">
        <f t="shared" ref="Q254" si="217">+O254</f>
        <v>1060.8</v>
      </c>
      <c r="R254" s="48">
        <f t="shared" ref="R254" si="218">(N254-J254)*H254+(M254-J254)*G254</f>
        <v>0</v>
      </c>
      <c r="S254" s="48">
        <f>IF(Q254-R254&gt;$X$2,$X$2,Q254-R254)</f>
        <v>1060.8</v>
      </c>
      <c r="T254" s="48">
        <f t="shared" ref="T254" si="219">IF(Q254-R254&gt;$X$1,Q254-R254-$X$1,0)</f>
        <v>0</v>
      </c>
    </row>
    <row r="255" spans="1:20" x14ac:dyDescent="0.25">
      <c r="A255" s="14" t="s">
        <v>17</v>
      </c>
      <c r="B255" s="15"/>
      <c r="C255" s="15"/>
      <c r="D255" s="15">
        <f>SUM(D252:D254)</f>
        <v>78</v>
      </c>
      <c r="E255" s="15"/>
      <c r="F255" s="15"/>
      <c r="G255" s="15"/>
      <c r="H255" s="15"/>
      <c r="I255" s="38">
        <f>SUM(I253:I254)</f>
        <v>78</v>
      </c>
      <c r="J255" s="57"/>
      <c r="K255" s="57"/>
      <c r="L255" s="57"/>
      <c r="M255" s="57"/>
      <c r="N255" s="57"/>
      <c r="O255" s="62">
        <f>SUM(O253:O254)</f>
        <v>3297.1000000000004</v>
      </c>
      <c r="Q255" s="61">
        <f>SUM(Q253:Q254)</f>
        <v>3297.1000000000004</v>
      </c>
      <c r="R255" s="58"/>
      <c r="S255" s="61">
        <f>SUM(S253:S254)</f>
        <v>2655.37</v>
      </c>
      <c r="T255" s="58">
        <f>SUM(T253:T254)</f>
        <v>785.59000000000015</v>
      </c>
    </row>
    <row r="257" spans="1:25" ht="15.75" thickBot="1" x14ac:dyDescent="0.3">
      <c r="A257" s="1" t="s">
        <v>0</v>
      </c>
      <c r="B257" s="5" t="s">
        <v>22</v>
      </c>
      <c r="C257" s="13" t="s">
        <v>23</v>
      </c>
      <c r="D257" s="4" t="s">
        <v>4</v>
      </c>
      <c r="E257" s="4" t="s">
        <v>12</v>
      </c>
      <c r="F257" s="4" t="s">
        <v>13</v>
      </c>
      <c r="G257" s="4" t="s">
        <v>5</v>
      </c>
      <c r="H257" s="7" t="s">
        <v>6</v>
      </c>
      <c r="I257" s="13" t="s">
        <v>16</v>
      </c>
      <c r="J257" s="7" t="s">
        <v>7</v>
      </c>
      <c r="K257" s="7" t="s">
        <v>15</v>
      </c>
      <c r="L257" s="7" t="s">
        <v>14</v>
      </c>
      <c r="M257" s="7" t="s">
        <v>8</v>
      </c>
      <c r="N257" s="7" t="s">
        <v>9</v>
      </c>
      <c r="O257" s="35" t="s">
        <v>2</v>
      </c>
      <c r="P257" s="17"/>
      <c r="Q257" s="46" t="s">
        <v>18</v>
      </c>
      <c r="R257" s="47" t="s">
        <v>10</v>
      </c>
      <c r="S257" s="47" t="s">
        <v>3</v>
      </c>
      <c r="T257" s="47" t="s">
        <v>11</v>
      </c>
    </row>
    <row r="258" spans="1:25" x14ac:dyDescent="0.25">
      <c r="C258" s="24">
        <v>44705</v>
      </c>
      <c r="F258" s="3"/>
      <c r="G258" s="3"/>
      <c r="H258" s="3"/>
      <c r="I258" s="15"/>
      <c r="J258" s="3"/>
      <c r="K258" s="3"/>
      <c r="L258" s="3"/>
      <c r="M258" s="3"/>
      <c r="N258" s="3"/>
      <c r="P258" s="19"/>
    </row>
    <row r="259" spans="1:25" x14ac:dyDescent="0.25">
      <c r="A259" t="s">
        <v>38</v>
      </c>
      <c r="C259" s="15"/>
      <c r="D259" s="3">
        <v>24</v>
      </c>
      <c r="E259"/>
      <c r="I259" s="15">
        <f t="shared" ref="I259:I260" si="220">SUM(D259:H259)</f>
        <v>24</v>
      </c>
      <c r="J259" s="3">
        <f>52.1+6.75</f>
        <v>58.85</v>
      </c>
      <c r="K259" s="21">
        <f>+J259*1.05</f>
        <v>61.792500000000004</v>
      </c>
      <c r="L259" s="21">
        <f>+J259*1.15</f>
        <v>67.677499999999995</v>
      </c>
      <c r="M259" s="21">
        <f>+J259*1.5</f>
        <v>88.275000000000006</v>
      </c>
      <c r="N259" s="3">
        <f>+J259*2</f>
        <v>117.7</v>
      </c>
      <c r="O259" s="6">
        <f t="shared" ref="O259:O260" si="221">D259*J259+E259*K259+F259*L259+G259*M259+H259*N259</f>
        <v>1412.4</v>
      </c>
      <c r="Q259" s="48">
        <f t="shared" ref="Q259:Q260" si="222">+O259</f>
        <v>1412.4</v>
      </c>
      <c r="R259" s="48">
        <f t="shared" ref="R259:R260" si="223">(N259-J259)*H259+(M259-J259)*G259</f>
        <v>0</v>
      </c>
      <c r="S259" s="48">
        <f>IF(Q259-R259&gt;$X$2,$X$2,Q259-R259)</f>
        <v>1412.4</v>
      </c>
      <c r="T259" s="48">
        <f t="shared" ref="T259:T260" si="224">IF(Q259-R259&gt;$X$1,Q259-R259-$X$1,0)</f>
        <v>0</v>
      </c>
    </row>
    <row r="260" spans="1:25" x14ac:dyDescent="0.25">
      <c r="A260" t="s">
        <v>39</v>
      </c>
      <c r="C260" s="15"/>
      <c r="D260" s="3">
        <v>8</v>
      </c>
      <c r="E260"/>
      <c r="I260" s="15">
        <f t="shared" si="220"/>
        <v>8</v>
      </c>
      <c r="J260" s="3">
        <f>52.1+6.75</f>
        <v>58.85</v>
      </c>
      <c r="K260" s="21">
        <f>+J260*1.05</f>
        <v>61.792500000000004</v>
      </c>
      <c r="L260" s="21">
        <f>+J260*1.15</f>
        <v>67.677499999999995</v>
      </c>
      <c r="M260" s="21">
        <f>+J260*1.5</f>
        <v>88.275000000000006</v>
      </c>
      <c r="N260" s="3">
        <f>+J260*2</f>
        <v>117.7</v>
      </c>
      <c r="O260" s="6">
        <f t="shared" si="221"/>
        <v>470.8</v>
      </c>
      <c r="Q260" s="48">
        <f t="shared" si="222"/>
        <v>470.8</v>
      </c>
      <c r="R260" s="48">
        <f t="shared" si="223"/>
        <v>0</v>
      </c>
      <c r="S260" s="48">
        <f>IF(Q260-R260&gt;$X$2,$X$2,Q260-R260)</f>
        <v>470.8</v>
      </c>
      <c r="T260" s="48">
        <f t="shared" si="224"/>
        <v>0</v>
      </c>
    </row>
    <row r="261" spans="1:25" x14ac:dyDescent="0.25">
      <c r="A261" t="s">
        <v>21</v>
      </c>
      <c r="D261" s="3">
        <v>8</v>
      </c>
      <c r="E261"/>
      <c r="I261" s="15">
        <f>SUM(D261:H261)</f>
        <v>8</v>
      </c>
      <c r="J261" s="3">
        <f>23.47+3.05</f>
        <v>26.52</v>
      </c>
      <c r="K261" s="21">
        <f>+J261*1.05</f>
        <v>27.846</v>
      </c>
      <c r="L261" s="21">
        <f>+J261*1.15</f>
        <v>30.497999999999998</v>
      </c>
      <c r="M261" s="21">
        <f>+J261*1.5</f>
        <v>39.78</v>
      </c>
      <c r="N261" s="3">
        <f>+J261*2</f>
        <v>53.04</v>
      </c>
      <c r="O261" s="6">
        <f>D261*J261+E261*K261+F261*L261+G261*M261+H261*N261</f>
        <v>212.16</v>
      </c>
      <c r="Q261" s="48">
        <f t="shared" ref="Q261" si="225">+O261</f>
        <v>212.16</v>
      </c>
      <c r="R261" s="48">
        <f t="shared" ref="R261" si="226">(N261-J261)*H261+(M261-J261)*G261</f>
        <v>0</v>
      </c>
      <c r="S261" s="48">
        <f>IF(Q261-R261&gt;$X$2,$X$2,Q261-R261)</f>
        <v>212.16</v>
      </c>
      <c r="T261" s="48">
        <f t="shared" ref="T261" si="227">IF(Q261-R261&gt;$X$1,Q261-R261-$X$1,0)</f>
        <v>0</v>
      </c>
    </row>
    <row r="262" spans="1:25" x14ac:dyDescent="0.25">
      <c r="A262" s="14" t="s">
        <v>17</v>
      </c>
      <c r="B262" s="15"/>
      <c r="C262" s="15"/>
      <c r="D262" s="15">
        <f>SUM(D258:D261)</f>
        <v>40</v>
      </c>
      <c r="E262" s="15"/>
      <c r="F262" s="15"/>
      <c r="G262" s="15"/>
      <c r="H262" s="15"/>
      <c r="I262" s="38">
        <f>SUM(I259:I261)</f>
        <v>40</v>
      </c>
      <c r="J262" s="57"/>
      <c r="K262" s="57"/>
      <c r="L262" s="57"/>
      <c r="M262" s="57"/>
      <c r="N262" s="57"/>
      <c r="O262" s="62">
        <f>SUM(O259:O261)</f>
        <v>2095.36</v>
      </c>
      <c r="Q262" s="61">
        <f>SUM(Q259:Q261)</f>
        <v>2095.36</v>
      </c>
      <c r="R262" s="58"/>
      <c r="S262" s="61">
        <f>SUM(S259:S261)</f>
        <v>2095.36</v>
      </c>
      <c r="T262" s="58">
        <f>SUM(T259:T261)</f>
        <v>0</v>
      </c>
    </row>
    <row r="264" spans="1:25" ht="15.75" thickBot="1" x14ac:dyDescent="0.3">
      <c r="A264" s="1" t="s">
        <v>0</v>
      </c>
      <c r="B264" s="5" t="s">
        <v>22</v>
      </c>
      <c r="C264" s="13" t="s">
        <v>23</v>
      </c>
      <c r="D264" s="4" t="s">
        <v>4</v>
      </c>
      <c r="E264" s="4" t="s">
        <v>12</v>
      </c>
      <c r="F264" s="4" t="s">
        <v>13</v>
      </c>
      <c r="G264" s="4" t="s">
        <v>5</v>
      </c>
      <c r="H264" s="7" t="s">
        <v>6</v>
      </c>
      <c r="I264" s="13" t="s">
        <v>16</v>
      </c>
      <c r="J264" s="7" t="s">
        <v>7</v>
      </c>
      <c r="K264" s="7" t="s">
        <v>15</v>
      </c>
      <c r="L264" s="7" t="s">
        <v>14</v>
      </c>
      <c r="M264" s="7" t="s">
        <v>8</v>
      </c>
      <c r="N264" s="7" t="s">
        <v>9</v>
      </c>
      <c r="O264" s="35" t="s">
        <v>2</v>
      </c>
      <c r="P264" s="17"/>
      <c r="Q264" s="46" t="s">
        <v>18</v>
      </c>
      <c r="R264" s="47" t="s">
        <v>10</v>
      </c>
      <c r="S264" s="47" t="s">
        <v>3</v>
      </c>
      <c r="T264" s="47" t="s">
        <v>11</v>
      </c>
    </row>
    <row r="265" spans="1:25" x14ac:dyDescent="0.25">
      <c r="C265" s="24">
        <v>44712</v>
      </c>
      <c r="F265" s="3"/>
      <c r="G265" s="3"/>
      <c r="H265" s="3"/>
      <c r="I265" s="15"/>
      <c r="J265" s="3"/>
      <c r="K265" s="3"/>
      <c r="L265" s="3"/>
      <c r="M265" s="3"/>
      <c r="N265" s="3"/>
      <c r="P265" s="19"/>
    </row>
    <row r="266" spans="1:25" x14ac:dyDescent="0.25">
      <c r="A266" t="s">
        <v>38</v>
      </c>
      <c r="C266" s="15"/>
      <c r="D266" s="3">
        <v>32</v>
      </c>
      <c r="E266"/>
      <c r="I266" s="15">
        <f t="shared" ref="I266" si="228">SUM(D266:H266)</f>
        <v>32</v>
      </c>
      <c r="J266" s="3">
        <f>52.1+6.75</f>
        <v>58.85</v>
      </c>
      <c r="K266" s="21">
        <f>+J266*1.05</f>
        <v>61.792500000000004</v>
      </c>
      <c r="L266" s="21">
        <f>+J266*1.15</f>
        <v>67.677499999999995</v>
      </c>
      <c r="M266" s="21">
        <f>+J266*1.5</f>
        <v>88.275000000000006</v>
      </c>
      <c r="N266" s="3">
        <f>+J266*2</f>
        <v>117.7</v>
      </c>
      <c r="O266" s="6">
        <f t="shared" ref="O266" si="229">D266*J266+E266*K266+F266*L266+G266*M266+H266*N266</f>
        <v>1883.2</v>
      </c>
      <c r="Q266" s="48">
        <f t="shared" ref="Q266:Q267" si="230">+O266</f>
        <v>1883.2</v>
      </c>
      <c r="R266" s="48">
        <f t="shared" ref="R266:R267" si="231">(N266-J266)*H266+(M266-J266)*G266</f>
        <v>0</v>
      </c>
      <c r="S266" s="48">
        <f>IF(Q266-R266&gt;$X$2,$X$2,Q266-R266)</f>
        <v>1594.57</v>
      </c>
      <c r="T266" s="48">
        <f t="shared" ref="T266:T267" si="232">IF(Q266-R266&gt;$X$1,Q266-R266-$X$1,0)</f>
        <v>432.49</v>
      </c>
    </row>
    <row r="267" spans="1:25" x14ac:dyDescent="0.25">
      <c r="A267" t="s">
        <v>21</v>
      </c>
      <c r="D267" s="3">
        <v>32</v>
      </c>
      <c r="E267"/>
      <c r="I267" s="15">
        <f>SUM(D267:H267)</f>
        <v>32</v>
      </c>
      <c r="J267" s="3">
        <f>23.47+3.05</f>
        <v>26.52</v>
      </c>
      <c r="K267" s="21">
        <f>+J267*1.05</f>
        <v>27.846</v>
      </c>
      <c r="L267" s="21">
        <f>+J267*1.15</f>
        <v>30.497999999999998</v>
      </c>
      <c r="M267" s="21">
        <f>+J267*1.5</f>
        <v>39.78</v>
      </c>
      <c r="N267" s="3">
        <f>+J267*2</f>
        <v>53.04</v>
      </c>
      <c r="O267" s="6">
        <f>D267*J267+E267*K267+F267*L267+G267*M267+H267*N267</f>
        <v>848.64</v>
      </c>
      <c r="Q267" s="48">
        <f t="shared" si="230"/>
        <v>848.64</v>
      </c>
      <c r="R267" s="48">
        <f t="shared" si="231"/>
        <v>0</v>
      </c>
      <c r="S267" s="48">
        <f>IF(Q267-R267&gt;$X$2,$X$2,Q267-R267)</f>
        <v>848.64</v>
      </c>
      <c r="T267" s="48">
        <f t="shared" si="232"/>
        <v>0</v>
      </c>
    </row>
    <row r="268" spans="1:25" x14ac:dyDescent="0.25">
      <c r="A268" s="14" t="s">
        <v>17</v>
      </c>
      <c r="B268" s="15"/>
      <c r="C268" s="15"/>
      <c r="D268" s="15">
        <f>SUM(D265:D267)</f>
        <v>64</v>
      </c>
      <c r="E268" s="15"/>
      <c r="F268" s="15"/>
      <c r="G268" s="15"/>
      <c r="H268" s="15"/>
      <c r="I268" s="38">
        <f>SUM(I266:I267)</f>
        <v>64</v>
      </c>
      <c r="J268" s="57"/>
      <c r="K268" s="57"/>
      <c r="L268" s="57"/>
      <c r="M268" s="57"/>
      <c r="N268" s="57"/>
      <c r="O268" s="62">
        <f>SUM(O266:O267)</f>
        <v>2731.84</v>
      </c>
      <c r="Q268" s="61">
        <f>SUM(Q266:Q267)</f>
        <v>2731.84</v>
      </c>
      <c r="R268" s="58"/>
      <c r="S268" s="61">
        <f>SUM(S266:S267)</f>
        <v>2443.21</v>
      </c>
      <c r="T268" s="58">
        <f>SUM(T266:T267)</f>
        <v>432.49</v>
      </c>
      <c r="V268" s="14" t="s">
        <v>48</v>
      </c>
      <c r="W268" s="15">
        <f>+I255+I262+I268+I240+I249</f>
        <v>310</v>
      </c>
      <c r="X268" s="63">
        <f>+Q240+Q249+Q255+Q262+Q268</f>
        <v>14858.870000000003</v>
      </c>
      <c r="Y268" s="63">
        <f>+S240+S249+S255+S262+S268</f>
        <v>13928.510000000002</v>
      </c>
    </row>
    <row r="270" spans="1:25" ht="15.75" thickBot="1" x14ac:dyDescent="0.3">
      <c r="A270" s="1" t="s">
        <v>0</v>
      </c>
      <c r="B270" s="5" t="s">
        <v>22</v>
      </c>
      <c r="C270" s="13" t="s">
        <v>23</v>
      </c>
      <c r="D270" s="4" t="s">
        <v>4</v>
      </c>
      <c r="E270" s="4" t="s">
        <v>12</v>
      </c>
      <c r="F270" s="4" t="s">
        <v>13</v>
      </c>
      <c r="G270" s="4" t="s">
        <v>5</v>
      </c>
      <c r="H270" s="7" t="s">
        <v>6</v>
      </c>
      <c r="I270" s="13" t="s">
        <v>16</v>
      </c>
      <c r="J270" s="7" t="s">
        <v>7</v>
      </c>
      <c r="K270" s="7" t="s">
        <v>15</v>
      </c>
      <c r="L270" s="7" t="s">
        <v>14</v>
      </c>
      <c r="M270" s="7" t="s">
        <v>8</v>
      </c>
      <c r="N270" s="7" t="s">
        <v>9</v>
      </c>
      <c r="O270" s="35" t="s">
        <v>2</v>
      </c>
      <c r="P270" s="17"/>
      <c r="Q270" s="46" t="s">
        <v>18</v>
      </c>
      <c r="R270" s="47" t="s">
        <v>10</v>
      </c>
      <c r="S270" s="47" t="s">
        <v>3</v>
      </c>
      <c r="T270" s="47" t="s">
        <v>11</v>
      </c>
    </row>
    <row r="271" spans="1:25" x14ac:dyDescent="0.25">
      <c r="C271" s="24">
        <v>44719</v>
      </c>
      <c r="F271" s="3"/>
      <c r="G271" s="3"/>
      <c r="H271" s="3"/>
      <c r="I271" s="15"/>
      <c r="J271" s="3"/>
      <c r="K271" s="3"/>
      <c r="L271" s="3"/>
      <c r="M271" s="3"/>
      <c r="N271" s="3"/>
      <c r="P271" s="19"/>
    </row>
    <row r="272" spans="1:25" x14ac:dyDescent="0.25">
      <c r="A272" t="s">
        <v>38</v>
      </c>
      <c r="C272" s="15"/>
      <c r="D272" s="3">
        <v>40</v>
      </c>
      <c r="E272"/>
      <c r="I272" s="15">
        <f t="shared" ref="I272" si="233">SUM(D272:H272)</f>
        <v>40</v>
      </c>
      <c r="J272" s="3">
        <f>52.1+6.75</f>
        <v>58.85</v>
      </c>
      <c r="K272" s="21">
        <f>+J272*1.05</f>
        <v>61.792500000000004</v>
      </c>
      <c r="L272" s="21">
        <f>+J272*1.15</f>
        <v>67.677499999999995</v>
      </c>
      <c r="M272" s="21">
        <f>+J272*1.5</f>
        <v>88.275000000000006</v>
      </c>
      <c r="N272" s="3">
        <f>+J272*2</f>
        <v>117.7</v>
      </c>
      <c r="O272" s="6">
        <f t="shared" ref="O272" si="234">D272*J272+E272*K272+F272*L272+G272*M272+H272*N272</f>
        <v>2354</v>
      </c>
      <c r="Q272" s="48">
        <f t="shared" ref="Q272:Q273" si="235">+O272</f>
        <v>2354</v>
      </c>
      <c r="R272" s="48">
        <f t="shared" ref="R272:R273" si="236">(N272-J272)*H272+(M272-J272)*G272</f>
        <v>0</v>
      </c>
      <c r="S272" s="48">
        <f>IF(Q272-R272&gt;$X$2,$X$2,Q272-R272)</f>
        <v>1594.57</v>
      </c>
      <c r="T272" s="48">
        <f t="shared" ref="T272:T273" si="237">IF(Q272-R272&gt;$X$1,Q272-R272-$X$1,0)</f>
        <v>903.29</v>
      </c>
    </row>
    <row r="273" spans="1:20" x14ac:dyDescent="0.25">
      <c r="A273" t="s">
        <v>21</v>
      </c>
      <c r="D273" s="3">
        <v>40</v>
      </c>
      <c r="E273"/>
      <c r="I273" s="15">
        <f>SUM(D273:H273)</f>
        <v>40</v>
      </c>
      <c r="J273" s="3">
        <f>23.47+3.05</f>
        <v>26.52</v>
      </c>
      <c r="K273" s="21">
        <f>+J273*1.05</f>
        <v>27.846</v>
      </c>
      <c r="L273" s="21">
        <f>+J273*1.15</f>
        <v>30.497999999999998</v>
      </c>
      <c r="M273" s="21">
        <f>+J273*1.5</f>
        <v>39.78</v>
      </c>
      <c r="N273" s="3">
        <f>+J273*2</f>
        <v>53.04</v>
      </c>
      <c r="O273" s="6">
        <f>D273*J273+E273*K273+F273*L273+G273*M273+H273*N273</f>
        <v>1060.8</v>
      </c>
      <c r="Q273" s="48">
        <f t="shared" si="235"/>
        <v>1060.8</v>
      </c>
      <c r="R273" s="48">
        <f t="shared" si="236"/>
        <v>0</v>
      </c>
      <c r="S273" s="48">
        <f>IF(Q273-R273&gt;$X$2,$X$2,Q273-R273)</f>
        <v>1060.8</v>
      </c>
      <c r="T273" s="48">
        <f t="shared" si="237"/>
        <v>0</v>
      </c>
    </row>
    <row r="274" spans="1:20" x14ac:dyDescent="0.25">
      <c r="A274" s="14" t="s">
        <v>17</v>
      </c>
      <c r="B274" s="15"/>
      <c r="C274" s="15"/>
      <c r="D274" s="15">
        <f>SUM(D271:D273)</f>
        <v>80</v>
      </c>
      <c r="E274" s="15"/>
      <c r="F274" s="15"/>
      <c r="G274" s="15"/>
      <c r="H274" s="15"/>
      <c r="I274" s="38">
        <f>SUM(I272:I273)</f>
        <v>80</v>
      </c>
      <c r="J274" s="57"/>
      <c r="K274" s="57"/>
      <c r="L274" s="57"/>
      <c r="M274" s="57"/>
      <c r="N274" s="57"/>
      <c r="O274" s="62">
        <f>SUM(O272:O273)</f>
        <v>3414.8</v>
      </c>
      <c r="Q274" s="61">
        <f>SUM(Q272:Q273)</f>
        <v>3414.8</v>
      </c>
      <c r="R274" s="58"/>
      <c r="S274" s="61">
        <f>SUM(S272:S273)</f>
        <v>2655.37</v>
      </c>
      <c r="T274" s="58">
        <f>SUM(T272:T273)</f>
        <v>903.29</v>
      </c>
    </row>
    <row r="276" spans="1:20" ht="15.75" thickBot="1" x14ac:dyDescent="0.3">
      <c r="A276" s="1" t="s">
        <v>0</v>
      </c>
      <c r="B276" s="5" t="s">
        <v>22</v>
      </c>
      <c r="C276" s="13" t="s">
        <v>23</v>
      </c>
      <c r="D276" s="4" t="s">
        <v>4</v>
      </c>
      <c r="E276" s="4" t="s">
        <v>12</v>
      </c>
      <c r="F276" s="4" t="s">
        <v>13</v>
      </c>
      <c r="G276" s="4" t="s">
        <v>5</v>
      </c>
      <c r="H276" s="7" t="s">
        <v>6</v>
      </c>
      <c r="I276" s="13" t="s">
        <v>16</v>
      </c>
      <c r="J276" s="7" t="s">
        <v>7</v>
      </c>
      <c r="K276" s="7" t="s">
        <v>15</v>
      </c>
      <c r="L276" s="7" t="s">
        <v>14</v>
      </c>
      <c r="M276" s="7" t="s">
        <v>8</v>
      </c>
      <c r="N276" s="7" t="s">
        <v>9</v>
      </c>
      <c r="O276" s="35" t="s">
        <v>2</v>
      </c>
      <c r="P276" s="17"/>
      <c r="Q276" s="46" t="s">
        <v>18</v>
      </c>
      <c r="R276" s="47" t="s">
        <v>10</v>
      </c>
      <c r="S276" s="47" t="s">
        <v>3</v>
      </c>
      <c r="T276" s="47" t="s">
        <v>11</v>
      </c>
    </row>
    <row r="277" spans="1:20" x14ac:dyDescent="0.25">
      <c r="C277" s="24">
        <v>44726</v>
      </c>
      <c r="F277" s="3"/>
      <c r="G277" s="3"/>
      <c r="H277" s="3"/>
      <c r="I277" s="15"/>
      <c r="J277" s="3"/>
      <c r="K277" s="3"/>
      <c r="L277" s="3"/>
      <c r="M277" s="3"/>
      <c r="N277" s="3"/>
      <c r="P277" s="19"/>
    </row>
    <row r="278" spans="1:20" x14ac:dyDescent="0.25">
      <c r="A278" t="s">
        <v>38</v>
      </c>
      <c r="C278" s="15"/>
      <c r="D278" s="3">
        <v>40</v>
      </c>
      <c r="E278"/>
      <c r="G278">
        <v>2</v>
      </c>
      <c r="I278" s="15">
        <f t="shared" ref="I278" si="238">SUM(D278:H278)</f>
        <v>42</v>
      </c>
      <c r="J278" s="3">
        <f>52.1+6.75</f>
        <v>58.85</v>
      </c>
      <c r="K278" s="21">
        <f>+J278*1.05</f>
        <v>61.792500000000004</v>
      </c>
      <c r="L278" s="21">
        <f>+J278*1.15</f>
        <v>67.677499999999995</v>
      </c>
      <c r="M278" s="21">
        <f>+J278*1.5</f>
        <v>88.275000000000006</v>
      </c>
      <c r="N278" s="3">
        <f>+J278*2</f>
        <v>117.7</v>
      </c>
      <c r="O278" s="6">
        <f t="shared" ref="O278" si="239">D278*J278+E278*K278+F278*L278+G278*M278+H278*N278</f>
        <v>2530.5500000000002</v>
      </c>
      <c r="Q278" s="48">
        <f t="shared" ref="Q278:Q279" si="240">+O278</f>
        <v>2530.5500000000002</v>
      </c>
      <c r="R278" s="48">
        <f t="shared" ref="R278:R279" si="241">(N278-J278)*H278+(M278-J278)*G278</f>
        <v>58.850000000000009</v>
      </c>
      <c r="S278" s="48">
        <f>IF(Q278-R278&gt;$X$2,$X$2,Q278-R278)</f>
        <v>1594.57</v>
      </c>
      <c r="T278" s="48">
        <f t="shared" ref="T278:T279" si="242">IF(Q278-R278&gt;$X$1,Q278-R278-$X$1,0)</f>
        <v>1020.9900000000002</v>
      </c>
    </row>
    <row r="279" spans="1:20" x14ac:dyDescent="0.25">
      <c r="A279" t="s">
        <v>21</v>
      </c>
      <c r="D279" s="3">
        <v>40</v>
      </c>
      <c r="E279"/>
      <c r="G279">
        <v>2</v>
      </c>
      <c r="I279" s="15">
        <f>SUM(D279:H279)</f>
        <v>42</v>
      </c>
      <c r="J279" s="3">
        <f>23.47+3.05</f>
        <v>26.52</v>
      </c>
      <c r="K279" s="21">
        <f>+J279*1.05</f>
        <v>27.846</v>
      </c>
      <c r="L279" s="21">
        <f>+J279*1.15</f>
        <v>30.497999999999998</v>
      </c>
      <c r="M279" s="21">
        <f>+J279*1.5</f>
        <v>39.78</v>
      </c>
      <c r="N279" s="3">
        <f>+J279*2</f>
        <v>53.04</v>
      </c>
      <c r="O279" s="6">
        <f>D279*J279+E279*K279+F279*L279+G279*M279+H279*N279</f>
        <v>1140.3599999999999</v>
      </c>
      <c r="Q279" s="48">
        <f t="shared" si="240"/>
        <v>1140.3599999999999</v>
      </c>
      <c r="R279" s="48">
        <f t="shared" si="241"/>
        <v>26.520000000000003</v>
      </c>
      <c r="S279" s="48">
        <f>IF(Q279-R279&gt;$X$2,$X$2,Q279-R279)</f>
        <v>1113.8399999999999</v>
      </c>
      <c r="T279" s="48">
        <f t="shared" si="242"/>
        <v>0</v>
      </c>
    </row>
    <row r="280" spans="1:20" x14ac:dyDescent="0.25">
      <c r="A280" s="14" t="s">
        <v>17</v>
      </c>
      <c r="B280" s="15"/>
      <c r="C280" s="15"/>
      <c r="D280" s="15">
        <f>SUM(D277:D279)</f>
        <v>80</v>
      </c>
      <c r="E280" s="15"/>
      <c r="F280" s="15"/>
      <c r="G280" s="15"/>
      <c r="H280" s="15"/>
      <c r="I280" s="38">
        <f>SUM(I278:I279)</f>
        <v>84</v>
      </c>
      <c r="J280" s="57"/>
      <c r="K280" s="57"/>
      <c r="L280" s="57"/>
      <c r="M280" s="57"/>
      <c r="N280" s="57"/>
      <c r="O280" s="62">
        <f>SUM(O278:O279)</f>
        <v>3670.91</v>
      </c>
      <c r="Q280" s="61">
        <f>SUM(Q278:Q279)</f>
        <v>3670.91</v>
      </c>
      <c r="R280" s="58"/>
      <c r="S280" s="61">
        <f>SUM(S278:S279)</f>
        <v>2708.41</v>
      </c>
      <c r="T280" s="58">
        <f>SUM(T278:T279)</f>
        <v>1020.9900000000002</v>
      </c>
    </row>
    <row r="282" spans="1:20" ht="15.75" thickBot="1" x14ac:dyDescent="0.3">
      <c r="A282" s="1" t="s">
        <v>0</v>
      </c>
      <c r="B282" s="5" t="s">
        <v>22</v>
      </c>
      <c r="C282" s="13" t="s">
        <v>23</v>
      </c>
      <c r="D282" s="4" t="s">
        <v>4</v>
      </c>
      <c r="E282" s="4" t="s">
        <v>12</v>
      </c>
      <c r="F282" s="4" t="s">
        <v>13</v>
      </c>
      <c r="G282" s="4" t="s">
        <v>5</v>
      </c>
      <c r="H282" s="7" t="s">
        <v>6</v>
      </c>
      <c r="I282" s="13" t="s">
        <v>16</v>
      </c>
      <c r="J282" s="7" t="s">
        <v>7</v>
      </c>
      <c r="K282" s="7" t="s">
        <v>15</v>
      </c>
      <c r="L282" s="7" t="s">
        <v>14</v>
      </c>
      <c r="M282" s="7" t="s">
        <v>8</v>
      </c>
      <c r="N282" s="7" t="s">
        <v>9</v>
      </c>
      <c r="O282" s="35" t="s">
        <v>2</v>
      </c>
      <c r="P282" s="17"/>
      <c r="Q282" s="46" t="s">
        <v>18</v>
      </c>
      <c r="R282" s="47" t="s">
        <v>10</v>
      </c>
      <c r="S282" s="47" t="s">
        <v>3</v>
      </c>
      <c r="T282" s="47" t="s">
        <v>11</v>
      </c>
    </row>
    <row r="283" spans="1:20" x14ac:dyDescent="0.25">
      <c r="C283" s="24">
        <v>44733</v>
      </c>
      <c r="F283" s="3"/>
      <c r="G283" s="3"/>
      <c r="H283" s="3"/>
      <c r="I283" s="15"/>
      <c r="J283" s="3"/>
      <c r="K283" s="3"/>
      <c r="L283" s="3"/>
      <c r="M283" s="3"/>
      <c r="N283" s="3"/>
      <c r="P283" s="19"/>
    </row>
    <row r="284" spans="1:20" x14ac:dyDescent="0.25">
      <c r="A284" t="s">
        <v>38</v>
      </c>
      <c r="C284" s="15"/>
      <c r="D284" s="3">
        <v>32</v>
      </c>
      <c r="E284"/>
      <c r="I284" s="15">
        <f t="shared" ref="I284" si="243">SUM(D284:H284)</f>
        <v>32</v>
      </c>
      <c r="J284" s="3">
        <f>52.1+6.75</f>
        <v>58.85</v>
      </c>
      <c r="K284" s="21">
        <f>+J284*1.05</f>
        <v>61.792500000000004</v>
      </c>
      <c r="L284" s="21">
        <f>+J284*1.15</f>
        <v>67.677499999999995</v>
      </c>
      <c r="M284" s="21">
        <f>+J284*1.5</f>
        <v>88.275000000000006</v>
      </c>
      <c r="N284" s="3">
        <f>+J284*2</f>
        <v>117.7</v>
      </c>
      <c r="O284" s="6">
        <f t="shared" ref="O284" si="244">D284*J284+E284*K284+F284*L284+G284*M284+H284*N284</f>
        <v>1883.2</v>
      </c>
      <c r="Q284" s="48">
        <f t="shared" ref="Q284" si="245">+O284</f>
        <v>1883.2</v>
      </c>
      <c r="R284" s="48">
        <f t="shared" ref="R284" si="246">(N284-J284)*H284+(M284-J284)*G284</f>
        <v>0</v>
      </c>
      <c r="S284" s="48">
        <f>IF(Q284-R284&gt;$X$2,$X$2,Q284-R284)</f>
        <v>1594.57</v>
      </c>
      <c r="T284" s="48">
        <f t="shared" ref="T284" si="247">IF(Q284-R284&gt;$X$1,Q284-R284-$X$1,0)</f>
        <v>432.49</v>
      </c>
    </row>
    <row r="285" spans="1:20" x14ac:dyDescent="0.25">
      <c r="A285" t="s">
        <v>49</v>
      </c>
      <c r="C285" s="15"/>
      <c r="D285" s="3">
        <v>8</v>
      </c>
      <c r="E285"/>
      <c r="I285" s="15">
        <f>SUM(D285:H285)</f>
        <v>8</v>
      </c>
      <c r="J285" s="3">
        <f>52.1+6.75</f>
        <v>58.85</v>
      </c>
      <c r="K285" s="21">
        <f>+(52.1+6.75)*1.05</f>
        <v>61.792500000000004</v>
      </c>
      <c r="L285" s="21">
        <f>+(52.1+6.75)*1.15+B285</f>
        <v>67.677499999999995</v>
      </c>
      <c r="M285" s="21">
        <f>+(52.1+6.75)*1.5+B285</f>
        <v>88.275000000000006</v>
      </c>
      <c r="N285" s="3">
        <f>+(52.1+6.75)*2+B285</f>
        <v>117.7</v>
      </c>
      <c r="O285" s="6">
        <f>D285*J285+E285*K285+F285*L285+G285*M285+H285*N285</f>
        <v>470.8</v>
      </c>
      <c r="Q285" s="48">
        <f>+O285</f>
        <v>470.8</v>
      </c>
      <c r="R285" s="48">
        <f>(N285-J285)*H285+(M285-J285)*G285</f>
        <v>0</v>
      </c>
      <c r="S285" s="48">
        <f>IF(Q285-R285&gt;$X$1,$X$1,Q285-R285)</f>
        <v>470.8</v>
      </c>
      <c r="T285" s="48">
        <f>IF(Q285-R285&gt;$X$1,Q285-R285-$X$1,0)</f>
        <v>0</v>
      </c>
    </row>
    <row r="286" spans="1:20" x14ac:dyDescent="0.25">
      <c r="A286" t="s">
        <v>21</v>
      </c>
      <c r="D286" s="3">
        <v>32</v>
      </c>
      <c r="E286"/>
      <c r="I286" s="15">
        <f>SUM(D286:H286)</f>
        <v>32</v>
      </c>
      <c r="J286" s="3">
        <f>23.47+3.05</f>
        <v>26.52</v>
      </c>
      <c r="K286" s="21">
        <f>+J286*1.05</f>
        <v>27.846</v>
      </c>
      <c r="L286" s="21">
        <f>+J286*1.15</f>
        <v>30.497999999999998</v>
      </c>
      <c r="M286" s="21">
        <f>+J286*1.5</f>
        <v>39.78</v>
      </c>
      <c r="N286" s="3">
        <f>+J286*2</f>
        <v>53.04</v>
      </c>
      <c r="O286" s="6">
        <f>D286*J286+E286*K286+F286*L286+G286*M286+H286*N286</f>
        <v>848.64</v>
      </c>
      <c r="Q286" s="48">
        <f t="shared" ref="Q286" si="248">+O286</f>
        <v>848.64</v>
      </c>
      <c r="R286" s="48">
        <f t="shared" ref="R286" si="249">(N286-J286)*H286+(M286-J286)*G286</f>
        <v>0</v>
      </c>
      <c r="S286" s="48">
        <f>IF(Q286-R286&gt;$X$2,$X$2,Q286-R286)</f>
        <v>848.64</v>
      </c>
      <c r="T286" s="48">
        <f t="shared" ref="T286" si="250">IF(Q286-R286&gt;$X$1,Q286-R286-$X$1,0)</f>
        <v>0</v>
      </c>
    </row>
    <row r="287" spans="1:20" x14ac:dyDescent="0.25">
      <c r="A287" t="s">
        <v>50</v>
      </c>
      <c r="B287" s="3">
        <v>2</v>
      </c>
      <c r="C287" s="15"/>
      <c r="D287" s="3">
        <v>8</v>
      </c>
      <c r="E287"/>
      <c r="I287" s="15">
        <f>SUM(D287:H287)</f>
        <v>8</v>
      </c>
      <c r="J287" s="3">
        <f>52.1+6.75+B287</f>
        <v>60.85</v>
      </c>
      <c r="K287" s="21">
        <f>+(52.1+6.75)*1.05+B287</f>
        <v>63.792500000000004</v>
      </c>
      <c r="L287" s="21">
        <f>+(52.1+6.75)*1.15+B287</f>
        <v>69.677499999999995</v>
      </c>
      <c r="M287" s="21">
        <f>+(52.1+6.75)*1.5+B287</f>
        <v>90.275000000000006</v>
      </c>
      <c r="N287" s="3">
        <f>+(52.1+6.75)*2+B287</f>
        <v>119.7</v>
      </c>
      <c r="O287" s="6">
        <f>D287*J287+E287*K287+F287*L287+G287*M287+H287*N287</f>
        <v>486.8</v>
      </c>
      <c r="Q287" s="48">
        <f>+O287</f>
        <v>486.8</v>
      </c>
      <c r="R287" s="48">
        <f>(N287-J287)*H287+(M287-J287)*G287</f>
        <v>0</v>
      </c>
      <c r="S287" s="48">
        <f>IF(Q287-R287&gt;$X$1,$X$1,Q287-R287)</f>
        <v>486.8</v>
      </c>
      <c r="T287" s="48">
        <f>IF(Q287-R287&gt;$X$1,Q287-R287-$X$1,0)</f>
        <v>0</v>
      </c>
    </row>
    <row r="288" spans="1:20" x14ac:dyDescent="0.25">
      <c r="A288" t="s">
        <v>51</v>
      </c>
      <c r="C288" s="15"/>
      <c r="D288" s="3">
        <v>8</v>
      </c>
      <c r="E288"/>
      <c r="I288" s="15">
        <f>SUM(D288:H288)</f>
        <v>8</v>
      </c>
      <c r="J288" s="3">
        <f>52.1+6.75</f>
        <v>58.85</v>
      </c>
      <c r="K288" s="21">
        <f>+(52.1+6.75)*1.05</f>
        <v>61.792500000000004</v>
      </c>
      <c r="L288" s="21">
        <f>+(52.1+6.75)*1.15+B288</f>
        <v>67.677499999999995</v>
      </c>
      <c r="M288" s="21">
        <f>+(52.1+6.75)*1.5+B288</f>
        <v>88.275000000000006</v>
      </c>
      <c r="N288" s="3">
        <f>+(52.1+6.75)*2+B288</f>
        <v>117.7</v>
      </c>
      <c r="O288" s="6">
        <f>D288*J288+E288*K288+F288*L288+G288*M288+H288*N288</f>
        <v>470.8</v>
      </c>
      <c r="Q288" s="48">
        <f>+O288</f>
        <v>470.8</v>
      </c>
      <c r="R288" s="48">
        <f>(N288-J288)*H288+(M288-J288)*G288</f>
        <v>0</v>
      </c>
      <c r="S288" s="48">
        <f>IF(Q288-R288&gt;$X$1,$X$1,Q288-R288)</f>
        <v>470.8</v>
      </c>
      <c r="T288" s="48">
        <f>IF(Q288-R288&gt;$X$1,Q288-R288-$X$1,0)</f>
        <v>0</v>
      </c>
    </row>
    <row r="289" spans="1:25" x14ac:dyDescent="0.25">
      <c r="A289" s="14" t="s">
        <v>17</v>
      </c>
      <c r="B289" s="15"/>
      <c r="C289" s="15"/>
      <c r="D289" s="15">
        <f>SUM(D283:D286)</f>
        <v>72</v>
      </c>
      <c r="E289" s="15"/>
      <c r="F289" s="15"/>
      <c r="G289" s="15"/>
      <c r="H289" s="15"/>
      <c r="I289" s="38">
        <f>SUM(I284:I286)</f>
        <v>72</v>
      </c>
      <c r="J289" s="57"/>
      <c r="K289" s="57"/>
      <c r="L289" s="57"/>
      <c r="M289" s="57"/>
      <c r="N289" s="57"/>
      <c r="O289" s="62">
        <f>SUM(O284:O286)</f>
        <v>3202.64</v>
      </c>
      <c r="Q289" s="61">
        <f>SUM(Q284:Q286)</f>
        <v>3202.64</v>
      </c>
      <c r="R289" s="58"/>
      <c r="S289" s="61">
        <f>SUM(S284:S286)</f>
        <v>2914.0099999999998</v>
      </c>
      <c r="T289" s="58">
        <f>SUM(T284:T286)</f>
        <v>432.49</v>
      </c>
    </row>
    <row r="291" spans="1:25" ht="15.75" thickBot="1" x14ac:dyDescent="0.3">
      <c r="A291" s="1" t="s">
        <v>0</v>
      </c>
      <c r="B291" s="5" t="s">
        <v>22</v>
      </c>
      <c r="C291" s="13" t="s">
        <v>23</v>
      </c>
      <c r="D291" s="4" t="s">
        <v>4</v>
      </c>
      <c r="E291" s="4" t="s">
        <v>12</v>
      </c>
      <c r="F291" s="4" t="s">
        <v>13</v>
      </c>
      <c r="G291" s="4" t="s">
        <v>5</v>
      </c>
      <c r="H291" s="7" t="s">
        <v>6</v>
      </c>
      <c r="I291" s="13" t="s">
        <v>16</v>
      </c>
      <c r="J291" s="7" t="s">
        <v>7</v>
      </c>
      <c r="K291" s="7" t="s">
        <v>15</v>
      </c>
      <c r="L291" s="7" t="s">
        <v>14</v>
      </c>
      <c r="M291" s="7" t="s">
        <v>8</v>
      </c>
      <c r="N291" s="7" t="s">
        <v>9</v>
      </c>
      <c r="O291" s="35" t="s">
        <v>2</v>
      </c>
      <c r="P291" s="17"/>
      <c r="Q291" s="46" t="s">
        <v>18</v>
      </c>
      <c r="R291" s="47" t="s">
        <v>10</v>
      </c>
      <c r="S291" s="47" t="s">
        <v>3</v>
      </c>
      <c r="T291" s="47" t="s">
        <v>11</v>
      </c>
    </row>
    <row r="292" spans="1:25" x14ac:dyDescent="0.25">
      <c r="C292" s="24">
        <v>44740</v>
      </c>
      <c r="F292" s="3"/>
      <c r="G292" s="3"/>
      <c r="H292" s="3"/>
      <c r="I292" s="15"/>
      <c r="J292" s="3"/>
      <c r="K292" s="3"/>
      <c r="L292" s="3"/>
      <c r="M292" s="3"/>
      <c r="N292" s="3"/>
      <c r="P292" s="19"/>
    </row>
    <row r="293" spans="1:25" x14ac:dyDescent="0.25">
      <c r="A293" t="s">
        <v>38</v>
      </c>
      <c r="C293" s="15"/>
      <c r="D293" s="3">
        <v>24</v>
      </c>
      <c r="E293"/>
      <c r="I293" s="15">
        <f t="shared" ref="I293" si="251">SUM(D293:H293)</f>
        <v>24</v>
      </c>
      <c r="J293" s="3">
        <f>52.1+6.75</f>
        <v>58.85</v>
      </c>
      <c r="K293" s="21">
        <f>+J293*1.05</f>
        <v>61.792500000000004</v>
      </c>
      <c r="L293" s="21">
        <f>+J293*1.15</f>
        <v>67.677499999999995</v>
      </c>
      <c r="M293" s="21">
        <f>+J293*1.5</f>
        <v>88.275000000000006</v>
      </c>
      <c r="N293" s="3">
        <f>+J293*2</f>
        <v>117.7</v>
      </c>
      <c r="O293" s="6">
        <f t="shared" ref="O293" si="252">D293*J293+E293*K293+F293*L293+G293*M293+H293*N293</f>
        <v>1412.4</v>
      </c>
      <c r="Q293" s="48">
        <f t="shared" ref="Q293" si="253">+O293</f>
        <v>1412.4</v>
      </c>
      <c r="R293" s="48">
        <f t="shared" ref="R293" si="254">(N293-J293)*H293+(M293-J293)*G293</f>
        <v>0</v>
      </c>
      <c r="S293" s="48">
        <f>IF(Q293-R293&gt;$X$2,$X$2,Q293-R293)</f>
        <v>1412.4</v>
      </c>
      <c r="T293" s="48">
        <f t="shared" ref="T293" si="255">IF(Q293-R293&gt;$X$1,Q293-R293-$X$1,0)</f>
        <v>0</v>
      </c>
    </row>
    <row r="294" spans="1:25" x14ac:dyDescent="0.25">
      <c r="A294" t="s">
        <v>49</v>
      </c>
      <c r="C294" s="15"/>
      <c r="D294" s="3">
        <v>24</v>
      </c>
      <c r="E294"/>
      <c r="I294" s="15">
        <f>SUM(D294:H294)</f>
        <v>24</v>
      </c>
      <c r="J294" s="3">
        <f>52.1+6.75</f>
        <v>58.85</v>
      </c>
      <c r="K294" s="21">
        <f>+(52.1+6.75)*1.05</f>
        <v>61.792500000000004</v>
      </c>
      <c r="L294" s="21">
        <f>+(52.1+6.75)*1.15+B294</f>
        <v>67.677499999999995</v>
      </c>
      <c r="M294" s="21">
        <f>+(52.1+6.75)*1.5+B294</f>
        <v>88.275000000000006</v>
      </c>
      <c r="N294" s="3">
        <f>+(52.1+6.75)*2+B294</f>
        <v>117.7</v>
      </c>
      <c r="O294" s="6">
        <f>D294*J294+E294*K294+F294*L294+G294*M294+H294*N294</f>
        <v>1412.4</v>
      </c>
      <c r="Q294" s="48">
        <f>+O294</f>
        <v>1412.4</v>
      </c>
      <c r="R294" s="48">
        <f>(N294-J294)*H294+(M294-J294)*G294</f>
        <v>0</v>
      </c>
      <c r="S294" s="48">
        <f>IF(Q294-R294&gt;$X$1,$X$1,Q294-R294)</f>
        <v>1412.4</v>
      </c>
      <c r="T294" s="48">
        <f>IF(Q294-R294&gt;$X$1,Q294-R294-$X$1,0)</f>
        <v>0</v>
      </c>
    </row>
    <row r="295" spans="1:25" x14ac:dyDescent="0.25">
      <c r="A295" t="s">
        <v>21</v>
      </c>
      <c r="D295" s="3">
        <v>24</v>
      </c>
      <c r="E295"/>
      <c r="I295" s="15">
        <f>SUM(D295:H295)</f>
        <v>24</v>
      </c>
      <c r="J295" s="3">
        <f>23.47+3.05</f>
        <v>26.52</v>
      </c>
      <c r="K295" s="21">
        <f>+J295*1.05</f>
        <v>27.846</v>
      </c>
      <c r="L295" s="21">
        <f>+J295*1.15</f>
        <v>30.497999999999998</v>
      </c>
      <c r="M295" s="21">
        <f>+J295*1.5</f>
        <v>39.78</v>
      </c>
      <c r="N295" s="3">
        <f>+J295*2</f>
        <v>53.04</v>
      </c>
      <c r="O295" s="6">
        <f>D295*J295+E295*K295+F295*L295+G295*M295+H295*N295</f>
        <v>636.48</v>
      </c>
      <c r="Q295" s="48">
        <f t="shared" ref="Q295" si="256">+O295</f>
        <v>636.48</v>
      </c>
      <c r="R295" s="48">
        <f t="shared" ref="R295" si="257">(N295-J295)*H295+(M295-J295)*G295</f>
        <v>0</v>
      </c>
      <c r="S295" s="48">
        <f>IF(Q295-R295&gt;$X$2,$X$2,Q295-R295)</f>
        <v>636.48</v>
      </c>
      <c r="T295" s="48">
        <f t="shared" ref="T295" si="258">IF(Q295-R295&gt;$X$1,Q295-R295-$X$1,0)</f>
        <v>0</v>
      </c>
    </row>
    <row r="296" spans="1:25" x14ac:dyDescent="0.25">
      <c r="A296" t="s">
        <v>50</v>
      </c>
      <c r="B296" s="3">
        <v>2</v>
      </c>
      <c r="C296" s="15"/>
      <c r="D296" s="3">
        <v>24</v>
      </c>
      <c r="E296"/>
      <c r="I296" s="15">
        <f>SUM(D296:H296)</f>
        <v>24</v>
      </c>
      <c r="J296" s="3">
        <f>52.1+6.75+B296</f>
        <v>60.85</v>
      </c>
      <c r="K296" s="21">
        <f>+(52.1+6.75)*1.05+B296</f>
        <v>63.792500000000004</v>
      </c>
      <c r="L296" s="21">
        <f>+(52.1+6.75)*1.15+B296</f>
        <v>69.677499999999995</v>
      </c>
      <c r="M296" s="21">
        <f>+(52.1+6.75)*1.5+B296</f>
        <v>90.275000000000006</v>
      </c>
      <c r="N296" s="3">
        <f>+(52.1+6.75)*2+B296</f>
        <v>119.7</v>
      </c>
      <c r="O296" s="6">
        <f>D296*J296+E296*K296+F296*L296+G296*M296+H296*N296</f>
        <v>1460.4</v>
      </c>
      <c r="Q296" s="48">
        <f>+O296</f>
        <v>1460.4</v>
      </c>
      <c r="R296" s="48">
        <f>(N296-J296)*H296+(M296-J296)*G296</f>
        <v>0</v>
      </c>
      <c r="S296" s="48">
        <f>IF(Q296-R296&gt;$X$1,$X$1,Q296-R296)</f>
        <v>1450.71</v>
      </c>
      <c r="T296" s="48">
        <f>IF(Q296-R296&gt;$X$1,Q296-R296-$X$1,0)</f>
        <v>9.6900000000000546</v>
      </c>
    </row>
    <row r="297" spans="1:25" x14ac:dyDescent="0.25">
      <c r="A297" t="s">
        <v>51</v>
      </c>
      <c r="C297" s="15"/>
      <c r="D297" s="3">
        <v>24</v>
      </c>
      <c r="E297"/>
      <c r="I297" s="15">
        <f>SUM(D297:H297)</f>
        <v>24</v>
      </c>
      <c r="J297" s="3">
        <f>52.1+6.75</f>
        <v>58.85</v>
      </c>
      <c r="K297" s="21">
        <f>+(52.1+6.75)*1.05</f>
        <v>61.792500000000004</v>
      </c>
      <c r="L297" s="21">
        <f>+(52.1+6.75)*1.15+B297</f>
        <v>67.677499999999995</v>
      </c>
      <c r="M297" s="21">
        <f>+(52.1+6.75)*1.5+B297</f>
        <v>88.275000000000006</v>
      </c>
      <c r="N297" s="3">
        <f>+(52.1+6.75)*2+B297</f>
        <v>117.7</v>
      </c>
      <c r="O297" s="6">
        <f>D297*J297+E297*K297+F297*L297+G297*M297+H297*N297</f>
        <v>1412.4</v>
      </c>
      <c r="Q297" s="48">
        <f>+O297</f>
        <v>1412.4</v>
      </c>
      <c r="R297" s="48">
        <f>(N297-J297)*H297+(M297-J297)*G297</f>
        <v>0</v>
      </c>
      <c r="S297" s="48">
        <f>IF(Q297-R297&gt;$X$1,$X$1,Q297-R297)</f>
        <v>1412.4</v>
      </c>
      <c r="T297" s="48">
        <f>IF(Q297-R297&gt;$X$1,Q297-R297-$X$1,0)</f>
        <v>0</v>
      </c>
    </row>
    <row r="298" spans="1:25" x14ac:dyDescent="0.25">
      <c r="A298" s="14" t="s">
        <v>17</v>
      </c>
      <c r="B298" s="15"/>
      <c r="C298" s="15"/>
      <c r="D298" s="15">
        <f>SUM(D292:D295)</f>
        <v>72</v>
      </c>
      <c r="E298" s="15"/>
      <c r="F298" s="15"/>
      <c r="G298" s="15"/>
      <c r="H298" s="15"/>
      <c r="I298" s="38">
        <f>SUM(I293:I295)</f>
        <v>72</v>
      </c>
      <c r="J298" s="57"/>
      <c r="K298" s="57"/>
      <c r="L298" s="57"/>
      <c r="M298" s="57"/>
      <c r="N298" s="57"/>
      <c r="O298" s="62">
        <f>SUM(O293:O295)</f>
        <v>3461.28</v>
      </c>
      <c r="Q298" s="61">
        <f>SUM(Q293:Q295)</f>
        <v>3461.28</v>
      </c>
      <c r="R298" s="58"/>
      <c r="S298" s="61">
        <f>SUM(S293:S295)</f>
        <v>3461.28</v>
      </c>
      <c r="T298" s="58">
        <f>SUM(T293:T295)</f>
        <v>0</v>
      </c>
      <c r="V298" s="14" t="s">
        <v>52</v>
      </c>
      <c r="W298" s="15">
        <f>+I274+I280+I289+I298</f>
        <v>308</v>
      </c>
      <c r="X298" s="63">
        <f>+Q274+Q280+Q289+Q298</f>
        <v>13749.630000000001</v>
      </c>
      <c r="Y298" s="63">
        <f>+S274+S280+S289+S298</f>
        <v>11739.07</v>
      </c>
    </row>
    <row r="300" spans="1:25" ht="15.75" thickBot="1" x14ac:dyDescent="0.3">
      <c r="A300" s="1" t="s">
        <v>0</v>
      </c>
      <c r="B300" s="5" t="s">
        <v>22</v>
      </c>
      <c r="C300" s="13" t="s">
        <v>23</v>
      </c>
      <c r="D300" s="4" t="s">
        <v>4</v>
      </c>
      <c r="E300" s="4" t="s">
        <v>12</v>
      </c>
      <c r="F300" s="4" t="s">
        <v>13</v>
      </c>
      <c r="G300" s="4" t="s">
        <v>5</v>
      </c>
      <c r="H300" s="7" t="s">
        <v>6</v>
      </c>
      <c r="I300" s="13" t="s">
        <v>16</v>
      </c>
      <c r="J300" s="7" t="s">
        <v>7</v>
      </c>
      <c r="K300" s="7" t="s">
        <v>15</v>
      </c>
      <c r="L300" s="7" t="s">
        <v>14</v>
      </c>
      <c r="M300" s="7" t="s">
        <v>8</v>
      </c>
      <c r="N300" s="7" t="s">
        <v>9</v>
      </c>
      <c r="O300" s="35" t="s">
        <v>2</v>
      </c>
      <c r="P300" s="17"/>
      <c r="Q300" s="46" t="s">
        <v>18</v>
      </c>
      <c r="R300" s="47" t="s">
        <v>10</v>
      </c>
      <c r="S300" s="47" t="s">
        <v>3</v>
      </c>
      <c r="T300" s="47" t="s">
        <v>11</v>
      </c>
    </row>
    <row r="301" spans="1:25" x14ac:dyDescent="0.25">
      <c r="C301" s="24">
        <v>44747</v>
      </c>
      <c r="F301" s="3"/>
      <c r="G301" s="3"/>
      <c r="H301" s="3"/>
      <c r="I301" s="15"/>
      <c r="J301" s="3"/>
      <c r="K301" s="3"/>
      <c r="L301" s="3"/>
      <c r="M301" s="3"/>
      <c r="N301" s="3"/>
      <c r="P301" s="19"/>
    </row>
    <row r="302" spans="1:25" x14ac:dyDescent="0.25">
      <c r="A302" t="s">
        <v>38</v>
      </c>
      <c r="C302" s="15"/>
      <c r="D302" s="3">
        <v>24</v>
      </c>
      <c r="E302"/>
      <c r="I302" s="15">
        <f t="shared" ref="I302" si="259">SUM(D302:H302)</f>
        <v>24</v>
      </c>
      <c r="J302" s="3">
        <f>52.1+6.75</f>
        <v>58.85</v>
      </c>
      <c r="K302" s="21">
        <f>+J302*1.05</f>
        <v>61.792500000000004</v>
      </c>
      <c r="L302" s="21">
        <f>+J302*1.15</f>
        <v>67.677499999999995</v>
      </c>
      <c r="M302" s="21">
        <f>+J302*1.5</f>
        <v>88.275000000000006</v>
      </c>
      <c r="N302" s="3">
        <f>+J302*2</f>
        <v>117.7</v>
      </c>
      <c r="O302" s="6">
        <f t="shared" ref="O302" si="260">D302*J302+E302*K302+F302*L302+G302*M302+H302*N302</f>
        <v>1412.4</v>
      </c>
      <c r="Q302" s="48">
        <f t="shared" ref="Q302" si="261">+O302</f>
        <v>1412.4</v>
      </c>
      <c r="R302" s="48">
        <f t="shared" ref="R302" si="262">(N302-J302)*H302+(M302-J302)*G302</f>
        <v>0</v>
      </c>
      <c r="S302" s="48">
        <f>IF(Q302-R302&gt;$X$2,$X$2,Q302-R302)</f>
        <v>1412.4</v>
      </c>
      <c r="T302" s="48">
        <f t="shared" ref="T302" si="263">IF(Q302-R302&gt;$X$1,Q302-R302-$X$1,0)</f>
        <v>0</v>
      </c>
    </row>
    <row r="303" spans="1:25" x14ac:dyDescent="0.25">
      <c r="A303" t="s">
        <v>21</v>
      </c>
      <c r="D303" s="3">
        <v>24</v>
      </c>
      <c r="E303"/>
      <c r="I303" s="15">
        <f>SUM(D303:H303)</f>
        <v>24</v>
      </c>
      <c r="J303" s="3">
        <f>23.47+3.05</f>
        <v>26.52</v>
      </c>
      <c r="K303" s="21">
        <f>+J303*1.05</f>
        <v>27.846</v>
      </c>
      <c r="L303" s="21">
        <f>+J303*1.15</f>
        <v>30.497999999999998</v>
      </c>
      <c r="M303" s="21">
        <f>+J303*1.5</f>
        <v>39.78</v>
      </c>
      <c r="N303" s="3">
        <f>+J303*2</f>
        <v>53.04</v>
      </c>
      <c r="O303" s="6">
        <f>D303*J303+E303*K303+F303*L303+G303*M303+H303*N303</f>
        <v>636.48</v>
      </c>
      <c r="Q303" s="48">
        <f t="shared" ref="Q303" si="264">+O303</f>
        <v>636.48</v>
      </c>
      <c r="R303" s="48">
        <f t="shared" ref="R303" si="265">(N303-J303)*H303+(M303-J303)*G303</f>
        <v>0</v>
      </c>
      <c r="S303" s="48">
        <f>IF(Q303-R303&gt;$X$2,$X$2,Q303-R303)</f>
        <v>636.48</v>
      </c>
      <c r="T303" s="48">
        <f t="shared" ref="T303" si="266">IF(Q303-R303&gt;$X$1,Q303-R303-$X$1,0)</f>
        <v>0</v>
      </c>
    </row>
    <row r="304" spans="1:25" x14ac:dyDescent="0.25">
      <c r="A304" s="14" t="s">
        <v>17</v>
      </c>
      <c r="B304" s="15"/>
      <c r="C304" s="15"/>
      <c r="D304" s="15">
        <f>SUM(D301:D303)</f>
        <v>48</v>
      </c>
      <c r="E304" s="15"/>
      <c r="F304" s="15"/>
      <c r="G304" s="15"/>
      <c r="H304" s="15"/>
      <c r="I304" s="38">
        <f>SUM(I302:I303)</f>
        <v>48</v>
      </c>
      <c r="J304" s="57"/>
      <c r="K304" s="57"/>
      <c r="L304" s="57"/>
      <c r="M304" s="57"/>
      <c r="N304" s="57"/>
      <c r="O304" s="62">
        <f>SUM(O302:O303)</f>
        <v>2048.88</v>
      </c>
      <c r="Q304" s="61">
        <f>SUM(Q302:Q303)</f>
        <v>2048.88</v>
      </c>
      <c r="R304" s="58"/>
      <c r="S304" s="61">
        <f>SUM(S302:S303)</f>
        <v>2048.88</v>
      </c>
      <c r="T304" s="58">
        <f>SUM(T302:T303)</f>
        <v>0</v>
      </c>
    </row>
    <row r="306" spans="1:20" ht="15.75" thickBot="1" x14ac:dyDescent="0.3">
      <c r="A306" s="1" t="s">
        <v>0</v>
      </c>
      <c r="B306" s="5" t="s">
        <v>22</v>
      </c>
      <c r="C306" s="13" t="s">
        <v>23</v>
      </c>
      <c r="D306" s="4" t="s">
        <v>4</v>
      </c>
      <c r="E306" s="4" t="s">
        <v>12</v>
      </c>
      <c r="F306" s="4" t="s">
        <v>13</v>
      </c>
      <c r="G306" s="4" t="s">
        <v>5</v>
      </c>
      <c r="H306" s="7" t="s">
        <v>6</v>
      </c>
      <c r="I306" s="13" t="s">
        <v>16</v>
      </c>
      <c r="J306" s="7" t="s">
        <v>7</v>
      </c>
      <c r="K306" s="7" t="s">
        <v>15</v>
      </c>
      <c r="L306" s="7" t="s">
        <v>14</v>
      </c>
      <c r="M306" s="7" t="s">
        <v>8</v>
      </c>
      <c r="N306" s="7" t="s">
        <v>9</v>
      </c>
      <c r="O306" s="35" t="s">
        <v>2</v>
      </c>
      <c r="P306" s="17"/>
      <c r="Q306" s="46" t="s">
        <v>18</v>
      </c>
      <c r="R306" s="47" t="s">
        <v>10</v>
      </c>
      <c r="S306" s="47" t="s">
        <v>3</v>
      </c>
      <c r="T306" s="47" t="s">
        <v>11</v>
      </c>
    </row>
    <row r="307" spans="1:20" x14ac:dyDescent="0.25">
      <c r="C307" s="24">
        <v>44754</v>
      </c>
      <c r="F307" s="3"/>
      <c r="G307" s="3"/>
      <c r="H307" s="3"/>
      <c r="I307" s="15"/>
      <c r="J307" s="3"/>
      <c r="K307" s="3"/>
      <c r="L307" s="3"/>
      <c r="M307" s="3"/>
      <c r="N307" s="3"/>
      <c r="P307" s="19"/>
    </row>
    <row r="308" spans="1:20" x14ac:dyDescent="0.25">
      <c r="A308" t="s">
        <v>38</v>
      </c>
      <c r="C308" s="15"/>
      <c r="D308" s="3">
        <v>40</v>
      </c>
      <c r="E308"/>
      <c r="I308" s="15">
        <f t="shared" ref="I308" si="267">SUM(D308:H308)</f>
        <v>40</v>
      </c>
      <c r="J308" s="3">
        <f>52.1+6.75</f>
        <v>58.85</v>
      </c>
      <c r="K308" s="21">
        <f>+J308*1.05</f>
        <v>61.792500000000004</v>
      </c>
      <c r="L308" s="21">
        <f>+J308*1.15</f>
        <v>67.677499999999995</v>
      </c>
      <c r="M308" s="21">
        <f>+J308*1.5</f>
        <v>88.275000000000006</v>
      </c>
      <c r="N308" s="3">
        <f>+J308*2</f>
        <v>117.7</v>
      </c>
      <c r="O308" s="6">
        <f t="shared" ref="O308" si="268">D308*J308+E308*K308+F308*L308+G308*M308+H308*N308</f>
        <v>2354</v>
      </c>
      <c r="Q308" s="48">
        <f t="shared" ref="Q308:Q309" si="269">+O308</f>
        <v>2354</v>
      </c>
      <c r="R308" s="48">
        <f t="shared" ref="R308:R309" si="270">(N308-J308)*H308+(M308-J308)*G308</f>
        <v>0</v>
      </c>
      <c r="S308" s="48">
        <f>IF(Q308-R308&gt;$X$2,$X$2,Q308-R308)</f>
        <v>1594.57</v>
      </c>
      <c r="T308" s="48">
        <f t="shared" ref="T308:T309" si="271">IF(Q308-R308&gt;$X$1,Q308-R308-$X$1,0)</f>
        <v>903.29</v>
      </c>
    </row>
    <row r="309" spans="1:20" x14ac:dyDescent="0.25">
      <c r="A309" t="s">
        <v>21</v>
      </c>
      <c r="D309" s="3">
        <v>40</v>
      </c>
      <c r="E309"/>
      <c r="I309" s="15">
        <f>SUM(D309:H309)</f>
        <v>40</v>
      </c>
      <c r="J309" s="3">
        <f>23.47+3.05</f>
        <v>26.52</v>
      </c>
      <c r="K309" s="21">
        <f>+J309*1.05</f>
        <v>27.846</v>
      </c>
      <c r="L309" s="21">
        <f>+J309*1.15</f>
        <v>30.497999999999998</v>
      </c>
      <c r="M309" s="21">
        <f>+J309*1.5</f>
        <v>39.78</v>
      </c>
      <c r="N309" s="3">
        <f>+J309*2</f>
        <v>53.04</v>
      </c>
      <c r="O309" s="6">
        <f>D309*J309+E309*K309+F309*L309+G309*M309+H309*N309</f>
        <v>1060.8</v>
      </c>
      <c r="Q309" s="48">
        <f t="shared" si="269"/>
        <v>1060.8</v>
      </c>
      <c r="R309" s="48">
        <f t="shared" si="270"/>
        <v>0</v>
      </c>
      <c r="S309" s="48">
        <f>IF(Q309-R309&gt;$X$2,$X$2,Q309-R309)</f>
        <v>1060.8</v>
      </c>
      <c r="T309" s="48">
        <f t="shared" si="271"/>
        <v>0</v>
      </c>
    </row>
    <row r="310" spans="1:20" x14ac:dyDescent="0.25">
      <c r="A310" s="14" t="s">
        <v>17</v>
      </c>
      <c r="B310" s="15"/>
      <c r="C310" s="15"/>
      <c r="D310" s="15">
        <f>SUM(D307:D309)</f>
        <v>80</v>
      </c>
      <c r="E310" s="15"/>
      <c r="F310" s="15"/>
      <c r="G310" s="15"/>
      <c r="H310" s="15"/>
      <c r="I310" s="38">
        <f>SUM(I308:I309)</f>
        <v>80</v>
      </c>
      <c r="J310" s="57"/>
      <c r="K310" s="57"/>
      <c r="L310" s="57"/>
      <c r="M310" s="57"/>
      <c r="N310" s="57"/>
      <c r="O310" s="62">
        <f>SUM(O308:O309)</f>
        <v>3414.8</v>
      </c>
      <c r="Q310" s="61">
        <f>SUM(Q308:Q309)</f>
        <v>3414.8</v>
      </c>
      <c r="R310" s="58"/>
      <c r="S310" s="61">
        <f>SUM(S308:S309)</f>
        <v>2655.37</v>
      </c>
      <c r="T310" s="58">
        <f>SUM(T308:T309)</f>
        <v>903.29</v>
      </c>
    </row>
    <row r="312" spans="1:20" ht="15.75" thickBot="1" x14ac:dyDescent="0.3">
      <c r="A312" s="1" t="s">
        <v>0</v>
      </c>
      <c r="B312" s="5" t="s">
        <v>22</v>
      </c>
      <c r="C312" s="13" t="s">
        <v>23</v>
      </c>
      <c r="D312" s="4" t="s">
        <v>4</v>
      </c>
      <c r="E312" s="4" t="s">
        <v>12</v>
      </c>
      <c r="F312" s="4" t="s">
        <v>13</v>
      </c>
      <c r="G312" s="4" t="s">
        <v>5</v>
      </c>
      <c r="H312" s="7" t="s">
        <v>6</v>
      </c>
      <c r="I312" s="13" t="s">
        <v>16</v>
      </c>
      <c r="J312" s="7" t="s">
        <v>7</v>
      </c>
      <c r="K312" s="7" t="s">
        <v>15</v>
      </c>
      <c r="L312" s="7" t="s">
        <v>14</v>
      </c>
      <c r="M312" s="7" t="s">
        <v>8</v>
      </c>
      <c r="N312" s="7" t="s">
        <v>9</v>
      </c>
      <c r="O312" s="35" t="s">
        <v>2</v>
      </c>
      <c r="P312" s="17"/>
      <c r="Q312" s="46" t="s">
        <v>18</v>
      </c>
      <c r="R312" s="47" t="s">
        <v>10</v>
      </c>
      <c r="S312" s="47" t="s">
        <v>3</v>
      </c>
      <c r="T312" s="47" t="s">
        <v>11</v>
      </c>
    </row>
    <row r="313" spans="1:20" x14ac:dyDescent="0.25">
      <c r="C313" s="24">
        <v>44761</v>
      </c>
      <c r="F313" s="3"/>
      <c r="G313" s="3"/>
      <c r="H313" s="3"/>
      <c r="I313" s="15"/>
      <c r="J313" s="3"/>
      <c r="K313" s="3"/>
      <c r="L313" s="3"/>
      <c r="M313" s="3"/>
      <c r="N313" s="3"/>
      <c r="P313" s="19"/>
    </row>
    <row r="314" spans="1:20" x14ac:dyDescent="0.25">
      <c r="A314" t="s">
        <v>38</v>
      </c>
      <c r="C314" s="15"/>
      <c r="D314" s="3">
        <v>40</v>
      </c>
      <c r="E314"/>
      <c r="I314" s="15">
        <f t="shared" ref="I314" si="272">SUM(D314:H314)</f>
        <v>40</v>
      </c>
      <c r="J314" s="3">
        <f>52.1+6.75</f>
        <v>58.85</v>
      </c>
      <c r="K314" s="21">
        <f>+J314*1.05</f>
        <v>61.792500000000004</v>
      </c>
      <c r="L314" s="21">
        <f>+J314*1.15</f>
        <v>67.677499999999995</v>
      </c>
      <c r="M314" s="21">
        <f>+J314*1.5</f>
        <v>88.275000000000006</v>
      </c>
      <c r="N314" s="3">
        <f>+J314*2</f>
        <v>117.7</v>
      </c>
      <c r="O314" s="6">
        <f t="shared" ref="O314" si="273">D314*J314+E314*K314+F314*L314+G314*M314+H314*N314</f>
        <v>2354</v>
      </c>
      <c r="Q314" s="48">
        <f t="shared" ref="Q314:Q315" si="274">+O314</f>
        <v>2354</v>
      </c>
      <c r="R314" s="48">
        <f t="shared" ref="R314:R315" si="275">(N314-J314)*H314+(M314-J314)*G314</f>
        <v>0</v>
      </c>
      <c r="S314" s="48">
        <f>IF(Q314-R314&gt;$X$2,$X$2,Q314-R314)</f>
        <v>1594.57</v>
      </c>
      <c r="T314" s="48">
        <f t="shared" ref="T314:T315" si="276">IF(Q314-R314&gt;$X$1,Q314-R314-$X$1,0)</f>
        <v>903.29</v>
      </c>
    </row>
    <row r="315" spans="1:20" x14ac:dyDescent="0.25">
      <c r="A315" t="s">
        <v>21</v>
      </c>
      <c r="D315" s="3">
        <v>36.5</v>
      </c>
      <c r="E315"/>
      <c r="I315" s="15">
        <f>SUM(D315:H315)</f>
        <v>36.5</v>
      </c>
      <c r="J315" s="3">
        <f>23.47+3.05</f>
        <v>26.52</v>
      </c>
      <c r="K315" s="21">
        <f>+J315*1.05</f>
        <v>27.846</v>
      </c>
      <c r="L315" s="21">
        <f>+J315*1.15</f>
        <v>30.497999999999998</v>
      </c>
      <c r="M315" s="21">
        <f>+J315*1.5</f>
        <v>39.78</v>
      </c>
      <c r="N315" s="3">
        <f>+J315*2</f>
        <v>53.04</v>
      </c>
      <c r="O315" s="6">
        <f>D315*J315+E315*K315+F315*L315+G315*M315+H315*N315</f>
        <v>967.98</v>
      </c>
      <c r="Q315" s="48">
        <f t="shared" si="274"/>
        <v>967.98</v>
      </c>
      <c r="R315" s="48">
        <f t="shared" si="275"/>
        <v>0</v>
      </c>
      <c r="S315" s="48">
        <f>IF(Q315-R315&gt;$X$2,$X$2,Q315-R315)</f>
        <v>967.98</v>
      </c>
      <c r="T315" s="48">
        <f t="shared" si="276"/>
        <v>0</v>
      </c>
    </row>
    <row r="316" spans="1:20" x14ac:dyDescent="0.25">
      <c r="A316" s="14" t="s">
        <v>17</v>
      </c>
      <c r="B316" s="15"/>
      <c r="C316" s="15"/>
      <c r="D316" s="15">
        <f>SUM(D313:D315)</f>
        <v>76.5</v>
      </c>
      <c r="E316" s="15"/>
      <c r="F316" s="15"/>
      <c r="G316" s="15"/>
      <c r="H316" s="15"/>
      <c r="I316" s="38">
        <f>SUM(I314:I315)</f>
        <v>76.5</v>
      </c>
      <c r="J316" s="57"/>
      <c r="K316" s="57"/>
      <c r="L316" s="57"/>
      <c r="M316" s="57"/>
      <c r="N316" s="57"/>
      <c r="O316" s="62">
        <f>SUM(O314:O315)</f>
        <v>3321.98</v>
      </c>
      <c r="Q316" s="61">
        <f>SUM(Q314:Q315)</f>
        <v>3321.98</v>
      </c>
      <c r="R316" s="58"/>
      <c r="S316" s="61">
        <f>SUM(S314:S315)</f>
        <v>2562.5500000000002</v>
      </c>
      <c r="T316" s="58">
        <f>SUM(T314:T315)</f>
        <v>903.29</v>
      </c>
    </row>
    <row r="318" spans="1:20" ht="15.75" thickBot="1" x14ac:dyDescent="0.3">
      <c r="A318" s="1" t="s">
        <v>0</v>
      </c>
      <c r="B318" s="5" t="s">
        <v>22</v>
      </c>
      <c r="C318" s="13" t="s">
        <v>23</v>
      </c>
      <c r="D318" s="4" t="s">
        <v>4</v>
      </c>
      <c r="E318" s="4" t="s">
        <v>12</v>
      </c>
      <c r="F318" s="4" t="s">
        <v>13</v>
      </c>
      <c r="G318" s="4" t="s">
        <v>5</v>
      </c>
      <c r="H318" s="7" t="s">
        <v>6</v>
      </c>
      <c r="I318" s="13" t="s">
        <v>16</v>
      </c>
      <c r="J318" s="7" t="s">
        <v>7</v>
      </c>
      <c r="K318" s="7" t="s">
        <v>15</v>
      </c>
      <c r="L318" s="7" t="s">
        <v>14</v>
      </c>
      <c r="M318" s="7" t="s">
        <v>8</v>
      </c>
      <c r="N318" s="7" t="s">
        <v>9</v>
      </c>
      <c r="O318" s="35" t="s">
        <v>2</v>
      </c>
      <c r="P318" s="17"/>
      <c r="Q318" s="46" t="s">
        <v>18</v>
      </c>
      <c r="R318" s="47" t="s">
        <v>10</v>
      </c>
      <c r="S318" s="47" t="s">
        <v>3</v>
      </c>
      <c r="T318" s="47" t="s">
        <v>11</v>
      </c>
    </row>
    <row r="319" spans="1:20" x14ac:dyDescent="0.25">
      <c r="C319" s="24">
        <v>44768</v>
      </c>
      <c r="F319" s="3"/>
      <c r="G319" s="3"/>
      <c r="H319" s="3"/>
      <c r="I319" s="15"/>
      <c r="J319" s="3"/>
      <c r="K319" s="3"/>
      <c r="L319" s="3"/>
      <c r="M319" s="3"/>
      <c r="N319" s="3"/>
      <c r="P319" s="19"/>
    </row>
    <row r="320" spans="1:20" x14ac:dyDescent="0.25">
      <c r="A320" t="s">
        <v>38</v>
      </c>
      <c r="C320" s="15"/>
      <c r="D320" s="3">
        <v>40</v>
      </c>
      <c r="E320"/>
      <c r="I320" s="15">
        <f t="shared" ref="I320" si="277">SUM(D320:H320)</f>
        <v>40</v>
      </c>
      <c r="J320" s="3">
        <f>52.1+6.75</f>
        <v>58.85</v>
      </c>
      <c r="K320" s="21">
        <f>+J320*1.05</f>
        <v>61.792500000000004</v>
      </c>
      <c r="L320" s="21">
        <f>+J320*1.15</f>
        <v>67.677499999999995</v>
      </c>
      <c r="M320" s="21">
        <f>+J320*1.5</f>
        <v>88.275000000000006</v>
      </c>
      <c r="N320" s="3">
        <f>+J320*2</f>
        <v>117.7</v>
      </c>
      <c r="O320" s="6">
        <f t="shared" ref="O320" si="278">D320*J320+E320*K320+F320*L320+G320*M320+H320*N320</f>
        <v>2354</v>
      </c>
      <c r="Q320" s="48">
        <f t="shared" ref="Q320:Q321" si="279">+O320</f>
        <v>2354</v>
      </c>
      <c r="R320" s="48">
        <f t="shared" ref="R320:R321" si="280">(N320-J320)*H320+(M320-J320)*G320</f>
        <v>0</v>
      </c>
      <c r="S320" s="48">
        <f>IF(Q320-R320&gt;$X$2,$X$2,Q320-R320)</f>
        <v>1594.57</v>
      </c>
      <c r="T320" s="48">
        <f t="shared" ref="T320:T321" si="281">IF(Q320-R320&gt;$X$1,Q320-R320-$X$1,0)</f>
        <v>903.29</v>
      </c>
    </row>
    <row r="321" spans="1:25" x14ac:dyDescent="0.25">
      <c r="A321" t="s">
        <v>21</v>
      </c>
      <c r="D321" s="3">
        <v>40</v>
      </c>
      <c r="E321"/>
      <c r="I321" s="15">
        <f>SUM(D321:H321)</f>
        <v>40</v>
      </c>
      <c r="J321" s="3">
        <f>23.47+3.05</f>
        <v>26.52</v>
      </c>
      <c r="K321" s="21">
        <f>+J321*1.05</f>
        <v>27.846</v>
      </c>
      <c r="L321" s="21">
        <f>+J321*1.15</f>
        <v>30.497999999999998</v>
      </c>
      <c r="M321" s="21">
        <f>+J321*1.5</f>
        <v>39.78</v>
      </c>
      <c r="N321" s="3">
        <f>+J321*2</f>
        <v>53.04</v>
      </c>
      <c r="O321" s="6">
        <f>D321*J321+E321*K321+F321*L321+G321*M321+H321*N321</f>
        <v>1060.8</v>
      </c>
      <c r="Q321" s="48">
        <f t="shared" si="279"/>
        <v>1060.8</v>
      </c>
      <c r="R321" s="48">
        <f t="shared" si="280"/>
        <v>0</v>
      </c>
      <c r="S321" s="48">
        <f>IF(Q321-R321&gt;$X$2,$X$2,Q321-R321)</f>
        <v>1060.8</v>
      </c>
      <c r="T321" s="48">
        <f t="shared" si="281"/>
        <v>0</v>
      </c>
    </row>
    <row r="322" spans="1:25" x14ac:dyDescent="0.25">
      <c r="A322" s="14" t="s">
        <v>17</v>
      </c>
      <c r="B322" s="15"/>
      <c r="C322" s="15"/>
      <c r="D322" s="15">
        <f>SUM(D319:D321)</f>
        <v>80</v>
      </c>
      <c r="E322" s="15"/>
      <c r="F322" s="15"/>
      <c r="G322" s="15"/>
      <c r="H322" s="15"/>
      <c r="I322" s="38">
        <f>SUM(I320:I321)</f>
        <v>80</v>
      </c>
      <c r="J322" s="57"/>
      <c r="K322" s="57"/>
      <c r="L322" s="57"/>
      <c r="M322" s="57"/>
      <c r="N322" s="57"/>
      <c r="O322" s="62">
        <f>SUM(O320:O321)</f>
        <v>3414.8</v>
      </c>
      <c r="Q322" s="61">
        <f>SUM(Q320:Q321)</f>
        <v>3414.8</v>
      </c>
      <c r="R322" s="58"/>
      <c r="S322" s="61">
        <f>SUM(S320:S321)</f>
        <v>2655.37</v>
      </c>
      <c r="T322" s="58">
        <f>SUM(T320:T321)</f>
        <v>903.29</v>
      </c>
      <c r="V322" s="14" t="s">
        <v>52</v>
      </c>
      <c r="W322" s="15">
        <f>+I304+I310+I316+I322</f>
        <v>284.5</v>
      </c>
      <c r="X322" s="63">
        <f>+Q304+Q310+Q316+Q322</f>
        <v>12200.46</v>
      </c>
      <c r="Y322" s="63">
        <f>+S304+S310+S316+S322</f>
        <v>9922.17</v>
      </c>
    </row>
  </sheetData>
  <mergeCells count="1">
    <mergeCell ref="Y1:Z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Chu-Yee</dc:creator>
  <cp:lastModifiedBy>Heidi Yim</cp:lastModifiedBy>
  <dcterms:created xsi:type="dcterms:W3CDTF">2019-06-17T12:21:02Z</dcterms:created>
  <dcterms:modified xsi:type="dcterms:W3CDTF">2022-08-18T15:24:50Z</dcterms:modified>
</cp:coreProperties>
</file>